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mestokosice-my.sharepoint.com/personal/katarina_chovanova_kosice_sk/Documents/Dokumenty/Oddelenie školstva/VO/2022/_IROP_MŠ Oštepová/Súťažné podklady s prílohami/"/>
    </mc:Choice>
  </mc:AlternateContent>
  <xr:revisionPtr revIDLastSave="12" documentId="8_{3548603D-7861-4031-B8A4-781DCCFABC23}" xr6:coauthVersionLast="47" xr6:coauthVersionMax="47" xr10:uidLastSave="{665D95DA-9D30-48AD-A38D-179AE2D55643}"/>
  <bookViews>
    <workbookView xWindow="-120" yWindow="-120" windowWidth="29040" windowHeight="15840" xr2:uid="{00000000-000D-0000-FFFF-FFFF00000000}"/>
  </bookViews>
  <sheets>
    <sheet name="Rekapitulácia stavby" sheetId="1" r:id="rId1"/>
    <sheet name="SO.101_ASR1 - Búracie práce" sheetId="2" r:id="rId2"/>
    <sheet name="SO.101_ASR2 - Fasáda" sheetId="3" r:id="rId3"/>
    <sheet name="SO.101_ASR3 - Zastrešenie" sheetId="4" r:id="rId4"/>
    <sheet name="SO.101_ASR4 - Výplňové ko..." sheetId="5" r:id="rId5"/>
    <sheet name="SO.101_ASR5 - Interiér" sheetId="6" r:id="rId6"/>
    <sheet name="SO.101_ASR6 - Ostatné" sheetId="7" r:id="rId7"/>
    <sheet name="SO.101_ELI - Elektroinšta..." sheetId="8" r:id="rId8"/>
    <sheet name="VV_SO.101_ELI" sheetId="64" r:id="rId9"/>
    <sheet name="SO.101_UK - Ústredné vyku..." sheetId="9" r:id="rId10"/>
    <sheet name="SO.101_VZT - Vzduchotechnika" sheetId="10" r:id="rId11"/>
    <sheet name="SO.101_ZTI1 - Zdravotechn..." sheetId="11" r:id="rId12"/>
    <sheet name="SO.101_ZTI2 - Rozvody vod..." sheetId="12" r:id="rId13"/>
    <sheet name="SO.102_ASR1 - Búracie práce" sheetId="13" r:id="rId14"/>
    <sheet name="SO.102_ASR2 - Fasáda" sheetId="14" r:id="rId15"/>
    <sheet name="SO.102_ASR3 - Zastrešenie" sheetId="15" r:id="rId16"/>
    <sheet name="SO.102_ASR4 - Výplňové ko..." sheetId="16" r:id="rId17"/>
    <sheet name="SO.102_ASR5 - Interiér" sheetId="17" r:id="rId18"/>
    <sheet name="SO.102_ASR6 - Ostatné" sheetId="18" r:id="rId19"/>
    <sheet name="SO.102_ELI - Elektroinšta..." sheetId="19" r:id="rId20"/>
    <sheet name="VV_SO.102_ELI" sheetId="65" r:id="rId21"/>
    <sheet name="SO.102_UK - Ústredné vyku..." sheetId="20" r:id="rId22"/>
    <sheet name="SO.102_VZT - Vzduchotechnika" sheetId="21" r:id="rId23"/>
    <sheet name="SO.102_ZTI1 - Zdravotechn..." sheetId="22" r:id="rId24"/>
    <sheet name="SO.102_ZTI2 - Rozvody vod..." sheetId="23" r:id="rId25"/>
    <sheet name="SO.103_ASR1 - Búracie práce" sheetId="24" r:id="rId26"/>
    <sheet name="SO.103_ASR2 - Fasáda" sheetId="25" r:id="rId27"/>
    <sheet name="SO.103_ASR3 - Zastrešenie" sheetId="26" r:id="rId28"/>
    <sheet name="SO.103_ASR4 - Výplňové ko..." sheetId="27" r:id="rId29"/>
    <sheet name="SO.103_ASR5 - Interiér" sheetId="28" r:id="rId30"/>
    <sheet name="SO.103_ASR6 - Ostatné" sheetId="29" r:id="rId31"/>
    <sheet name="SO.103_ELI - Elektroinšta..." sheetId="30" r:id="rId32"/>
    <sheet name="VV_SO.103_ELI" sheetId="66" r:id="rId33"/>
    <sheet name="SO.103_UK - Vyregulovanie UK" sheetId="31" r:id="rId34"/>
    <sheet name="SO.104_ASR1 - Búracie práce" sheetId="32" r:id="rId35"/>
    <sheet name="SO.104_ASR2 - Fasáda" sheetId="33" r:id="rId36"/>
    <sheet name="SO.104_ASR3 - Zastrešenie" sheetId="34" r:id="rId37"/>
    <sheet name="SO.104_ASR4 - Výplňové ko..." sheetId="35" r:id="rId38"/>
    <sheet name="SO.104_ASR5 - Ostatné" sheetId="36" r:id="rId39"/>
    <sheet name="SO.104_ELI - Elektroinšta..." sheetId="37" r:id="rId40"/>
    <sheet name="VV_SO.104_ELI" sheetId="67" r:id="rId41"/>
    <sheet name="SO.104_UK - Ústredné kúrenie" sheetId="38" r:id="rId42"/>
    <sheet name="SO.104_ZTI - Daždová kana..." sheetId="39" r:id="rId43"/>
    <sheet name="SO.105_ASR1 - Búracie práce" sheetId="40" r:id="rId44"/>
    <sheet name="SO.105_ASR2 - Fasáda" sheetId="41" r:id="rId45"/>
    <sheet name="SO.105_ASR3 - Zastrešenie" sheetId="42" r:id="rId46"/>
    <sheet name="SO.105_ASR4 - Výplňové ko..." sheetId="43" r:id="rId47"/>
    <sheet name="SO.105_ASR5 - Ostatné" sheetId="44" r:id="rId48"/>
    <sheet name="SO.105_ELI - Elektroinšta..." sheetId="45" r:id="rId49"/>
    <sheet name="VV_SO.105_ELI" sheetId="68" r:id="rId50"/>
    <sheet name="SO.105_UK - Ústredné kúrenie" sheetId="46" r:id="rId51"/>
    <sheet name="SO.105_ZTI - Daždová kana..." sheetId="47" r:id="rId52"/>
    <sheet name="SO.106_ASR1 - Búracie práce" sheetId="48" r:id="rId53"/>
    <sheet name="SO.106_ASR2 - Fasáda" sheetId="49" r:id="rId54"/>
    <sheet name="SO.106_ASR3 - Zastrešenie" sheetId="50" r:id="rId55"/>
    <sheet name="SO.106_ASR4 - Výplňové ko..." sheetId="51" r:id="rId56"/>
    <sheet name="SO.106_ASR5 - Ostatné" sheetId="52" r:id="rId57"/>
    <sheet name="SO.106_ELI - Elektroinšta..." sheetId="53" r:id="rId58"/>
    <sheet name="VV_SO.106_ELI" sheetId="69" r:id="rId59"/>
    <sheet name="SO.106_UK - Vyregulovanie UK" sheetId="54" r:id="rId60"/>
    <sheet name="ostatne - Areálové rozvod..." sheetId="55" r:id="rId61"/>
    <sheet name="SO.201.1 - Spevnená plocha 1" sheetId="56" r:id="rId62"/>
    <sheet name="SO.201.2 - Spevnená plocha 2" sheetId="57" r:id="rId63"/>
    <sheet name="SO.201.3 - Spevnená plocha 3" sheetId="58" r:id="rId64"/>
    <sheet name="SO.201.4 - Spevnená plocha 4" sheetId="59" r:id="rId65"/>
    <sheet name="SO.201.5 - Spevnená plocha 5" sheetId="60" r:id="rId66"/>
    <sheet name="PS_301 - Elektronický zab..." sheetId="61" r:id="rId67"/>
    <sheet name="VV_PS_301" sheetId="70" r:id="rId68"/>
    <sheet name="PS_302 - Prístupový video..." sheetId="62" r:id="rId69"/>
    <sheet name="VV_PS_302" sheetId="71" r:id="rId70"/>
  </sheets>
  <definedNames>
    <definedName name="_xlnm._FilterDatabase" localSheetId="60" hidden="1">'ostatne - Areálové rozvod...'!$C$132:$K$217</definedName>
    <definedName name="_xlnm._FilterDatabase" localSheetId="66" hidden="1">'PS_301 - Elektronický zab...'!$C$121:$K$125</definedName>
    <definedName name="_xlnm._FilterDatabase" localSheetId="68" hidden="1">'PS_302 - Prístupový video...'!$C$121:$K$125</definedName>
    <definedName name="_xlnm._FilterDatabase" localSheetId="1" hidden="1">'SO.101_ASR1 - Búracie práce'!$C$135:$K$208</definedName>
    <definedName name="_xlnm._FilterDatabase" localSheetId="2" hidden="1">'SO.101_ASR2 - Fasáda'!$C$132:$K$176</definedName>
    <definedName name="_xlnm._FilterDatabase" localSheetId="3" hidden="1">'SO.101_ASR3 - Zastrešenie'!$C$133:$K$190</definedName>
    <definedName name="_xlnm._FilterDatabase" localSheetId="4" hidden="1">'SO.101_ASR4 - Výplňové ko...'!$C$131:$K$199</definedName>
    <definedName name="_xlnm._FilterDatabase" localSheetId="5" hidden="1">'SO.101_ASR5 - Interiér'!$C$133:$K$212</definedName>
    <definedName name="_xlnm._FilterDatabase" localSheetId="6" hidden="1">'SO.101_ASR6 - Ostatné'!$C$143:$K$244</definedName>
    <definedName name="_xlnm._FilterDatabase" localSheetId="7" hidden="1">'SO.101_ELI - Elektroinšta...'!$C$125:$K$129</definedName>
    <definedName name="_xlnm._FilterDatabase" localSheetId="9" hidden="1">'SO.101_UK - Ústredné vyku...'!$C$133:$K$216</definedName>
    <definedName name="_xlnm._FilterDatabase" localSheetId="10" hidden="1">'SO.101_VZT - Vzduchotechnika'!$C$130:$K$175</definedName>
    <definedName name="_xlnm._FilterDatabase" localSheetId="11" hidden="1">'SO.101_ZTI1 - Zdravotechn...'!$C$135:$K$267</definedName>
    <definedName name="_xlnm._FilterDatabase" localSheetId="12" hidden="1">'SO.101_ZTI2 - Rozvody vod...'!$C$135:$K$207</definedName>
    <definedName name="_xlnm._FilterDatabase" localSheetId="13" hidden="1">'SO.102_ASR1 - Búracie práce'!$C$135:$K$207</definedName>
    <definedName name="_xlnm._FilterDatabase" localSheetId="14" hidden="1">'SO.102_ASR2 - Fasáda'!$C$132:$K$176</definedName>
    <definedName name="_xlnm._FilterDatabase" localSheetId="15" hidden="1">'SO.102_ASR3 - Zastrešenie'!$C$133:$K$191</definedName>
    <definedName name="_xlnm._FilterDatabase" localSheetId="16" hidden="1">'SO.102_ASR4 - Výplňové ko...'!$C$131:$K$199</definedName>
    <definedName name="_xlnm._FilterDatabase" localSheetId="17" hidden="1">'SO.102_ASR5 - Interiér'!$C$133:$K$212</definedName>
    <definedName name="_xlnm._FilterDatabase" localSheetId="18" hidden="1">'SO.102_ASR6 - Ostatné'!$C$144:$K$251</definedName>
    <definedName name="_xlnm._FilterDatabase" localSheetId="19" hidden="1">'SO.102_ELI - Elektroinšta...'!$C$125:$K$129</definedName>
    <definedName name="_xlnm._FilterDatabase" localSheetId="21" hidden="1">'SO.102_UK - Ústredné vyku...'!$C$133:$K$219</definedName>
    <definedName name="_xlnm._FilterDatabase" localSheetId="22" hidden="1">'SO.102_VZT - Vzduchotechnika'!$C$130:$K$175</definedName>
    <definedName name="_xlnm._FilterDatabase" localSheetId="23" hidden="1">'SO.102_ZTI1 - Zdravotechn...'!$C$135:$K$264</definedName>
    <definedName name="_xlnm._FilterDatabase" localSheetId="24" hidden="1">'SO.102_ZTI2 - Rozvody vod...'!$C$135:$K$203</definedName>
    <definedName name="_xlnm._FilterDatabase" localSheetId="25" hidden="1">'SO.103_ASR1 - Búracie práce'!$C$132:$K$189</definedName>
    <definedName name="_xlnm._FilterDatabase" localSheetId="26" hidden="1">'SO.103_ASR2 - Fasáda'!$C$131:$K$174</definedName>
    <definedName name="_xlnm._FilterDatabase" localSheetId="27" hidden="1">'SO.103_ASR3 - Zastrešenie'!$C$133:$K$190</definedName>
    <definedName name="_xlnm._FilterDatabase" localSheetId="28" hidden="1">'SO.103_ASR4 - Výplňové ko...'!$C$131:$K$182</definedName>
    <definedName name="_xlnm._FilterDatabase" localSheetId="29" hidden="1">'SO.103_ASR5 - Interiér'!$C$129:$K$167</definedName>
    <definedName name="_xlnm._FilterDatabase" localSheetId="30" hidden="1">'SO.103_ASR6 - Ostatné'!$C$139:$K$231</definedName>
    <definedName name="_xlnm._FilterDatabase" localSheetId="31" hidden="1">'SO.103_ELI - Elektroinšta...'!$C$125:$K$129</definedName>
    <definedName name="_xlnm._FilterDatabase" localSheetId="33" hidden="1">'SO.103_UK - Vyregulovanie UK'!$C$130:$K$180</definedName>
    <definedName name="_xlnm._FilterDatabase" localSheetId="34" hidden="1">'SO.104_ASR1 - Búracie práce'!$C$130:$K$164</definedName>
    <definedName name="_xlnm._FilterDatabase" localSheetId="35" hidden="1">'SO.104_ASR2 - Fasáda'!$C$131:$K$165</definedName>
    <definedName name="_xlnm._FilterDatabase" localSheetId="36" hidden="1">'SO.104_ASR3 - Zastrešenie'!$C$133:$K$187</definedName>
    <definedName name="_xlnm._FilterDatabase" localSheetId="37" hidden="1">'SO.104_ASR4 - Výplňové ko...'!$C$129:$K$161</definedName>
    <definedName name="_xlnm._FilterDatabase" localSheetId="38" hidden="1">'SO.104_ASR5 - Ostatné'!$C$140:$K$238</definedName>
    <definedName name="_xlnm._FilterDatabase" localSheetId="39" hidden="1">'SO.104_ELI - Elektroinšta...'!$C$125:$K$129</definedName>
    <definedName name="_xlnm._FilterDatabase" localSheetId="41" hidden="1">'SO.104_UK - Ústredné kúrenie'!$C$132:$K$178</definedName>
    <definedName name="_xlnm._FilterDatabase" localSheetId="42" hidden="1">'SO.104_ZTI - Daždová kana...'!$C$134:$K$171</definedName>
    <definedName name="_xlnm._FilterDatabase" localSheetId="43" hidden="1">'SO.105_ASR1 - Búracie práce'!$C$130:$K$160</definedName>
    <definedName name="_xlnm._FilterDatabase" localSheetId="44" hidden="1">'SO.105_ASR2 - Fasáda'!$C$131:$K$162</definedName>
    <definedName name="_xlnm._FilterDatabase" localSheetId="45" hidden="1">'SO.105_ASR3 - Zastrešenie'!$C$131:$K$173</definedName>
    <definedName name="_xlnm._FilterDatabase" localSheetId="46" hidden="1">'SO.105_ASR4 - Výplňové ko...'!$C$125:$K$138</definedName>
    <definedName name="_xlnm._FilterDatabase" localSheetId="47" hidden="1">'SO.105_ASR5 - Ostatné'!$C$136:$K$200</definedName>
    <definedName name="_xlnm._FilterDatabase" localSheetId="48" hidden="1">'SO.105_ELI - Elektroinšta...'!$C$125:$K$129</definedName>
    <definedName name="_xlnm._FilterDatabase" localSheetId="50" hidden="1">'SO.105_UK - Ústredné kúrenie'!$C$132:$K$181</definedName>
    <definedName name="_xlnm._FilterDatabase" localSheetId="51" hidden="1">'SO.105_ZTI - Daždová kana...'!$C$134:$K$173</definedName>
    <definedName name="_xlnm._FilterDatabase" localSheetId="52" hidden="1">'SO.106_ASR1 - Búracie práce'!$C$135:$K$194</definedName>
    <definedName name="_xlnm._FilterDatabase" localSheetId="53" hidden="1">'SO.106_ASR2 - Fasáda'!$C$132:$K$179</definedName>
    <definedName name="_xlnm._FilterDatabase" localSheetId="54" hidden="1">'SO.106_ASR3 - Zastrešenie'!$C$135:$K$213</definedName>
    <definedName name="_xlnm._FilterDatabase" localSheetId="55" hidden="1">'SO.106_ASR4 - Výplňové ko...'!$C$127:$K$154</definedName>
    <definedName name="_xlnm._FilterDatabase" localSheetId="56" hidden="1">'SO.106_ASR5 - Ostatné'!$C$138:$K$222</definedName>
    <definedName name="_xlnm._FilterDatabase" localSheetId="57" hidden="1">'SO.106_ELI - Elektroinšta...'!$C$125:$K$129</definedName>
    <definedName name="_xlnm._FilterDatabase" localSheetId="59" hidden="1">'SO.106_UK - Vyregulovanie UK'!$C$128:$K$160</definedName>
    <definedName name="_xlnm._FilterDatabase" localSheetId="61" hidden="1">'SO.201.1 - Spevnená plocha 1'!$C$125:$K$159</definedName>
    <definedName name="_xlnm._FilterDatabase" localSheetId="62" hidden="1">'SO.201.2 - Spevnená plocha 2'!$C$125:$K$154</definedName>
    <definedName name="_xlnm._FilterDatabase" localSheetId="63" hidden="1">'SO.201.3 - Spevnená plocha 3'!$C$125:$K$154</definedName>
    <definedName name="_xlnm._FilterDatabase" localSheetId="64" hidden="1">'SO.201.4 - Spevnená plocha 4'!$C$124:$K$146</definedName>
    <definedName name="_xlnm._FilterDatabase" localSheetId="65" hidden="1">'SO.201.5 - Spevnená plocha 5'!$C$123:$K$144</definedName>
    <definedName name="_xlnm.Print_Titles" localSheetId="60">'ostatne - Areálové rozvod...'!$132:$132</definedName>
    <definedName name="_xlnm.Print_Titles" localSheetId="66">'PS_301 - Elektronický zab...'!$121:$121</definedName>
    <definedName name="_xlnm.Print_Titles" localSheetId="68">'PS_302 - Prístupový video...'!$121:$121</definedName>
    <definedName name="_xlnm.Print_Titles" localSheetId="0">'Rekapitulácia stavby'!$92:$92</definedName>
    <definedName name="_xlnm.Print_Titles" localSheetId="1">'SO.101_ASR1 - Búracie práce'!$135:$135</definedName>
    <definedName name="_xlnm.Print_Titles" localSheetId="2">'SO.101_ASR2 - Fasáda'!$132:$132</definedName>
    <definedName name="_xlnm.Print_Titles" localSheetId="3">'SO.101_ASR3 - Zastrešenie'!$133:$133</definedName>
    <definedName name="_xlnm.Print_Titles" localSheetId="4">'SO.101_ASR4 - Výplňové ko...'!$131:$131</definedName>
    <definedName name="_xlnm.Print_Titles" localSheetId="5">'SO.101_ASR5 - Interiér'!$133:$133</definedName>
    <definedName name="_xlnm.Print_Titles" localSheetId="6">'SO.101_ASR6 - Ostatné'!$143:$143</definedName>
    <definedName name="_xlnm.Print_Titles" localSheetId="7">'SO.101_ELI - Elektroinšta...'!$125:$125</definedName>
    <definedName name="_xlnm.Print_Titles" localSheetId="9">'SO.101_UK - Ústredné vyku...'!$133:$133</definedName>
    <definedName name="_xlnm.Print_Titles" localSheetId="10">'SO.101_VZT - Vzduchotechnika'!$130:$130</definedName>
    <definedName name="_xlnm.Print_Titles" localSheetId="11">'SO.101_ZTI1 - Zdravotechn...'!$135:$135</definedName>
    <definedName name="_xlnm.Print_Titles" localSheetId="12">'SO.101_ZTI2 - Rozvody vod...'!$135:$135</definedName>
    <definedName name="_xlnm.Print_Titles" localSheetId="13">'SO.102_ASR1 - Búracie práce'!$135:$135</definedName>
    <definedName name="_xlnm.Print_Titles" localSheetId="14">'SO.102_ASR2 - Fasáda'!$132:$132</definedName>
    <definedName name="_xlnm.Print_Titles" localSheetId="15">'SO.102_ASR3 - Zastrešenie'!$133:$133</definedName>
    <definedName name="_xlnm.Print_Titles" localSheetId="16">'SO.102_ASR4 - Výplňové ko...'!$131:$131</definedName>
    <definedName name="_xlnm.Print_Titles" localSheetId="17">'SO.102_ASR5 - Interiér'!$133:$133</definedName>
    <definedName name="_xlnm.Print_Titles" localSheetId="18">'SO.102_ASR6 - Ostatné'!$144:$144</definedName>
    <definedName name="_xlnm.Print_Titles" localSheetId="19">'SO.102_ELI - Elektroinšta...'!$125:$125</definedName>
    <definedName name="_xlnm.Print_Titles" localSheetId="21">'SO.102_UK - Ústredné vyku...'!$133:$133</definedName>
    <definedName name="_xlnm.Print_Titles" localSheetId="22">'SO.102_VZT - Vzduchotechnika'!$130:$130</definedName>
    <definedName name="_xlnm.Print_Titles" localSheetId="23">'SO.102_ZTI1 - Zdravotechn...'!$135:$135</definedName>
    <definedName name="_xlnm.Print_Titles" localSheetId="24">'SO.102_ZTI2 - Rozvody vod...'!$135:$135</definedName>
    <definedName name="_xlnm.Print_Titles" localSheetId="25">'SO.103_ASR1 - Búracie práce'!$132:$132</definedName>
    <definedName name="_xlnm.Print_Titles" localSheetId="26">'SO.103_ASR2 - Fasáda'!$131:$131</definedName>
    <definedName name="_xlnm.Print_Titles" localSheetId="27">'SO.103_ASR3 - Zastrešenie'!$133:$133</definedName>
    <definedName name="_xlnm.Print_Titles" localSheetId="28">'SO.103_ASR4 - Výplňové ko...'!$131:$131</definedName>
    <definedName name="_xlnm.Print_Titles" localSheetId="29">'SO.103_ASR5 - Interiér'!$129:$129</definedName>
    <definedName name="_xlnm.Print_Titles" localSheetId="30">'SO.103_ASR6 - Ostatné'!$139:$139</definedName>
    <definedName name="_xlnm.Print_Titles" localSheetId="31">'SO.103_ELI - Elektroinšta...'!$125:$125</definedName>
    <definedName name="_xlnm.Print_Titles" localSheetId="33">'SO.103_UK - Vyregulovanie UK'!$130:$130</definedName>
    <definedName name="_xlnm.Print_Titles" localSheetId="34">'SO.104_ASR1 - Búracie práce'!$130:$130</definedName>
    <definedName name="_xlnm.Print_Titles" localSheetId="35">'SO.104_ASR2 - Fasáda'!$131:$131</definedName>
    <definedName name="_xlnm.Print_Titles" localSheetId="36">'SO.104_ASR3 - Zastrešenie'!$133:$133</definedName>
    <definedName name="_xlnm.Print_Titles" localSheetId="37">'SO.104_ASR4 - Výplňové ko...'!$129:$129</definedName>
    <definedName name="_xlnm.Print_Titles" localSheetId="38">'SO.104_ASR5 - Ostatné'!$140:$140</definedName>
    <definedName name="_xlnm.Print_Titles" localSheetId="39">'SO.104_ELI - Elektroinšta...'!$125:$125</definedName>
    <definedName name="_xlnm.Print_Titles" localSheetId="41">'SO.104_UK - Ústredné kúrenie'!$132:$132</definedName>
    <definedName name="_xlnm.Print_Titles" localSheetId="42">'SO.104_ZTI - Daždová kana...'!$134:$134</definedName>
    <definedName name="_xlnm.Print_Titles" localSheetId="43">'SO.105_ASR1 - Búracie práce'!$130:$130</definedName>
    <definedName name="_xlnm.Print_Titles" localSheetId="44">'SO.105_ASR2 - Fasáda'!$131:$131</definedName>
    <definedName name="_xlnm.Print_Titles" localSheetId="45">'SO.105_ASR3 - Zastrešenie'!$131:$131</definedName>
    <definedName name="_xlnm.Print_Titles" localSheetId="46">'SO.105_ASR4 - Výplňové ko...'!$125:$125</definedName>
    <definedName name="_xlnm.Print_Titles" localSheetId="47">'SO.105_ASR5 - Ostatné'!$136:$136</definedName>
    <definedName name="_xlnm.Print_Titles" localSheetId="48">'SO.105_ELI - Elektroinšta...'!$125:$125</definedName>
    <definedName name="_xlnm.Print_Titles" localSheetId="50">'SO.105_UK - Ústredné kúrenie'!$132:$132</definedName>
    <definedName name="_xlnm.Print_Titles" localSheetId="51">'SO.105_ZTI - Daždová kana...'!$134:$134</definedName>
    <definedName name="_xlnm.Print_Titles" localSheetId="52">'SO.106_ASR1 - Búracie práce'!$135:$135</definedName>
    <definedName name="_xlnm.Print_Titles" localSheetId="53">'SO.106_ASR2 - Fasáda'!$132:$132</definedName>
    <definedName name="_xlnm.Print_Titles" localSheetId="54">'SO.106_ASR3 - Zastrešenie'!$135:$135</definedName>
    <definedName name="_xlnm.Print_Titles" localSheetId="55">'SO.106_ASR4 - Výplňové ko...'!$127:$127</definedName>
    <definedName name="_xlnm.Print_Titles" localSheetId="56">'SO.106_ASR5 - Ostatné'!$138:$138</definedName>
    <definedName name="_xlnm.Print_Titles" localSheetId="57">'SO.106_ELI - Elektroinšta...'!$125:$125</definedName>
    <definedName name="_xlnm.Print_Titles" localSheetId="59">'SO.106_UK - Vyregulovanie UK'!$128:$128</definedName>
    <definedName name="_xlnm.Print_Titles" localSheetId="61">'SO.201.1 - Spevnená plocha 1'!$125:$125</definedName>
    <definedName name="_xlnm.Print_Titles" localSheetId="62">'SO.201.2 - Spevnená plocha 2'!$125:$125</definedName>
    <definedName name="_xlnm.Print_Titles" localSheetId="63">'SO.201.3 - Spevnená plocha 3'!$125:$125</definedName>
    <definedName name="_xlnm.Print_Titles" localSheetId="64">'SO.201.4 - Spevnená plocha 4'!$124:$124</definedName>
    <definedName name="_xlnm.Print_Titles" localSheetId="65">'SO.201.5 - Spevnená plocha 5'!$123:$123</definedName>
    <definedName name="_xlnm.Print_Area" localSheetId="60">'ostatne - Areálové rozvod...'!$C$118:$J$217</definedName>
    <definedName name="_xlnm.Print_Area" localSheetId="66">'PS_301 - Elektronický zab...'!$C$107:$J$125</definedName>
    <definedName name="_xlnm.Print_Area" localSheetId="68">'PS_302 - Prístupový video...'!$C$107:$J$125</definedName>
    <definedName name="_xlnm.Print_Area" localSheetId="0">'Rekapitulácia stavby'!$D$4:$AO$76,'Rekapitulácia stavby'!$C$82:$AQ$173</definedName>
    <definedName name="_xlnm.Print_Area" localSheetId="1">'SO.101_ASR1 - Búracie práce'!$C$119:$J$208</definedName>
    <definedName name="_xlnm.Print_Area" localSheetId="2">'SO.101_ASR2 - Fasáda'!$C$116:$J$176</definedName>
    <definedName name="_xlnm.Print_Area" localSheetId="3">'SO.101_ASR3 - Zastrešenie'!$C$117:$J$190</definedName>
    <definedName name="_xlnm.Print_Area" localSheetId="4">'SO.101_ASR4 - Výplňové ko...'!$C$115:$J$199</definedName>
    <definedName name="_xlnm.Print_Area" localSheetId="5">'SO.101_ASR5 - Interiér'!$C$117:$J$212</definedName>
    <definedName name="_xlnm.Print_Area" localSheetId="6">'SO.101_ASR6 - Ostatné'!$C$127:$J$244</definedName>
    <definedName name="_xlnm.Print_Area" localSheetId="7">'SO.101_ELI - Elektroinšta...'!$C$109:$J$129</definedName>
    <definedName name="_xlnm.Print_Area" localSheetId="9">'SO.101_UK - Ústredné vyku...'!$C$117:$J$216</definedName>
    <definedName name="_xlnm.Print_Area" localSheetId="10">'SO.101_VZT - Vzduchotechnika'!$C$114:$J$175</definedName>
    <definedName name="_xlnm.Print_Area" localSheetId="11">'SO.101_ZTI1 - Zdravotechn...'!$C$119:$J$267</definedName>
    <definedName name="_xlnm.Print_Area" localSheetId="12">'SO.101_ZTI2 - Rozvody vod...'!$C$119:$J$207</definedName>
    <definedName name="_xlnm.Print_Area" localSheetId="13">'SO.102_ASR1 - Búracie práce'!$C$119:$J$207</definedName>
    <definedName name="_xlnm.Print_Area" localSheetId="14">'SO.102_ASR2 - Fasáda'!$C$116:$J$176</definedName>
    <definedName name="_xlnm.Print_Area" localSheetId="15">'SO.102_ASR3 - Zastrešenie'!$C$117:$J$191</definedName>
    <definedName name="_xlnm.Print_Area" localSheetId="16">'SO.102_ASR4 - Výplňové ko...'!$C$115:$J$199</definedName>
    <definedName name="_xlnm.Print_Area" localSheetId="17">'SO.102_ASR5 - Interiér'!$C$117:$J$212</definedName>
    <definedName name="_xlnm.Print_Area" localSheetId="18">'SO.102_ASR6 - Ostatné'!$C$128:$J$251</definedName>
    <definedName name="_xlnm.Print_Area" localSheetId="19">'SO.102_ELI - Elektroinšta...'!$C$109:$J$129</definedName>
    <definedName name="_xlnm.Print_Area" localSheetId="21">'SO.102_UK - Ústredné vyku...'!$C$117:$J$219</definedName>
    <definedName name="_xlnm.Print_Area" localSheetId="22">'SO.102_VZT - Vzduchotechnika'!$C$114:$J$175</definedName>
    <definedName name="_xlnm.Print_Area" localSheetId="23">'SO.102_ZTI1 - Zdravotechn...'!$C$119:$J$264</definedName>
    <definedName name="_xlnm.Print_Area" localSheetId="24">'SO.102_ZTI2 - Rozvody vod...'!$C$119:$J$203</definedName>
    <definedName name="_xlnm.Print_Area" localSheetId="25">'SO.103_ASR1 - Búracie práce'!$C$116:$J$189</definedName>
    <definedName name="_xlnm.Print_Area" localSheetId="26">'SO.103_ASR2 - Fasáda'!$C$115:$J$174</definedName>
    <definedName name="_xlnm.Print_Area" localSheetId="27">'SO.103_ASR3 - Zastrešenie'!$C$117:$J$190</definedName>
    <definedName name="_xlnm.Print_Area" localSheetId="28">'SO.103_ASR4 - Výplňové ko...'!$C$115:$J$182</definedName>
    <definedName name="_xlnm.Print_Area" localSheetId="29">'SO.103_ASR5 - Interiér'!$C$113:$J$167</definedName>
    <definedName name="_xlnm.Print_Area" localSheetId="30">'SO.103_ASR6 - Ostatné'!$C$123:$J$231</definedName>
    <definedName name="_xlnm.Print_Area" localSheetId="31">'SO.103_ELI - Elektroinšta...'!$C$109:$J$129</definedName>
    <definedName name="_xlnm.Print_Area" localSheetId="33">'SO.103_UK - Vyregulovanie UK'!$C$114:$J$180</definedName>
    <definedName name="_xlnm.Print_Area" localSheetId="34">'SO.104_ASR1 - Búracie práce'!$C$114:$J$164</definedName>
    <definedName name="_xlnm.Print_Area" localSheetId="35">'SO.104_ASR2 - Fasáda'!$C$115:$J$165</definedName>
    <definedName name="_xlnm.Print_Area" localSheetId="36">'SO.104_ASR3 - Zastrešenie'!$C$117:$J$187</definedName>
    <definedName name="_xlnm.Print_Area" localSheetId="37">'SO.104_ASR4 - Výplňové ko...'!$C$113:$J$161</definedName>
    <definedName name="_xlnm.Print_Area" localSheetId="38">'SO.104_ASR5 - Ostatné'!$C$124:$J$238</definedName>
    <definedName name="_xlnm.Print_Area" localSheetId="39">'SO.104_ELI - Elektroinšta...'!$C$109:$J$129</definedName>
    <definedName name="_xlnm.Print_Area" localSheetId="41">'SO.104_UK - Ústredné kúrenie'!$C$116:$J$178</definedName>
    <definedName name="_xlnm.Print_Area" localSheetId="42">'SO.104_ZTI - Daždová kana...'!$C$118:$J$171</definedName>
    <definedName name="_xlnm.Print_Area" localSheetId="43">'SO.105_ASR1 - Búracie práce'!$C$114:$J$160</definedName>
    <definedName name="_xlnm.Print_Area" localSheetId="44">'SO.105_ASR2 - Fasáda'!$C$115:$J$162</definedName>
    <definedName name="_xlnm.Print_Area" localSheetId="45">'SO.105_ASR3 - Zastrešenie'!$C$115:$J$173</definedName>
    <definedName name="_xlnm.Print_Area" localSheetId="46">'SO.105_ASR4 - Výplňové ko...'!$C$109:$J$138</definedName>
    <definedName name="_xlnm.Print_Area" localSheetId="47">'SO.105_ASR5 - Ostatné'!$C$120:$J$200</definedName>
    <definedName name="_xlnm.Print_Area" localSheetId="48">'SO.105_ELI - Elektroinšta...'!$C$109:$J$129</definedName>
    <definedName name="_xlnm.Print_Area" localSheetId="50">'SO.105_UK - Ústredné kúrenie'!$C$116:$J$181</definedName>
    <definedName name="_xlnm.Print_Area" localSheetId="51">'SO.105_ZTI - Daždová kana...'!$C$118:$J$173</definedName>
    <definedName name="_xlnm.Print_Area" localSheetId="52">'SO.106_ASR1 - Búracie práce'!$C$119:$J$194</definedName>
    <definedName name="_xlnm.Print_Area" localSheetId="53">'SO.106_ASR2 - Fasáda'!$C$116:$J$179</definedName>
    <definedName name="_xlnm.Print_Area" localSheetId="54">'SO.106_ASR3 - Zastrešenie'!$C$119:$J$213</definedName>
    <definedName name="_xlnm.Print_Area" localSheetId="55">'SO.106_ASR4 - Výplňové ko...'!$C$111:$J$154</definedName>
    <definedName name="_xlnm.Print_Area" localSheetId="56">'SO.106_ASR5 - Ostatné'!$C$122:$J$222</definedName>
    <definedName name="_xlnm.Print_Area" localSheetId="57">'SO.106_ELI - Elektroinšta...'!$C$109:$J$129</definedName>
    <definedName name="_xlnm.Print_Area" localSheetId="59">'SO.106_UK - Vyregulovanie UK'!$C$112:$J$160</definedName>
    <definedName name="_xlnm.Print_Area" localSheetId="61">'SO.201.1 - Spevnená plocha 1'!$C$111:$J$159</definedName>
    <definedName name="_xlnm.Print_Area" localSheetId="62">'SO.201.2 - Spevnená plocha 2'!$C$111:$J$154</definedName>
    <definedName name="_xlnm.Print_Area" localSheetId="63">'SO.201.3 - Spevnená plocha 3'!$C$111:$J$154</definedName>
    <definedName name="_xlnm.Print_Area" localSheetId="64">'SO.201.4 - Spevnená plocha 4'!$C$110:$J$146</definedName>
    <definedName name="_xlnm.Print_Area" localSheetId="65">'SO.201.5 - Spevnená plocha 5'!$C$109:$J$144</definedName>
    <definedName name="_xlnm.Print_Area" localSheetId="8">VV_SO.101_ELI!$B$1:$I$57</definedName>
    <definedName name="_xlnm.Print_Area" localSheetId="20">VV_SO.102_ELI!$B$1:$I$57</definedName>
    <definedName name="_xlnm.Print_Area" localSheetId="32">VV_SO.103_ELI!$B$1:$I$39</definedName>
    <definedName name="_xlnm.Print_Area" localSheetId="40">VV_SO.104_ELI!$B$1:$I$43</definedName>
    <definedName name="_xlnm.Print_Area" localSheetId="49">VV_SO.105_ELI!$B$1:$I$41</definedName>
    <definedName name="_xlnm.Print_Area" localSheetId="58">VV_SO.106_ELI!$B$1:$I$39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3" i="71" l="1"/>
  <c r="H32" i="71"/>
  <c r="H31" i="71"/>
  <c r="H30" i="71"/>
  <c r="H29" i="71"/>
  <c r="H28" i="71"/>
  <c r="H27" i="71"/>
  <c r="H26" i="71"/>
  <c r="H25" i="71"/>
  <c r="H24" i="71"/>
  <c r="H23" i="71"/>
  <c r="H22" i="71"/>
  <c r="H21" i="71"/>
  <c r="H20" i="71"/>
  <c r="H19" i="71"/>
  <c r="H18" i="71"/>
  <c r="H17" i="71"/>
  <c r="H16" i="71"/>
  <c r="H15" i="71"/>
  <c r="H14" i="71"/>
  <c r="H13" i="71"/>
  <c r="H12" i="71"/>
  <c r="H11" i="71"/>
  <c r="H10" i="71"/>
  <c r="H9" i="71"/>
  <c r="H8" i="71"/>
  <c r="H7" i="71"/>
  <c r="H6" i="71"/>
  <c r="H35" i="71" s="1"/>
  <c r="H37" i="71" s="1"/>
  <c r="H36" i="71" s="1"/>
  <c r="H45" i="70"/>
  <c r="H44" i="70"/>
  <c r="H43" i="70"/>
  <c r="H42" i="70"/>
  <c r="H41" i="70"/>
  <c r="H40" i="70"/>
  <c r="H39" i="70"/>
  <c r="H38" i="70"/>
  <c r="H37" i="70"/>
  <c r="H36" i="70"/>
  <c r="H35" i="70"/>
  <c r="H34" i="70"/>
  <c r="H33" i="70"/>
  <c r="H32" i="70"/>
  <c r="H31" i="70"/>
  <c r="H30" i="70"/>
  <c r="H29" i="70"/>
  <c r="H28" i="70"/>
  <c r="H27" i="70"/>
  <c r="H26" i="70"/>
  <c r="H25" i="70"/>
  <c r="H24" i="70"/>
  <c r="H23" i="70"/>
  <c r="H22" i="70"/>
  <c r="H21" i="70"/>
  <c r="H20" i="70"/>
  <c r="H19" i="70"/>
  <c r="H18" i="70"/>
  <c r="H17" i="70"/>
  <c r="H16" i="70"/>
  <c r="H15" i="70"/>
  <c r="H14" i="70"/>
  <c r="H13" i="70"/>
  <c r="H12" i="70"/>
  <c r="H11" i="70"/>
  <c r="H10" i="70"/>
  <c r="H9" i="70"/>
  <c r="H8" i="70"/>
  <c r="H7" i="70"/>
  <c r="H6" i="70"/>
  <c r="H47" i="70" s="1"/>
  <c r="H49" i="70" s="1"/>
  <c r="H48" i="70" s="1"/>
  <c r="H37" i="69"/>
  <c r="F37" i="69"/>
  <c r="I37" i="69" s="1"/>
  <c r="H36" i="69"/>
  <c r="I36" i="69" s="1"/>
  <c r="F36" i="69"/>
  <c r="H35" i="69"/>
  <c r="F35" i="69"/>
  <c r="I35" i="69" s="1"/>
  <c r="H34" i="69"/>
  <c r="F34" i="69"/>
  <c r="I34" i="69" s="1"/>
  <c r="I33" i="69"/>
  <c r="H33" i="69"/>
  <c r="F33" i="69"/>
  <c r="H32" i="69"/>
  <c r="F32" i="69"/>
  <c r="I32" i="69" s="1"/>
  <c r="H29" i="69"/>
  <c r="F29" i="69"/>
  <c r="I29" i="69" s="1"/>
  <c r="I28" i="69"/>
  <c r="H28" i="69"/>
  <c r="F28" i="69"/>
  <c r="H27" i="69"/>
  <c r="F27" i="69"/>
  <c r="I27" i="69" s="1"/>
  <c r="H26" i="69"/>
  <c r="I26" i="69" s="1"/>
  <c r="F26" i="69"/>
  <c r="H25" i="69"/>
  <c r="F25" i="69"/>
  <c r="I25" i="69" s="1"/>
  <c r="H24" i="69"/>
  <c r="F24" i="69"/>
  <c r="I24" i="69" s="1"/>
  <c r="I23" i="69"/>
  <c r="H23" i="69"/>
  <c r="F23" i="69"/>
  <c r="H22" i="69"/>
  <c r="F22" i="69"/>
  <c r="I22" i="69" s="1"/>
  <c r="H21" i="69"/>
  <c r="F21" i="69"/>
  <c r="I21" i="69" s="1"/>
  <c r="I20" i="69"/>
  <c r="H20" i="69"/>
  <c r="F20" i="69"/>
  <c r="H19" i="69"/>
  <c r="F19" i="69"/>
  <c r="I19" i="69" s="1"/>
  <c r="H16" i="69"/>
  <c r="I16" i="69" s="1"/>
  <c r="F16" i="69"/>
  <c r="H15" i="69"/>
  <c r="F15" i="69"/>
  <c r="I15" i="69" s="1"/>
  <c r="H14" i="69"/>
  <c r="F14" i="69"/>
  <c r="I14" i="69" s="1"/>
  <c r="I13" i="69"/>
  <c r="H13" i="69"/>
  <c r="F13" i="69"/>
  <c r="H12" i="69"/>
  <c r="F12" i="69"/>
  <c r="I12" i="69" s="1"/>
  <c r="H11" i="69"/>
  <c r="F11" i="69"/>
  <c r="I11" i="69" s="1"/>
  <c r="I10" i="69"/>
  <c r="H10" i="69"/>
  <c r="F10" i="69"/>
  <c r="H9" i="69"/>
  <c r="F9" i="69"/>
  <c r="I9" i="69" s="1"/>
  <c r="H8" i="69"/>
  <c r="I8" i="69" s="1"/>
  <c r="F8" i="69"/>
  <c r="F39" i="69" s="1"/>
  <c r="H39" i="68"/>
  <c r="F39" i="68"/>
  <c r="I39" i="68" s="1"/>
  <c r="H38" i="68"/>
  <c r="F38" i="68"/>
  <c r="I38" i="68" s="1"/>
  <c r="H37" i="68"/>
  <c r="F37" i="68"/>
  <c r="I37" i="68" s="1"/>
  <c r="H36" i="68"/>
  <c r="I36" i="68" s="1"/>
  <c r="F36" i="68"/>
  <c r="I35" i="68"/>
  <c r="H35" i="68"/>
  <c r="F35" i="68"/>
  <c r="H34" i="68"/>
  <c r="F34" i="68"/>
  <c r="I34" i="68" s="1"/>
  <c r="H31" i="68"/>
  <c r="F31" i="68"/>
  <c r="I31" i="68" s="1"/>
  <c r="H30" i="68"/>
  <c r="F30" i="68"/>
  <c r="I30" i="68" s="1"/>
  <c r="H29" i="68"/>
  <c r="F29" i="68"/>
  <c r="I29" i="68" s="1"/>
  <c r="H28" i="68"/>
  <c r="F28" i="68"/>
  <c r="I28" i="68" s="1"/>
  <c r="H27" i="68"/>
  <c r="F27" i="68"/>
  <c r="I27" i="68" s="1"/>
  <c r="H26" i="68"/>
  <c r="I26" i="68" s="1"/>
  <c r="F26" i="68"/>
  <c r="I25" i="68"/>
  <c r="H25" i="68"/>
  <c r="F25" i="68"/>
  <c r="I24" i="68"/>
  <c r="H24" i="68"/>
  <c r="F24" i="68"/>
  <c r="H23" i="68"/>
  <c r="F23" i="68"/>
  <c r="I23" i="68" s="1"/>
  <c r="H22" i="68"/>
  <c r="F22" i="68"/>
  <c r="I22" i="68" s="1"/>
  <c r="H21" i="68"/>
  <c r="F21" i="68"/>
  <c r="I21" i="68" s="1"/>
  <c r="H18" i="68"/>
  <c r="F18" i="68"/>
  <c r="I18" i="68" s="1"/>
  <c r="H17" i="68"/>
  <c r="I17" i="68" s="1"/>
  <c r="F17" i="68"/>
  <c r="H16" i="68"/>
  <c r="F16" i="68"/>
  <c r="I16" i="68" s="1"/>
  <c r="I15" i="68"/>
  <c r="H15" i="68"/>
  <c r="F15" i="68"/>
  <c r="I14" i="68"/>
  <c r="H14" i="68"/>
  <c r="F14" i="68"/>
  <c r="H13" i="68"/>
  <c r="F13" i="68"/>
  <c r="I13" i="68" s="1"/>
  <c r="H12" i="68"/>
  <c r="F12" i="68"/>
  <c r="I12" i="68" s="1"/>
  <c r="H11" i="68"/>
  <c r="F11" i="68"/>
  <c r="I11" i="68" s="1"/>
  <c r="H10" i="68"/>
  <c r="I10" i="68" s="1"/>
  <c r="F10" i="68"/>
  <c r="H9" i="68"/>
  <c r="I9" i="68" s="1"/>
  <c r="F9" i="68"/>
  <c r="H8" i="68"/>
  <c r="H41" i="68" s="1"/>
  <c r="F8" i="68"/>
  <c r="F41" i="68" s="1"/>
  <c r="H41" i="67"/>
  <c r="F41" i="67"/>
  <c r="I41" i="67" s="1"/>
  <c r="H40" i="67"/>
  <c r="F40" i="67"/>
  <c r="I40" i="67" s="1"/>
  <c r="H39" i="67"/>
  <c r="F39" i="67"/>
  <c r="I39" i="67" s="1"/>
  <c r="H38" i="67"/>
  <c r="I38" i="67" s="1"/>
  <c r="F38" i="67"/>
  <c r="I37" i="67"/>
  <c r="H37" i="67"/>
  <c r="F37" i="67"/>
  <c r="H36" i="67"/>
  <c r="F36" i="67"/>
  <c r="I36" i="67" s="1"/>
  <c r="H33" i="67"/>
  <c r="F33" i="67"/>
  <c r="I33" i="67" s="1"/>
  <c r="H32" i="67"/>
  <c r="F32" i="67"/>
  <c r="I32" i="67" s="1"/>
  <c r="H31" i="67"/>
  <c r="F31" i="67"/>
  <c r="I31" i="67" s="1"/>
  <c r="H30" i="67"/>
  <c r="F30" i="67"/>
  <c r="I30" i="67" s="1"/>
  <c r="H29" i="67"/>
  <c r="F29" i="67"/>
  <c r="I29" i="67" s="1"/>
  <c r="H28" i="67"/>
  <c r="I28" i="67" s="1"/>
  <c r="F28" i="67"/>
  <c r="I27" i="67"/>
  <c r="H27" i="67"/>
  <c r="F27" i="67"/>
  <c r="H26" i="67"/>
  <c r="F26" i="67"/>
  <c r="I26" i="67" s="1"/>
  <c r="H25" i="67"/>
  <c r="F25" i="67"/>
  <c r="I25" i="67" s="1"/>
  <c r="H24" i="67"/>
  <c r="F24" i="67"/>
  <c r="I24" i="67" s="1"/>
  <c r="H23" i="67"/>
  <c r="F23" i="67"/>
  <c r="I23" i="67" s="1"/>
  <c r="H20" i="67"/>
  <c r="F20" i="67"/>
  <c r="I20" i="67" s="1"/>
  <c r="H19" i="67"/>
  <c r="F19" i="67"/>
  <c r="I19" i="67" s="1"/>
  <c r="H18" i="67"/>
  <c r="I18" i="67" s="1"/>
  <c r="F18" i="67"/>
  <c r="I17" i="67"/>
  <c r="H17" i="67"/>
  <c r="F17" i="67"/>
  <c r="H16" i="67"/>
  <c r="F16" i="67"/>
  <c r="I16" i="67" s="1"/>
  <c r="H15" i="67"/>
  <c r="F15" i="67"/>
  <c r="I15" i="67" s="1"/>
  <c r="H14" i="67"/>
  <c r="F14" i="67"/>
  <c r="I14" i="67" s="1"/>
  <c r="H13" i="67"/>
  <c r="F13" i="67"/>
  <c r="I13" i="67" s="1"/>
  <c r="H12" i="67"/>
  <c r="F12" i="67"/>
  <c r="I12" i="67" s="1"/>
  <c r="H11" i="67"/>
  <c r="F11" i="67"/>
  <c r="I11" i="67" s="1"/>
  <c r="H10" i="67"/>
  <c r="I10" i="67" s="1"/>
  <c r="F10" i="67"/>
  <c r="I9" i="67"/>
  <c r="H9" i="67"/>
  <c r="F9" i="67"/>
  <c r="H8" i="67"/>
  <c r="H43" i="67" s="1"/>
  <c r="F8" i="67"/>
  <c r="F43" i="67" s="1"/>
  <c r="H37" i="66"/>
  <c r="F37" i="66"/>
  <c r="I37" i="66" s="1"/>
  <c r="H36" i="66"/>
  <c r="I36" i="66" s="1"/>
  <c r="F36" i="66"/>
  <c r="H35" i="66"/>
  <c r="F35" i="66"/>
  <c r="I35" i="66" s="1"/>
  <c r="H34" i="66"/>
  <c r="F34" i="66"/>
  <c r="I34" i="66" s="1"/>
  <c r="I33" i="66"/>
  <c r="H33" i="66"/>
  <c r="F33" i="66"/>
  <c r="H32" i="66"/>
  <c r="F32" i="66"/>
  <c r="I32" i="66" s="1"/>
  <c r="H29" i="66"/>
  <c r="F29" i="66"/>
  <c r="I29" i="66" s="1"/>
  <c r="H28" i="66"/>
  <c r="F28" i="66"/>
  <c r="I28" i="66" s="1"/>
  <c r="H27" i="66"/>
  <c r="F27" i="66"/>
  <c r="I27" i="66" s="1"/>
  <c r="H26" i="66"/>
  <c r="I26" i="66" s="1"/>
  <c r="F26" i="66"/>
  <c r="H25" i="66"/>
  <c r="F25" i="66"/>
  <c r="I25" i="66" s="1"/>
  <c r="H24" i="66"/>
  <c r="F24" i="66"/>
  <c r="I24" i="66" s="1"/>
  <c r="I23" i="66"/>
  <c r="H23" i="66"/>
  <c r="F23" i="66"/>
  <c r="H22" i="66"/>
  <c r="F22" i="66"/>
  <c r="I22" i="66" s="1"/>
  <c r="H21" i="66"/>
  <c r="F21" i="66"/>
  <c r="I21" i="66" s="1"/>
  <c r="H20" i="66"/>
  <c r="F20" i="66"/>
  <c r="I20" i="66" s="1"/>
  <c r="H19" i="66"/>
  <c r="F19" i="66"/>
  <c r="I19" i="66" s="1"/>
  <c r="H16" i="66"/>
  <c r="I16" i="66" s="1"/>
  <c r="F16" i="66"/>
  <c r="H15" i="66"/>
  <c r="F15" i="66"/>
  <c r="I15" i="66" s="1"/>
  <c r="H14" i="66"/>
  <c r="F14" i="66"/>
  <c r="I14" i="66" s="1"/>
  <c r="I13" i="66"/>
  <c r="H13" i="66"/>
  <c r="F13" i="66"/>
  <c r="H12" i="66"/>
  <c r="F12" i="66"/>
  <c r="I12" i="66" s="1"/>
  <c r="H11" i="66"/>
  <c r="F11" i="66"/>
  <c r="I11" i="66" s="1"/>
  <c r="H10" i="66"/>
  <c r="F10" i="66"/>
  <c r="I10" i="66" s="1"/>
  <c r="H9" i="66"/>
  <c r="F9" i="66"/>
  <c r="I9" i="66" s="1"/>
  <c r="H8" i="66"/>
  <c r="H39" i="66" s="1"/>
  <c r="F8" i="66"/>
  <c r="F39" i="66" s="1"/>
  <c r="H55" i="65"/>
  <c r="F55" i="65"/>
  <c r="I55" i="65" s="1"/>
  <c r="H54" i="65"/>
  <c r="F54" i="65"/>
  <c r="I54" i="65" s="1"/>
  <c r="H53" i="65"/>
  <c r="F53" i="65"/>
  <c r="I53" i="65" s="1"/>
  <c r="H52" i="65"/>
  <c r="I52" i="65" s="1"/>
  <c r="F52" i="65"/>
  <c r="H51" i="65"/>
  <c r="I51" i="65" s="1"/>
  <c r="F51" i="65"/>
  <c r="I50" i="65"/>
  <c r="H50" i="65"/>
  <c r="F50" i="65"/>
  <c r="H47" i="65"/>
  <c r="F47" i="65"/>
  <c r="I47" i="65" s="1"/>
  <c r="I46" i="65"/>
  <c r="H46" i="65"/>
  <c r="F46" i="65"/>
  <c r="H45" i="65"/>
  <c r="F45" i="65"/>
  <c r="I45" i="65" s="1"/>
  <c r="H44" i="65"/>
  <c r="F44" i="65"/>
  <c r="I44" i="65" s="1"/>
  <c r="H43" i="65"/>
  <c r="F43" i="65"/>
  <c r="I43" i="65" s="1"/>
  <c r="H42" i="65"/>
  <c r="F42" i="65"/>
  <c r="I42" i="65" s="1"/>
  <c r="H41" i="65"/>
  <c r="I41" i="65" s="1"/>
  <c r="F41" i="65"/>
  <c r="I40" i="65"/>
  <c r="H40" i="65"/>
  <c r="F40" i="65"/>
  <c r="H39" i="65"/>
  <c r="F39" i="65"/>
  <c r="I39" i="65" s="1"/>
  <c r="I38" i="65"/>
  <c r="H38" i="65"/>
  <c r="F38" i="65"/>
  <c r="H37" i="65"/>
  <c r="F37" i="65"/>
  <c r="I37" i="65" s="1"/>
  <c r="H34" i="65"/>
  <c r="F34" i="65"/>
  <c r="I34" i="65" s="1"/>
  <c r="H33" i="65"/>
  <c r="F33" i="65"/>
  <c r="I33" i="65" s="1"/>
  <c r="H32" i="65"/>
  <c r="F32" i="65"/>
  <c r="I32" i="65" s="1"/>
  <c r="H29" i="65"/>
  <c r="I29" i="65" s="1"/>
  <c r="F29" i="65"/>
  <c r="I28" i="65"/>
  <c r="H28" i="65"/>
  <c r="F28" i="65"/>
  <c r="H27" i="65"/>
  <c r="F27" i="65"/>
  <c r="I27" i="65" s="1"/>
  <c r="I26" i="65"/>
  <c r="H26" i="65"/>
  <c r="F26" i="65"/>
  <c r="H25" i="65"/>
  <c r="F25" i="65"/>
  <c r="I25" i="65" s="1"/>
  <c r="H24" i="65"/>
  <c r="F24" i="65"/>
  <c r="I24" i="65" s="1"/>
  <c r="H23" i="65"/>
  <c r="F23" i="65"/>
  <c r="I23" i="65" s="1"/>
  <c r="H22" i="65"/>
  <c r="F22" i="65"/>
  <c r="I22" i="65" s="1"/>
  <c r="H21" i="65"/>
  <c r="I21" i="65" s="1"/>
  <c r="F21" i="65"/>
  <c r="I20" i="65"/>
  <c r="H20" i="65"/>
  <c r="F20" i="65"/>
  <c r="H19" i="65"/>
  <c r="F19" i="65"/>
  <c r="I19" i="65" s="1"/>
  <c r="I18" i="65"/>
  <c r="H18" i="65"/>
  <c r="F18" i="65"/>
  <c r="H17" i="65"/>
  <c r="F17" i="65"/>
  <c r="I17" i="65" s="1"/>
  <c r="H16" i="65"/>
  <c r="F16" i="65"/>
  <c r="I16" i="65" s="1"/>
  <c r="H15" i="65"/>
  <c r="F15" i="65"/>
  <c r="I15" i="65" s="1"/>
  <c r="H14" i="65"/>
  <c r="F14" i="65"/>
  <c r="I14" i="65" s="1"/>
  <c r="H13" i="65"/>
  <c r="I13" i="65" s="1"/>
  <c r="F13" i="65"/>
  <c r="I12" i="65"/>
  <c r="H12" i="65"/>
  <c r="F12" i="65"/>
  <c r="H11" i="65"/>
  <c r="F11" i="65"/>
  <c r="I11" i="65" s="1"/>
  <c r="H10" i="65"/>
  <c r="F10" i="65"/>
  <c r="I10" i="65" s="1"/>
  <c r="H9" i="65"/>
  <c r="F9" i="65"/>
  <c r="I9" i="65" s="1"/>
  <c r="H8" i="65"/>
  <c r="H57" i="65" s="1"/>
  <c r="F8" i="65"/>
  <c r="F57" i="65" s="1"/>
  <c r="H55" i="64"/>
  <c r="F55" i="64"/>
  <c r="I55" i="64" s="1"/>
  <c r="H54" i="64"/>
  <c r="F54" i="64"/>
  <c r="I54" i="64" s="1"/>
  <c r="H53" i="64"/>
  <c r="I53" i="64" s="1"/>
  <c r="F53" i="64"/>
  <c r="I52" i="64"/>
  <c r="H52" i="64"/>
  <c r="F52" i="64"/>
  <c r="H51" i="64"/>
  <c r="I51" i="64" s="1"/>
  <c r="F51" i="64"/>
  <c r="I50" i="64"/>
  <c r="H50" i="64"/>
  <c r="F50" i="64"/>
  <c r="H47" i="64"/>
  <c r="F47" i="64"/>
  <c r="I47" i="64" s="1"/>
  <c r="H46" i="64"/>
  <c r="F46" i="64"/>
  <c r="I46" i="64" s="1"/>
  <c r="H45" i="64"/>
  <c r="F45" i="64"/>
  <c r="I45" i="64" s="1"/>
  <c r="H44" i="64"/>
  <c r="F44" i="64"/>
  <c r="I44" i="64" s="1"/>
  <c r="H43" i="64"/>
  <c r="I43" i="64" s="1"/>
  <c r="F43" i="64"/>
  <c r="I42" i="64"/>
  <c r="H42" i="64"/>
  <c r="F42" i="64"/>
  <c r="H41" i="64"/>
  <c r="I41" i="64" s="1"/>
  <c r="F41" i="64"/>
  <c r="I40" i="64"/>
  <c r="H40" i="64"/>
  <c r="F40" i="64"/>
  <c r="H39" i="64"/>
  <c r="F39" i="64"/>
  <c r="I39" i="64" s="1"/>
  <c r="H38" i="64"/>
  <c r="F38" i="64"/>
  <c r="I38" i="64" s="1"/>
  <c r="H37" i="64"/>
  <c r="F37" i="64"/>
  <c r="I37" i="64" s="1"/>
  <c r="H36" i="64"/>
  <c r="F36" i="64"/>
  <c r="I36" i="64" s="1"/>
  <c r="H33" i="64"/>
  <c r="I33" i="64" s="1"/>
  <c r="F33" i="64"/>
  <c r="I32" i="64"/>
  <c r="H32" i="64"/>
  <c r="F32" i="64"/>
  <c r="H31" i="64"/>
  <c r="F31" i="64"/>
  <c r="I31" i="64" s="1"/>
  <c r="I28" i="64"/>
  <c r="H28" i="64"/>
  <c r="F28" i="64"/>
  <c r="H27" i="64"/>
  <c r="F27" i="64"/>
  <c r="I27" i="64" s="1"/>
  <c r="H26" i="64"/>
  <c r="F26" i="64"/>
  <c r="I26" i="64" s="1"/>
  <c r="H25" i="64"/>
  <c r="F25" i="64"/>
  <c r="I25" i="64" s="1"/>
  <c r="H24" i="64"/>
  <c r="F24" i="64"/>
  <c r="I24" i="64" s="1"/>
  <c r="H23" i="64"/>
  <c r="I23" i="64" s="1"/>
  <c r="F23" i="64"/>
  <c r="I22" i="64"/>
  <c r="H22" i="64"/>
  <c r="F22" i="64"/>
  <c r="H21" i="64"/>
  <c r="F21" i="64"/>
  <c r="I21" i="64" s="1"/>
  <c r="I20" i="64"/>
  <c r="H20" i="64"/>
  <c r="F20" i="64"/>
  <c r="H19" i="64"/>
  <c r="F19" i="64"/>
  <c r="I19" i="64" s="1"/>
  <c r="H18" i="64"/>
  <c r="F18" i="64"/>
  <c r="I18" i="64" s="1"/>
  <c r="H17" i="64"/>
  <c r="F17" i="64"/>
  <c r="I17" i="64" s="1"/>
  <c r="H16" i="64"/>
  <c r="F16" i="64"/>
  <c r="I16" i="64" s="1"/>
  <c r="H15" i="64"/>
  <c r="I15" i="64" s="1"/>
  <c r="F15" i="64"/>
  <c r="I14" i="64"/>
  <c r="H14" i="64"/>
  <c r="F14" i="64"/>
  <c r="H13" i="64"/>
  <c r="F13" i="64"/>
  <c r="I13" i="64" s="1"/>
  <c r="I12" i="64"/>
  <c r="H12" i="64"/>
  <c r="F12" i="64"/>
  <c r="H11" i="64"/>
  <c r="F11" i="64"/>
  <c r="I11" i="64" s="1"/>
  <c r="H10" i="64"/>
  <c r="F10" i="64"/>
  <c r="I10" i="64" s="1"/>
  <c r="H9" i="64"/>
  <c r="F9" i="64"/>
  <c r="I9" i="64" s="1"/>
  <c r="H8" i="64"/>
  <c r="H57" i="64" s="1"/>
  <c r="F8" i="64"/>
  <c r="F57" i="64" s="1"/>
  <c r="I39" i="69" l="1"/>
  <c r="H39" i="69"/>
  <c r="I8" i="68"/>
  <c r="I41" i="68" s="1"/>
  <c r="I8" i="67"/>
  <c r="I43" i="67" s="1"/>
  <c r="I8" i="66"/>
  <c r="I39" i="66" s="1"/>
  <c r="I8" i="65"/>
  <c r="I57" i="65" s="1"/>
  <c r="I8" i="64"/>
  <c r="I57" i="64" s="1"/>
  <c r="J39" i="62" l="1"/>
  <c r="J38" i="62"/>
  <c r="AY172" i="1"/>
  <c r="J37" i="62"/>
  <c r="AX172" i="1"/>
  <c r="BI125" i="62"/>
  <c r="BH125" i="62"/>
  <c r="BG125" i="62"/>
  <c r="BE125" i="62"/>
  <c r="T125" i="62"/>
  <c r="T124" i="62"/>
  <c r="T123" i="62"/>
  <c r="T122" i="62"/>
  <c r="R125" i="62"/>
  <c r="R124" i="62"/>
  <c r="R123" i="62"/>
  <c r="R122" i="62"/>
  <c r="P125" i="62"/>
  <c r="P124" i="62"/>
  <c r="P123" i="62"/>
  <c r="P122" i="62"/>
  <c r="AU172" i="1"/>
  <c r="J119" i="62"/>
  <c r="F118" i="62"/>
  <c r="F116" i="62"/>
  <c r="E114" i="62"/>
  <c r="J94" i="62"/>
  <c r="F93" i="62"/>
  <c r="F91" i="62"/>
  <c r="E89" i="62"/>
  <c r="J23" i="62"/>
  <c r="E23" i="62"/>
  <c r="J118" i="62"/>
  <c r="J22" i="62"/>
  <c r="J20" i="62"/>
  <c r="E20" i="62"/>
  <c r="F94" i="62"/>
  <c r="J19" i="62"/>
  <c r="J14" i="62"/>
  <c r="J91" i="62"/>
  <c r="E7" i="62"/>
  <c r="E85" i="62"/>
  <c r="J39" i="61"/>
  <c r="J38" i="61"/>
  <c r="AY171" i="1"/>
  <c r="J37" i="61"/>
  <c r="AX171" i="1"/>
  <c r="BI125" i="61"/>
  <c r="BH125" i="61"/>
  <c r="BG125" i="61"/>
  <c r="BE125" i="61"/>
  <c r="T125" i="61"/>
  <c r="T124" i="61"/>
  <c r="T123" i="61"/>
  <c r="T122" i="61"/>
  <c r="R125" i="61"/>
  <c r="R124" i="61"/>
  <c r="R123" i="61"/>
  <c r="R122" i="61"/>
  <c r="P125" i="61"/>
  <c r="P124" i="61"/>
  <c r="P123" i="61"/>
  <c r="P122" i="61"/>
  <c r="AU171" i="1"/>
  <c r="J119" i="61"/>
  <c r="F118" i="61"/>
  <c r="F116" i="61"/>
  <c r="E114" i="61"/>
  <c r="J94" i="61"/>
  <c r="F93" i="61"/>
  <c r="F91" i="61"/>
  <c r="E89" i="61"/>
  <c r="J23" i="61"/>
  <c r="E23" i="61"/>
  <c r="J93" i="61"/>
  <c r="J22" i="61"/>
  <c r="J20" i="61"/>
  <c r="E20" i="61"/>
  <c r="F119" i="61"/>
  <c r="J19" i="61"/>
  <c r="J14" i="61"/>
  <c r="J116" i="61"/>
  <c r="E7" i="61"/>
  <c r="E110" i="61"/>
  <c r="J39" i="60"/>
  <c r="J38" i="60"/>
  <c r="AY169" i="1"/>
  <c r="J37" i="60"/>
  <c r="AX169" i="1"/>
  <c r="BI144" i="60"/>
  <c r="BH144" i="60"/>
  <c r="BG144" i="60"/>
  <c r="BE144" i="60"/>
  <c r="T144" i="60"/>
  <c r="R144" i="60"/>
  <c r="P144" i="60"/>
  <c r="BI143" i="60"/>
  <c r="BH143" i="60"/>
  <c r="BG143" i="60"/>
  <c r="BE143" i="60"/>
  <c r="T143" i="60"/>
  <c r="R143" i="60"/>
  <c r="P143" i="60"/>
  <c r="BI141" i="60"/>
  <c r="BH141" i="60"/>
  <c r="BG141" i="60"/>
  <c r="BE141" i="60"/>
  <c r="T141" i="60"/>
  <c r="R141" i="60"/>
  <c r="P141" i="60"/>
  <c r="BI140" i="60"/>
  <c r="BH140" i="60"/>
  <c r="BG140" i="60"/>
  <c r="BE140" i="60"/>
  <c r="T140" i="60"/>
  <c r="R140" i="60"/>
  <c r="P140" i="60"/>
  <c r="BI139" i="60"/>
  <c r="BH139" i="60"/>
  <c r="BG139" i="60"/>
  <c r="BE139" i="60"/>
  <c r="T139" i="60"/>
  <c r="R139" i="60"/>
  <c r="P139" i="60"/>
  <c r="BI138" i="60"/>
  <c r="BH138" i="60"/>
  <c r="BG138" i="60"/>
  <c r="BE138" i="60"/>
  <c r="T138" i="60"/>
  <c r="R138" i="60"/>
  <c r="P138" i="60"/>
  <c r="BI137" i="60"/>
  <c r="BH137" i="60"/>
  <c r="BG137" i="60"/>
  <c r="BE137" i="60"/>
  <c r="T137" i="60"/>
  <c r="R137" i="60"/>
  <c r="P137" i="60"/>
  <c r="BI136" i="60"/>
  <c r="BH136" i="60"/>
  <c r="BG136" i="60"/>
  <c r="BE136" i="60"/>
  <c r="T136" i="60"/>
  <c r="R136" i="60"/>
  <c r="P136" i="60"/>
  <c r="BI134" i="60"/>
  <c r="BH134" i="60"/>
  <c r="BG134" i="60"/>
  <c r="BE134" i="60"/>
  <c r="T134" i="60"/>
  <c r="R134" i="60"/>
  <c r="P134" i="60"/>
  <c r="BI133" i="60"/>
  <c r="BH133" i="60"/>
  <c r="BG133" i="60"/>
  <c r="BE133" i="60"/>
  <c r="T133" i="60"/>
  <c r="R133" i="60"/>
  <c r="P133" i="60"/>
  <c r="BI132" i="60"/>
  <c r="BH132" i="60"/>
  <c r="BG132" i="60"/>
  <c r="BE132" i="60"/>
  <c r="T132" i="60"/>
  <c r="R132" i="60"/>
  <c r="P132" i="60"/>
  <c r="BI131" i="60"/>
  <c r="BH131" i="60"/>
  <c r="BG131" i="60"/>
  <c r="BE131" i="60"/>
  <c r="T131" i="60"/>
  <c r="R131" i="60"/>
  <c r="P131" i="60"/>
  <c r="BI130" i="60"/>
  <c r="BH130" i="60"/>
  <c r="BG130" i="60"/>
  <c r="BE130" i="60"/>
  <c r="T130" i="60"/>
  <c r="R130" i="60"/>
  <c r="P130" i="60"/>
  <c r="BI129" i="60"/>
  <c r="BH129" i="60"/>
  <c r="BG129" i="60"/>
  <c r="BE129" i="60"/>
  <c r="T129" i="60"/>
  <c r="R129" i="60"/>
  <c r="P129" i="60"/>
  <c r="BI128" i="60"/>
  <c r="BH128" i="60"/>
  <c r="BG128" i="60"/>
  <c r="BE128" i="60"/>
  <c r="T128" i="60"/>
  <c r="R128" i="60"/>
  <c r="P128" i="60"/>
  <c r="BI127" i="60"/>
  <c r="BH127" i="60"/>
  <c r="BG127" i="60"/>
  <c r="BE127" i="60"/>
  <c r="T127" i="60"/>
  <c r="R127" i="60"/>
  <c r="P127" i="60"/>
  <c r="J121" i="60"/>
  <c r="F120" i="60"/>
  <c r="F118" i="60"/>
  <c r="E116" i="60"/>
  <c r="J94" i="60"/>
  <c r="F93" i="60"/>
  <c r="F91" i="60"/>
  <c r="E89" i="60"/>
  <c r="J23" i="60"/>
  <c r="E23" i="60"/>
  <c r="J120" i="60"/>
  <c r="J22" i="60"/>
  <c r="J20" i="60"/>
  <c r="E20" i="60"/>
  <c r="F94" i="60"/>
  <c r="J19" i="60"/>
  <c r="J14" i="60"/>
  <c r="J91" i="60"/>
  <c r="E7" i="60"/>
  <c r="E112" i="60"/>
  <c r="J39" i="59"/>
  <c r="J38" i="59"/>
  <c r="AY168" i="1"/>
  <c r="J37" i="59"/>
  <c r="AX168" i="1"/>
  <c r="BI146" i="59"/>
  <c r="BH146" i="59"/>
  <c r="BG146" i="59"/>
  <c r="BE146" i="59"/>
  <c r="T146" i="59"/>
  <c r="T145" i="59"/>
  <c r="R146" i="59"/>
  <c r="R145" i="59"/>
  <c r="P146" i="59"/>
  <c r="P145" i="59"/>
  <c r="BI144" i="59"/>
  <c r="BH144" i="59"/>
  <c r="BG144" i="59"/>
  <c r="BE144" i="59"/>
  <c r="T144" i="59"/>
  <c r="R144" i="59"/>
  <c r="P144" i="59"/>
  <c r="BI143" i="59"/>
  <c r="BH143" i="59"/>
  <c r="BG143" i="59"/>
  <c r="BE143" i="59"/>
  <c r="T143" i="59"/>
  <c r="R143" i="59"/>
  <c r="P143" i="59"/>
  <c r="BI142" i="59"/>
  <c r="BH142" i="59"/>
  <c r="BG142" i="59"/>
  <c r="BE142" i="59"/>
  <c r="T142" i="59"/>
  <c r="R142" i="59"/>
  <c r="P142" i="59"/>
  <c r="BI141" i="59"/>
  <c r="BH141" i="59"/>
  <c r="BG141" i="59"/>
  <c r="BE141" i="59"/>
  <c r="T141" i="59"/>
  <c r="R141" i="59"/>
  <c r="P141" i="59"/>
  <c r="BI140" i="59"/>
  <c r="BH140" i="59"/>
  <c r="BG140" i="59"/>
  <c r="BE140" i="59"/>
  <c r="T140" i="59"/>
  <c r="R140" i="59"/>
  <c r="P140" i="59"/>
  <c r="BI139" i="59"/>
  <c r="BH139" i="59"/>
  <c r="BG139" i="59"/>
  <c r="BE139" i="59"/>
  <c r="T139" i="59"/>
  <c r="R139" i="59"/>
  <c r="P139" i="59"/>
  <c r="BI138" i="59"/>
  <c r="BH138" i="59"/>
  <c r="BG138" i="59"/>
  <c r="BE138" i="59"/>
  <c r="T138" i="59"/>
  <c r="R138" i="59"/>
  <c r="P138" i="59"/>
  <c r="BI137" i="59"/>
  <c r="BH137" i="59"/>
  <c r="BG137" i="59"/>
  <c r="BE137" i="59"/>
  <c r="T137" i="59"/>
  <c r="R137" i="59"/>
  <c r="P137" i="59"/>
  <c r="BI136" i="59"/>
  <c r="BH136" i="59"/>
  <c r="BG136" i="59"/>
  <c r="BE136" i="59"/>
  <c r="T136" i="59"/>
  <c r="R136" i="59"/>
  <c r="P136" i="59"/>
  <c r="BI134" i="59"/>
  <c r="BH134" i="59"/>
  <c r="BG134" i="59"/>
  <c r="BE134" i="59"/>
  <c r="T134" i="59"/>
  <c r="R134" i="59"/>
  <c r="P134" i="59"/>
  <c r="BI133" i="59"/>
  <c r="BH133" i="59"/>
  <c r="BG133" i="59"/>
  <c r="BE133" i="59"/>
  <c r="T133" i="59"/>
  <c r="R133" i="59"/>
  <c r="P133" i="59"/>
  <c r="BI131" i="59"/>
  <c r="BH131" i="59"/>
  <c r="BG131" i="59"/>
  <c r="BE131" i="59"/>
  <c r="T131" i="59"/>
  <c r="R131" i="59"/>
  <c r="P131" i="59"/>
  <c r="BI130" i="59"/>
  <c r="BH130" i="59"/>
  <c r="BG130" i="59"/>
  <c r="BE130" i="59"/>
  <c r="T130" i="59"/>
  <c r="R130" i="59"/>
  <c r="P130" i="59"/>
  <c r="BI129" i="59"/>
  <c r="BH129" i="59"/>
  <c r="BG129" i="59"/>
  <c r="BE129" i="59"/>
  <c r="T129" i="59"/>
  <c r="R129" i="59"/>
  <c r="P129" i="59"/>
  <c r="BI128" i="59"/>
  <c r="BH128" i="59"/>
  <c r="BG128" i="59"/>
  <c r="BE128" i="59"/>
  <c r="T128" i="59"/>
  <c r="R128" i="59"/>
  <c r="P128" i="59"/>
  <c r="J122" i="59"/>
  <c r="F121" i="59"/>
  <c r="F119" i="59"/>
  <c r="E117" i="59"/>
  <c r="J94" i="59"/>
  <c r="F93" i="59"/>
  <c r="F91" i="59"/>
  <c r="E89" i="59"/>
  <c r="J23" i="59"/>
  <c r="E23" i="59"/>
  <c r="J121" i="59"/>
  <c r="J22" i="59"/>
  <c r="J20" i="59"/>
  <c r="E20" i="59"/>
  <c r="F122" i="59"/>
  <c r="J19" i="59"/>
  <c r="J14" i="59"/>
  <c r="J119" i="59"/>
  <c r="E7" i="59"/>
  <c r="E113" i="59"/>
  <c r="J39" i="58"/>
  <c r="J38" i="58"/>
  <c r="AY167" i="1"/>
  <c r="J37" i="58"/>
  <c r="AX167" i="1"/>
  <c r="BI154" i="58"/>
  <c r="BH154" i="58"/>
  <c r="BG154" i="58"/>
  <c r="BE154" i="58"/>
  <c r="T154" i="58"/>
  <c r="T153" i="58"/>
  <c r="R154" i="58"/>
  <c r="R153" i="58"/>
  <c r="P154" i="58"/>
  <c r="P153" i="58"/>
  <c r="BI152" i="58"/>
  <c r="BH152" i="58"/>
  <c r="BG152" i="58"/>
  <c r="BE152" i="58"/>
  <c r="T152" i="58"/>
  <c r="R152" i="58"/>
  <c r="P152" i="58"/>
  <c r="BI151" i="58"/>
  <c r="BH151" i="58"/>
  <c r="BG151" i="58"/>
  <c r="BE151" i="58"/>
  <c r="T151" i="58"/>
  <c r="R151" i="58"/>
  <c r="P151" i="58"/>
  <c r="BI150" i="58"/>
  <c r="BH150" i="58"/>
  <c r="BG150" i="58"/>
  <c r="BE150" i="58"/>
  <c r="T150" i="58"/>
  <c r="R150" i="58"/>
  <c r="P150" i="58"/>
  <c r="BI149" i="58"/>
  <c r="BH149" i="58"/>
  <c r="BG149" i="58"/>
  <c r="BE149" i="58"/>
  <c r="T149" i="58"/>
  <c r="R149" i="58"/>
  <c r="P149" i="58"/>
  <c r="BI148" i="58"/>
  <c r="BH148" i="58"/>
  <c r="BG148" i="58"/>
  <c r="BE148" i="58"/>
  <c r="T148" i="58"/>
  <c r="R148" i="58"/>
  <c r="P148" i="58"/>
  <c r="BI147" i="58"/>
  <c r="BH147" i="58"/>
  <c r="BG147" i="58"/>
  <c r="BE147" i="58"/>
  <c r="T147" i="58"/>
  <c r="R147" i="58"/>
  <c r="P147" i="58"/>
  <c r="BI146" i="58"/>
  <c r="BH146" i="58"/>
  <c r="BG146" i="58"/>
  <c r="BE146" i="58"/>
  <c r="T146" i="58"/>
  <c r="R146" i="58"/>
  <c r="P146" i="58"/>
  <c r="BI145" i="58"/>
  <c r="BH145" i="58"/>
  <c r="BG145" i="58"/>
  <c r="BE145" i="58"/>
  <c r="T145" i="58"/>
  <c r="R145" i="58"/>
  <c r="P145" i="58"/>
  <c r="BI144" i="58"/>
  <c r="BH144" i="58"/>
  <c r="BG144" i="58"/>
  <c r="BE144" i="58"/>
  <c r="T144" i="58"/>
  <c r="R144" i="58"/>
  <c r="P144" i="58"/>
  <c r="BI142" i="58"/>
  <c r="BH142" i="58"/>
  <c r="BG142" i="58"/>
  <c r="BE142" i="58"/>
  <c r="T142" i="58"/>
  <c r="R142" i="58"/>
  <c r="P142" i="58"/>
  <c r="BI141" i="58"/>
  <c r="BH141" i="58"/>
  <c r="BG141" i="58"/>
  <c r="BE141" i="58"/>
  <c r="T141" i="58"/>
  <c r="R141" i="58"/>
  <c r="P141" i="58"/>
  <c r="BI140" i="58"/>
  <c r="BH140" i="58"/>
  <c r="BG140" i="58"/>
  <c r="BE140" i="58"/>
  <c r="T140" i="58"/>
  <c r="T139" i="58" s="1"/>
  <c r="R140" i="58"/>
  <c r="P140" i="58"/>
  <c r="BI138" i="58"/>
  <c r="BH138" i="58"/>
  <c r="BG138" i="58"/>
  <c r="BE138" i="58"/>
  <c r="T138" i="58"/>
  <c r="R138" i="58"/>
  <c r="P138" i="58"/>
  <c r="BI137" i="58"/>
  <c r="BH137" i="58"/>
  <c r="BG137" i="58"/>
  <c r="BE137" i="58"/>
  <c r="T137" i="58"/>
  <c r="R137" i="58"/>
  <c r="P137" i="58"/>
  <c r="BI136" i="58"/>
  <c r="BH136" i="58"/>
  <c r="BG136" i="58"/>
  <c r="BE136" i="58"/>
  <c r="T136" i="58"/>
  <c r="R136" i="58"/>
  <c r="P136" i="58"/>
  <c r="BI134" i="58"/>
  <c r="BH134" i="58"/>
  <c r="BG134" i="58"/>
  <c r="BE134" i="58"/>
  <c r="T134" i="58"/>
  <c r="R134" i="58"/>
  <c r="P134" i="58"/>
  <c r="BI133" i="58"/>
  <c r="BH133" i="58"/>
  <c r="BG133" i="58"/>
  <c r="BE133" i="58"/>
  <c r="T133" i="58"/>
  <c r="R133" i="58"/>
  <c r="P133" i="58"/>
  <c r="BI132" i="58"/>
  <c r="BH132" i="58"/>
  <c r="BG132" i="58"/>
  <c r="BE132" i="58"/>
  <c r="T132" i="58"/>
  <c r="R132" i="58"/>
  <c r="P132" i="58"/>
  <c r="BI131" i="58"/>
  <c r="BH131" i="58"/>
  <c r="BG131" i="58"/>
  <c r="BE131" i="58"/>
  <c r="T131" i="58"/>
  <c r="R131" i="58"/>
  <c r="P131" i="58"/>
  <c r="BI130" i="58"/>
  <c r="BH130" i="58"/>
  <c r="BG130" i="58"/>
  <c r="BE130" i="58"/>
  <c r="T130" i="58"/>
  <c r="R130" i="58"/>
  <c r="P130" i="58"/>
  <c r="BI129" i="58"/>
  <c r="BH129" i="58"/>
  <c r="BG129" i="58"/>
  <c r="BE129" i="58"/>
  <c r="T129" i="58"/>
  <c r="R129" i="58"/>
  <c r="P129" i="58"/>
  <c r="J123" i="58"/>
  <c r="F122" i="58"/>
  <c r="F120" i="58"/>
  <c r="E118" i="58"/>
  <c r="J94" i="58"/>
  <c r="F93" i="58"/>
  <c r="F91" i="58"/>
  <c r="E89" i="58"/>
  <c r="J23" i="58"/>
  <c r="E23" i="58"/>
  <c r="J122" i="58"/>
  <c r="J22" i="58"/>
  <c r="J20" i="58"/>
  <c r="E20" i="58"/>
  <c r="F123" i="58"/>
  <c r="J19" i="58"/>
  <c r="J14" i="58"/>
  <c r="J91" i="58"/>
  <c r="E7" i="58"/>
  <c r="E85" i="58"/>
  <c r="J39" i="57"/>
  <c r="J38" i="57"/>
  <c r="AY166" i="1"/>
  <c r="J37" i="57"/>
  <c r="AX166" i="1"/>
  <c r="BI154" i="57"/>
  <c r="BH154" i="57"/>
  <c r="BG154" i="57"/>
  <c r="BE154" i="57"/>
  <c r="T154" i="57"/>
  <c r="T153" i="57"/>
  <c r="R154" i="57"/>
  <c r="R153" i="57"/>
  <c r="P154" i="57"/>
  <c r="P153" i="57"/>
  <c r="BI152" i="57"/>
  <c r="BH152" i="57"/>
  <c r="BG152" i="57"/>
  <c r="BE152" i="57"/>
  <c r="T152" i="57"/>
  <c r="R152" i="57"/>
  <c r="P152" i="57"/>
  <c r="BI151" i="57"/>
  <c r="BH151" i="57"/>
  <c r="BG151" i="57"/>
  <c r="BE151" i="57"/>
  <c r="T151" i="57"/>
  <c r="R151" i="57"/>
  <c r="P151" i="57"/>
  <c r="BI150" i="57"/>
  <c r="BH150" i="57"/>
  <c r="BG150" i="57"/>
  <c r="BE150" i="57"/>
  <c r="T150" i="57"/>
  <c r="R150" i="57"/>
  <c r="P150" i="57"/>
  <c r="BI149" i="57"/>
  <c r="BH149" i="57"/>
  <c r="BG149" i="57"/>
  <c r="BE149" i="57"/>
  <c r="T149" i="57"/>
  <c r="R149" i="57"/>
  <c r="P149" i="57"/>
  <c r="BI148" i="57"/>
  <c r="BH148" i="57"/>
  <c r="BG148" i="57"/>
  <c r="BE148" i="57"/>
  <c r="T148" i="57"/>
  <c r="R148" i="57"/>
  <c r="P148" i="57"/>
  <c r="BI147" i="57"/>
  <c r="BH147" i="57"/>
  <c r="BG147" i="57"/>
  <c r="BE147" i="57"/>
  <c r="T147" i="57"/>
  <c r="R147" i="57"/>
  <c r="P147" i="57"/>
  <c r="BI146" i="57"/>
  <c r="BH146" i="57"/>
  <c r="BG146" i="57"/>
  <c r="BE146" i="57"/>
  <c r="T146" i="57"/>
  <c r="R146" i="57"/>
  <c r="P146" i="57"/>
  <c r="BI145" i="57"/>
  <c r="BH145" i="57"/>
  <c r="BG145" i="57"/>
  <c r="BE145" i="57"/>
  <c r="T145" i="57"/>
  <c r="R145" i="57"/>
  <c r="P145" i="57"/>
  <c r="BI144" i="57"/>
  <c r="BH144" i="57"/>
  <c r="BG144" i="57"/>
  <c r="BE144" i="57"/>
  <c r="T144" i="57"/>
  <c r="R144" i="57"/>
  <c r="P144" i="57"/>
  <c r="BI142" i="57"/>
  <c r="BH142" i="57"/>
  <c r="BG142" i="57"/>
  <c r="BE142" i="57"/>
  <c r="T142" i="57"/>
  <c r="R142" i="57"/>
  <c r="P142" i="57"/>
  <c r="BI141" i="57"/>
  <c r="BH141" i="57"/>
  <c r="BG141" i="57"/>
  <c r="BE141" i="57"/>
  <c r="T141" i="57"/>
  <c r="R141" i="57"/>
  <c r="P141" i="57"/>
  <c r="BI140" i="57"/>
  <c r="BH140" i="57"/>
  <c r="BG140" i="57"/>
  <c r="BE140" i="57"/>
  <c r="T140" i="57"/>
  <c r="R140" i="57"/>
  <c r="P140" i="57"/>
  <c r="BI138" i="57"/>
  <c r="BH138" i="57"/>
  <c r="BG138" i="57"/>
  <c r="BE138" i="57"/>
  <c r="T138" i="57"/>
  <c r="R138" i="57"/>
  <c r="P138" i="57"/>
  <c r="BI137" i="57"/>
  <c r="BH137" i="57"/>
  <c r="BG137" i="57"/>
  <c r="BE137" i="57"/>
  <c r="T137" i="57"/>
  <c r="R137" i="57"/>
  <c r="P137" i="57"/>
  <c r="BI136" i="57"/>
  <c r="BH136" i="57"/>
  <c r="BG136" i="57"/>
  <c r="BE136" i="57"/>
  <c r="T136" i="57"/>
  <c r="R136" i="57"/>
  <c r="P136" i="57"/>
  <c r="BI134" i="57"/>
  <c r="BH134" i="57"/>
  <c r="BG134" i="57"/>
  <c r="BE134" i="57"/>
  <c r="T134" i="57"/>
  <c r="R134" i="57"/>
  <c r="P134" i="57"/>
  <c r="BI133" i="57"/>
  <c r="BH133" i="57"/>
  <c r="BG133" i="57"/>
  <c r="BE133" i="57"/>
  <c r="T133" i="57"/>
  <c r="R133" i="57"/>
  <c r="P133" i="57"/>
  <c r="BI132" i="57"/>
  <c r="BH132" i="57"/>
  <c r="BG132" i="57"/>
  <c r="BE132" i="57"/>
  <c r="T132" i="57"/>
  <c r="R132" i="57"/>
  <c r="P132" i="57"/>
  <c r="BI131" i="57"/>
  <c r="BH131" i="57"/>
  <c r="BG131" i="57"/>
  <c r="BE131" i="57"/>
  <c r="T131" i="57"/>
  <c r="R131" i="57"/>
  <c r="P131" i="57"/>
  <c r="BI130" i="57"/>
  <c r="BH130" i="57"/>
  <c r="BG130" i="57"/>
  <c r="BE130" i="57"/>
  <c r="T130" i="57"/>
  <c r="R130" i="57"/>
  <c r="P130" i="57"/>
  <c r="BI129" i="57"/>
  <c r="BH129" i="57"/>
  <c r="BG129" i="57"/>
  <c r="BE129" i="57"/>
  <c r="T129" i="57"/>
  <c r="R129" i="57"/>
  <c r="P129" i="57"/>
  <c r="J123" i="57"/>
  <c r="F122" i="57"/>
  <c r="F120" i="57"/>
  <c r="E118" i="57"/>
  <c r="J94" i="57"/>
  <c r="F93" i="57"/>
  <c r="F91" i="57"/>
  <c r="E89" i="57"/>
  <c r="J23" i="57"/>
  <c r="E23" i="57"/>
  <c r="J122" i="57"/>
  <c r="J22" i="57"/>
  <c r="J20" i="57"/>
  <c r="E20" i="57"/>
  <c r="F94" i="57"/>
  <c r="J19" i="57"/>
  <c r="J14" i="57"/>
  <c r="J91" i="57"/>
  <c r="E7" i="57"/>
  <c r="E114" i="57"/>
  <c r="J39" i="56"/>
  <c r="J38" i="56"/>
  <c r="AY165" i="1"/>
  <c r="J37" i="56"/>
  <c r="AX165" i="1"/>
  <c r="BI159" i="56"/>
  <c r="BH159" i="56"/>
  <c r="BG159" i="56"/>
  <c r="BE159" i="56"/>
  <c r="T159" i="56"/>
  <c r="T158" i="56"/>
  <c r="R159" i="56"/>
  <c r="R158" i="56"/>
  <c r="P159" i="56"/>
  <c r="P158" i="56"/>
  <c r="BI157" i="56"/>
  <c r="BH157" i="56"/>
  <c r="BG157" i="56"/>
  <c r="BE157" i="56"/>
  <c r="T157" i="56"/>
  <c r="R157" i="56"/>
  <c r="P157" i="56"/>
  <c r="BI156" i="56"/>
  <c r="BH156" i="56"/>
  <c r="BG156" i="56"/>
  <c r="BE156" i="56"/>
  <c r="T156" i="56"/>
  <c r="R156" i="56"/>
  <c r="P156" i="56"/>
  <c r="BI155" i="56"/>
  <c r="BH155" i="56"/>
  <c r="BG155" i="56"/>
  <c r="BE155" i="56"/>
  <c r="T155" i="56"/>
  <c r="R155" i="56"/>
  <c r="P155" i="56"/>
  <c r="BI154" i="56"/>
  <c r="BH154" i="56"/>
  <c r="BG154" i="56"/>
  <c r="BE154" i="56"/>
  <c r="T154" i="56"/>
  <c r="R154" i="56"/>
  <c r="P154" i="56"/>
  <c r="BI153" i="56"/>
  <c r="BH153" i="56"/>
  <c r="BG153" i="56"/>
  <c r="BE153" i="56"/>
  <c r="T153" i="56"/>
  <c r="R153" i="56"/>
  <c r="P153" i="56"/>
  <c r="BI152" i="56"/>
  <c r="BH152" i="56"/>
  <c r="BG152" i="56"/>
  <c r="BE152" i="56"/>
  <c r="T152" i="56"/>
  <c r="R152" i="56"/>
  <c r="P152" i="56"/>
  <c r="BI151" i="56"/>
  <c r="BH151" i="56"/>
  <c r="BG151" i="56"/>
  <c r="BE151" i="56"/>
  <c r="T151" i="56"/>
  <c r="R151" i="56"/>
  <c r="P151" i="56"/>
  <c r="BI150" i="56"/>
  <c r="BH150" i="56"/>
  <c r="BG150" i="56"/>
  <c r="BE150" i="56"/>
  <c r="T150" i="56"/>
  <c r="R150" i="56"/>
  <c r="P150" i="56"/>
  <c r="BI149" i="56"/>
  <c r="BH149" i="56"/>
  <c r="BG149" i="56"/>
  <c r="BE149" i="56"/>
  <c r="T149" i="56"/>
  <c r="R149" i="56"/>
  <c r="P149" i="56"/>
  <c r="BI147" i="56"/>
  <c r="BH147" i="56"/>
  <c r="BG147" i="56"/>
  <c r="BE147" i="56"/>
  <c r="T147" i="56"/>
  <c r="R147" i="56"/>
  <c r="P147" i="56"/>
  <c r="BI146" i="56"/>
  <c r="BH146" i="56"/>
  <c r="BG146" i="56"/>
  <c r="BE146" i="56"/>
  <c r="T146" i="56"/>
  <c r="R146" i="56"/>
  <c r="P146" i="56"/>
  <c r="BI145" i="56"/>
  <c r="BH145" i="56"/>
  <c r="BG145" i="56"/>
  <c r="BE145" i="56"/>
  <c r="T145" i="56"/>
  <c r="R145" i="56"/>
  <c r="P145" i="56"/>
  <c r="BI143" i="56"/>
  <c r="BH143" i="56"/>
  <c r="BG143" i="56"/>
  <c r="BE143" i="56"/>
  <c r="T143" i="56"/>
  <c r="R143" i="56"/>
  <c r="P143" i="56"/>
  <c r="BI142" i="56"/>
  <c r="BH142" i="56"/>
  <c r="BG142" i="56"/>
  <c r="BE142" i="56"/>
  <c r="T142" i="56"/>
  <c r="R142" i="56"/>
  <c r="P142" i="56"/>
  <c r="BI141" i="56"/>
  <c r="BH141" i="56"/>
  <c r="BG141" i="56"/>
  <c r="BE141" i="56"/>
  <c r="T141" i="56"/>
  <c r="R141" i="56"/>
  <c r="P141" i="56"/>
  <c r="BI139" i="56"/>
  <c r="BH139" i="56"/>
  <c r="BG139" i="56"/>
  <c r="BE139" i="56"/>
  <c r="T139" i="56"/>
  <c r="R139" i="56"/>
  <c r="P139" i="56"/>
  <c r="BI138" i="56"/>
  <c r="BH138" i="56"/>
  <c r="BG138" i="56"/>
  <c r="BE138" i="56"/>
  <c r="T138" i="56"/>
  <c r="R138" i="56"/>
  <c r="P138" i="56"/>
  <c r="BI137" i="56"/>
  <c r="BH137" i="56"/>
  <c r="BG137" i="56"/>
  <c r="BE137" i="56"/>
  <c r="T137" i="56"/>
  <c r="R137" i="56"/>
  <c r="P137" i="56"/>
  <c r="BI136" i="56"/>
  <c r="BH136" i="56"/>
  <c r="BG136" i="56"/>
  <c r="BE136" i="56"/>
  <c r="T136" i="56"/>
  <c r="R136" i="56"/>
  <c r="P136" i="56"/>
  <c r="BI135" i="56"/>
  <c r="BH135" i="56"/>
  <c r="BG135" i="56"/>
  <c r="BE135" i="56"/>
  <c r="T135" i="56"/>
  <c r="R135" i="56"/>
  <c r="P135" i="56"/>
  <c r="BI134" i="56"/>
  <c r="BH134" i="56"/>
  <c r="BG134" i="56"/>
  <c r="BE134" i="56"/>
  <c r="T134" i="56"/>
  <c r="R134" i="56"/>
  <c r="P134" i="56"/>
  <c r="BI133" i="56"/>
  <c r="BH133" i="56"/>
  <c r="BG133" i="56"/>
  <c r="BE133" i="56"/>
  <c r="T133" i="56"/>
  <c r="R133" i="56"/>
  <c r="P133" i="56"/>
  <c r="BI132" i="56"/>
  <c r="BH132" i="56"/>
  <c r="BG132" i="56"/>
  <c r="BE132" i="56"/>
  <c r="T132" i="56"/>
  <c r="R132" i="56"/>
  <c r="P132" i="56"/>
  <c r="BI131" i="56"/>
  <c r="BH131" i="56"/>
  <c r="BG131" i="56"/>
  <c r="BE131" i="56"/>
  <c r="T131" i="56"/>
  <c r="R131" i="56"/>
  <c r="P131" i="56"/>
  <c r="BI130" i="56"/>
  <c r="BH130" i="56"/>
  <c r="BG130" i="56"/>
  <c r="BE130" i="56"/>
  <c r="T130" i="56"/>
  <c r="R130" i="56"/>
  <c r="P130" i="56"/>
  <c r="BI129" i="56"/>
  <c r="BH129" i="56"/>
  <c r="BG129" i="56"/>
  <c r="BE129" i="56"/>
  <c r="T129" i="56"/>
  <c r="R129" i="56"/>
  <c r="P129" i="56"/>
  <c r="J123" i="56"/>
  <c r="F122" i="56"/>
  <c r="F120" i="56"/>
  <c r="E118" i="56"/>
  <c r="J94" i="56"/>
  <c r="F93" i="56"/>
  <c r="F91" i="56"/>
  <c r="E89" i="56"/>
  <c r="J23" i="56"/>
  <c r="E23" i="56"/>
  <c r="J122" i="56"/>
  <c r="J22" i="56"/>
  <c r="J20" i="56"/>
  <c r="E20" i="56"/>
  <c r="F123" i="56"/>
  <c r="J19" i="56"/>
  <c r="J14" i="56"/>
  <c r="J120" i="56"/>
  <c r="E7" i="56"/>
  <c r="E114" i="56"/>
  <c r="J215" i="55"/>
  <c r="J39" i="55"/>
  <c r="J38" i="55"/>
  <c r="AY163" i="1"/>
  <c r="J37" i="55"/>
  <c r="AX163" i="1"/>
  <c r="BI217" i="55"/>
  <c r="BH217" i="55"/>
  <c r="BG217" i="55"/>
  <c r="BE217" i="55"/>
  <c r="T217" i="55"/>
  <c r="T216" i="55"/>
  <c r="R217" i="55"/>
  <c r="R216" i="55"/>
  <c r="P217" i="55"/>
  <c r="P216" i="55"/>
  <c r="J110" i="55"/>
  <c r="BI214" i="55"/>
  <c r="BH214" i="55"/>
  <c r="BG214" i="55"/>
  <c r="BE214" i="55"/>
  <c r="T214" i="55"/>
  <c r="R214" i="55"/>
  <c r="P214" i="55"/>
  <c r="BI213" i="55"/>
  <c r="BH213" i="55"/>
  <c r="BG213" i="55"/>
  <c r="BE213" i="55"/>
  <c r="T213" i="55"/>
  <c r="R213" i="55"/>
  <c r="P213" i="55"/>
  <c r="BI212" i="55"/>
  <c r="BH212" i="55"/>
  <c r="BG212" i="55"/>
  <c r="BE212" i="55"/>
  <c r="T212" i="55"/>
  <c r="R212" i="55"/>
  <c r="P212" i="55"/>
  <c r="BI210" i="55"/>
  <c r="BH210" i="55"/>
  <c r="BG210" i="55"/>
  <c r="BE210" i="55"/>
  <c r="T210" i="55"/>
  <c r="T209" i="55"/>
  <c r="T208" i="55"/>
  <c r="R210" i="55"/>
  <c r="R209" i="55"/>
  <c r="R208" i="55"/>
  <c r="P210" i="55"/>
  <c r="P209" i="55"/>
  <c r="P208" i="55"/>
  <c r="BI207" i="55"/>
  <c r="BH207" i="55"/>
  <c r="BG207" i="55"/>
  <c r="BE207" i="55"/>
  <c r="T207" i="55"/>
  <c r="R207" i="55"/>
  <c r="P207" i="55"/>
  <c r="BI206" i="55"/>
  <c r="BH206" i="55"/>
  <c r="BG206" i="55"/>
  <c r="BE206" i="55"/>
  <c r="T206" i="55"/>
  <c r="R206" i="55"/>
  <c r="P206" i="55"/>
  <c r="BI204" i="55"/>
  <c r="BH204" i="55"/>
  <c r="BG204" i="55"/>
  <c r="BE204" i="55"/>
  <c r="T204" i="55"/>
  <c r="R204" i="55"/>
  <c r="P204" i="55"/>
  <c r="BI203" i="55"/>
  <c r="BH203" i="55"/>
  <c r="BG203" i="55"/>
  <c r="BE203" i="55"/>
  <c r="T203" i="55"/>
  <c r="R203" i="55"/>
  <c r="P203" i="55"/>
  <c r="BI201" i="55"/>
  <c r="BH201" i="55"/>
  <c r="BG201" i="55"/>
  <c r="BE201" i="55"/>
  <c r="T201" i="55"/>
  <c r="R201" i="55"/>
  <c r="P201" i="55"/>
  <c r="BI200" i="55"/>
  <c r="BH200" i="55"/>
  <c r="BG200" i="55"/>
  <c r="BE200" i="55"/>
  <c r="T200" i="55"/>
  <c r="R200" i="55"/>
  <c r="P200" i="55"/>
  <c r="BI198" i="55"/>
  <c r="BH198" i="55"/>
  <c r="BG198" i="55"/>
  <c r="BE198" i="55"/>
  <c r="T198" i="55"/>
  <c r="R198" i="55"/>
  <c r="P198" i="55"/>
  <c r="BI197" i="55"/>
  <c r="BH197" i="55"/>
  <c r="BG197" i="55"/>
  <c r="BE197" i="55"/>
  <c r="T197" i="55"/>
  <c r="R197" i="55"/>
  <c r="P197" i="55"/>
  <c r="BI196" i="55"/>
  <c r="BH196" i="55"/>
  <c r="BG196" i="55"/>
  <c r="BE196" i="55"/>
  <c r="T196" i="55"/>
  <c r="R196" i="55"/>
  <c r="P196" i="55"/>
  <c r="BI195" i="55"/>
  <c r="BH195" i="55"/>
  <c r="BG195" i="55"/>
  <c r="BE195" i="55"/>
  <c r="T195" i="55"/>
  <c r="R195" i="55"/>
  <c r="P195" i="55"/>
  <c r="BI194" i="55"/>
  <c r="BH194" i="55"/>
  <c r="BG194" i="55"/>
  <c r="BE194" i="55"/>
  <c r="T194" i="55"/>
  <c r="R194" i="55"/>
  <c r="P194" i="55"/>
  <c r="BI193" i="55"/>
  <c r="BH193" i="55"/>
  <c r="BG193" i="55"/>
  <c r="BE193" i="55"/>
  <c r="T193" i="55"/>
  <c r="R193" i="55"/>
  <c r="P193" i="55"/>
  <c r="BI191" i="55"/>
  <c r="BH191" i="55"/>
  <c r="BG191" i="55"/>
  <c r="BE191" i="55"/>
  <c r="T191" i="55"/>
  <c r="R191" i="55"/>
  <c r="P191" i="55"/>
  <c r="BI190" i="55"/>
  <c r="BH190" i="55"/>
  <c r="BG190" i="55"/>
  <c r="BE190" i="55"/>
  <c r="T190" i="55"/>
  <c r="R190" i="55"/>
  <c r="P190" i="55"/>
  <c r="BI189" i="55"/>
  <c r="BH189" i="55"/>
  <c r="BG189" i="55"/>
  <c r="BE189" i="55"/>
  <c r="T189" i="55"/>
  <c r="R189" i="55"/>
  <c r="P189" i="55"/>
  <c r="BI188" i="55"/>
  <c r="BH188" i="55"/>
  <c r="BG188" i="55"/>
  <c r="BE188" i="55"/>
  <c r="T188" i="55"/>
  <c r="R188" i="55"/>
  <c r="P188" i="55"/>
  <c r="BI187" i="55"/>
  <c r="BH187" i="55"/>
  <c r="BG187" i="55"/>
  <c r="BE187" i="55"/>
  <c r="T187" i="55"/>
  <c r="R187" i="55"/>
  <c r="P187" i="55"/>
  <c r="BI186" i="55"/>
  <c r="BH186" i="55"/>
  <c r="BG186" i="55"/>
  <c r="BE186" i="55"/>
  <c r="T186" i="55"/>
  <c r="R186" i="55"/>
  <c r="P186" i="55"/>
  <c r="BI185" i="55"/>
  <c r="BH185" i="55"/>
  <c r="BG185" i="55"/>
  <c r="BE185" i="55"/>
  <c r="T185" i="55"/>
  <c r="R185" i="55"/>
  <c r="P185" i="55"/>
  <c r="BI184" i="55"/>
  <c r="BH184" i="55"/>
  <c r="BG184" i="55"/>
  <c r="BE184" i="55"/>
  <c r="T184" i="55"/>
  <c r="R184" i="55"/>
  <c r="P184" i="55"/>
  <c r="BI183" i="55"/>
  <c r="BH183" i="55"/>
  <c r="BG183" i="55"/>
  <c r="BE183" i="55"/>
  <c r="T183" i="55"/>
  <c r="R183" i="55"/>
  <c r="P183" i="55"/>
  <c r="BI182" i="55"/>
  <c r="BH182" i="55"/>
  <c r="BG182" i="55"/>
  <c r="BE182" i="55"/>
  <c r="T182" i="55"/>
  <c r="R182" i="55"/>
  <c r="P182" i="55"/>
  <c r="BI181" i="55"/>
  <c r="BH181" i="55"/>
  <c r="BG181" i="55"/>
  <c r="BE181" i="55"/>
  <c r="T181" i="55"/>
  <c r="R181" i="55"/>
  <c r="P181" i="55"/>
  <c r="BI180" i="55"/>
  <c r="BH180" i="55"/>
  <c r="BG180" i="55"/>
  <c r="BE180" i="55"/>
  <c r="T180" i="55"/>
  <c r="R180" i="55"/>
  <c r="P180" i="55"/>
  <c r="BI179" i="55"/>
  <c r="BH179" i="55"/>
  <c r="BG179" i="55"/>
  <c r="BE179" i="55"/>
  <c r="T179" i="55"/>
  <c r="R179" i="55"/>
  <c r="P179" i="55"/>
  <c r="BI178" i="55"/>
  <c r="BH178" i="55"/>
  <c r="BG178" i="55"/>
  <c r="BE178" i="55"/>
  <c r="T178" i="55"/>
  <c r="R178" i="55"/>
  <c r="P178" i="55"/>
  <c r="BI177" i="55"/>
  <c r="BH177" i="55"/>
  <c r="BG177" i="55"/>
  <c r="BE177" i="55"/>
  <c r="T177" i="55"/>
  <c r="R177" i="55"/>
  <c r="P177" i="55"/>
  <c r="BI176" i="55"/>
  <c r="BH176" i="55"/>
  <c r="BG176" i="55"/>
  <c r="BE176" i="55"/>
  <c r="T176" i="55"/>
  <c r="R176" i="55"/>
  <c r="P176" i="55"/>
  <c r="BI175" i="55"/>
  <c r="BH175" i="55"/>
  <c r="BG175" i="55"/>
  <c r="BE175" i="55"/>
  <c r="T175" i="55"/>
  <c r="R175" i="55"/>
  <c r="P175" i="55"/>
  <c r="BI174" i="55"/>
  <c r="BH174" i="55"/>
  <c r="BG174" i="55"/>
  <c r="BE174" i="55"/>
  <c r="T174" i="55"/>
  <c r="R174" i="55"/>
  <c r="P174" i="55"/>
  <c r="BI173" i="55"/>
  <c r="BH173" i="55"/>
  <c r="BG173" i="55"/>
  <c r="BE173" i="55"/>
  <c r="T173" i="55"/>
  <c r="R173" i="55"/>
  <c r="P173" i="55"/>
  <c r="BI172" i="55"/>
  <c r="BH172" i="55"/>
  <c r="BG172" i="55"/>
  <c r="BE172" i="55"/>
  <c r="T172" i="55"/>
  <c r="R172" i="55"/>
  <c r="P172" i="55"/>
  <c r="BI171" i="55"/>
  <c r="BH171" i="55"/>
  <c r="BG171" i="55"/>
  <c r="BE171" i="55"/>
  <c r="T171" i="55"/>
  <c r="R171" i="55"/>
  <c r="P171" i="55"/>
  <c r="BI170" i="55"/>
  <c r="BH170" i="55"/>
  <c r="BG170" i="55"/>
  <c r="BE170" i="55"/>
  <c r="T170" i="55"/>
  <c r="R170" i="55"/>
  <c r="P170" i="55"/>
  <c r="BI169" i="55"/>
  <c r="BH169" i="55"/>
  <c r="BG169" i="55"/>
  <c r="BE169" i="55"/>
  <c r="T169" i="55"/>
  <c r="R169" i="55"/>
  <c r="P169" i="55"/>
  <c r="BI168" i="55"/>
  <c r="BH168" i="55"/>
  <c r="BG168" i="55"/>
  <c r="BE168" i="55"/>
  <c r="T168" i="55"/>
  <c r="R168" i="55"/>
  <c r="P168" i="55"/>
  <c r="BI167" i="55"/>
  <c r="BH167" i="55"/>
  <c r="BG167" i="55"/>
  <c r="BE167" i="55"/>
  <c r="T167" i="55"/>
  <c r="R167" i="55"/>
  <c r="P167" i="55"/>
  <c r="BI166" i="55"/>
  <c r="BH166" i="55"/>
  <c r="BG166" i="55"/>
  <c r="BE166" i="55"/>
  <c r="T166" i="55"/>
  <c r="R166" i="55"/>
  <c r="P166" i="55"/>
  <c r="BI165" i="55"/>
  <c r="BH165" i="55"/>
  <c r="BG165" i="55"/>
  <c r="BE165" i="55"/>
  <c r="T165" i="55"/>
  <c r="R165" i="55"/>
  <c r="P165" i="55"/>
  <c r="BI164" i="55"/>
  <c r="BH164" i="55"/>
  <c r="BG164" i="55"/>
  <c r="BE164" i="55"/>
  <c r="T164" i="55"/>
  <c r="R164" i="55"/>
  <c r="P164" i="55"/>
  <c r="BI163" i="55"/>
  <c r="BH163" i="55"/>
  <c r="BG163" i="55"/>
  <c r="BE163" i="55"/>
  <c r="T163" i="55"/>
  <c r="R163" i="55"/>
  <c r="P163" i="55"/>
  <c r="BI162" i="55"/>
  <c r="BH162" i="55"/>
  <c r="BG162" i="55"/>
  <c r="BE162" i="55"/>
  <c r="T162" i="55"/>
  <c r="R162" i="55"/>
  <c r="P162" i="55"/>
  <c r="BI161" i="55"/>
  <c r="BH161" i="55"/>
  <c r="BG161" i="55"/>
  <c r="BE161" i="55"/>
  <c r="T161" i="55"/>
  <c r="R161" i="55"/>
  <c r="P161" i="55"/>
  <c r="BI160" i="55"/>
  <c r="BH160" i="55"/>
  <c r="BG160" i="55"/>
  <c r="BE160" i="55"/>
  <c r="T160" i="55"/>
  <c r="R160" i="55"/>
  <c r="P160" i="55"/>
  <c r="BI159" i="55"/>
  <c r="BH159" i="55"/>
  <c r="BG159" i="55"/>
  <c r="BE159" i="55"/>
  <c r="T159" i="55"/>
  <c r="R159" i="55"/>
  <c r="P159" i="55"/>
  <c r="BI158" i="55"/>
  <c r="BH158" i="55"/>
  <c r="BG158" i="55"/>
  <c r="BE158" i="55"/>
  <c r="T158" i="55"/>
  <c r="R158" i="55"/>
  <c r="P158" i="55"/>
  <c r="BI157" i="55"/>
  <c r="BH157" i="55"/>
  <c r="BG157" i="55"/>
  <c r="BE157" i="55"/>
  <c r="T157" i="55"/>
  <c r="R157" i="55"/>
  <c r="P157" i="55"/>
  <c r="BI156" i="55"/>
  <c r="BH156" i="55"/>
  <c r="BG156" i="55"/>
  <c r="BE156" i="55"/>
  <c r="T156" i="55"/>
  <c r="R156" i="55"/>
  <c r="P156" i="55"/>
  <c r="BI155" i="55"/>
  <c r="BH155" i="55"/>
  <c r="BG155" i="55"/>
  <c r="BE155" i="55"/>
  <c r="T155" i="55"/>
  <c r="R155" i="55"/>
  <c r="P155" i="55"/>
  <c r="BI154" i="55"/>
  <c r="BH154" i="55"/>
  <c r="BG154" i="55"/>
  <c r="BE154" i="55"/>
  <c r="T154" i="55"/>
  <c r="R154" i="55"/>
  <c r="P154" i="55"/>
  <c r="BI153" i="55"/>
  <c r="BH153" i="55"/>
  <c r="BG153" i="55"/>
  <c r="BE153" i="55"/>
  <c r="T153" i="55"/>
  <c r="R153" i="55"/>
  <c r="P153" i="55"/>
  <c r="BI152" i="55"/>
  <c r="BH152" i="55"/>
  <c r="BG152" i="55"/>
  <c r="BE152" i="55"/>
  <c r="T152" i="55"/>
  <c r="R152" i="55"/>
  <c r="P152" i="55"/>
  <c r="BI150" i="55"/>
  <c r="BH150" i="55"/>
  <c r="BG150" i="55"/>
  <c r="BE150" i="55"/>
  <c r="T150" i="55"/>
  <c r="T149" i="55"/>
  <c r="R150" i="55"/>
  <c r="R149" i="55"/>
  <c r="P150" i="55"/>
  <c r="P149" i="55"/>
  <c r="BI148" i="55"/>
  <c r="BH148" i="55"/>
  <c r="BG148" i="55"/>
  <c r="BE148" i="55"/>
  <c r="T148" i="55"/>
  <c r="R148" i="55"/>
  <c r="P148" i="55"/>
  <c r="BI147" i="55"/>
  <c r="BH147" i="55"/>
  <c r="BG147" i="55"/>
  <c r="BE147" i="55"/>
  <c r="T147" i="55"/>
  <c r="R147" i="55"/>
  <c r="P147" i="55"/>
  <c r="BI146" i="55"/>
  <c r="BH146" i="55"/>
  <c r="BG146" i="55"/>
  <c r="BE146" i="55"/>
  <c r="T146" i="55"/>
  <c r="R146" i="55"/>
  <c r="P146" i="55"/>
  <c r="BI145" i="55"/>
  <c r="BH145" i="55"/>
  <c r="BG145" i="55"/>
  <c r="BE145" i="55"/>
  <c r="T145" i="55"/>
  <c r="R145" i="55"/>
  <c r="P145" i="55"/>
  <c r="BI144" i="55"/>
  <c r="BH144" i="55"/>
  <c r="BG144" i="55"/>
  <c r="BE144" i="55"/>
  <c r="T144" i="55"/>
  <c r="R144" i="55"/>
  <c r="P144" i="55"/>
  <c r="BI143" i="55"/>
  <c r="BH143" i="55"/>
  <c r="BG143" i="55"/>
  <c r="BE143" i="55"/>
  <c r="T143" i="55"/>
  <c r="R143" i="55"/>
  <c r="P143" i="55"/>
  <c r="BI142" i="55"/>
  <c r="BH142" i="55"/>
  <c r="BG142" i="55"/>
  <c r="BE142" i="55"/>
  <c r="T142" i="55"/>
  <c r="R142" i="55"/>
  <c r="P142" i="55"/>
  <c r="BI141" i="55"/>
  <c r="BH141" i="55"/>
  <c r="BG141" i="55"/>
  <c r="BE141" i="55"/>
  <c r="T141" i="55"/>
  <c r="R141" i="55"/>
  <c r="P141" i="55"/>
  <c r="BI140" i="55"/>
  <c r="BH140" i="55"/>
  <c r="BG140" i="55"/>
  <c r="BE140" i="55"/>
  <c r="T140" i="55"/>
  <c r="R140" i="55"/>
  <c r="P140" i="55"/>
  <c r="BI139" i="55"/>
  <c r="BH139" i="55"/>
  <c r="BG139" i="55"/>
  <c r="BE139" i="55"/>
  <c r="T139" i="55"/>
  <c r="R139" i="55"/>
  <c r="P139" i="55"/>
  <c r="BI138" i="55"/>
  <c r="BH138" i="55"/>
  <c r="BG138" i="55"/>
  <c r="BE138" i="55"/>
  <c r="T138" i="55"/>
  <c r="R138" i="55"/>
  <c r="P138" i="55"/>
  <c r="BI137" i="55"/>
  <c r="BH137" i="55"/>
  <c r="BG137" i="55"/>
  <c r="BE137" i="55"/>
  <c r="T137" i="55"/>
  <c r="R137" i="55"/>
  <c r="P137" i="55"/>
  <c r="BI136" i="55"/>
  <c r="BH136" i="55"/>
  <c r="BG136" i="55"/>
  <c r="BE136" i="55"/>
  <c r="T136" i="55"/>
  <c r="R136" i="55"/>
  <c r="P136" i="55"/>
  <c r="J130" i="55"/>
  <c r="F129" i="55"/>
  <c r="F127" i="55"/>
  <c r="E125" i="55"/>
  <c r="J94" i="55"/>
  <c r="F93" i="55"/>
  <c r="F91" i="55"/>
  <c r="E89" i="55"/>
  <c r="J23" i="55"/>
  <c r="E23" i="55"/>
  <c r="J93" i="55"/>
  <c r="J22" i="55"/>
  <c r="J20" i="55"/>
  <c r="E20" i="55"/>
  <c r="F94" i="55"/>
  <c r="J19" i="55"/>
  <c r="J14" i="55"/>
  <c r="J127" i="55"/>
  <c r="E7" i="55"/>
  <c r="E85" i="55"/>
  <c r="J41" i="54"/>
  <c r="J40" i="54"/>
  <c r="AY162" i="1"/>
  <c r="J39" i="54"/>
  <c r="AX162" i="1"/>
  <c r="BI160" i="54"/>
  <c r="BH160" i="54"/>
  <c r="BG160" i="54"/>
  <c r="BE160" i="54"/>
  <c r="T160" i="54"/>
  <c r="R160" i="54"/>
  <c r="P160" i="54"/>
  <c r="BI159" i="54"/>
  <c r="BH159" i="54"/>
  <c r="BG159" i="54"/>
  <c r="BE159" i="54"/>
  <c r="T159" i="54"/>
  <c r="R159" i="54"/>
  <c r="P159" i="54"/>
  <c r="BI158" i="54"/>
  <c r="BH158" i="54"/>
  <c r="BG158" i="54"/>
  <c r="BE158" i="54"/>
  <c r="T158" i="54"/>
  <c r="R158" i="54"/>
  <c r="P158" i="54"/>
  <c r="BI156" i="54"/>
  <c r="BH156" i="54"/>
  <c r="BG156" i="54"/>
  <c r="BE156" i="54"/>
  <c r="T156" i="54"/>
  <c r="R156" i="54"/>
  <c r="P156" i="54"/>
  <c r="BI155" i="54"/>
  <c r="BH155" i="54"/>
  <c r="BG155" i="54"/>
  <c r="BE155" i="54"/>
  <c r="T155" i="54"/>
  <c r="R155" i="54"/>
  <c r="P155" i="54"/>
  <c r="BI154" i="54"/>
  <c r="BH154" i="54"/>
  <c r="BG154" i="54"/>
  <c r="BE154" i="54"/>
  <c r="T154" i="54"/>
  <c r="R154" i="54"/>
  <c r="P154" i="54"/>
  <c r="BI153" i="54"/>
  <c r="BH153" i="54"/>
  <c r="BG153" i="54"/>
  <c r="BE153" i="54"/>
  <c r="T153" i="54"/>
  <c r="R153" i="54"/>
  <c r="P153" i="54"/>
  <c r="BI152" i="54"/>
  <c r="BH152" i="54"/>
  <c r="BG152" i="54"/>
  <c r="BE152" i="54"/>
  <c r="T152" i="54"/>
  <c r="R152" i="54"/>
  <c r="P152" i="54"/>
  <c r="BI151" i="54"/>
  <c r="BH151" i="54"/>
  <c r="BG151" i="54"/>
  <c r="BE151" i="54"/>
  <c r="T151" i="54"/>
  <c r="R151" i="54"/>
  <c r="P151" i="54"/>
  <c r="BI150" i="54"/>
  <c r="BH150" i="54"/>
  <c r="BG150" i="54"/>
  <c r="BE150" i="54"/>
  <c r="T150" i="54"/>
  <c r="R150" i="54"/>
  <c r="P150" i="54"/>
  <c r="BI149" i="54"/>
  <c r="BH149" i="54"/>
  <c r="BG149" i="54"/>
  <c r="BE149" i="54"/>
  <c r="T149" i="54"/>
  <c r="R149" i="54"/>
  <c r="P149" i="54"/>
  <c r="BI147" i="54"/>
  <c r="BH147" i="54"/>
  <c r="BG147" i="54"/>
  <c r="BE147" i="54"/>
  <c r="T147" i="54"/>
  <c r="R147" i="54"/>
  <c r="P147" i="54"/>
  <c r="BI146" i="54"/>
  <c r="BH146" i="54"/>
  <c r="BG146" i="54"/>
  <c r="BE146" i="54"/>
  <c r="T146" i="54"/>
  <c r="R146" i="54"/>
  <c r="P146" i="54"/>
  <c r="BI145" i="54"/>
  <c r="BH145" i="54"/>
  <c r="BG145" i="54"/>
  <c r="BE145" i="54"/>
  <c r="T145" i="54"/>
  <c r="R145" i="54"/>
  <c r="P145" i="54"/>
  <c r="BI144" i="54"/>
  <c r="BH144" i="54"/>
  <c r="BG144" i="54"/>
  <c r="BE144" i="54"/>
  <c r="T144" i="54"/>
  <c r="R144" i="54"/>
  <c r="P144" i="54"/>
  <c r="BI143" i="54"/>
  <c r="BH143" i="54"/>
  <c r="BG143" i="54"/>
  <c r="BE143" i="54"/>
  <c r="T143" i="54"/>
  <c r="R143" i="54"/>
  <c r="P143" i="54"/>
  <c r="BI142" i="54"/>
  <c r="BH142" i="54"/>
  <c r="BG142" i="54"/>
  <c r="BE142" i="54"/>
  <c r="T142" i="54"/>
  <c r="R142" i="54"/>
  <c r="P142" i="54"/>
  <c r="BI141" i="54"/>
  <c r="BH141" i="54"/>
  <c r="BG141" i="54"/>
  <c r="BE141" i="54"/>
  <c r="T141" i="54"/>
  <c r="R141" i="54"/>
  <c r="P141" i="54"/>
  <c r="BI140" i="54"/>
  <c r="BH140" i="54"/>
  <c r="BG140" i="54"/>
  <c r="BE140" i="54"/>
  <c r="T140" i="54"/>
  <c r="R140" i="54"/>
  <c r="P140" i="54"/>
  <c r="BI139" i="54"/>
  <c r="BH139" i="54"/>
  <c r="BG139" i="54"/>
  <c r="BE139" i="54"/>
  <c r="T139" i="54"/>
  <c r="R139" i="54"/>
  <c r="P139" i="54"/>
  <c r="BI138" i="54"/>
  <c r="BH138" i="54"/>
  <c r="BG138" i="54"/>
  <c r="BE138" i="54"/>
  <c r="T138" i="54"/>
  <c r="R138" i="54"/>
  <c r="P138" i="54"/>
  <c r="BI136" i="54"/>
  <c r="BH136" i="54"/>
  <c r="BG136" i="54"/>
  <c r="BE136" i="54"/>
  <c r="T136" i="54"/>
  <c r="R136" i="54"/>
  <c r="P136" i="54"/>
  <c r="BI135" i="54"/>
  <c r="BH135" i="54"/>
  <c r="BG135" i="54"/>
  <c r="BE135" i="54"/>
  <c r="T135" i="54"/>
  <c r="R135" i="54"/>
  <c r="P135" i="54"/>
  <c r="BI134" i="54"/>
  <c r="BH134" i="54"/>
  <c r="BG134" i="54"/>
  <c r="BE134" i="54"/>
  <c r="T134" i="54"/>
  <c r="R134" i="54"/>
  <c r="P134" i="54"/>
  <c r="BI133" i="54"/>
  <c r="BH133" i="54"/>
  <c r="BG133" i="54"/>
  <c r="BE133" i="54"/>
  <c r="T133" i="54"/>
  <c r="R133" i="54"/>
  <c r="P133" i="54"/>
  <c r="BI132" i="54"/>
  <c r="BH132" i="54"/>
  <c r="BG132" i="54"/>
  <c r="BE132" i="54"/>
  <c r="T132" i="54"/>
  <c r="R132" i="54"/>
  <c r="P132" i="54"/>
  <c r="J126" i="54"/>
  <c r="F125" i="54"/>
  <c r="F123" i="54"/>
  <c r="E121" i="54"/>
  <c r="J96" i="54"/>
  <c r="F95" i="54"/>
  <c r="F93" i="54"/>
  <c r="E91" i="54"/>
  <c r="J25" i="54"/>
  <c r="E25" i="54"/>
  <c r="J95" i="54"/>
  <c r="J24" i="54"/>
  <c r="J22" i="54"/>
  <c r="E22" i="54"/>
  <c r="F126" i="54"/>
  <c r="J21" i="54"/>
  <c r="J16" i="54"/>
  <c r="J93" i="54"/>
  <c r="E7" i="54"/>
  <c r="E115" i="54"/>
  <c r="J41" i="53"/>
  <c r="J40" i="53"/>
  <c r="AY161" i="1"/>
  <c r="J39" i="53"/>
  <c r="AX161" i="1"/>
  <c r="BI129" i="53"/>
  <c r="BH129" i="53"/>
  <c r="BG129" i="53"/>
  <c r="BE129" i="53"/>
  <c r="T129" i="53"/>
  <c r="T128" i="53"/>
  <c r="T127" i="53"/>
  <c r="T126" i="53"/>
  <c r="R129" i="53"/>
  <c r="R128" i="53"/>
  <c r="R127" i="53"/>
  <c r="R126" i="53"/>
  <c r="P129" i="53"/>
  <c r="P128" i="53"/>
  <c r="P127" i="53"/>
  <c r="P126" i="53"/>
  <c r="AU161" i="1"/>
  <c r="J123" i="53"/>
  <c r="F122" i="53"/>
  <c r="F120" i="53"/>
  <c r="E118" i="53"/>
  <c r="J96" i="53"/>
  <c r="F95" i="53"/>
  <c r="F93" i="53"/>
  <c r="E91" i="53"/>
  <c r="J25" i="53"/>
  <c r="E25" i="53"/>
  <c r="J95" i="53"/>
  <c r="J24" i="53"/>
  <c r="J22" i="53"/>
  <c r="E22" i="53"/>
  <c r="F123" i="53"/>
  <c r="J21" i="53"/>
  <c r="J16" i="53"/>
  <c r="J120" i="53"/>
  <c r="E7" i="53"/>
  <c r="E112" i="53"/>
  <c r="J41" i="52"/>
  <c r="J40" i="52"/>
  <c r="AY160" i="1"/>
  <c r="J39" i="52"/>
  <c r="AX160" i="1"/>
  <c r="BI222" i="52"/>
  <c r="BH222" i="52"/>
  <c r="BG222" i="52"/>
  <c r="BE222" i="52"/>
  <c r="T222" i="52"/>
  <c r="R222" i="52"/>
  <c r="P222" i="52"/>
  <c r="BI221" i="52"/>
  <c r="BH221" i="52"/>
  <c r="BG221" i="52"/>
  <c r="BE221" i="52"/>
  <c r="T221" i="52"/>
  <c r="R221" i="52"/>
  <c r="P221" i="52"/>
  <c r="BI220" i="52"/>
  <c r="BH220" i="52"/>
  <c r="BG220" i="52"/>
  <c r="BE220" i="52"/>
  <c r="T220" i="52"/>
  <c r="R220" i="52"/>
  <c r="P220" i="52"/>
  <c r="BI218" i="52"/>
  <c r="BH218" i="52"/>
  <c r="BG218" i="52"/>
  <c r="BE218" i="52"/>
  <c r="T218" i="52"/>
  <c r="R218" i="52"/>
  <c r="P218" i="52"/>
  <c r="BI217" i="52"/>
  <c r="BH217" i="52"/>
  <c r="BG217" i="52"/>
  <c r="BE217" i="52"/>
  <c r="T217" i="52"/>
  <c r="R217" i="52"/>
  <c r="P217" i="52"/>
  <c r="BI216" i="52"/>
  <c r="BH216" i="52"/>
  <c r="BG216" i="52"/>
  <c r="BE216" i="52"/>
  <c r="T216" i="52"/>
  <c r="R216" i="52"/>
  <c r="P216" i="52"/>
  <c r="BI214" i="52"/>
  <c r="BH214" i="52"/>
  <c r="BG214" i="52"/>
  <c r="BE214" i="52"/>
  <c r="T214" i="52"/>
  <c r="R214" i="52"/>
  <c r="P214" i="52"/>
  <c r="BI213" i="52"/>
  <c r="BH213" i="52"/>
  <c r="BG213" i="52"/>
  <c r="BE213" i="52"/>
  <c r="T213" i="52"/>
  <c r="R213" i="52"/>
  <c r="P213" i="52"/>
  <c r="BI211" i="52"/>
  <c r="BH211" i="52"/>
  <c r="BG211" i="52"/>
  <c r="BE211" i="52"/>
  <c r="T211" i="52"/>
  <c r="R211" i="52"/>
  <c r="P211" i="52"/>
  <c r="BI210" i="52"/>
  <c r="BH210" i="52"/>
  <c r="BG210" i="52"/>
  <c r="BE210" i="52"/>
  <c r="T210" i="52"/>
  <c r="R210" i="52"/>
  <c r="P210" i="52"/>
  <c r="BI209" i="52"/>
  <c r="BH209" i="52"/>
  <c r="BG209" i="52"/>
  <c r="BE209" i="52"/>
  <c r="T209" i="52"/>
  <c r="R209" i="52"/>
  <c r="P209" i="52"/>
  <c r="BI208" i="52"/>
  <c r="BH208" i="52"/>
  <c r="BG208" i="52"/>
  <c r="BE208" i="52"/>
  <c r="T208" i="52"/>
  <c r="R208" i="52"/>
  <c r="P208" i="52"/>
  <c r="BI207" i="52"/>
  <c r="BH207" i="52"/>
  <c r="BG207" i="52"/>
  <c r="BE207" i="52"/>
  <c r="T207" i="52"/>
  <c r="R207" i="52"/>
  <c r="P207" i="52"/>
  <c r="BI205" i="52"/>
  <c r="BH205" i="52"/>
  <c r="BG205" i="52"/>
  <c r="BE205" i="52"/>
  <c r="T205" i="52"/>
  <c r="R205" i="52"/>
  <c r="P205" i="52"/>
  <c r="BI204" i="52"/>
  <c r="BH204" i="52"/>
  <c r="BG204" i="52"/>
  <c r="BE204" i="52"/>
  <c r="T204" i="52"/>
  <c r="R204" i="52"/>
  <c r="P204" i="52"/>
  <c r="BI203" i="52"/>
  <c r="BH203" i="52"/>
  <c r="BG203" i="52"/>
  <c r="BE203" i="52"/>
  <c r="T203" i="52"/>
  <c r="R203" i="52"/>
  <c r="P203" i="52"/>
  <c r="BI201" i="52"/>
  <c r="BH201" i="52"/>
  <c r="BG201" i="52"/>
  <c r="BE201" i="52"/>
  <c r="T201" i="52"/>
  <c r="R201" i="52"/>
  <c r="P201" i="52"/>
  <c r="BI200" i="52"/>
  <c r="BH200" i="52"/>
  <c r="BG200" i="52"/>
  <c r="BE200" i="52"/>
  <c r="T200" i="52"/>
  <c r="R200" i="52"/>
  <c r="P200" i="52"/>
  <c r="BI199" i="52"/>
  <c r="BH199" i="52"/>
  <c r="BG199" i="52"/>
  <c r="BE199" i="52"/>
  <c r="T199" i="52"/>
  <c r="R199" i="52"/>
  <c r="P199" i="52"/>
  <c r="BI198" i="52"/>
  <c r="BH198" i="52"/>
  <c r="BG198" i="52"/>
  <c r="BE198" i="52"/>
  <c r="T198" i="52"/>
  <c r="R198" i="52"/>
  <c r="P198" i="52"/>
  <c r="BI197" i="52"/>
  <c r="BH197" i="52"/>
  <c r="BG197" i="52"/>
  <c r="BE197" i="52"/>
  <c r="T197" i="52"/>
  <c r="R197" i="52"/>
  <c r="P197" i="52"/>
  <c r="BI196" i="52"/>
  <c r="BH196" i="52"/>
  <c r="BG196" i="52"/>
  <c r="BE196" i="52"/>
  <c r="T196" i="52"/>
  <c r="R196" i="52"/>
  <c r="P196" i="52"/>
  <c r="BI195" i="52"/>
  <c r="BH195" i="52"/>
  <c r="BG195" i="52"/>
  <c r="BE195" i="52"/>
  <c r="T195" i="52"/>
  <c r="R195" i="52"/>
  <c r="P195" i="52"/>
  <c r="BI194" i="52"/>
  <c r="BH194" i="52"/>
  <c r="BG194" i="52"/>
  <c r="BE194" i="52"/>
  <c r="T194" i="52"/>
  <c r="R194" i="52"/>
  <c r="P194" i="52"/>
  <c r="BI193" i="52"/>
  <c r="BH193" i="52"/>
  <c r="BG193" i="52"/>
  <c r="BE193" i="52"/>
  <c r="T193" i="52"/>
  <c r="R193" i="52"/>
  <c r="P193" i="52"/>
  <c r="BI192" i="52"/>
  <c r="BH192" i="52"/>
  <c r="BG192" i="52"/>
  <c r="BE192" i="52"/>
  <c r="T192" i="52"/>
  <c r="R192" i="52"/>
  <c r="P192" i="52"/>
  <c r="BI191" i="52"/>
  <c r="BH191" i="52"/>
  <c r="BG191" i="52"/>
  <c r="BE191" i="52"/>
  <c r="T191" i="52"/>
  <c r="R191" i="52"/>
  <c r="P191" i="52"/>
  <c r="BI190" i="52"/>
  <c r="BH190" i="52"/>
  <c r="BG190" i="52"/>
  <c r="BE190" i="52"/>
  <c r="T190" i="52"/>
  <c r="R190" i="52"/>
  <c r="P190" i="52"/>
  <c r="BI188" i="52"/>
  <c r="BH188" i="52"/>
  <c r="BG188" i="52"/>
  <c r="BE188" i="52"/>
  <c r="T188" i="52"/>
  <c r="R188" i="52"/>
  <c r="P188" i="52"/>
  <c r="BI187" i="52"/>
  <c r="BH187" i="52"/>
  <c r="BG187" i="52"/>
  <c r="BE187" i="52"/>
  <c r="T187" i="52"/>
  <c r="R187" i="52"/>
  <c r="P187" i="52"/>
  <c r="BI186" i="52"/>
  <c r="BH186" i="52"/>
  <c r="BG186" i="52"/>
  <c r="BE186" i="52"/>
  <c r="T186" i="52"/>
  <c r="R186" i="52"/>
  <c r="P186" i="52"/>
  <c r="BI185" i="52"/>
  <c r="BH185" i="52"/>
  <c r="BG185" i="52"/>
  <c r="BE185" i="52"/>
  <c r="T185" i="52"/>
  <c r="R185" i="52"/>
  <c r="P185" i="52"/>
  <c r="BI184" i="52"/>
  <c r="BH184" i="52"/>
  <c r="BG184" i="52"/>
  <c r="BE184" i="52"/>
  <c r="T184" i="52"/>
  <c r="R184" i="52"/>
  <c r="P184" i="52"/>
  <c r="BI183" i="52"/>
  <c r="BH183" i="52"/>
  <c r="BG183" i="52"/>
  <c r="BE183" i="52"/>
  <c r="T183" i="52"/>
  <c r="R183" i="52"/>
  <c r="P183" i="52"/>
  <c r="BI182" i="52"/>
  <c r="BH182" i="52"/>
  <c r="BG182" i="52"/>
  <c r="BE182" i="52"/>
  <c r="T182" i="52"/>
  <c r="R182" i="52"/>
  <c r="P182" i="52"/>
  <c r="BI181" i="52"/>
  <c r="BH181" i="52"/>
  <c r="BG181" i="52"/>
  <c r="BE181" i="52"/>
  <c r="T181" i="52"/>
  <c r="R181" i="52"/>
  <c r="P181" i="52"/>
  <c r="BI180" i="52"/>
  <c r="BH180" i="52"/>
  <c r="BG180" i="52"/>
  <c r="BE180" i="52"/>
  <c r="T180" i="52"/>
  <c r="R180" i="52"/>
  <c r="P180" i="52"/>
  <c r="BI179" i="52"/>
  <c r="BH179" i="52"/>
  <c r="BG179" i="52"/>
  <c r="BE179" i="52"/>
  <c r="T179" i="52"/>
  <c r="R179" i="52"/>
  <c r="P179" i="52"/>
  <c r="BI178" i="52"/>
  <c r="BH178" i="52"/>
  <c r="BG178" i="52"/>
  <c r="BE178" i="52"/>
  <c r="T178" i="52"/>
  <c r="R178" i="52"/>
  <c r="P178" i="52"/>
  <c r="BI177" i="52"/>
  <c r="BH177" i="52"/>
  <c r="BG177" i="52"/>
  <c r="BE177" i="52"/>
  <c r="T177" i="52"/>
  <c r="R177" i="52"/>
  <c r="P177" i="52"/>
  <c r="BI176" i="52"/>
  <c r="BH176" i="52"/>
  <c r="BG176" i="52"/>
  <c r="BE176" i="52"/>
  <c r="T176" i="52"/>
  <c r="R176" i="52"/>
  <c r="P176" i="52"/>
  <c r="BI173" i="52"/>
  <c r="BH173" i="52"/>
  <c r="BG173" i="52"/>
  <c r="BE173" i="52"/>
  <c r="T173" i="52"/>
  <c r="T172" i="52"/>
  <c r="R173" i="52"/>
  <c r="R172" i="52"/>
  <c r="P173" i="52"/>
  <c r="P172" i="52"/>
  <c r="BI171" i="52"/>
  <c r="BH171" i="52"/>
  <c r="BG171" i="52"/>
  <c r="BE171" i="52"/>
  <c r="T171" i="52"/>
  <c r="R171" i="52"/>
  <c r="P171" i="52"/>
  <c r="BI170" i="52"/>
  <c r="BH170" i="52"/>
  <c r="BG170" i="52"/>
  <c r="BE170" i="52"/>
  <c r="T170" i="52"/>
  <c r="R170" i="52"/>
  <c r="P170" i="52"/>
  <c r="BI169" i="52"/>
  <c r="BH169" i="52"/>
  <c r="BG169" i="52"/>
  <c r="BE169" i="52"/>
  <c r="T169" i="52"/>
  <c r="R169" i="52"/>
  <c r="P169" i="52"/>
  <c r="BI168" i="52"/>
  <c r="BH168" i="52"/>
  <c r="BG168" i="52"/>
  <c r="BE168" i="52"/>
  <c r="T168" i="52"/>
  <c r="R168" i="52"/>
  <c r="P168" i="52"/>
  <c r="BI167" i="52"/>
  <c r="BH167" i="52"/>
  <c r="BG167" i="52"/>
  <c r="BE167" i="52"/>
  <c r="T167" i="52"/>
  <c r="R167" i="52"/>
  <c r="P167" i="52"/>
  <c r="BI166" i="52"/>
  <c r="BH166" i="52"/>
  <c r="BG166" i="52"/>
  <c r="BE166" i="52"/>
  <c r="T166" i="52"/>
  <c r="R166" i="52"/>
  <c r="P166" i="52"/>
  <c r="BI165" i="52"/>
  <c r="BH165" i="52"/>
  <c r="BG165" i="52"/>
  <c r="BE165" i="52"/>
  <c r="T165" i="52"/>
  <c r="R165" i="52"/>
  <c r="P165" i="52"/>
  <c r="BI164" i="52"/>
  <c r="BH164" i="52"/>
  <c r="BG164" i="52"/>
  <c r="BE164" i="52"/>
  <c r="T164" i="52"/>
  <c r="R164" i="52"/>
  <c r="P164" i="52"/>
  <c r="BI162" i="52"/>
  <c r="BH162" i="52"/>
  <c r="BG162" i="52"/>
  <c r="BE162" i="52"/>
  <c r="T162" i="52"/>
  <c r="R162" i="52"/>
  <c r="P162" i="52"/>
  <c r="BI161" i="52"/>
  <c r="BH161" i="52"/>
  <c r="BG161" i="52"/>
  <c r="BE161" i="52"/>
  <c r="T161" i="52"/>
  <c r="R161" i="52"/>
  <c r="P161" i="52"/>
  <c r="BI160" i="52"/>
  <c r="BH160" i="52"/>
  <c r="BG160" i="52"/>
  <c r="BE160" i="52"/>
  <c r="T160" i="52"/>
  <c r="R160" i="52"/>
  <c r="P160" i="52"/>
  <c r="BI159" i="52"/>
  <c r="BH159" i="52"/>
  <c r="BG159" i="52"/>
  <c r="BE159" i="52"/>
  <c r="T159" i="52"/>
  <c r="R159" i="52"/>
  <c r="P159" i="52"/>
  <c r="BI158" i="52"/>
  <c r="BH158" i="52"/>
  <c r="BG158" i="52"/>
  <c r="BE158" i="52"/>
  <c r="T158" i="52"/>
  <c r="R158" i="52"/>
  <c r="P158" i="52"/>
  <c r="BI157" i="52"/>
  <c r="BH157" i="52"/>
  <c r="BG157" i="52"/>
  <c r="BE157" i="52"/>
  <c r="T157" i="52"/>
  <c r="R157" i="52"/>
  <c r="P157" i="52"/>
  <c r="BI156" i="52"/>
  <c r="BH156" i="52"/>
  <c r="BG156" i="52"/>
  <c r="BE156" i="52"/>
  <c r="T156" i="52"/>
  <c r="R156" i="52"/>
  <c r="P156" i="52"/>
  <c r="BI155" i="52"/>
  <c r="BH155" i="52"/>
  <c r="BG155" i="52"/>
  <c r="BE155" i="52"/>
  <c r="T155" i="52"/>
  <c r="R155" i="52"/>
  <c r="P155" i="52"/>
  <c r="BI154" i="52"/>
  <c r="BH154" i="52"/>
  <c r="BG154" i="52"/>
  <c r="BE154" i="52"/>
  <c r="T154" i="52"/>
  <c r="R154" i="52"/>
  <c r="P154" i="52"/>
  <c r="BI153" i="52"/>
  <c r="BH153" i="52"/>
  <c r="BG153" i="52"/>
  <c r="BE153" i="52"/>
  <c r="T153" i="52"/>
  <c r="R153" i="52"/>
  <c r="P153" i="52"/>
  <c r="BI152" i="52"/>
  <c r="BH152" i="52"/>
  <c r="BG152" i="52"/>
  <c r="BE152" i="52"/>
  <c r="T152" i="52"/>
  <c r="R152" i="52"/>
  <c r="P152" i="52"/>
  <c r="BI151" i="52"/>
  <c r="BH151" i="52"/>
  <c r="BG151" i="52"/>
  <c r="BE151" i="52"/>
  <c r="T151" i="52"/>
  <c r="R151" i="52"/>
  <c r="P151" i="52"/>
  <c r="BI150" i="52"/>
  <c r="BH150" i="52"/>
  <c r="BG150" i="52"/>
  <c r="BE150" i="52"/>
  <c r="T150" i="52"/>
  <c r="R150" i="52"/>
  <c r="P150" i="52"/>
  <c r="BI148" i="52"/>
  <c r="BH148" i="52"/>
  <c r="BG148" i="52"/>
  <c r="BE148" i="52"/>
  <c r="T148" i="52"/>
  <c r="T147" i="52"/>
  <c r="R148" i="52"/>
  <c r="R147" i="52"/>
  <c r="P148" i="52"/>
  <c r="P147" i="52"/>
  <c r="BI146" i="52"/>
  <c r="BH146" i="52"/>
  <c r="BG146" i="52"/>
  <c r="BE146" i="52"/>
  <c r="T146" i="52"/>
  <c r="R146" i="52"/>
  <c r="P146" i="52"/>
  <c r="BI145" i="52"/>
  <c r="BH145" i="52"/>
  <c r="BG145" i="52"/>
  <c r="BE145" i="52"/>
  <c r="T145" i="52"/>
  <c r="R145" i="52"/>
  <c r="P145" i="52"/>
  <c r="BI143" i="52"/>
  <c r="BH143" i="52"/>
  <c r="BG143" i="52"/>
  <c r="BE143" i="52"/>
  <c r="T143" i="52"/>
  <c r="R143" i="52"/>
  <c r="P143" i="52"/>
  <c r="BI142" i="52"/>
  <c r="BH142" i="52"/>
  <c r="BG142" i="52"/>
  <c r="BE142" i="52"/>
  <c r="T142" i="52"/>
  <c r="R142" i="52"/>
  <c r="P142" i="52"/>
  <c r="J136" i="52"/>
  <c r="F135" i="52"/>
  <c r="F133" i="52"/>
  <c r="E131" i="52"/>
  <c r="J96" i="52"/>
  <c r="F95" i="52"/>
  <c r="F93" i="52"/>
  <c r="E91" i="52"/>
  <c r="J25" i="52"/>
  <c r="E25" i="52"/>
  <c r="J135" i="52"/>
  <c r="J24" i="52"/>
  <c r="J22" i="52"/>
  <c r="E22" i="52"/>
  <c r="F96" i="52"/>
  <c r="J21" i="52"/>
  <c r="J16" i="52"/>
  <c r="J133" i="52"/>
  <c r="E7" i="52"/>
  <c r="E85" i="52"/>
  <c r="J41" i="51"/>
  <c r="J40" i="51"/>
  <c r="AY159" i="1"/>
  <c r="J39" i="51"/>
  <c r="AX159" i="1"/>
  <c r="BI154" i="51"/>
  <c r="BH154" i="51"/>
  <c r="BG154" i="51"/>
  <c r="BE154" i="51"/>
  <c r="T154" i="51"/>
  <c r="R154" i="51"/>
  <c r="P154" i="51"/>
  <c r="BI153" i="51"/>
  <c r="BH153" i="51"/>
  <c r="BG153" i="51"/>
  <c r="BE153" i="51"/>
  <c r="T153" i="51"/>
  <c r="R153" i="51"/>
  <c r="P153" i="51"/>
  <c r="BI152" i="51"/>
  <c r="BH152" i="51"/>
  <c r="BG152" i="51"/>
  <c r="BE152" i="51"/>
  <c r="T152" i="51"/>
  <c r="R152" i="51"/>
  <c r="P152" i="51"/>
  <c r="BI151" i="51"/>
  <c r="BH151" i="51"/>
  <c r="BG151" i="51"/>
  <c r="BE151" i="51"/>
  <c r="T151" i="51"/>
  <c r="R151" i="51"/>
  <c r="P151" i="51"/>
  <c r="BI150" i="51"/>
  <c r="BH150" i="51"/>
  <c r="BG150" i="51"/>
  <c r="BE150" i="51"/>
  <c r="T150" i="51"/>
  <c r="R150" i="51"/>
  <c r="P150" i="51"/>
  <c r="BI149" i="51"/>
  <c r="BH149" i="51"/>
  <c r="BG149" i="51"/>
  <c r="BE149" i="51"/>
  <c r="T149" i="51"/>
  <c r="R149" i="51"/>
  <c r="P149" i="51"/>
  <c r="BI147" i="51"/>
  <c r="BH147" i="51"/>
  <c r="BG147" i="51"/>
  <c r="BE147" i="51"/>
  <c r="T147" i="51"/>
  <c r="R147" i="51"/>
  <c r="P147" i="51"/>
  <c r="BI146" i="51"/>
  <c r="BH146" i="51"/>
  <c r="BG146" i="51"/>
  <c r="BE146" i="51"/>
  <c r="T146" i="51"/>
  <c r="R146" i="51"/>
  <c r="P146" i="51"/>
  <c r="BI145" i="51"/>
  <c r="BH145" i="51"/>
  <c r="BG145" i="51"/>
  <c r="BE145" i="51"/>
  <c r="T145" i="51"/>
  <c r="R145" i="51"/>
  <c r="P145" i="51"/>
  <c r="BI144" i="51"/>
  <c r="BH144" i="51"/>
  <c r="BG144" i="51"/>
  <c r="BE144" i="51"/>
  <c r="T144" i="51"/>
  <c r="R144" i="51"/>
  <c r="P144" i="51"/>
  <c r="BI143" i="51"/>
  <c r="BH143" i="51"/>
  <c r="BG143" i="51"/>
  <c r="BE143" i="51"/>
  <c r="T143" i="51"/>
  <c r="R143" i="51"/>
  <c r="P143" i="51"/>
  <c r="BI142" i="51"/>
  <c r="BH142" i="51"/>
  <c r="BG142" i="51"/>
  <c r="BE142" i="51"/>
  <c r="T142" i="51"/>
  <c r="R142" i="51"/>
  <c r="P142" i="51"/>
  <c r="BI141" i="51"/>
  <c r="BH141" i="51"/>
  <c r="BG141" i="51"/>
  <c r="BE141" i="51"/>
  <c r="T141" i="51"/>
  <c r="R141" i="51"/>
  <c r="P141" i="51"/>
  <c r="BI140" i="51"/>
  <c r="BH140" i="51"/>
  <c r="BG140" i="51"/>
  <c r="BE140" i="51"/>
  <c r="T140" i="51"/>
  <c r="R140" i="51"/>
  <c r="P140" i="51"/>
  <c r="BI139" i="51"/>
  <c r="BH139" i="51"/>
  <c r="BG139" i="51"/>
  <c r="BE139" i="51"/>
  <c r="T139" i="51"/>
  <c r="R139" i="51"/>
  <c r="P139" i="51"/>
  <c r="BI138" i="51"/>
  <c r="BH138" i="51"/>
  <c r="BG138" i="51"/>
  <c r="BE138" i="51"/>
  <c r="T138" i="51"/>
  <c r="R138" i="51"/>
  <c r="P138" i="51"/>
  <c r="BI137" i="51"/>
  <c r="BH137" i="51"/>
  <c r="BG137" i="51"/>
  <c r="BE137" i="51"/>
  <c r="T137" i="51"/>
  <c r="R137" i="51"/>
  <c r="P137" i="51"/>
  <c r="BI136" i="51"/>
  <c r="BH136" i="51"/>
  <c r="BG136" i="51"/>
  <c r="BE136" i="51"/>
  <c r="T136" i="51"/>
  <c r="R136" i="51"/>
  <c r="P136" i="51"/>
  <c r="BI135" i="51"/>
  <c r="BH135" i="51"/>
  <c r="BG135" i="51"/>
  <c r="BE135" i="51"/>
  <c r="T135" i="51"/>
  <c r="R135" i="51"/>
  <c r="P135" i="51"/>
  <c r="BI134" i="51"/>
  <c r="BH134" i="51"/>
  <c r="BG134" i="51"/>
  <c r="BE134" i="51"/>
  <c r="T134" i="51"/>
  <c r="R134" i="51"/>
  <c r="P134" i="51"/>
  <c r="BI132" i="51"/>
  <c r="BH132" i="51"/>
  <c r="BG132" i="51"/>
  <c r="BE132" i="51"/>
  <c r="T132" i="51"/>
  <c r="R132" i="51"/>
  <c r="P132" i="51"/>
  <c r="BI131" i="51"/>
  <c r="BH131" i="51"/>
  <c r="BG131" i="51"/>
  <c r="BE131" i="51"/>
  <c r="T131" i="51"/>
  <c r="R131" i="51"/>
  <c r="P131" i="51"/>
  <c r="J125" i="51"/>
  <c r="F124" i="51"/>
  <c r="F122" i="51"/>
  <c r="E120" i="51"/>
  <c r="J96" i="51"/>
  <c r="F95" i="51"/>
  <c r="F93" i="51"/>
  <c r="E91" i="51"/>
  <c r="J25" i="51"/>
  <c r="E25" i="51"/>
  <c r="J95" i="51"/>
  <c r="J24" i="51"/>
  <c r="J22" i="51"/>
  <c r="E22" i="51"/>
  <c r="F125" i="51"/>
  <c r="J21" i="51"/>
  <c r="J16" i="51"/>
  <c r="J93" i="51"/>
  <c r="E7" i="51"/>
  <c r="E85" i="51"/>
  <c r="J41" i="50"/>
  <c r="J40" i="50"/>
  <c r="AY158" i="1"/>
  <c r="J39" i="50"/>
  <c r="AX158" i="1"/>
  <c r="BI213" i="50"/>
  <c r="BH213" i="50"/>
  <c r="BG213" i="50"/>
  <c r="BE213" i="50"/>
  <c r="T213" i="50"/>
  <c r="R213" i="50"/>
  <c r="P213" i="50"/>
  <c r="BI212" i="50"/>
  <c r="BH212" i="50"/>
  <c r="BG212" i="50"/>
  <c r="BE212" i="50"/>
  <c r="T212" i="50"/>
  <c r="R212" i="50"/>
  <c r="P212" i="50"/>
  <c r="BI211" i="50"/>
  <c r="BH211" i="50"/>
  <c r="BG211" i="50"/>
  <c r="BE211" i="50"/>
  <c r="T211" i="50"/>
  <c r="R211" i="50"/>
  <c r="P211" i="50"/>
  <c r="BI210" i="50"/>
  <c r="BH210" i="50"/>
  <c r="BG210" i="50"/>
  <c r="BE210" i="50"/>
  <c r="T210" i="50"/>
  <c r="R210" i="50"/>
  <c r="P210" i="50"/>
  <c r="BI209" i="50"/>
  <c r="BH209" i="50"/>
  <c r="BG209" i="50"/>
  <c r="BE209" i="50"/>
  <c r="T209" i="50"/>
  <c r="R209" i="50"/>
  <c r="P209" i="50"/>
  <c r="BI208" i="50"/>
  <c r="BH208" i="50"/>
  <c r="BG208" i="50"/>
  <c r="BE208" i="50"/>
  <c r="T208" i="50"/>
  <c r="R208" i="50"/>
  <c r="P208" i="50"/>
  <c r="BI207" i="50"/>
  <c r="BH207" i="50"/>
  <c r="BG207" i="50"/>
  <c r="BE207" i="50"/>
  <c r="T207" i="50"/>
  <c r="R207" i="50"/>
  <c r="P207" i="50"/>
  <c r="BI206" i="50"/>
  <c r="BH206" i="50"/>
  <c r="BG206" i="50"/>
  <c r="BE206" i="50"/>
  <c r="T206" i="50"/>
  <c r="R206" i="50"/>
  <c r="P206" i="50"/>
  <c r="BI205" i="50"/>
  <c r="BH205" i="50"/>
  <c r="BG205" i="50"/>
  <c r="BE205" i="50"/>
  <c r="T205" i="50"/>
  <c r="R205" i="50"/>
  <c r="P205" i="50"/>
  <c r="BI204" i="50"/>
  <c r="BH204" i="50"/>
  <c r="BG204" i="50"/>
  <c r="BE204" i="50"/>
  <c r="T204" i="50"/>
  <c r="R204" i="50"/>
  <c r="P204" i="50"/>
  <c r="BI202" i="50"/>
  <c r="BH202" i="50"/>
  <c r="BG202" i="50"/>
  <c r="BE202" i="50"/>
  <c r="T202" i="50"/>
  <c r="R202" i="50"/>
  <c r="P202" i="50"/>
  <c r="BI201" i="50"/>
  <c r="BH201" i="50"/>
  <c r="BG201" i="50"/>
  <c r="BE201" i="50"/>
  <c r="T201" i="50"/>
  <c r="R201" i="50"/>
  <c r="P201" i="50"/>
  <c r="BI200" i="50"/>
  <c r="BH200" i="50"/>
  <c r="BG200" i="50"/>
  <c r="BE200" i="50"/>
  <c r="T200" i="50"/>
  <c r="R200" i="50"/>
  <c r="P200" i="50"/>
  <c r="BI199" i="50"/>
  <c r="BH199" i="50"/>
  <c r="BG199" i="50"/>
  <c r="BE199" i="50"/>
  <c r="T199" i="50"/>
  <c r="R199" i="50"/>
  <c r="P199" i="50"/>
  <c r="BI197" i="50"/>
  <c r="BH197" i="50"/>
  <c r="BG197" i="50"/>
  <c r="BE197" i="50"/>
  <c r="T197" i="50"/>
  <c r="R197" i="50"/>
  <c r="P197" i="50"/>
  <c r="BI196" i="50"/>
  <c r="BH196" i="50"/>
  <c r="BG196" i="50"/>
  <c r="BE196" i="50"/>
  <c r="T196" i="50"/>
  <c r="R196" i="50"/>
  <c r="P196" i="50"/>
  <c r="BI195" i="50"/>
  <c r="BH195" i="50"/>
  <c r="BG195" i="50"/>
  <c r="BE195" i="50"/>
  <c r="T195" i="50"/>
  <c r="R195" i="50"/>
  <c r="P195" i="50"/>
  <c r="BI194" i="50"/>
  <c r="BH194" i="50"/>
  <c r="BG194" i="50"/>
  <c r="BE194" i="50"/>
  <c r="T194" i="50"/>
  <c r="R194" i="50"/>
  <c r="P194" i="50"/>
  <c r="BI193" i="50"/>
  <c r="BH193" i="50"/>
  <c r="BG193" i="50"/>
  <c r="BE193" i="50"/>
  <c r="T193" i="50"/>
  <c r="R193" i="50"/>
  <c r="P193" i="50"/>
  <c r="BI192" i="50"/>
  <c r="BH192" i="50"/>
  <c r="BG192" i="50"/>
  <c r="BE192" i="50"/>
  <c r="T192" i="50"/>
  <c r="R192" i="50"/>
  <c r="P192" i="50"/>
  <c r="BI191" i="50"/>
  <c r="BH191" i="50"/>
  <c r="BG191" i="50"/>
  <c r="BE191" i="50"/>
  <c r="T191" i="50"/>
  <c r="R191" i="50"/>
  <c r="P191" i="50"/>
  <c r="BI190" i="50"/>
  <c r="BH190" i="50"/>
  <c r="BG190" i="50"/>
  <c r="BE190" i="50"/>
  <c r="T190" i="50"/>
  <c r="R190" i="50"/>
  <c r="P190" i="50"/>
  <c r="BI189" i="50"/>
  <c r="BH189" i="50"/>
  <c r="BG189" i="50"/>
  <c r="BE189" i="50"/>
  <c r="T189" i="50"/>
  <c r="R189" i="50"/>
  <c r="P189" i="50"/>
  <c r="BI187" i="50"/>
  <c r="BH187" i="50"/>
  <c r="BG187" i="50"/>
  <c r="BE187" i="50"/>
  <c r="T187" i="50"/>
  <c r="R187" i="50"/>
  <c r="P187" i="50"/>
  <c r="BI186" i="50"/>
  <c r="BH186" i="50"/>
  <c r="BG186" i="50"/>
  <c r="BE186" i="50"/>
  <c r="T186" i="50"/>
  <c r="R186" i="50"/>
  <c r="P186" i="50"/>
  <c r="BI185" i="50"/>
  <c r="BH185" i="50"/>
  <c r="BG185" i="50"/>
  <c r="BE185" i="50"/>
  <c r="T185" i="50"/>
  <c r="R185" i="50"/>
  <c r="P185" i="50"/>
  <c r="BI184" i="50"/>
  <c r="BH184" i="50"/>
  <c r="BG184" i="50"/>
  <c r="BE184" i="50"/>
  <c r="T184" i="50"/>
  <c r="R184" i="50"/>
  <c r="P184" i="50"/>
  <c r="BI183" i="50"/>
  <c r="BH183" i="50"/>
  <c r="BG183" i="50"/>
  <c r="BE183" i="50"/>
  <c r="T183" i="50"/>
  <c r="R183" i="50"/>
  <c r="P183" i="50"/>
  <c r="BI182" i="50"/>
  <c r="BH182" i="50"/>
  <c r="BG182" i="50"/>
  <c r="BE182" i="50"/>
  <c r="T182" i="50"/>
  <c r="R182" i="50"/>
  <c r="P182" i="50"/>
  <c r="BI181" i="50"/>
  <c r="BH181" i="50"/>
  <c r="BG181" i="50"/>
  <c r="BE181" i="50"/>
  <c r="T181" i="50"/>
  <c r="R181" i="50"/>
  <c r="P181" i="50"/>
  <c r="BI180" i="50"/>
  <c r="BH180" i="50"/>
  <c r="BG180" i="50"/>
  <c r="BE180" i="50"/>
  <c r="T180" i="50"/>
  <c r="R180" i="50"/>
  <c r="P180" i="50"/>
  <c r="BI179" i="50"/>
  <c r="BH179" i="50"/>
  <c r="BG179" i="50"/>
  <c r="BE179" i="50"/>
  <c r="T179" i="50"/>
  <c r="R179" i="50"/>
  <c r="P179" i="50"/>
  <c r="BI178" i="50"/>
  <c r="BH178" i="50"/>
  <c r="BG178" i="50"/>
  <c r="BE178" i="50"/>
  <c r="T178" i="50"/>
  <c r="R178" i="50"/>
  <c r="P178" i="50"/>
  <c r="BI177" i="50"/>
  <c r="BH177" i="50"/>
  <c r="BG177" i="50"/>
  <c r="BE177" i="50"/>
  <c r="T177" i="50"/>
  <c r="R177" i="50"/>
  <c r="P177" i="50"/>
  <c r="BI176" i="50"/>
  <c r="BH176" i="50"/>
  <c r="BG176" i="50"/>
  <c r="BE176" i="50"/>
  <c r="T176" i="50"/>
  <c r="R176" i="50"/>
  <c r="P176" i="50"/>
  <c r="BI175" i="50"/>
  <c r="BH175" i="50"/>
  <c r="BG175" i="50"/>
  <c r="BE175" i="50"/>
  <c r="T175" i="50"/>
  <c r="R175" i="50"/>
  <c r="P175" i="50"/>
  <c r="BI174" i="50"/>
  <c r="BH174" i="50"/>
  <c r="BG174" i="50"/>
  <c r="BE174" i="50"/>
  <c r="T174" i="50"/>
  <c r="R174" i="50"/>
  <c r="P174" i="50"/>
  <c r="BI173" i="50"/>
  <c r="BH173" i="50"/>
  <c r="BG173" i="50"/>
  <c r="BE173" i="50"/>
  <c r="T173" i="50"/>
  <c r="R173" i="50"/>
  <c r="P173" i="50"/>
  <c r="BI172" i="50"/>
  <c r="BH172" i="50"/>
  <c r="BG172" i="50"/>
  <c r="BE172" i="50"/>
  <c r="T172" i="50"/>
  <c r="R172" i="50"/>
  <c r="P172" i="50"/>
  <c r="BI171" i="50"/>
  <c r="BH171" i="50"/>
  <c r="BG171" i="50"/>
  <c r="BE171" i="50"/>
  <c r="T171" i="50"/>
  <c r="R171" i="50"/>
  <c r="P171" i="50"/>
  <c r="BI170" i="50"/>
  <c r="BH170" i="50"/>
  <c r="BG170" i="50"/>
  <c r="BE170" i="50"/>
  <c r="T170" i="50"/>
  <c r="R170" i="50"/>
  <c r="P170" i="50"/>
  <c r="BI169" i="50"/>
  <c r="BH169" i="50"/>
  <c r="BG169" i="50"/>
  <c r="BE169" i="50"/>
  <c r="T169" i="50"/>
  <c r="R169" i="50"/>
  <c r="P169" i="50"/>
  <c r="BI168" i="50"/>
  <c r="BH168" i="50"/>
  <c r="BG168" i="50"/>
  <c r="BE168" i="50"/>
  <c r="T168" i="50"/>
  <c r="R168" i="50"/>
  <c r="P168" i="50"/>
  <c r="BI167" i="50"/>
  <c r="BH167" i="50"/>
  <c r="BG167" i="50"/>
  <c r="BE167" i="50"/>
  <c r="T167" i="50"/>
  <c r="R167" i="50"/>
  <c r="P167" i="50"/>
  <c r="BI166" i="50"/>
  <c r="BH166" i="50"/>
  <c r="BG166" i="50"/>
  <c r="BE166" i="50"/>
  <c r="T166" i="50"/>
  <c r="R166" i="50"/>
  <c r="P166" i="50"/>
  <c r="BI165" i="50"/>
  <c r="BH165" i="50"/>
  <c r="BG165" i="50"/>
  <c r="BE165" i="50"/>
  <c r="T165" i="50"/>
  <c r="R165" i="50"/>
  <c r="P165" i="50"/>
  <c r="BI164" i="50"/>
  <c r="BH164" i="50"/>
  <c r="BG164" i="50"/>
  <c r="BE164" i="50"/>
  <c r="T164" i="50"/>
  <c r="R164" i="50"/>
  <c r="P164" i="50"/>
  <c r="BI163" i="50"/>
  <c r="BH163" i="50"/>
  <c r="BG163" i="50"/>
  <c r="BE163" i="50"/>
  <c r="T163" i="50"/>
  <c r="R163" i="50"/>
  <c r="P163" i="50"/>
  <c r="BI162" i="50"/>
  <c r="BH162" i="50"/>
  <c r="BG162" i="50"/>
  <c r="BE162" i="50"/>
  <c r="T162" i="50"/>
  <c r="R162" i="50"/>
  <c r="P162" i="50"/>
  <c r="BI161" i="50"/>
  <c r="BH161" i="50"/>
  <c r="BG161" i="50"/>
  <c r="BE161" i="50"/>
  <c r="T161" i="50"/>
  <c r="R161" i="50"/>
  <c r="P161" i="50"/>
  <c r="BI160" i="50"/>
  <c r="BH160" i="50"/>
  <c r="BG160" i="50"/>
  <c r="BE160" i="50"/>
  <c r="T160" i="50"/>
  <c r="R160" i="50"/>
  <c r="P160" i="50"/>
  <c r="BI159" i="50"/>
  <c r="BH159" i="50"/>
  <c r="BG159" i="50"/>
  <c r="BE159" i="50"/>
  <c r="T159" i="50"/>
  <c r="R159" i="50"/>
  <c r="P159" i="50"/>
  <c r="BI156" i="50"/>
  <c r="BH156" i="50"/>
  <c r="BG156" i="50"/>
  <c r="BE156" i="50"/>
  <c r="T156" i="50"/>
  <c r="T155" i="50"/>
  <c r="R156" i="50"/>
  <c r="R155" i="50"/>
  <c r="P156" i="50"/>
  <c r="P155" i="50"/>
  <c r="BI154" i="50"/>
  <c r="BH154" i="50"/>
  <c r="BG154" i="50"/>
  <c r="BE154" i="50"/>
  <c r="T154" i="50"/>
  <c r="T153" i="50"/>
  <c r="R154" i="50"/>
  <c r="R153" i="50"/>
  <c r="P154" i="50"/>
  <c r="P153" i="50"/>
  <c r="BI152" i="50"/>
  <c r="BH152" i="50"/>
  <c r="BG152" i="50"/>
  <c r="BE152" i="50"/>
  <c r="T152" i="50"/>
  <c r="T151" i="50"/>
  <c r="R152" i="50"/>
  <c r="R151" i="50"/>
  <c r="P152" i="50"/>
  <c r="P151" i="50"/>
  <c r="BI150" i="50"/>
  <c r="BH150" i="50"/>
  <c r="BG150" i="50"/>
  <c r="BE150" i="50"/>
  <c r="T150" i="50"/>
  <c r="R150" i="50"/>
  <c r="P150" i="50"/>
  <c r="BI149" i="50"/>
  <c r="BH149" i="50"/>
  <c r="BG149" i="50"/>
  <c r="BE149" i="50"/>
  <c r="T149" i="50"/>
  <c r="R149" i="50"/>
  <c r="P149" i="50"/>
  <c r="BI147" i="50"/>
  <c r="BH147" i="50"/>
  <c r="BG147" i="50"/>
  <c r="BE147" i="50"/>
  <c r="T147" i="50"/>
  <c r="R147" i="50"/>
  <c r="P147" i="50"/>
  <c r="BI146" i="50"/>
  <c r="BH146" i="50"/>
  <c r="BG146" i="50"/>
  <c r="BE146" i="50"/>
  <c r="T146" i="50"/>
  <c r="R146" i="50"/>
  <c r="P146" i="50"/>
  <c r="BI145" i="50"/>
  <c r="BH145" i="50"/>
  <c r="BG145" i="50"/>
  <c r="BE145" i="50"/>
  <c r="T145" i="50"/>
  <c r="R145" i="50"/>
  <c r="P145" i="50"/>
  <c r="BI144" i="50"/>
  <c r="BH144" i="50"/>
  <c r="BG144" i="50"/>
  <c r="BE144" i="50"/>
  <c r="T144" i="50"/>
  <c r="R144" i="50"/>
  <c r="P144" i="50"/>
  <c r="BI143" i="50"/>
  <c r="BH143" i="50"/>
  <c r="BG143" i="50"/>
  <c r="BE143" i="50"/>
  <c r="T143" i="50"/>
  <c r="R143" i="50"/>
  <c r="P143" i="50"/>
  <c r="BI142" i="50"/>
  <c r="BH142" i="50"/>
  <c r="BG142" i="50"/>
  <c r="BE142" i="50"/>
  <c r="T142" i="50"/>
  <c r="R142" i="50"/>
  <c r="P142" i="50"/>
  <c r="BI140" i="50"/>
  <c r="BH140" i="50"/>
  <c r="BG140" i="50"/>
  <c r="BE140" i="50"/>
  <c r="T140" i="50"/>
  <c r="R140" i="50"/>
  <c r="P140" i="50"/>
  <c r="BI139" i="50"/>
  <c r="BH139" i="50"/>
  <c r="BG139" i="50"/>
  <c r="BE139" i="50"/>
  <c r="T139" i="50"/>
  <c r="R139" i="50"/>
  <c r="P139" i="50"/>
  <c r="J133" i="50"/>
  <c r="F132" i="50"/>
  <c r="F130" i="50"/>
  <c r="E128" i="50"/>
  <c r="J96" i="50"/>
  <c r="F95" i="50"/>
  <c r="F93" i="50"/>
  <c r="E91" i="50"/>
  <c r="J25" i="50"/>
  <c r="E25" i="50"/>
  <c r="J132" i="50"/>
  <c r="J24" i="50"/>
  <c r="J22" i="50"/>
  <c r="E22" i="50"/>
  <c r="F133" i="50"/>
  <c r="J21" i="50"/>
  <c r="J16" i="50"/>
  <c r="J93" i="50"/>
  <c r="E7" i="50"/>
  <c r="E122" i="50"/>
  <c r="J41" i="49"/>
  <c r="J40" i="49"/>
  <c r="AY157" i="1"/>
  <c r="J39" i="49"/>
  <c r="AX157" i="1"/>
  <c r="BI179" i="49"/>
  <c r="BH179" i="49"/>
  <c r="BG179" i="49"/>
  <c r="BE179" i="49"/>
  <c r="T179" i="49"/>
  <c r="R179" i="49"/>
  <c r="P179" i="49"/>
  <c r="BI178" i="49"/>
  <c r="BH178" i="49"/>
  <c r="BG178" i="49"/>
  <c r="BE178" i="49"/>
  <c r="T178" i="49"/>
  <c r="R178" i="49"/>
  <c r="P178" i="49"/>
  <c r="BI177" i="49"/>
  <c r="BH177" i="49"/>
  <c r="BG177" i="49"/>
  <c r="BE177" i="49"/>
  <c r="T177" i="49"/>
  <c r="R177" i="49"/>
  <c r="P177" i="49"/>
  <c r="BI175" i="49"/>
  <c r="BH175" i="49"/>
  <c r="BG175" i="49"/>
  <c r="BE175" i="49"/>
  <c r="T175" i="49"/>
  <c r="R175" i="49"/>
  <c r="P175" i="49"/>
  <c r="BI174" i="49"/>
  <c r="BH174" i="49"/>
  <c r="BG174" i="49"/>
  <c r="BE174" i="49"/>
  <c r="T174" i="49"/>
  <c r="R174" i="49"/>
  <c r="P174" i="49"/>
  <c r="BI173" i="49"/>
  <c r="BH173" i="49"/>
  <c r="BG173" i="49"/>
  <c r="BE173" i="49"/>
  <c r="T173" i="49"/>
  <c r="R173" i="49"/>
  <c r="P173" i="49"/>
  <c r="BI172" i="49"/>
  <c r="BH172" i="49"/>
  <c r="BG172" i="49"/>
  <c r="BE172" i="49"/>
  <c r="T172" i="49"/>
  <c r="R172" i="49"/>
  <c r="P172" i="49"/>
  <c r="BI170" i="49"/>
  <c r="BH170" i="49"/>
  <c r="BG170" i="49"/>
  <c r="BE170" i="49"/>
  <c r="T170" i="49"/>
  <c r="R170" i="49"/>
  <c r="P170" i="49"/>
  <c r="BI169" i="49"/>
  <c r="BH169" i="49"/>
  <c r="BG169" i="49"/>
  <c r="BE169" i="49"/>
  <c r="T169" i="49"/>
  <c r="R169" i="49"/>
  <c r="P169" i="49"/>
  <c r="BI168" i="49"/>
  <c r="BH168" i="49"/>
  <c r="BG168" i="49"/>
  <c r="BE168" i="49"/>
  <c r="T168" i="49"/>
  <c r="R168" i="49"/>
  <c r="P168" i="49"/>
  <c r="BI167" i="49"/>
  <c r="BH167" i="49"/>
  <c r="BG167" i="49"/>
  <c r="BE167" i="49"/>
  <c r="T167" i="49"/>
  <c r="R167" i="49"/>
  <c r="P167" i="49"/>
  <c r="BI166" i="49"/>
  <c r="BH166" i="49"/>
  <c r="BG166" i="49"/>
  <c r="BE166" i="49"/>
  <c r="T166" i="49"/>
  <c r="R166" i="49"/>
  <c r="P166" i="49"/>
  <c r="BI165" i="49"/>
  <c r="BH165" i="49"/>
  <c r="BG165" i="49"/>
  <c r="BE165" i="49"/>
  <c r="T165" i="49"/>
  <c r="R165" i="49"/>
  <c r="P165" i="49"/>
  <c r="BI164" i="49"/>
  <c r="BH164" i="49"/>
  <c r="BG164" i="49"/>
  <c r="BE164" i="49"/>
  <c r="T164" i="49"/>
  <c r="R164" i="49"/>
  <c r="P164" i="49"/>
  <c r="BI163" i="49"/>
  <c r="BH163" i="49"/>
  <c r="BG163" i="49"/>
  <c r="BE163" i="49"/>
  <c r="T163" i="49"/>
  <c r="R163" i="49"/>
  <c r="P163" i="49"/>
  <c r="BI160" i="49"/>
  <c r="BH160" i="49"/>
  <c r="BG160" i="49"/>
  <c r="BE160" i="49"/>
  <c r="T160" i="49"/>
  <c r="T159" i="49"/>
  <c r="R160" i="49"/>
  <c r="R159" i="49"/>
  <c r="P160" i="49"/>
  <c r="P159" i="49"/>
  <c r="BI158" i="49"/>
  <c r="BH158" i="49"/>
  <c r="BG158" i="49"/>
  <c r="BE158" i="49"/>
  <c r="T158" i="49"/>
  <c r="R158" i="49"/>
  <c r="P158" i="49"/>
  <c r="BI157" i="49"/>
  <c r="BH157" i="49"/>
  <c r="BG157" i="49"/>
  <c r="BE157" i="49"/>
  <c r="T157" i="49"/>
  <c r="R157" i="49"/>
  <c r="P157" i="49"/>
  <c r="BI156" i="49"/>
  <c r="BH156" i="49"/>
  <c r="BG156" i="49"/>
  <c r="BE156" i="49"/>
  <c r="T156" i="49"/>
  <c r="R156" i="49"/>
  <c r="P156" i="49"/>
  <c r="BI155" i="49"/>
  <c r="BH155" i="49"/>
  <c r="BG155" i="49"/>
  <c r="BE155" i="49"/>
  <c r="T155" i="49"/>
  <c r="R155" i="49"/>
  <c r="P155" i="49"/>
  <c r="BI154" i="49"/>
  <c r="BH154" i="49"/>
  <c r="BG154" i="49"/>
  <c r="BE154" i="49"/>
  <c r="T154" i="49"/>
  <c r="R154" i="49"/>
  <c r="P154" i="49"/>
  <c r="BI153" i="49"/>
  <c r="BH153" i="49"/>
  <c r="BG153" i="49"/>
  <c r="BE153" i="49"/>
  <c r="T153" i="49"/>
  <c r="R153" i="49"/>
  <c r="P153" i="49"/>
  <c r="BI152" i="49"/>
  <c r="BH152" i="49"/>
  <c r="BG152" i="49"/>
  <c r="BE152" i="49"/>
  <c r="T152" i="49"/>
  <c r="R152" i="49"/>
  <c r="P152" i="49"/>
  <c r="BI151" i="49"/>
  <c r="BH151" i="49"/>
  <c r="BG151" i="49"/>
  <c r="BE151" i="49"/>
  <c r="T151" i="49"/>
  <c r="R151" i="49"/>
  <c r="P151" i="49"/>
  <c r="BI149" i="49"/>
  <c r="BH149" i="49"/>
  <c r="BG149" i="49"/>
  <c r="BE149" i="49"/>
  <c r="T149" i="49"/>
  <c r="R149" i="49"/>
  <c r="P149" i="49"/>
  <c r="BI148" i="49"/>
  <c r="BH148" i="49"/>
  <c r="BG148" i="49"/>
  <c r="BE148" i="49"/>
  <c r="T148" i="49"/>
  <c r="R148" i="49"/>
  <c r="P148" i="49"/>
  <c r="BI147" i="49"/>
  <c r="BH147" i="49"/>
  <c r="BG147" i="49"/>
  <c r="BE147" i="49"/>
  <c r="T147" i="49"/>
  <c r="R147" i="49"/>
  <c r="P147" i="49"/>
  <c r="BI146" i="49"/>
  <c r="BH146" i="49"/>
  <c r="BG146" i="49"/>
  <c r="BE146" i="49"/>
  <c r="T146" i="49"/>
  <c r="R146" i="49"/>
  <c r="P146" i="49"/>
  <c r="BI145" i="49"/>
  <c r="BH145" i="49"/>
  <c r="BG145" i="49"/>
  <c r="BE145" i="49"/>
  <c r="T145" i="49"/>
  <c r="R145" i="49"/>
  <c r="P145" i="49"/>
  <c r="BI144" i="49"/>
  <c r="BH144" i="49"/>
  <c r="BG144" i="49"/>
  <c r="BE144" i="49"/>
  <c r="T144" i="49"/>
  <c r="R144" i="49"/>
  <c r="P144" i="49"/>
  <c r="BI143" i="49"/>
  <c r="BH143" i="49"/>
  <c r="BG143" i="49"/>
  <c r="BE143" i="49"/>
  <c r="T143" i="49"/>
  <c r="R143" i="49"/>
  <c r="P143" i="49"/>
  <c r="BI142" i="49"/>
  <c r="BH142" i="49"/>
  <c r="BG142" i="49"/>
  <c r="BE142" i="49"/>
  <c r="T142" i="49"/>
  <c r="R142" i="49"/>
  <c r="P142" i="49"/>
  <c r="BI141" i="49"/>
  <c r="BH141" i="49"/>
  <c r="BG141" i="49"/>
  <c r="BE141" i="49"/>
  <c r="T141" i="49"/>
  <c r="R141" i="49"/>
  <c r="P141" i="49"/>
  <c r="BI140" i="49"/>
  <c r="BH140" i="49"/>
  <c r="BG140" i="49"/>
  <c r="BE140" i="49"/>
  <c r="T140" i="49"/>
  <c r="R140" i="49"/>
  <c r="P140" i="49"/>
  <c r="BI139" i="49"/>
  <c r="BH139" i="49"/>
  <c r="BG139" i="49"/>
  <c r="BE139" i="49"/>
  <c r="T139" i="49"/>
  <c r="R139" i="49"/>
  <c r="P139" i="49"/>
  <c r="BI138" i="49"/>
  <c r="BH138" i="49"/>
  <c r="BG138" i="49"/>
  <c r="BE138" i="49"/>
  <c r="T138" i="49"/>
  <c r="R138" i="49"/>
  <c r="P138" i="49"/>
  <c r="BI136" i="49"/>
  <c r="BH136" i="49"/>
  <c r="BG136" i="49"/>
  <c r="BE136" i="49"/>
  <c r="T136" i="49"/>
  <c r="T135" i="49"/>
  <c r="R136" i="49"/>
  <c r="R135" i="49"/>
  <c r="P136" i="49"/>
  <c r="P135" i="49"/>
  <c r="J130" i="49"/>
  <c r="F129" i="49"/>
  <c r="F127" i="49"/>
  <c r="E125" i="49"/>
  <c r="J96" i="49"/>
  <c r="F95" i="49"/>
  <c r="F93" i="49"/>
  <c r="E91" i="49"/>
  <c r="J25" i="49"/>
  <c r="E25" i="49"/>
  <c r="J129" i="49"/>
  <c r="J24" i="49"/>
  <c r="J22" i="49"/>
  <c r="E22" i="49"/>
  <c r="F130" i="49"/>
  <c r="J21" i="49"/>
  <c r="J16" i="49"/>
  <c r="J127" i="49"/>
  <c r="E7" i="49"/>
  <c r="E119" i="49"/>
  <c r="J41" i="48"/>
  <c r="J40" i="48"/>
  <c r="AY156" i="1"/>
  <c r="J39" i="48"/>
  <c r="AX156" i="1"/>
  <c r="BI194" i="48"/>
  <c r="BH194" i="48"/>
  <c r="BG194" i="48"/>
  <c r="BE194" i="48"/>
  <c r="T194" i="48"/>
  <c r="T193" i="48"/>
  <c r="T192" i="48"/>
  <c r="R194" i="48"/>
  <c r="R193" i="48"/>
  <c r="R192" i="48"/>
  <c r="P194" i="48"/>
  <c r="P193" i="48"/>
  <c r="P192" i="48"/>
  <c r="BI191" i="48"/>
  <c r="BH191" i="48"/>
  <c r="BG191" i="48"/>
  <c r="BE191" i="48"/>
  <c r="T191" i="48"/>
  <c r="R191" i="48"/>
  <c r="P191" i="48"/>
  <c r="BI190" i="48"/>
  <c r="BH190" i="48"/>
  <c r="BG190" i="48"/>
  <c r="BE190" i="48"/>
  <c r="T190" i="48"/>
  <c r="R190" i="48"/>
  <c r="P190" i="48"/>
  <c r="BI189" i="48"/>
  <c r="BH189" i="48"/>
  <c r="BG189" i="48"/>
  <c r="BE189" i="48"/>
  <c r="T189" i="48"/>
  <c r="R189" i="48"/>
  <c r="P189" i="48"/>
  <c r="BI188" i="48"/>
  <c r="BH188" i="48"/>
  <c r="BG188" i="48"/>
  <c r="BE188" i="48"/>
  <c r="T188" i="48"/>
  <c r="R188" i="48"/>
  <c r="P188" i="48"/>
  <c r="BI186" i="48"/>
  <c r="BH186" i="48"/>
  <c r="BG186" i="48"/>
  <c r="BE186" i="48"/>
  <c r="T186" i="48"/>
  <c r="R186" i="48"/>
  <c r="P186" i="48"/>
  <c r="BI185" i="48"/>
  <c r="BH185" i="48"/>
  <c r="BG185" i="48"/>
  <c r="BE185" i="48"/>
  <c r="T185" i="48"/>
  <c r="R185" i="48"/>
  <c r="P185" i="48"/>
  <c r="BI184" i="48"/>
  <c r="BH184" i="48"/>
  <c r="BG184" i="48"/>
  <c r="BE184" i="48"/>
  <c r="T184" i="48"/>
  <c r="R184" i="48"/>
  <c r="P184" i="48"/>
  <c r="BI183" i="48"/>
  <c r="BH183" i="48"/>
  <c r="BG183" i="48"/>
  <c r="BE183" i="48"/>
  <c r="T183" i="48"/>
  <c r="R183" i="48"/>
  <c r="P183" i="48"/>
  <c r="BI182" i="48"/>
  <c r="BH182" i="48"/>
  <c r="BG182" i="48"/>
  <c r="BE182" i="48"/>
  <c r="T182" i="48"/>
  <c r="R182" i="48"/>
  <c r="P182" i="48"/>
  <c r="BI180" i="48"/>
  <c r="BH180" i="48"/>
  <c r="BG180" i="48"/>
  <c r="BE180" i="48"/>
  <c r="T180" i="48"/>
  <c r="T179" i="48"/>
  <c r="R180" i="48"/>
  <c r="R179" i="48"/>
  <c r="P180" i="48"/>
  <c r="P179" i="48"/>
  <c r="BI178" i="48"/>
  <c r="BH178" i="48"/>
  <c r="BG178" i="48"/>
  <c r="BE178" i="48"/>
  <c r="T178" i="48"/>
  <c r="R178" i="48"/>
  <c r="P178" i="48"/>
  <c r="BI177" i="48"/>
  <c r="BH177" i="48"/>
  <c r="BG177" i="48"/>
  <c r="BE177" i="48"/>
  <c r="T177" i="48"/>
  <c r="R177" i="48"/>
  <c r="P177" i="48"/>
  <c r="BI176" i="48"/>
  <c r="BH176" i="48"/>
  <c r="BG176" i="48"/>
  <c r="BE176" i="48"/>
  <c r="T176" i="48"/>
  <c r="R176" i="48"/>
  <c r="P176" i="48"/>
  <c r="BI175" i="48"/>
  <c r="BH175" i="48"/>
  <c r="BG175" i="48"/>
  <c r="BE175" i="48"/>
  <c r="T175" i="48"/>
  <c r="R175" i="48"/>
  <c r="P175" i="48"/>
  <c r="BI174" i="48"/>
  <c r="BH174" i="48"/>
  <c r="BG174" i="48"/>
  <c r="BE174" i="48"/>
  <c r="T174" i="48"/>
  <c r="R174" i="48"/>
  <c r="P174" i="48"/>
  <c r="BI172" i="48"/>
  <c r="BH172" i="48"/>
  <c r="BG172" i="48"/>
  <c r="BE172" i="48"/>
  <c r="T172" i="48"/>
  <c r="T171" i="48"/>
  <c r="R172" i="48"/>
  <c r="R171" i="48"/>
  <c r="P172" i="48"/>
  <c r="P171" i="48"/>
  <c r="BI169" i="48"/>
  <c r="BH169" i="48"/>
  <c r="BG169" i="48"/>
  <c r="BE169" i="48"/>
  <c r="T169" i="48"/>
  <c r="T168" i="48"/>
  <c r="R169" i="48"/>
  <c r="R168" i="48"/>
  <c r="P169" i="48"/>
  <c r="P168" i="48"/>
  <c r="BI167" i="48"/>
  <c r="BH167" i="48"/>
  <c r="BG167" i="48"/>
  <c r="BE167" i="48"/>
  <c r="T167" i="48"/>
  <c r="R167" i="48"/>
  <c r="P167" i="48"/>
  <c r="BI166" i="48"/>
  <c r="BH166" i="48"/>
  <c r="BG166" i="48"/>
  <c r="BE166" i="48"/>
  <c r="T166" i="48"/>
  <c r="R166" i="48"/>
  <c r="P166" i="48"/>
  <c r="BI165" i="48"/>
  <c r="BH165" i="48"/>
  <c r="BG165" i="48"/>
  <c r="BE165" i="48"/>
  <c r="T165" i="48"/>
  <c r="R165" i="48"/>
  <c r="P165" i="48"/>
  <c r="BI164" i="48"/>
  <c r="BH164" i="48"/>
  <c r="BG164" i="48"/>
  <c r="BE164" i="48"/>
  <c r="T164" i="48"/>
  <c r="R164" i="48"/>
  <c r="P164" i="48"/>
  <c r="BI163" i="48"/>
  <c r="BH163" i="48"/>
  <c r="BG163" i="48"/>
  <c r="BE163" i="48"/>
  <c r="T163" i="48"/>
  <c r="R163" i="48"/>
  <c r="P163" i="48"/>
  <c r="BI162" i="48"/>
  <c r="BH162" i="48"/>
  <c r="BG162" i="48"/>
  <c r="BE162" i="48"/>
  <c r="T162" i="48"/>
  <c r="R162" i="48"/>
  <c r="P162" i="48"/>
  <c r="BI161" i="48"/>
  <c r="BH161" i="48"/>
  <c r="BG161" i="48"/>
  <c r="BE161" i="48"/>
  <c r="T161" i="48"/>
  <c r="R161" i="48"/>
  <c r="P161" i="48"/>
  <c r="BI160" i="48"/>
  <c r="BH160" i="48"/>
  <c r="BG160" i="48"/>
  <c r="BE160" i="48"/>
  <c r="T160" i="48"/>
  <c r="R160" i="48"/>
  <c r="P160" i="48"/>
  <c r="BI159" i="48"/>
  <c r="BH159" i="48"/>
  <c r="BG159" i="48"/>
  <c r="BE159" i="48"/>
  <c r="T159" i="48"/>
  <c r="R159" i="48"/>
  <c r="P159" i="48"/>
  <c r="BI158" i="48"/>
  <c r="BH158" i="48"/>
  <c r="BG158" i="48"/>
  <c r="BE158" i="48"/>
  <c r="T158" i="48"/>
  <c r="R158" i="48"/>
  <c r="P158" i="48"/>
  <c r="BI157" i="48"/>
  <c r="BH157" i="48"/>
  <c r="BG157" i="48"/>
  <c r="BE157" i="48"/>
  <c r="T157" i="48"/>
  <c r="R157" i="48"/>
  <c r="P157" i="48"/>
  <c r="BI156" i="48"/>
  <c r="BH156" i="48"/>
  <c r="BG156" i="48"/>
  <c r="BE156" i="48"/>
  <c r="T156" i="48"/>
  <c r="R156" i="48"/>
  <c r="P156" i="48"/>
  <c r="BI155" i="48"/>
  <c r="BH155" i="48"/>
  <c r="BG155" i="48"/>
  <c r="BE155" i="48"/>
  <c r="T155" i="48"/>
  <c r="R155" i="48"/>
  <c r="P155" i="48"/>
  <c r="BI154" i="48"/>
  <c r="BH154" i="48"/>
  <c r="BG154" i="48"/>
  <c r="BE154" i="48"/>
  <c r="T154" i="48"/>
  <c r="R154" i="48"/>
  <c r="P154" i="48"/>
  <c r="BI153" i="48"/>
  <c r="BH153" i="48"/>
  <c r="BG153" i="48"/>
  <c r="BE153" i="48"/>
  <c r="T153" i="48"/>
  <c r="R153" i="48"/>
  <c r="P153" i="48"/>
  <c r="BI152" i="48"/>
  <c r="BH152" i="48"/>
  <c r="BG152" i="48"/>
  <c r="BE152" i="48"/>
  <c r="T152" i="48"/>
  <c r="R152" i="48"/>
  <c r="P152" i="48"/>
  <c r="BI151" i="48"/>
  <c r="BH151" i="48"/>
  <c r="BG151" i="48"/>
  <c r="BE151" i="48"/>
  <c r="T151" i="48"/>
  <c r="R151" i="48"/>
  <c r="P151" i="48"/>
  <c r="BI150" i="48"/>
  <c r="BH150" i="48"/>
  <c r="BG150" i="48"/>
  <c r="BE150" i="48"/>
  <c r="T150" i="48"/>
  <c r="R150" i="48"/>
  <c r="P150" i="48"/>
  <c r="BI149" i="48"/>
  <c r="BH149" i="48"/>
  <c r="BG149" i="48"/>
  <c r="BE149" i="48"/>
  <c r="T149" i="48"/>
  <c r="R149" i="48"/>
  <c r="P149" i="48"/>
  <c r="BI148" i="48"/>
  <c r="BH148" i="48"/>
  <c r="BG148" i="48"/>
  <c r="BE148" i="48"/>
  <c r="T148" i="48"/>
  <c r="R148" i="48"/>
  <c r="P148" i="48"/>
  <c r="BI147" i="48"/>
  <c r="BH147" i="48"/>
  <c r="BG147" i="48"/>
  <c r="BE147" i="48"/>
  <c r="T147" i="48"/>
  <c r="R147" i="48"/>
  <c r="P147" i="48"/>
  <c r="BI146" i="48"/>
  <c r="BH146" i="48"/>
  <c r="BG146" i="48"/>
  <c r="BE146" i="48"/>
  <c r="T146" i="48"/>
  <c r="R146" i="48"/>
  <c r="P146" i="48"/>
  <c r="BI145" i="48"/>
  <c r="BH145" i="48"/>
  <c r="BG145" i="48"/>
  <c r="BE145" i="48"/>
  <c r="T145" i="48"/>
  <c r="R145" i="48"/>
  <c r="P145" i="48"/>
  <c r="BI143" i="48"/>
  <c r="BH143" i="48"/>
  <c r="BG143" i="48"/>
  <c r="BE143" i="48"/>
  <c r="T143" i="48"/>
  <c r="R143" i="48"/>
  <c r="P143" i="48"/>
  <c r="BI142" i="48"/>
  <c r="BH142" i="48"/>
  <c r="BG142" i="48"/>
  <c r="BE142" i="48"/>
  <c r="T142" i="48"/>
  <c r="R142" i="48"/>
  <c r="P142" i="48"/>
  <c r="BI141" i="48"/>
  <c r="BH141" i="48"/>
  <c r="BG141" i="48"/>
  <c r="BE141" i="48"/>
  <c r="T141" i="48"/>
  <c r="R141" i="48"/>
  <c r="P141" i="48"/>
  <c r="BI140" i="48"/>
  <c r="BH140" i="48"/>
  <c r="BG140" i="48"/>
  <c r="BE140" i="48"/>
  <c r="T140" i="48"/>
  <c r="R140" i="48"/>
  <c r="P140" i="48"/>
  <c r="BI139" i="48"/>
  <c r="BH139" i="48"/>
  <c r="BG139" i="48"/>
  <c r="BE139" i="48"/>
  <c r="T139" i="48"/>
  <c r="R139" i="48"/>
  <c r="P139" i="48"/>
  <c r="J133" i="48"/>
  <c r="F132" i="48"/>
  <c r="F130" i="48"/>
  <c r="E128" i="48"/>
  <c r="J96" i="48"/>
  <c r="F95" i="48"/>
  <c r="F93" i="48"/>
  <c r="E91" i="48"/>
  <c r="J25" i="48"/>
  <c r="E25" i="48"/>
  <c r="J95" i="48"/>
  <c r="J24" i="48"/>
  <c r="J22" i="48"/>
  <c r="E22" i="48"/>
  <c r="F96" i="48"/>
  <c r="J21" i="48"/>
  <c r="J16" i="48"/>
  <c r="J130" i="48"/>
  <c r="E7" i="48"/>
  <c r="E122" i="48"/>
  <c r="J41" i="47"/>
  <c r="J40" i="47"/>
  <c r="AY153" i="1"/>
  <c r="J39" i="47"/>
  <c r="AX153" i="1"/>
  <c r="BI173" i="47"/>
  <c r="BH173" i="47"/>
  <c r="BG173" i="47"/>
  <c r="BE173" i="47"/>
  <c r="T173" i="47"/>
  <c r="T172" i="47"/>
  <c r="R173" i="47"/>
  <c r="R172" i="47"/>
  <c r="P173" i="47"/>
  <c r="P172" i="47"/>
  <c r="BI171" i="47"/>
  <c r="BH171" i="47"/>
  <c r="BG171" i="47"/>
  <c r="BE171" i="47"/>
  <c r="T171" i="47"/>
  <c r="T170" i="47"/>
  <c r="T169" i="47"/>
  <c r="R171" i="47"/>
  <c r="R170" i="47"/>
  <c r="R169" i="47"/>
  <c r="P171" i="47"/>
  <c r="P170" i="47"/>
  <c r="P169" i="47"/>
  <c r="BI168" i="47"/>
  <c r="BH168" i="47"/>
  <c r="BG168" i="47"/>
  <c r="BE168" i="47"/>
  <c r="T168" i="47"/>
  <c r="T167" i="47"/>
  <c r="T166" i="47"/>
  <c r="R168" i="47"/>
  <c r="R167" i="47"/>
  <c r="R166" i="47"/>
  <c r="P168" i="47"/>
  <c r="P167" i="47"/>
  <c r="P166" i="47"/>
  <c r="BI165" i="47"/>
  <c r="BH165" i="47"/>
  <c r="BG165" i="47"/>
  <c r="BE165" i="47"/>
  <c r="T165" i="47"/>
  <c r="R165" i="47"/>
  <c r="P165" i="47"/>
  <c r="BI164" i="47"/>
  <c r="BH164" i="47"/>
  <c r="BG164" i="47"/>
  <c r="BE164" i="47"/>
  <c r="T164" i="47"/>
  <c r="R164" i="47"/>
  <c r="P164" i="47"/>
  <c r="BI162" i="47"/>
  <c r="BH162" i="47"/>
  <c r="BG162" i="47"/>
  <c r="BE162" i="47"/>
  <c r="T162" i="47"/>
  <c r="T161" i="47"/>
  <c r="R162" i="47"/>
  <c r="R161" i="47"/>
  <c r="P162" i="47"/>
  <c r="P161" i="47"/>
  <c r="BI160" i="47"/>
  <c r="BH160" i="47"/>
  <c r="BG160" i="47"/>
  <c r="BE160" i="47"/>
  <c r="T160" i="47"/>
  <c r="R160" i="47"/>
  <c r="P160" i="47"/>
  <c r="BI159" i="47"/>
  <c r="BH159" i="47"/>
  <c r="BG159" i="47"/>
  <c r="BE159" i="47"/>
  <c r="T159" i="47"/>
  <c r="R159" i="47"/>
  <c r="P159" i="47"/>
  <c r="BI158" i="47"/>
  <c r="BH158" i="47"/>
  <c r="BG158" i="47"/>
  <c r="BE158" i="47"/>
  <c r="T158" i="47"/>
  <c r="R158" i="47"/>
  <c r="P158" i="47"/>
  <c r="BI157" i="47"/>
  <c r="BH157" i="47"/>
  <c r="BG157" i="47"/>
  <c r="BE157" i="47"/>
  <c r="T157" i="47"/>
  <c r="R157" i="47"/>
  <c r="P157" i="47"/>
  <c r="BI156" i="47"/>
  <c r="BH156" i="47"/>
  <c r="BG156" i="47"/>
  <c r="BE156" i="47"/>
  <c r="T156" i="47"/>
  <c r="R156" i="47"/>
  <c r="P156" i="47"/>
  <c r="BI155" i="47"/>
  <c r="BH155" i="47"/>
  <c r="BG155" i="47"/>
  <c r="BE155" i="47"/>
  <c r="T155" i="47"/>
  <c r="R155" i="47"/>
  <c r="P155" i="47"/>
  <c r="BI154" i="47"/>
  <c r="BH154" i="47"/>
  <c r="BG154" i="47"/>
  <c r="BE154" i="47"/>
  <c r="T154" i="47"/>
  <c r="R154" i="47"/>
  <c r="P154" i="47"/>
  <c r="BI153" i="47"/>
  <c r="BH153" i="47"/>
  <c r="BG153" i="47"/>
  <c r="BE153" i="47"/>
  <c r="T153" i="47"/>
  <c r="R153" i="47"/>
  <c r="P153" i="47"/>
  <c r="BI152" i="47"/>
  <c r="BH152" i="47"/>
  <c r="BG152" i="47"/>
  <c r="BE152" i="47"/>
  <c r="T152" i="47"/>
  <c r="R152" i="47"/>
  <c r="P152" i="47"/>
  <c r="BI151" i="47"/>
  <c r="BH151" i="47"/>
  <c r="BG151" i="47"/>
  <c r="BE151" i="47"/>
  <c r="T151" i="47"/>
  <c r="R151" i="47"/>
  <c r="P151" i="47"/>
  <c r="BI150" i="47"/>
  <c r="BH150" i="47"/>
  <c r="BG150" i="47"/>
  <c r="BE150" i="47"/>
  <c r="T150" i="47"/>
  <c r="R150" i="47"/>
  <c r="P150" i="47"/>
  <c r="BI149" i="47"/>
  <c r="BH149" i="47"/>
  <c r="BG149" i="47"/>
  <c r="BE149" i="47"/>
  <c r="T149" i="47"/>
  <c r="R149" i="47"/>
  <c r="P149" i="47"/>
  <c r="BI148" i="47"/>
  <c r="BH148" i="47"/>
  <c r="BG148" i="47"/>
  <c r="BE148" i="47"/>
  <c r="T148" i="47"/>
  <c r="R148" i="47"/>
  <c r="P148" i="47"/>
  <c r="BI146" i="47"/>
  <c r="BH146" i="47"/>
  <c r="BG146" i="47"/>
  <c r="BE146" i="47"/>
  <c r="T146" i="47"/>
  <c r="T145" i="47"/>
  <c r="R146" i="47"/>
  <c r="R145" i="47"/>
  <c r="P146" i="47"/>
  <c r="P145" i="47"/>
  <c r="BI144" i="47"/>
  <c r="BH144" i="47"/>
  <c r="BG144" i="47"/>
  <c r="BE144" i="47"/>
  <c r="T144" i="47"/>
  <c r="R144" i="47"/>
  <c r="P144" i="47"/>
  <c r="BI143" i="47"/>
  <c r="BH143" i="47"/>
  <c r="BG143" i="47"/>
  <c r="BE143" i="47"/>
  <c r="T143" i="47"/>
  <c r="R143" i="47"/>
  <c r="P143" i="47"/>
  <c r="BI142" i="47"/>
  <c r="BH142" i="47"/>
  <c r="BG142" i="47"/>
  <c r="BE142" i="47"/>
  <c r="T142" i="47"/>
  <c r="R142" i="47"/>
  <c r="P142" i="47"/>
  <c r="BI141" i="47"/>
  <c r="BH141" i="47"/>
  <c r="BG141" i="47"/>
  <c r="BE141" i="47"/>
  <c r="T141" i="47"/>
  <c r="R141" i="47"/>
  <c r="P141" i="47"/>
  <c r="BI140" i="47"/>
  <c r="BH140" i="47"/>
  <c r="BG140" i="47"/>
  <c r="BE140" i="47"/>
  <c r="T140" i="47"/>
  <c r="R140" i="47"/>
  <c r="P140" i="47"/>
  <c r="BI139" i="47"/>
  <c r="BH139" i="47"/>
  <c r="BG139" i="47"/>
  <c r="BE139" i="47"/>
  <c r="T139" i="47"/>
  <c r="R139" i="47"/>
  <c r="P139" i="47"/>
  <c r="BI138" i="47"/>
  <c r="BH138" i="47"/>
  <c r="BG138" i="47"/>
  <c r="BE138" i="47"/>
  <c r="T138" i="47"/>
  <c r="R138" i="47"/>
  <c r="P138" i="47"/>
  <c r="J132" i="47"/>
  <c r="F131" i="47"/>
  <c r="F129" i="47"/>
  <c r="E127" i="47"/>
  <c r="J96" i="47"/>
  <c r="F95" i="47"/>
  <c r="F93" i="47"/>
  <c r="E91" i="47"/>
  <c r="J25" i="47"/>
  <c r="E25" i="47"/>
  <c r="J95" i="47"/>
  <c r="J24" i="47"/>
  <c r="J22" i="47"/>
  <c r="E22" i="47"/>
  <c r="F96" i="47"/>
  <c r="J21" i="47"/>
  <c r="J16" i="47"/>
  <c r="J129" i="47"/>
  <c r="E7" i="47"/>
  <c r="E121" i="47"/>
  <c r="J41" i="46"/>
  <c r="J40" i="46"/>
  <c r="AY152" i="1"/>
  <c r="J39" i="46"/>
  <c r="AX152" i="1"/>
  <c r="BI181" i="46"/>
  <c r="BH181" i="46"/>
  <c r="BG181" i="46"/>
  <c r="BE181" i="46"/>
  <c r="T181" i="46"/>
  <c r="T180" i="46"/>
  <c r="R181" i="46"/>
  <c r="R180" i="46"/>
  <c r="P181" i="46"/>
  <c r="P180" i="46"/>
  <c r="BI179" i="46"/>
  <c r="BH179" i="46"/>
  <c r="BG179" i="46"/>
  <c r="BE179" i="46"/>
  <c r="T179" i="46"/>
  <c r="R179" i="46"/>
  <c r="P179" i="46"/>
  <c r="BI178" i="46"/>
  <c r="BH178" i="46"/>
  <c r="BG178" i="46"/>
  <c r="BE178" i="46"/>
  <c r="T178" i="46"/>
  <c r="R178" i="46"/>
  <c r="P178" i="46"/>
  <c r="BI177" i="46"/>
  <c r="BH177" i="46"/>
  <c r="BG177" i="46"/>
  <c r="BE177" i="46"/>
  <c r="T177" i="46"/>
  <c r="R177" i="46"/>
  <c r="P177" i="46"/>
  <c r="BI176" i="46"/>
  <c r="BH176" i="46"/>
  <c r="BG176" i="46"/>
  <c r="BE176" i="46"/>
  <c r="T176" i="46"/>
  <c r="R176" i="46"/>
  <c r="P176" i="46"/>
  <c r="BI175" i="46"/>
  <c r="BH175" i="46"/>
  <c r="BG175" i="46"/>
  <c r="BE175" i="46"/>
  <c r="T175" i="46"/>
  <c r="R175" i="46"/>
  <c r="P175" i="46"/>
  <c r="BI174" i="46"/>
  <c r="BH174" i="46"/>
  <c r="BG174" i="46"/>
  <c r="BE174" i="46"/>
  <c r="T174" i="46"/>
  <c r="R174" i="46"/>
  <c r="P174" i="46"/>
  <c r="BI173" i="46"/>
  <c r="BH173" i="46"/>
  <c r="BG173" i="46"/>
  <c r="BE173" i="46"/>
  <c r="T173" i="46"/>
  <c r="R173" i="46"/>
  <c r="P173" i="46"/>
  <c r="BI170" i="46"/>
  <c r="BH170" i="46"/>
  <c r="BG170" i="46"/>
  <c r="BE170" i="46"/>
  <c r="T170" i="46"/>
  <c r="R170" i="46"/>
  <c r="P170" i="46"/>
  <c r="BI169" i="46"/>
  <c r="BH169" i="46"/>
  <c r="BG169" i="46"/>
  <c r="BE169" i="46"/>
  <c r="T169" i="46"/>
  <c r="R169" i="46"/>
  <c r="P169" i="46"/>
  <c r="BI168" i="46"/>
  <c r="BH168" i="46"/>
  <c r="BG168" i="46"/>
  <c r="BE168" i="46"/>
  <c r="T168" i="46"/>
  <c r="R168" i="46"/>
  <c r="P168" i="46"/>
  <c r="BI167" i="46"/>
  <c r="BH167" i="46"/>
  <c r="BG167" i="46"/>
  <c r="BE167" i="46"/>
  <c r="T167" i="46"/>
  <c r="R167" i="46"/>
  <c r="P167" i="46"/>
  <c r="BI166" i="46"/>
  <c r="BH166" i="46"/>
  <c r="BG166" i="46"/>
  <c r="BE166" i="46"/>
  <c r="T166" i="46"/>
  <c r="R166" i="46"/>
  <c r="P166" i="46"/>
  <c r="BI165" i="46"/>
  <c r="BH165" i="46"/>
  <c r="BG165" i="46"/>
  <c r="BE165" i="46"/>
  <c r="T165" i="46"/>
  <c r="R165" i="46"/>
  <c r="P165" i="46"/>
  <c r="BI164" i="46"/>
  <c r="BH164" i="46"/>
  <c r="BG164" i="46"/>
  <c r="BE164" i="46"/>
  <c r="T164" i="46"/>
  <c r="R164" i="46"/>
  <c r="P164" i="46"/>
  <c r="BI163" i="46"/>
  <c r="BH163" i="46"/>
  <c r="BG163" i="46"/>
  <c r="BE163" i="46"/>
  <c r="T163" i="46"/>
  <c r="R163" i="46"/>
  <c r="P163" i="46"/>
  <c r="BI162" i="46"/>
  <c r="BH162" i="46"/>
  <c r="BG162" i="46"/>
  <c r="BE162" i="46"/>
  <c r="T162" i="46"/>
  <c r="R162" i="46"/>
  <c r="P162" i="46"/>
  <c r="BI160" i="46"/>
  <c r="BH160" i="46"/>
  <c r="BG160" i="46"/>
  <c r="BE160" i="46"/>
  <c r="T160" i="46"/>
  <c r="R160" i="46"/>
  <c r="P160" i="46"/>
  <c r="BI159" i="46"/>
  <c r="BH159" i="46"/>
  <c r="BG159" i="46"/>
  <c r="BE159" i="46"/>
  <c r="T159" i="46"/>
  <c r="R159" i="46"/>
  <c r="P159" i="46"/>
  <c r="BI158" i="46"/>
  <c r="BH158" i="46"/>
  <c r="BG158" i="46"/>
  <c r="BE158" i="46"/>
  <c r="T158" i="46"/>
  <c r="R158" i="46"/>
  <c r="P158" i="46"/>
  <c r="BI157" i="46"/>
  <c r="BH157" i="46"/>
  <c r="BG157" i="46"/>
  <c r="BE157" i="46"/>
  <c r="T157" i="46"/>
  <c r="R157" i="46"/>
  <c r="P157" i="46"/>
  <c r="BI156" i="46"/>
  <c r="BH156" i="46"/>
  <c r="BG156" i="46"/>
  <c r="BE156" i="46"/>
  <c r="T156" i="46"/>
  <c r="R156" i="46"/>
  <c r="P156" i="46"/>
  <c r="BI155" i="46"/>
  <c r="BH155" i="46"/>
  <c r="BG155" i="46"/>
  <c r="BE155" i="46"/>
  <c r="T155" i="46"/>
  <c r="R155" i="46"/>
  <c r="P155" i="46"/>
  <c r="BI154" i="46"/>
  <c r="BH154" i="46"/>
  <c r="BG154" i="46"/>
  <c r="BE154" i="46"/>
  <c r="T154" i="46"/>
  <c r="R154" i="46"/>
  <c r="P154" i="46"/>
  <c r="BI153" i="46"/>
  <c r="BH153" i="46"/>
  <c r="BG153" i="46"/>
  <c r="BE153" i="46"/>
  <c r="T153" i="46"/>
  <c r="R153" i="46"/>
  <c r="P153" i="46"/>
  <c r="BI151" i="46"/>
  <c r="BH151" i="46"/>
  <c r="BG151" i="46"/>
  <c r="BE151" i="46"/>
  <c r="T151" i="46"/>
  <c r="R151" i="46"/>
  <c r="P151" i="46"/>
  <c r="BI150" i="46"/>
  <c r="BH150" i="46"/>
  <c r="BG150" i="46"/>
  <c r="BE150" i="46"/>
  <c r="T150" i="46"/>
  <c r="R150" i="46"/>
  <c r="P150" i="46"/>
  <c r="BI149" i="46"/>
  <c r="BH149" i="46"/>
  <c r="BG149" i="46"/>
  <c r="BE149" i="46"/>
  <c r="T149" i="46"/>
  <c r="R149" i="46"/>
  <c r="P149" i="46"/>
  <c r="BI148" i="46"/>
  <c r="BH148" i="46"/>
  <c r="BG148" i="46"/>
  <c r="BE148" i="46"/>
  <c r="T148" i="46"/>
  <c r="R148" i="46"/>
  <c r="P148" i="46"/>
  <c r="BI147" i="46"/>
  <c r="BH147" i="46"/>
  <c r="BG147" i="46"/>
  <c r="BE147" i="46"/>
  <c r="T147" i="46"/>
  <c r="R147" i="46"/>
  <c r="P147" i="46"/>
  <c r="BI146" i="46"/>
  <c r="BH146" i="46"/>
  <c r="BG146" i="46"/>
  <c r="BE146" i="46"/>
  <c r="T146" i="46"/>
  <c r="R146" i="46"/>
  <c r="P146" i="46"/>
  <c r="BI145" i="46"/>
  <c r="BH145" i="46"/>
  <c r="BG145" i="46"/>
  <c r="BE145" i="46"/>
  <c r="T145" i="46"/>
  <c r="R145" i="46"/>
  <c r="P145" i="46"/>
  <c r="BI144" i="46"/>
  <c r="BH144" i="46"/>
  <c r="BG144" i="46"/>
  <c r="BE144" i="46"/>
  <c r="T144" i="46"/>
  <c r="R144" i="46"/>
  <c r="P144" i="46"/>
  <c r="BI143" i="46"/>
  <c r="BH143" i="46"/>
  <c r="BG143" i="46"/>
  <c r="BE143" i="46"/>
  <c r="T143" i="46"/>
  <c r="R143" i="46"/>
  <c r="P143" i="46"/>
  <c r="BI140" i="46"/>
  <c r="BH140" i="46"/>
  <c r="BG140" i="46"/>
  <c r="BE140" i="46"/>
  <c r="T140" i="46"/>
  <c r="R140" i="46"/>
  <c r="P140" i="46"/>
  <c r="BI139" i="46"/>
  <c r="BH139" i="46"/>
  <c r="BG139" i="46"/>
  <c r="BE139" i="46"/>
  <c r="T139" i="46"/>
  <c r="R139" i="46"/>
  <c r="P139" i="46"/>
  <c r="BI138" i="46"/>
  <c r="BH138" i="46"/>
  <c r="BG138" i="46"/>
  <c r="BE138" i="46"/>
  <c r="T138" i="46"/>
  <c r="R138" i="46"/>
  <c r="P138" i="46"/>
  <c r="BI137" i="46"/>
  <c r="BH137" i="46"/>
  <c r="BG137" i="46"/>
  <c r="BE137" i="46"/>
  <c r="T137" i="46"/>
  <c r="R137" i="46"/>
  <c r="P137" i="46"/>
  <c r="BI136" i="46"/>
  <c r="BH136" i="46"/>
  <c r="BG136" i="46"/>
  <c r="BE136" i="46"/>
  <c r="T136" i="46"/>
  <c r="R136" i="46"/>
  <c r="P136" i="46"/>
  <c r="J130" i="46"/>
  <c r="F129" i="46"/>
  <c r="F127" i="46"/>
  <c r="E125" i="46"/>
  <c r="J96" i="46"/>
  <c r="F95" i="46"/>
  <c r="F93" i="46"/>
  <c r="E91" i="46"/>
  <c r="J25" i="46"/>
  <c r="E25" i="46"/>
  <c r="J129" i="46"/>
  <c r="J24" i="46"/>
  <c r="J22" i="46"/>
  <c r="E22" i="46"/>
  <c r="F130" i="46"/>
  <c r="J21" i="46"/>
  <c r="J16" i="46"/>
  <c r="J93" i="46"/>
  <c r="E7" i="46"/>
  <c r="E119" i="46"/>
  <c r="J41" i="45"/>
  <c r="J40" i="45"/>
  <c r="AY151" i="1"/>
  <c r="J39" i="45"/>
  <c r="AX151" i="1"/>
  <c r="BI129" i="45"/>
  <c r="BH129" i="45"/>
  <c r="BG129" i="45"/>
  <c r="BE129" i="45"/>
  <c r="T129" i="45"/>
  <c r="T128" i="45"/>
  <c r="T127" i="45"/>
  <c r="T126" i="45"/>
  <c r="R129" i="45"/>
  <c r="R128" i="45"/>
  <c r="R127" i="45"/>
  <c r="R126" i="45"/>
  <c r="P129" i="45"/>
  <c r="P128" i="45"/>
  <c r="P127" i="45"/>
  <c r="P126" i="45"/>
  <c r="AU151" i="1"/>
  <c r="J123" i="45"/>
  <c r="F122" i="45"/>
  <c r="F120" i="45"/>
  <c r="E118" i="45"/>
  <c r="J96" i="45"/>
  <c r="F95" i="45"/>
  <c r="F93" i="45"/>
  <c r="E91" i="45"/>
  <c r="J25" i="45"/>
  <c r="E25" i="45"/>
  <c r="J95" i="45"/>
  <c r="J24" i="45"/>
  <c r="J22" i="45"/>
  <c r="E22" i="45"/>
  <c r="F96" i="45"/>
  <c r="J21" i="45"/>
  <c r="J16" i="45"/>
  <c r="J93" i="45"/>
  <c r="E7" i="45"/>
  <c r="E85" i="45"/>
  <c r="J41" i="44"/>
  <c r="J40" i="44"/>
  <c r="AY150" i="1"/>
  <c r="J39" i="44"/>
  <c r="AX150" i="1"/>
  <c r="BI200" i="44"/>
  <c r="BH200" i="44"/>
  <c r="BG200" i="44"/>
  <c r="BE200" i="44"/>
  <c r="T200" i="44"/>
  <c r="R200" i="44"/>
  <c r="P200" i="44"/>
  <c r="BI199" i="44"/>
  <c r="BH199" i="44"/>
  <c r="BG199" i="44"/>
  <c r="BE199" i="44"/>
  <c r="T199" i="44"/>
  <c r="R199" i="44"/>
  <c r="P199" i="44"/>
  <c r="BI197" i="44"/>
  <c r="BH197" i="44"/>
  <c r="BG197" i="44"/>
  <c r="BE197" i="44"/>
  <c r="T197" i="44"/>
  <c r="R197" i="44"/>
  <c r="P197" i="44"/>
  <c r="BI196" i="44"/>
  <c r="BH196" i="44"/>
  <c r="BG196" i="44"/>
  <c r="BE196" i="44"/>
  <c r="T196" i="44"/>
  <c r="R196" i="44"/>
  <c r="P196" i="44"/>
  <c r="BI195" i="44"/>
  <c r="BH195" i="44"/>
  <c r="BG195" i="44"/>
  <c r="BE195" i="44"/>
  <c r="T195" i="44"/>
  <c r="R195" i="44"/>
  <c r="P195" i="44"/>
  <c r="BI194" i="44"/>
  <c r="BH194" i="44"/>
  <c r="BG194" i="44"/>
  <c r="BE194" i="44"/>
  <c r="T194" i="44"/>
  <c r="R194" i="44"/>
  <c r="P194" i="44"/>
  <c r="BI193" i="44"/>
  <c r="BH193" i="44"/>
  <c r="BG193" i="44"/>
  <c r="BE193" i="44"/>
  <c r="T193" i="44"/>
  <c r="R193" i="44"/>
  <c r="P193" i="44"/>
  <c r="BI192" i="44"/>
  <c r="BH192" i="44"/>
  <c r="BG192" i="44"/>
  <c r="BE192" i="44"/>
  <c r="T192" i="44"/>
  <c r="R192" i="44"/>
  <c r="P192" i="44"/>
  <c r="BI191" i="44"/>
  <c r="BH191" i="44"/>
  <c r="BG191" i="44"/>
  <c r="BE191" i="44"/>
  <c r="T191" i="44"/>
  <c r="R191" i="44"/>
  <c r="P191" i="44"/>
  <c r="BI189" i="44"/>
  <c r="BH189" i="44"/>
  <c r="BG189" i="44"/>
  <c r="BE189" i="44"/>
  <c r="T189" i="44"/>
  <c r="R189" i="44"/>
  <c r="P189" i="44"/>
  <c r="BI188" i="44"/>
  <c r="BH188" i="44"/>
  <c r="BG188" i="44"/>
  <c r="BE188" i="44"/>
  <c r="T188" i="44"/>
  <c r="R188" i="44"/>
  <c r="P188" i="44"/>
  <c r="BI187" i="44"/>
  <c r="BH187" i="44"/>
  <c r="BG187" i="44"/>
  <c r="BE187" i="44"/>
  <c r="T187" i="44"/>
  <c r="R187" i="44"/>
  <c r="P187" i="44"/>
  <c r="BI186" i="44"/>
  <c r="BH186" i="44"/>
  <c r="BG186" i="44"/>
  <c r="BE186" i="44"/>
  <c r="T186" i="44"/>
  <c r="R186" i="44"/>
  <c r="P186" i="44"/>
  <c r="BI185" i="44"/>
  <c r="BH185" i="44"/>
  <c r="BG185" i="44"/>
  <c r="BE185" i="44"/>
  <c r="T185" i="44"/>
  <c r="R185" i="44"/>
  <c r="P185" i="44"/>
  <c r="BI184" i="44"/>
  <c r="BH184" i="44"/>
  <c r="BG184" i="44"/>
  <c r="BE184" i="44"/>
  <c r="T184" i="44"/>
  <c r="R184" i="44"/>
  <c r="P184" i="44"/>
  <c r="BI183" i="44"/>
  <c r="BH183" i="44"/>
  <c r="BG183" i="44"/>
  <c r="BE183" i="44"/>
  <c r="T183" i="44"/>
  <c r="R183" i="44"/>
  <c r="P183" i="44"/>
  <c r="BI182" i="44"/>
  <c r="BH182" i="44"/>
  <c r="BG182" i="44"/>
  <c r="BE182" i="44"/>
  <c r="T182" i="44"/>
  <c r="R182" i="44"/>
  <c r="P182" i="44"/>
  <c r="BI181" i="44"/>
  <c r="BH181" i="44"/>
  <c r="BG181" i="44"/>
  <c r="BE181" i="44"/>
  <c r="T181" i="44"/>
  <c r="R181" i="44"/>
  <c r="P181" i="44"/>
  <c r="BI180" i="44"/>
  <c r="BH180" i="44"/>
  <c r="BG180" i="44"/>
  <c r="BE180" i="44"/>
  <c r="T180" i="44"/>
  <c r="R180" i="44"/>
  <c r="P180" i="44"/>
  <c r="BI179" i="44"/>
  <c r="BH179" i="44"/>
  <c r="BG179" i="44"/>
  <c r="BE179" i="44"/>
  <c r="T179" i="44"/>
  <c r="R179" i="44"/>
  <c r="P179" i="44"/>
  <c r="BI178" i="44"/>
  <c r="BH178" i="44"/>
  <c r="BG178" i="44"/>
  <c r="BE178" i="44"/>
  <c r="T178" i="44"/>
  <c r="R178" i="44"/>
  <c r="P178" i="44"/>
  <c r="BI176" i="44"/>
  <c r="BH176" i="44"/>
  <c r="BG176" i="44"/>
  <c r="BE176" i="44"/>
  <c r="T176" i="44"/>
  <c r="R176" i="44"/>
  <c r="P176" i="44"/>
  <c r="BI175" i="44"/>
  <c r="BH175" i="44"/>
  <c r="BG175" i="44"/>
  <c r="BE175" i="44"/>
  <c r="T175" i="44"/>
  <c r="R175" i="44"/>
  <c r="P175" i="44"/>
  <c r="BI174" i="44"/>
  <c r="BH174" i="44"/>
  <c r="BG174" i="44"/>
  <c r="BE174" i="44"/>
  <c r="T174" i="44"/>
  <c r="R174" i="44"/>
  <c r="P174" i="44"/>
  <c r="BI172" i="44"/>
  <c r="BH172" i="44"/>
  <c r="BG172" i="44"/>
  <c r="BE172" i="44"/>
  <c r="T172" i="44"/>
  <c r="R172" i="44"/>
  <c r="P172" i="44"/>
  <c r="BI171" i="44"/>
  <c r="BH171" i="44"/>
  <c r="BG171" i="44"/>
  <c r="BE171" i="44"/>
  <c r="T171" i="44"/>
  <c r="R171" i="44"/>
  <c r="P171" i="44"/>
  <c r="BI170" i="44"/>
  <c r="BH170" i="44"/>
  <c r="BG170" i="44"/>
  <c r="BE170" i="44"/>
  <c r="T170" i="44"/>
  <c r="R170" i="44"/>
  <c r="P170" i="44"/>
  <c r="BI169" i="44"/>
  <c r="BH169" i="44"/>
  <c r="BG169" i="44"/>
  <c r="BE169" i="44"/>
  <c r="T169" i="44"/>
  <c r="R169" i="44"/>
  <c r="P169" i="44"/>
  <c r="BI168" i="44"/>
  <c r="BH168" i="44"/>
  <c r="BG168" i="44"/>
  <c r="BE168" i="44"/>
  <c r="T168" i="44"/>
  <c r="R168" i="44"/>
  <c r="P168" i="44"/>
  <c r="BI165" i="44"/>
  <c r="BH165" i="44"/>
  <c r="BG165" i="44"/>
  <c r="BE165" i="44"/>
  <c r="T165" i="44"/>
  <c r="T164" i="44"/>
  <c r="R165" i="44"/>
  <c r="R164" i="44"/>
  <c r="P165" i="44"/>
  <c r="P164" i="44"/>
  <c r="BI163" i="44"/>
  <c r="BH163" i="44"/>
  <c r="BG163" i="44"/>
  <c r="BE163" i="44"/>
  <c r="T163" i="44"/>
  <c r="R163" i="44"/>
  <c r="P163" i="44"/>
  <c r="BI162" i="44"/>
  <c r="BH162" i="44"/>
  <c r="BG162" i="44"/>
  <c r="BE162" i="44"/>
  <c r="T162" i="44"/>
  <c r="R162" i="44"/>
  <c r="P162" i="44"/>
  <c r="BI161" i="44"/>
  <c r="BH161" i="44"/>
  <c r="BG161" i="44"/>
  <c r="BE161" i="44"/>
  <c r="T161" i="44"/>
  <c r="R161" i="44"/>
  <c r="P161" i="44"/>
  <c r="BI160" i="44"/>
  <c r="BH160" i="44"/>
  <c r="BG160" i="44"/>
  <c r="BE160" i="44"/>
  <c r="T160" i="44"/>
  <c r="R160" i="44"/>
  <c r="P160" i="44"/>
  <c r="BI158" i="44"/>
  <c r="BH158" i="44"/>
  <c r="BG158" i="44"/>
  <c r="BE158" i="44"/>
  <c r="T158" i="44"/>
  <c r="R158" i="44"/>
  <c r="P158" i="44"/>
  <c r="BI157" i="44"/>
  <c r="BH157" i="44"/>
  <c r="BG157" i="44"/>
  <c r="BE157" i="44"/>
  <c r="T157" i="44"/>
  <c r="R157" i="44"/>
  <c r="P157" i="44"/>
  <c r="BI156" i="44"/>
  <c r="BH156" i="44"/>
  <c r="BG156" i="44"/>
  <c r="BE156" i="44"/>
  <c r="T156" i="44"/>
  <c r="R156" i="44"/>
  <c r="P156" i="44"/>
  <c r="BI155" i="44"/>
  <c r="BH155" i="44"/>
  <c r="BG155" i="44"/>
  <c r="BE155" i="44"/>
  <c r="T155" i="44"/>
  <c r="R155" i="44"/>
  <c r="P155" i="44"/>
  <c r="BI154" i="44"/>
  <c r="BH154" i="44"/>
  <c r="BG154" i="44"/>
  <c r="BE154" i="44"/>
  <c r="T154" i="44"/>
  <c r="R154" i="44"/>
  <c r="P154" i="44"/>
  <c r="BI153" i="44"/>
  <c r="BH153" i="44"/>
  <c r="BG153" i="44"/>
  <c r="BE153" i="44"/>
  <c r="T153" i="44"/>
  <c r="R153" i="44"/>
  <c r="P153" i="44"/>
  <c r="BI152" i="44"/>
  <c r="BH152" i="44"/>
  <c r="BG152" i="44"/>
  <c r="BE152" i="44"/>
  <c r="T152" i="44"/>
  <c r="R152" i="44"/>
  <c r="P152" i="44"/>
  <c r="BI150" i="44"/>
  <c r="BH150" i="44"/>
  <c r="BG150" i="44"/>
  <c r="BE150" i="44"/>
  <c r="T150" i="44"/>
  <c r="R150" i="44"/>
  <c r="P150" i="44"/>
  <c r="BI149" i="44"/>
  <c r="BH149" i="44"/>
  <c r="BG149" i="44"/>
  <c r="BE149" i="44"/>
  <c r="T149" i="44"/>
  <c r="R149" i="44"/>
  <c r="P149" i="44"/>
  <c r="BI148" i="44"/>
  <c r="BH148" i="44"/>
  <c r="BG148" i="44"/>
  <c r="BE148" i="44"/>
  <c r="T148" i="44"/>
  <c r="R148" i="44"/>
  <c r="P148" i="44"/>
  <c r="BI147" i="44"/>
  <c r="BH147" i="44"/>
  <c r="BG147" i="44"/>
  <c r="BE147" i="44"/>
  <c r="T147" i="44"/>
  <c r="R147" i="44"/>
  <c r="P147" i="44"/>
  <c r="BI146" i="44"/>
  <c r="BH146" i="44"/>
  <c r="BG146" i="44"/>
  <c r="BE146" i="44"/>
  <c r="T146" i="44"/>
  <c r="R146" i="44"/>
  <c r="P146" i="44"/>
  <c r="BI144" i="44"/>
  <c r="BH144" i="44"/>
  <c r="BG144" i="44"/>
  <c r="BE144" i="44"/>
  <c r="T144" i="44"/>
  <c r="R144" i="44"/>
  <c r="P144" i="44"/>
  <c r="BI143" i="44"/>
  <c r="BH143" i="44"/>
  <c r="BG143" i="44"/>
  <c r="BE143" i="44"/>
  <c r="T143" i="44"/>
  <c r="R143" i="44"/>
  <c r="P143" i="44"/>
  <c r="BI141" i="44"/>
  <c r="BH141" i="44"/>
  <c r="BG141" i="44"/>
  <c r="BE141" i="44"/>
  <c r="T141" i="44"/>
  <c r="R141" i="44"/>
  <c r="P141" i="44"/>
  <c r="BI140" i="44"/>
  <c r="BH140" i="44"/>
  <c r="BG140" i="44"/>
  <c r="BE140" i="44"/>
  <c r="T140" i="44"/>
  <c r="R140" i="44"/>
  <c r="P140" i="44"/>
  <c r="J134" i="44"/>
  <c r="F133" i="44"/>
  <c r="F131" i="44"/>
  <c r="E129" i="44"/>
  <c r="J96" i="44"/>
  <c r="F95" i="44"/>
  <c r="F93" i="44"/>
  <c r="E91" i="44"/>
  <c r="J25" i="44"/>
  <c r="E25" i="44"/>
  <c r="J133" i="44"/>
  <c r="J24" i="44"/>
  <c r="J22" i="44"/>
  <c r="E22" i="44"/>
  <c r="F96" i="44"/>
  <c r="J21" i="44"/>
  <c r="J16" i="44"/>
  <c r="J93" i="44"/>
  <c r="E7" i="44"/>
  <c r="E85" i="44"/>
  <c r="J41" i="43"/>
  <c r="J40" i="43"/>
  <c r="AY149" i="1"/>
  <c r="J39" i="43"/>
  <c r="AX149" i="1"/>
  <c r="BI138" i="43"/>
  <c r="BH138" i="43"/>
  <c r="BG138" i="43"/>
  <c r="BE138" i="43"/>
  <c r="T138" i="43"/>
  <c r="R138" i="43"/>
  <c r="P138" i="43"/>
  <c r="BI137" i="43"/>
  <c r="BH137" i="43"/>
  <c r="BG137" i="43"/>
  <c r="BE137" i="43"/>
  <c r="T137" i="43"/>
  <c r="R137" i="43"/>
  <c r="P137" i="43"/>
  <c r="BI136" i="43"/>
  <c r="BH136" i="43"/>
  <c r="BG136" i="43"/>
  <c r="BE136" i="43"/>
  <c r="T136" i="43"/>
  <c r="R136" i="43"/>
  <c r="P136" i="43"/>
  <c r="BI135" i="43"/>
  <c r="BH135" i="43"/>
  <c r="BG135" i="43"/>
  <c r="BE135" i="43"/>
  <c r="T135" i="43"/>
  <c r="R135" i="43"/>
  <c r="P135" i="43"/>
  <c r="BI134" i="43"/>
  <c r="BH134" i="43"/>
  <c r="BG134" i="43"/>
  <c r="BE134" i="43"/>
  <c r="T134" i="43"/>
  <c r="R134" i="43"/>
  <c r="P134" i="43"/>
  <c r="BI133" i="43"/>
  <c r="BH133" i="43"/>
  <c r="BG133" i="43"/>
  <c r="BE133" i="43"/>
  <c r="T133" i="43"/>
  <c r="R133" i="43"/>
  <c r="P133" i="43"/>
  <c r="BI132" i="43"/>
  <c r="BH132" i="43"/>
  <c r="BG132" i="43"/>
  <c r="BE132" i="43"/>
  <c r="T132" i="43"/>
  <c r="R132" i="43"/>
  <c r="P132" i="43"/>
  <c r="BI131" i="43"/>
  <c r="BH131" i="43"/>
  <c r="BG131" i="43"/>
  <c r="BE131" i="43"/>
  <c r="T131" i="43"/>
  <c r="R131" i="43"/>
  <c r="P131" i="43"/>
  <c r="BI130" i="43"/>
  <c r="BH130" i="43"/>
  <c r="BG130" i="43"/>
  <c r="BE130" i="43"/>
  <c r="T130" i="43"/>
  <c r="R130" i="43"/>
  <c r="P130" i="43"/>
  <c r="BI129" i="43"/>
  <c r="BH129" i="43"/>
  <c r="BG129" i="43"/>
  <c r="BE129" i="43"/>
  <c r="T129" i="43"/>
  <c r="R129" i="43"/>
  <c r="P129" i="43"/>
  <c r="J123" i="43"/>
  <c r="F122" i="43"/>
  <c r="F120" i="43"/>
  <c r="E118" i="43"/>
  <c r="J96" i="43"/>
  <c r="F95" i="43"/>
  <c r="F93" i="43"/>
  <c r="E91" i="43"/>
  <c r="J25" i="43"/>
  <c r="E25" i="43"/>
  <c r="J95" i="43"/>
  <c r="J24" i="43"/>
  <c r="J22" i="43"/>
  <c r="E22" i="43"/>
  <c r="F123" i="43"/>
  <c r="J21" i="43"/>
  <c r="J16" i="43"/>
  <c r="J93" i="43"/>
  <c r="E7" i="43"/>
  <c r="E85" i="43"/>
  <c r="J41" i="42"/>
  <c r="J40" i="42"/>
  <c r="AY148" i="1"/>
  <c r="J39" i="42"/>
  <c r="AX148" i="1"/>
  <c r="BI173" i="42"/>
  <c r="BH173" i="42"/>
  <c r="BG173" i="42"/>
  <c r="BE173" i="42"/>
  <c r="T173" i="42"/>
  <c r="R173" i="42"/>
  <c r="P173" i="42"/>
  <c r="BI172" i="42"/>
  <c r="BH172" i="42"/>
  <c r="BG172" i="42"/>
  <c r="BE172" i="42"/>
  <c r="T172" i="42"/>
  <c r="R172" i="42"/>
  <c r="P172" i="42"/>
  <c r="BI170" i="42"/>
  <c r="BH170" i="42"/>
  <c r="BG170" i="42"/>
  <c r="BE170" i="42"/>
  <c r="T170" i="42"/>
  <c r="R170" i="42"/>
  <c r="P170" i="42"/>
  <c r="BI169" i="42"/>
  <c r="BH169" i="42"/>
  <c r="BG169" i="42"/>
  <c r="BE169" i="42"/>
  <c r="T169" i="42"/>
  <c r="R169" i="42"/>
  <c r="P169" i="42"/>
  <c r="BI168" i="42"/>
  <c r="BH168" i="42"/>
  <c r="BG168" i="42"/>
  <c r="BE168" i="42"/>
  <c r="T168" i="42"/>
  <c r="R168" i="42"/>
  <c r="P168" i="42"/>
  <c r="BI167" i="42"/>
  <c r="BH167" i="42"/>
  <c r="BG167" i="42"/>
  <c r="BE167" i="42"/>
  <c r="T167" i="42"/>
  <c r="R167" i="42"/>
  <c r="P167" i="42"/>
  <c r="BI166" i="42"/>
  <c r="BH166" i="42"/>
  <c r="BG166" i="42"/>
  <c r="BE166" i="42"/>
  <c r="T166" i="42"/>
  <c r="R166" i="42"/>
  <c r="P166" i="42"/>
  <c r="BI165" i="42"/>
  <c r="BH165" i="42"/>
  <c r="BG165" i="42"/>
  <c r="BE165" i="42"/>
  <c r="T165" i="42"/>
  <c r="R165" i="42"/>
  <c r="P165" i="42"/>
  <c r="BI164" i="42"/>
  <c r="BH164" i="42"/>
  <c r="BG164" i="42"/>
  <c r="BE164" i="42"/>
  <c r="T164" i="42"/>
  <c r="R164" i="42"/>
  <c r="P164" i="42"/>
  <c r="BI163" i="42"/>
  <c r="BH163" i="42"/>
  <c r="BG163" i="42"/>
  <c r="BE163" i="42"/>
  <c r="T163" i="42"/>
  <c r="R163" i="42"/>
  <c r="P163" i="42"/>
  <c r="BI162" i="42"/>
  <c r="BH162" i="42"/>
  <c r="BG162" i="42"/>
  <c r="BE162" i="42"/>
  <c r="T162" i="42"/>
  <c r="R162" i="42"/>
  <c r="P162" i="42"/>
  <c r="BI161" i="42"/>
  <c r="BH161" i="42"/>
  <c r="BG161" i="42"/>
  <c r="BE161" i="42"/>
  <c r="T161" i="42"/>
  <c r="R161" i="42"/>
  <c r="P161" i="42"/>
  <c r="BI159" i="42"/>
  <c r="BH159" i="42"/>
  <c r="BG159" i="42"/>
  <c r="BE159" i="42"/>
  <c r="T159" i="42"/>
  <c r="R159" i="42"/>
  <c r="P159" i="42"/>
  <c r="BI158" i="42"/>
  <c r="BH158" i="42"/>
  <c r="BG158" i="42"/>
  <c r="BE158" i="42"/>
  <c r="T158" i="42"/>
  <c r="R158" i="42"/>
  <c r="P158" i="42"/>
  <c r="BI157" i="42"/>
  <c r="BH157" i="42"/>
  <c r="BG157" i="42"/>
  <c r="BE157" i="42"/>
  <c r="T157" i="42"/>
  <c r="R157" i="42"/>
  <c r="P157" i="42"/>
  <c r="BI156" i="42"/>
  <c r="BH156" i="42"/>
  <c r="BG156" i="42"/>
  <c r="BE156" i="42"/>
  <c r="T156" i="42"/>
  <c r="R156" i="42"/>
  <c r="P156" i="42"/>
  <c r="BI155" i="42"/>
  <c r="BH155" i="42"/>
  <c r="BG155" i="42"/>
  <c r="BE155" i="42"/>
  <c r="T155" i="42"/>
  <c r="R155" i="42"/>
  <c r="P155" i="42"/>
  <c r="BI154" i="42"/>
  <c r="BH154" i="42"/>
  <c r="BG154" i="42"/>
  <c r="BE154" i="42"/>
  <c r="T154" i="42"/>
  <c r="R154" i="42"/>
  <c r="P154" i="42"/>
  <c r="BI153" i="42"/>
  <c r="BH153" i="42"/>
  <c r="BG153" i="42"/>
  <c r="BE153" i="42"/>
  <c r="T153" i="42"/>
  <c r="R153" i="42"/>
  <c r="P153" i="42"/>
  <c r="BI152" i="42"/>
  <c r="BH152" i="42"/>
  <c r="BG152" i="42"/>
  <c r="BE152" i="42"/>
  <c r="T152" i="42"/>
  <c r="R152" i="42"/>
  <c r="P152" i="42"/>
  <c r="BI151" i="42"/>
  <c r="BH151" i="42"/>
  <c r="BG151" i="42"/>
  <c r="BE151" i="42"/>
  <c r="T151" i="42"/>
  <c r="R151" i="42"/>
  <c r="P151" i="42"/>
  <c r="BI150" i="42"/>
  <c r="BH150" i="42"/>
  <c r="BG150" i="42"/>
  <c r="BE150" i="42"/>
  <c r="T150" i="42"/>
  <c r="R150" i="42"/>
  <c r="P150" i="42"/>
  <c r="BI149" i="42"/>
  <c r="BH149" i="42"/>
  <c r="BG149" i="42"/>
  <c r="BE149" i="42"/>
  <c r="T149" i="42"/>
  <c r="R149" i="42"/>
  <c r="P149" i="42"/>
  <c r="BI148" i="42"/>
  <c r="BH148" i="42"/>
  <c r="BG148" i="42"/>
  <c r="BE148" i="42"/>
  <c r="T148" i="42"/>
  <c r="R148" i="42"/>
  <c r="P148" i="42"/>
  <c r="BI147" i="42"/>
  <c r="BH147" i="42"/>
  <c r="BG147" i="42"/>
  <c r="BE147" i="42"/>
  <c r="T147" i="42"/>
  <c r="R147" i="42"/>
  <c r="P147" i="42"/>
  <c r="BI146" i="42"/>
  <c r="BH146" i="42"/>
  <c r="BG146" i="42"/>
  <c r="BE146" i="42"/>
  <c r="T146" i="42"/>
  <c r="R146" i="42"/>
  <c r="P146" i="42"/>
  <c r="BI145" i="42"/>
  <c r="BH145" i="42"/>
  <c r="BG145" i="42"/>
  <c r="BE145" i="42"/>
  <c r="T145" i="42"/>
  <c r="R145" i="42"/>
  <c r="P145" i="42"/>
  <c r="BI144" i="42"/>
  <c r="BH144" i="42"/>
  <c r="BG144" i="42"/>
  <c r="BE144" i="42"/>
  <c r="T144" i="42"/>
  <c r="R144" i="42"/>
  <c r="P144" i="42"/>
  <c r="BI143" i="42"/>
  <c r="BH143" i="42"/>
  <c r="BG143" i="42"/>
  <c r="BE143" i="42"/>
  <c r="T143" i="42"/>
  <c r="R143" i="42"/>
  <c r="P143" i="42"/>
  <c r="BI140" i="42"/>
  <c r="BH140" i="42"/>
  <c r="BG140" i="42"/>
  <c r="BE140" i="42"/>
  <c r="T140" i="42"/>
  <c r="T139" i="42"/>
  <c r="R140" i="42"/>
  <c r="R139" i="42"/>
  <c r="P140" i="42"/>
  <c r="P139" i="42"/>
  <c r="BI138" i="42"/>
  <c r="BH138" i="42"/>
  <c r="BG138" i="42"/>
  <c r="BE138" i="42"/>
  <c r="T138" i="42"/>
  <c r="T137" i="42"/>
  <c r="R138" i="42"/>
  <c r="R137" i="42"/>
  <c r="P138" i="42"/>
  <c r="P137" i="42"/>
  <c r="BI136" i="42"/>
  <c r="BH136" i="42"/>
  <c r="BG136" i="42"/>
  <c r="BE136" i="42"/>
  <c r="T136" i="42"/>
  <c r="R136" i="42"/>
  <c r="P136" i="42"/>
  <c r="BI135" i="42"/>
  <c r="BH135" i="42"/>
  <c r="BG135" i="42"/>
  <c r="BE135" i="42"/>
  <c r="T135" i="42"/>
  <c r="R135" i="42"/>
  <c r="P135" i="42"/>
  <c r="J129" i="42"/>
  <c r="F128" i="42"/>
  <c r="F126" i="42"/>
  <c r="E124" i="42"/>
  <c r="J96" i="42"/>
  <c r="F95" i="42"/>
  <c r="F93" i="42"/>
  <c r="E91" i="42"/>
  <c r="J25" i="42"/>
  <c r="E25" i="42"/>
  <c r="J95" i="42"/>
  <c r="J24" i="42"/>
  <c r="J22" i="42"/>
  <c r="E22" i="42"/>
  <c r="F129" i="42"/>
  <c r="J21" i="42"/>
  <c r="J16" i="42"/>
  <c r="J126" i="42"/>
  <c r="E7" i="42"/>
  <c r="E118" i="42"/>
  <c r="J41" i="41"/>
  <c r="J40" i="41"/>
  <c r="AY147" i="1"/>
  <c r="J39" i="41"/>
  <c r="AX147" i="1"/>
  <c r="BI162" i="41"/>
  <c r="BH162" i="41"/>
  <c r="BG162" i="41"/>
  <c r="BE162" i="41"/>
  <c r="T162" i="41"/>
  <c r="R162" i="41"/>
  <c r="P162" i="41"/>
  <c r="BI161" i="41"/>
  <c r="BH161" i="41"/>
  <c r="BG161" i="41"/>
  <c r="BE161" i="41"/>
  <c r="T161" i="41"/>
  <c r="R161" i="41"/>
  <c r="P161" i="41"/>
  <c r="BI160" i="41"/>
  <c r="BH160" i="41"/>
  <c r="BG160" i="41"/>
  <c r="BE160" i="41"/>
  <c r="T160" i="41"/>
  <c r="R160" i="41"/>
  <c r="P160" i="41"/>
  <c r="BI159" i="41"/>
  <c r="BH159" i="41"/>
  <c r="BG159" i="41"/>
  <c r="BE159" i="41"/>
  <c r="T159" i="41"/>
  <c r="R159" i="41"/>
  <c r="P159" i="41"/>
  <c r="BI158" i="41"/>
  <c r="BH158" i="41"/>
  <c r="BG158" i="41"/>
  <c r="BE158" i="41"/>
  <c r="T158" i="41"/>
  <c r="R158" i="41"/>
  <c r="P158" i="41"/>
  <c r="BI156" i="41"/>
  <c r="BH156" i="41"/>
  <c r="BG156" i="41"/>
  <c r="BE156" i="41"/>
  <c r="T156" i="41"/>
  <c r="R156" i="41"/>
  <c r="P156" i="41"/>
  <c r="BI155" i="41"/>
  <c r="BH155" i="41"/>
  <c r="BG155" i="41"/>
  <c r="BE155" i="41"/>
  <c r="T155" i="41"/>
  <c r="R155" i="41"/>
  <c r="P155" i="41"/>
  <c r="BI154" i="41"/>
  <c r="BH154" i="41"/>
  <c r="BG154" i="41"/>
  <c r="BE154" i="41"/>
  <c r="T154" i="41"/>
  <c r="R154" i="41"/>
  <c r="P154" i="41"/>
  <c r="BI152" i="41"/>
  <c r="BH152" i="41"/>
  <c r="BG152" i="41"/>
  <c r="BE152" i="41"/>
  <c r="T152" i="41"/>
  <c r="R152" i="41"/>
  <c r="P152" i="41"/>
  <c r="BI151" i="41"/>
  <c r="BH151" i="41"/>
  <c r="BG151" i="41"/>
  <c r="BE151" i="41"/>
  <c r="T151" i="41"/>
  <c r="R151" i="41"/>
  <c r="P151" i="41"/>
  <c r="BI150" i="41"/>
  <c r="BH150" i="41"/>
  <c r="BG150" i="41"/>
  <c r="BE150" i="41"/>
  <c r="T150" i="41"/>
  <c r="R150" i="41"/>
  <c r="P150" i="41"/>
  <c r="BI149" i="41"/>
  <c r="BH149" i="41"/>
  <c r="BG149" i="41"/>
  <c r="BE149" i="41"/>
  <c r="T149" i="41"/>
  <c r="R149" i="41"/>
  <c r="P149" i="41"/>
  <c r="BI148" i="41"/>
  <c r="BH148" i="41"/>
  <c r="BG148" i="41"/>
  <c r="BE148" i="41"/>
  <c r="T148" i="41"/>
  <c r="R148" i="41"/>
  <c r="P148" i="41"/>
  <c r="BI147" i="41"/>
  <c r="BH147" i="41"/>
  <c r="BG147" i="41"/>
  <c r="BE147" i="41"/>
  <c r="T147" i="41"/>
  <c r="R147" i="41"/>
  <c r="P147" i="41"/>
  <c r="BI146" i="41"/>
  <c r="BH146" i="41"/>
  <c r="BG146" i="41"/>
  <c r="BE146" i="41"/>
  <c r="T146" i="41"/>
  <c r="R146" i="41"/>
  <c r="P146" i="41"/>
  <c r="BI145" i="41"/>
  <c r="BH145" i="41"/>
  <c r="BG145" i="41"/>
  <c r="BE145" i="41"/>
  <c r="T145" i="41"/>
  <c r="R145" i="41"/>
  <c r="P145" i="41"/>
  <c r="BI142" i="41"/>
  <c r="BH142" i="41"/>
  <c r="BG142" i="41"/>
  <c r="BE142" i="41"/>
  <c r="T142" i="41"/>
  <c r="T141" i="41"/>
  <c r="R142" i="41"/>
  <c r="R141" i="41"/>
  <c r="P142" i="41"/>
  <c r="P141" i="41"/>
  <c r="BI140" i="41"/>
  <c r="BH140" i="41"/>
  <c r="BG140" i="41"/>
  <c r="BE140" i="41"/>
  <c r="T140" i="41"/>
  <c r="T139" i="41"/>
  <c r="R140" i="41"/>
  <c r="R139" i="41"/>
  <c r="P140" i="41"/>
  <c r="P139" i="41"/>
  <c r="BI138" i="41"/>
  <c r="BH138" i="41"/>
  <c r="BG138" i="41"/>
  <c r="BE138" i="41"/>
  <c r="T138" i="41"/>
  <c r="R138" i="41"/>
  <c r="P138" i="41"/>
  <c r="BI137" i="41"/>
  <c r="BH137" i="41"/>
  <c r="BG137" i="41"/>
  <c r="BE137" i="41"/>
  <c r="T137" i="41"/>
  <c r="R137" i="41"/>
  <c r="P137" i="41"/>
  <c r="BI136" i="41"/>
  <c r="BH136" i="41"/>
  <c r="BG136" i="41"/>
  <c r="BE136" i="41"/>
  <c r="T136" i="41"/>
  <c r="R136" i="41"/>
  <c r="P136" i="41"/>
  <c r="BI135" i="41"/>
  <c r="BH135" i="41"/>
  <c r="BG135" i="41"/>
  <c r="BE135" i="41"/>
  <c r="T135" i="41"/>
  <c r="R135" i="41"/>
  <c r="P135" i="41"/>
  <c r="J129" i="41"/>
  <c r="F128" i="41"/>
  <c r="F126" i="41"/>
  <c r="E124" i="41"/>
  <c r="J96" i="41"/>
  <c r="F95" i="41"/>
  <c r="F93" i="41"/>
  <c r="E91" i="41"/>
  <c r="J25" i="41"/>
  <c r="E25" i="41"/>
  <c r="J95" i="41"/>
  <c r="J24" i="41"/>
  <c r="J22" i="41"/>
  <c r="E22" i="41"/>
  <c r="F129" i="41"/>
  <c r="J21" i="41"/>
  <c r="J16" i="41"/>
  <c r="J126" i="41"/>
  <c r="E7" i="41"/>
  <c r="E118" i="41"/>
  <c r="J41" i="40"/>
  <c r="J40" i="40"/>
  <c r="AY146" i="1"/>
  <c r="J39" i="40"/>
  <c r="AX146" i="1"/>
  <c r="BI160" i="40"/>
  <c r="BH160" i="40"/>
  <c r="BG160" i="40"/>
  <c r="BE160" i="40"/>
  <c r="T160" i="40"/>
  <c r="R160" i="40"/>
  <c r="P160" i="40"/>
  <c r="BI159" i="40"/>
  <c r="BH159" i="40"/>
  <c r="BG159" i="40"/>
  <c r="BE159" i="40"/>
  <c r="T159" i="40"/>
  <c r="R159" i="40"/>
  <c r="P159" i="40"/>
  <c r="BI158" i="40"/>
  <c r="BH158" i="40"/>
  <c r="BG158" i="40"/>
  <c r="BE158" i="40"/>
  <c r="T158" i="40"/>
  <c r="R158" i="40"/>
  <c r="P158" i="40"/>
  <c r="BI156" i="40"/>
  <c r="BH156" i="40"/>
  <c r="BG156" i="40"/>
  <c r="BE156" i="40"/>
  <c r="T156" i="40"/>
  <c r="T155" i="40"/>
  <c r="R156" i="40"/>
  <c r="R155" i="40"/>
  <c r="P156" i="40"/>
  <c r="P155" i="40"/>
  <c r="BI153" i="40"/>
  <c r="BH153" i="40"/>
  <c r="BG153" i="40"/>
  <c r="BE153" i="40"/>
  <c r="T153" i="40"/>
  <c r="T152" i="40"/>
  <c r="R153" i="40"/>
  <c r="R152" i="40"/>
  <c r="P153" i="40"/>
  <c r="P152" i="40"/>
  <c r="BI151" i="40"/>
  <c r="BH151" i="40"/>
  <c r="BG151" i="40"/>
  <c r="BE151" i="40"/>
  <c r="T151" i="40"/>
  <c r="R151" i="40"/>
  <c r="P151" i="40"/>
  <c r="BI150" i="40"/>
  <c r="BH150" i="40"/>
  <c r="BG150" i="40"/>
  <c r="BE150" i="40"/>
  <c r="T150" i="40"/>
  <c r="R150" i="40"/>
  <c r="P150" i="40"/>
  <c r="BI149" i="40"/>
  <c r="BH149" i="40"/>
  <c r="BG149" i="40"/>
  <c r="BE149" i="40"/>
  <c r="T149" i="40"/>
  <c r="R149" i="40"/>
  <c r="P149" i="40"/>
  <c r="BI148" i="40"/>
  <c r="BH148" i="40"/>
  <c r="BG148" i="40"/>
  <c r="BE148" i="40"/>
  <c r="T148" i="40"/>
  <c r="R148" i="40"/>
  <c r="P148" i="40"/>
  <c r="BI147" i="40"/>
  <c r="BH147" i="40"/>
  <c r="BG147" i="40"/>
  <c r="BE147" i="40"/>
  <c r="T147" i="40"/>
  <c r="R147" i="40"/>
  <c r="P147" i="40"/>
  <c r="BI146" i="40"/>
  <c r="BH146" i="40"/>
  <c r="BG146" i="40"/>
  <c r="BE146" i="40"/>
  <c r="T146" i="40"/>
  <c r="R146" i="40"/>
  <c r="P146" i="40"/>
  <c r="BI145" i="40"/>
  <c r="BH145" i="40"/>
  <c r="BG145" i="40"/>
  <c r="BE145" i="40"/>
  <c r="T145" i="40"/>
  <c r="R145" i="40"/>
  <c r="P145" i="40"/>
  <c r="BI144" i="40"/>
  <c r="BH144" i="40"/>
  <c r="BG144" i="40"/>
  <c r="BE144" i="40"/>
  <c r="T144" i="40"/>
  <c r="R144" i="40"/>
  <c r="P144" i="40"/>
  <c r="BI143" i="40"/>
  <c r="BH143" i="40"/>
  <c r="BG143" i="40"/>
  <c r="BE143" i="40"/>
  <c r="T143" i="40"/>
  <c r="R143" i="40"/>
  <c r="P143" i="40"/>
  <c r="BI142" i="40"/>
  <c r="BH142" i="40"/>
  <c r="BG142" i="40"/>
  <c r="BE142" i="40"/>
  <c r="T142" i="40"/>
  <c r="R142" i="40"/>
  <c r="P142" i="40"/>
  <c r="BI141" i="40"/>
  <c r="BH141" i="40"/>
  <c r="BG141" i="40"/>
  <c r="BE141" i="40"/>
  <c r="T141" i="40"/>
  <c r="R141" i="40"/>
  <c r="P141" i="40"/>
  <c r="BI140" i="40"/>
  <c r="BH140" i="40"/>
  <c r="BG140" i="40"/>
  <c r="BE140" i="40"/>
  <c r="T140" i="40"/>
  <c r="R140" i="40"/>
  <c r="P140" i="40"/>
  <c r="BI138" i="40"/>
  <c r="BH138" i="40"/>
  <c r="BG138" i="40"/>
  <c r="BE138" i="40"/>
  <c r="T138" i="40"/>
  <c r="R138" i="40"/>
  <c r="P138" i="40"/>
  <c r="BI137" i="40"/>
  <c r="BH137" i="40"/>
  <c r="BG137" i="40"/>
  <c r="BE137" i="40"/>
  <c r="T137" i="40"/>
  <c r="R137" i="40"/>
  <c r="P137" i="40"/>
  <c r="BI136" i="40"/>
  <c r="BH136" i="40"/>
  <c r="BG136" i="40"/>
  <c r="BE136" i="40"/>
  <c r="T136" i="40"/>
  <c r="R136" i="40"/>
  <c r="P136" i="40"/>
  <c r="BI135" i="40"/>
  <c r="BH135" i="40"/>
  <c r="BG135" i="40"/>
  <c r="BE135" i="40"/>
  <c r="T135" i="40"/>
  <c r="R135" i="40"/>
  <c r="P135" i="40"/>
  <c r="BI134" i="40"/>
  <c r="BH134" i="40"/>
  <c r="BG134" i="40"/>
  <c r="BE134" i="40"/>
  <c r="T134" i="40"/>
  <c r="R134" i="40"/>
  <c r="P134" i="40"/>
  <c r="J128" i="40"/>
  <c r="F127" i="40"/>
  <c r="F125" i="40"/>
  <c r="E123" i="40"/>
  <c r="J96" i="40"/>
  <c r="F95" i="40"/>
  <c r="F93" i="40"/>
  <c r="E91" i="40"/>
  <c r="J25" i="40"/>
  <c r="E25" i="40"/>
  <c r="J127" i="40"/>
  <c r="J24" i="40"/>
  <c r="J22" i="40"/>
  <c r="E22" i="40"/>
  <c r="F128" i="40"/>
  <c r="J21" i="40"/>
  <c r="J16" i="40"/>
  <c r="J125" i="40"/>
  <c r="E7" i="40"/>
  <c r="E117" i="40"/>
  <c r="J41" i="39"/>
  <c r="J40" i="39"/>
  <c r="AY143" i="1"/>
  <c r="J39" i="39"/>
  <c r="AX143" i="1"/>
  <c r="BI171" i="39"/>
  <c r="BH171" i="39"/>
  <c r="BG171" i="39"/>
  <c r="BE171" i="39"/>
  <c r="T171" i="39"/>
  <c r="T170" i="39"/>
  <c r="R171" i="39"/>
  <c r="R170" i="39"/>
  <c r="P171" i="39"/>
  <c r="P170" i="39"/>
  <c r="BI169" i="39"/>
  <c r="BH169" i="39"/>
  <c r="BG169" i="39"/>
  <c r="BE169" i="39"/>
  <c r="T169" i="39"/>
  <c r="T168" i="39"/>
  <c r="T167" i="39"/>
  <c r="R169" i="39"/>
  <c r="R168" i="39"/>
  <c r="R167" i="39"/>
  <c r="P169" i="39"/>
  <c r="P168" i="39"/>
  <c r="P167" i="39"/>
  <c r="BI166" i="39"/>
  <c r="BH166" i="39"/>
  <c r="BG166" i="39"/>
  <c r="BE166" i="39"/>
  <c r="T166" i="39"/>
  <c r="T165" i="39"/>
  <c r="T164" i="39"/>
  <c r="R166" i="39"/>
  <c r="R165" i="39"/>
  <c r="R164" i="39"/>
  <c r="P166" i="39"/>
  <c r="P165" i="39"/>
  <c r="P164" i="39"/>
  <c r="BI163" i="39"/>
  <c r="BH163" i="39"/>
  <c r="BG163" i="39"/>
  <c r="BE163" i="39"/>
  <c r="T163" i="39"/>
  <c r="R163" i="39"/>
  <c r="P163" i="39"/>
  <c r="BI162" i="39"/>
  <c r="BH162" i="39"/>
  <c r="BG162" i="39"/>
  <c r="BE162" i="39"/>
  <c r="T162" i="39"/>
  <c r="R162" i="39"/>
  <c r="P162" i="39"/>
  <c r="BI160" i="39"/>
  <c r="BH160" i="39"/>
  <c r="BG160" i="39"/>
  <c r="BE160" i="39"/>
  <c r="T160" i="39"/>
  <c r="T159" i="39"/>
  <c r="R160" i="39"/>
  <c r="R159" i="39"/>
  <c r="P160" i="39"/>
  <c r="P159" i="39"/>
  <c r="BI158" i="39"/>
  <c r="BH158" i="39"/>
  <c r="BG158" i="39"/>
  <c r="BE158" i="39"/>
  <c r="T158" i="39"/>
  <c r="R158" i="39"/>
  <c r="P158" i="39"/>
  <c r="BI157" i="39"/>
  <c r="BH157" i="39"/>
  <c r="BG157" i="39"/>
  <c r="BE157" i="39"/>
  <c r="T157" i="39"/>
  <c r="R157" i="39"/>
  <c r="P157" i="39"/>
  <c r="BI156" i="39"/>
  <c r="BH156" i="39"/>
  <c r="BG156" i="39"/>
  <c r="BE156" i="39"/>
  <c r="T156" i="39"/>
  <c r="R156" i="39"/>
  <c r="P156" i="39"/>
  <c r="BI155" i="39"/>
  <c r="BH155" i="39"/>
  <c r="BG155" i="39"/>
  <c r="BE155" i="39"/>
  <c r="T155" i="39"/>
  <c r="R155" i="39"/>
  <c r="P155" i="39"/>
  <c r="BI154" i="39"/>
  <c r="BH154" i="39"/>
  <c r="BG154" i="39"/>
  <c r="BE154" i="39"/>
  <c r="T154" i="39"/>
  <c r="R154" i="39"/>
  <c r="P154" i="39"/>
  <c r="BI153" i="39"/>
  <c r="BH153" i="39"/>
  <c r="BG153" i="39"/>
  <c r="BE153" i="39"/>
  <c r="T153" i="39"/>
  <c r="R153" i="39"/>
  <c r="P153" i="39"/>
  <c r="BI152" i="39"/>
  <c r="BH152" i="39"/>
  <c r="BG152" i="39"/>
  <c r="BE152" i="39"/>
  <c r="T152" i="39"/>
  <c r="R152" i="39"/>
  <c r="P152" i="39"/>
  <c r="BI151" i="39"/>
  <c r="BH151" i="39"/>
  <c r="BG151" i="39"/>
  <c r="BE151" i="39"/>
  <c r="T151" i="39"/>
  <c r="R151" i="39"/>
  <c r="P151" i="39"/>
  <c r="BI150" i="39"/>
  <c r="BH150" i="39"/>
  <c r="BG150" i="39"/>
  <c r="BE150" i="39"/>
  <c r="T150" i="39"/>
  <c r="R150" i="39"/>
  <c r="P150" i="39"/>
  <c r="BI149" i="39"/>
  <c r="BH149" i="39"/>
  <c r="BG149" i="39"/>
  <c r="BE149" i="39"/>
  <c r="T149" i="39"/>
  <c r="R149" i="39"/>
  <c r="P149" i="39"/>
  <c r="BI148" i="39"/>
  <c r="BH148" i="39"/>
  <c r="BG148" i="39"/>
  <c r="BE148" i="39"/>
  <c r="T148" i="39"/>
  <c r="R148" i="39"/>
  <c r="P148" i="39"/>
  <c r="BI146" i="39"/>
  <c r="BH146" i="39"/>
  <c r="BG146" i="39"/>
  <c r="BE146" i="39"/>
  <c r="T146" i="39"/>
  <c r="T145" i="39"/>
  <c r="R146" i="39"/>
  <c r="R145" i="39"/>
  <c r="P146" i="39"/>
  <c r="P145" i="39"/>
  <c r="BI144" i="39"/>
  <c r="BH144" i="39"/>
  <c r="BG144" i="39"/>
  <c r="BE144" i="39"/>
  <c r="T144" i="39"/>
  <c r="R144" i="39"/>
  <c r="P144" i="39"/>
  <c r="BI143" i="39"/>
  <c r="BH143" i="39"/>
  <c r="BG143" i="39"/>
  <c r="BE143" i="39"/>
  <c r="T143" i="39"/>
  <c r="R143" i="39"/>
  <c r="P143" i="39"/>
  <c r="BI142" i="39"/>
  <c r="BH142" i="39"/>
  <c r="BG142" i="39"/>
  <c r="BE142" i="39"/>
  <c r="T142" i="39"/>
  <c r="R142" i="39"/>
  <c r="P142" i="39"/>
  <c r="BI141" i="39"/>
  <c r="BH141" i="39"/>
  <c r="BG141" i="39"/>
  <c r="BE141" i="39"/>
  <c r="T141" i="39"/>
  <c r="R141" i="39"/>
  <c r="P141" i="39"/>
  <c r="BI140" i="39"/>
  <c r="BH140" i="39"/>
  <c r="BG140" i="39"/>
  <c r="BE140" i="39"/>
  <c r="T140" i="39"/>
  <c r="R140" i="39"/>
  <c r="P140" i="39"/>
  <c r="BI139" i="39"/>
  <c r="BH139" i="39"/>
  <c r="BG139" i="39"/>
  <c r="BE139" i="39"/>
  <c r="T139" i="39"/>
  <c r="R139" i="39"/>
  <c r="P139" i="39"/>
  <c r="BI138" i="39"/>
  <c r="BH138" i="39"/>
  <c r="BG138" i="39"/>
  <c r="BE138" i="39"/>
  <c r="T138" i="39"/>
  <c r="R138" i="39"/>
  <c r="P138" i="39"/>
  <c r="J132" i="39"/>
  <c r="F131" i="39"/>
  <c r="F129" i="39"/>
  <c r="E127" i="39"/>
  <c r="J96" i="39"/>
  <c r="F95" i="39"/>
  <c r="F93" i="39"/>
  <c r="E91" i="39"/>
  <c r="J25" i="39"/>
  <c r="E25" i="39"/>
  <c r="J131" i="39"/>
  <c r="J24" i="39"/>
  <c r="J22" i="39"/>
  <c r="E22" i="39"/>
  <c r="F96" i="39"/>
  <c r="J21" i="39"/>
  <c r="J16" i="39"/>
  <c r="J93" i="39"/>
  <c r="E7" i="39"/>
  <c r="E121" i="39"/>
  <c r="J41" i="38"/>
  <c r="J40" i="38"/>
  <c r="AY142" i="1"/>
  <c r="J39" i="38"/>
  <c r="AX142" i="1"/>
  <c r="BI178" i="38"/>
  <c r="BH178" i="38"/>
  <c r="BG178" i="38"/>
  <c r="BE178" i="38"/>
  <c r="T178" i="38"/>
  <c r="T177" i="38"/>
  <c r="R178" i="38"/>
  <c r="R177" i="38"/>
  <c r="P178" i="38"/>
  <c r="P177" i="38"/>
  <c r="BI176" i="38"/>
  <c r="BH176" i="38"/>
  <c r="BG176" i="38"/>
  <c r="BE176" i="38"/>
  <c r="T176" i="38"/>
  <c r="R176" i="38"/>
  <c r="P176" i="38"/>
  <c r="BI175" i="38"/>
  <c r="BH175" i="38"/>
  <c r="BG175" i="38"/>
  <c r="BE175" i="38"/>
  <c r="T175" i="38"/>
  <c r="R175" i="38"/>
  <c r="P175" i="38"/>
  <c r="BI174" i="38"/>
  <c r="BH174" i="38"/>
  <c r="BG174" i="38"/>
  <c r="BE174" i="38"/>
  <c r="T174" i="38"/>
  <c r="R174" i="38"/>
  <c r="P174" i="38"/>
  <c r="BI173" i="38"/>
  <c r="BH173" i="38"/>
  <c r="BG173" i="38"/>
  <c r="BE173" i="38"/>
  <c r="T173" i="38"/>
  <c r="R173" i="38"/>
  <c r="P173" i="38"/>
  <c r="BI172" i="38"/>
  <c r="BH172" i="38"/>
  <c r="BG172" i="38"/>
  <c r="BE172" i="38"/>
  <c r="T172" i="38"/>
  <c r="R172" i="38"/>
  <c r="P172" i="38"/>
  <c r="BI171" i="38"/>
  <c r="BH171" i="38"/>
  <c r="BG171" i="38"/>
  <c r="BE171" i="38"/>
  <c r="T171" i="38"/>
  <c r="R171" i="38"/>
  <c r="P171" i="38"/>
  <c r="BI170" i="38"/>
  <c r="BH170" i="38"/>
  <c r="BG170" i="38"/>
  <c r="BE170" i="38"/>
  <c r="T170" i="38"/>
  <c r="R170" i="38"/>
  <c r="P170" i="38"/>
  <c r="BI167" i="38"/>
  <c r="BH167" i="38"/>
  <c r="BG167" i="38"/>
  <c r="BE167" i="38"/>
  <c r="T167" i="38"/>
  <c r="R167" i="38"/>
  <c r="P167" i="38"/>
  <c r="BI166" i="38"/>
  <c r="BH166" i="38"/>
  <c r="BG166" i="38"/>
  <c r="BE166" i="38"/>
  <c r="T166" i="38"/>
  <c r="R166" i="38"/>
  <c r="P166" i="38"/>
  <c r="BI165" i="38"/>
  <c r="BH165" i="38"/>
  <c r="BG165" i="38"/>
  <c r="BE165" i="38"/>
  <c r="T165" i="38"/>
  <c r="R165" i="38"/>
  <c r="P165" i="38"/>
  <c r="BI164" i="38"/>
  <c r="BH164" i="38"/>
  <c r="BG164" i="38"/>
  <c r="BE164" i="38"/>
  <c r="T164" i="38"/>
  <c r="R164" i="38"/>
  <c r="P164" i="38"/>
  <c r="BI163" i="38"/>
  <c r="BH163" i="38"/>
  <c r="BG163" i="38"/>
  <c r="BE163" i="38"/>
  <c r="T163" i="38"/>
  <c r="R163" i="38"/>
  <c r="P163" i="38"/>
  <c r="BI162" i="38"/>
  <c r="BH162" i="38"/>
  <c r="BG162" i="38"/>
  <c r="BE162" i="38"/>
  <c r="T162" i="38"/>
  <c r="R162" i="38"/>
  <c r="P162" i="38"/>
  <c r="BI161" i="38"/>
  <c r="BH161" i="38"/>
  <c r="BG161" i="38"/>
  <c r="BE161" i="38"/>
  <c r="T161" i="38"/>
  <c r="R161" i="38"/>
  <c r="P161" i="38"/>
  <c r="BI160" i="38"/>
  <c r="BH160" i="38"/>
  <c r="BG160" i="38"/>
  <c r="BE160" i="38"/>
  <c r="T160" i="38"/>
  <c r="R160" i="38"/>
  <c r="P160" i="38"/>
  <c r="BI158" i="38"/>
  <c r="BH158" i="38"/>
  <c r="BG158" i="38"/>
  <c r="BE158" i="38"/>
  <c r="T158" i="38"/>
  <c r="R158" i="38"/>
  <c r="P158" i="38"/>
  <c r="BI157" i="38"/>
  <c r="BH157" i="38"/>
  <c r="BG157" i="38"/>
  <c r="BE157" i="38"/>
  <c r="T157" i="38"/>
  <c r="R157" i="38"/>
  <c r="P157" i="38"/>
  <c r="BI156" i="38"/>
  <c r="BH156" i="38"/>
  <c r="BG156" i="38"/>
  <c r="BE156" i="38"/>
  <c r="T156" i="38"/>
  <c r="R156" i="38"/>
  <c r="P156" i="38"/>
  <c r="BI155" i="38"/>
  <c r="BH155" i="38"/>
  <c r="BG155" i="38"/>
  <c r="BE155" i="38"/>
  <c r="T155" i="38"/>
  <c r="R155" i="38"/>
  <c r="P155" i="38"/>
  <c r="BI154" i="38"/>
  <c r="BH154" i="38"/>
  <c r="BG154" i="38"/>
  <c r="BE154" i="38"/>
  <c r="T154" i="38"/>
  <c r="R154" i="38"/>
  <c r="P154" i="38"/>
  <c r="BI153" i="38"/>
  <c r="BH153" i="38"/>
  <c r="BG153" i="38"/>
  <c r="BE153" i="38"/>
  <c r="T153" i="38"/>
  <c r="R153" i="38"/>
  <c r="P153" i="38"/>
  <c r="BI152" i="38"/>
  <c r="BH152" i="38"/>
  <c r="BG152" i="38"/>
  <c r="BE152" i="38"/>
  <c r="T152" i="38"/>
  <c r="R152" i="38"/>
  <c r="P152" i="38"/>
  <c r="BI151" i="38"/>
  <c r="BH151" i="38"/>
  <c r="BG151" i="38"/>
  <c r="BE151" i="38"/>
  <c r="T151" i="38"/>
  <c r="R151" i="38"/>
  <c r="P151" i="38"/>
  <c r="BI149" i="38"/>
  <c r="BH149" i="38"/>
  <c r="BG149" i="38"/>
  <c r="BE149" i="38"/>
  <c r="T149" i="38"/>
  <c r="R149" i="38"/>
  <c r="P149" i="38"/>
  <c r="BI148" i="38"/>
  <c r="BH148" i="38"/>
  <c r="BG148" i="38"/>
  <c r="BE148" i="38"/>
  <c r="T148" i="38"/>
  <c r="R148" i="38"/>
  <c r="P148" i="38"/>
  <c r="BI147" i="38"/>
  <c r="BH147" i="38"/>
  <c r="BG147" i="38"/>
  <c r="BE147" i="38"/>
  <c r="T147" i="38"/>
  <c r="R147" i="38"/>
  <c r="P147" i="38"/>
  <c r="BI146" i="38"/>
  <c r="BH146" i="38"/>
  <c r="BG146" i="38"/>
  <c r="BE146" i="38"/>
  <c r="T146" i="38"/>
  <c r="R146" i="38"/>
  <c r="P146" i="38"/>
  <c r="BI145" i="38"/>
  <c r="BH145" i="38"/>
  <c r="BG145" i="38"/>
  <c r="BE145" i="38"/>
  <c r="T145" i="38"/>
  <c r="R145" i="38"/>
  <c r="P145" i="38"/>
  <c r="BI144" i="38"/>
  <c r="BH144" i="38"/>
  <c r="BG144" i="38"/>
  <c r="BE144" i="38"/>
  <c r="T144" i="38"/>
  <c r="R144" i="38"/>
  <c r="P144" i="38"/>
  <c r="BI143" i="38"/>
  <c r="BH143" i="38"/>
  <c r="BG143" i="38"/>
  <c r="BE143" i="38"/>
  <c r="T143" i="38"/>
  <c r="R143" i="38"/>
  <c r="P143" i="38"/>
  <c r="BI140" i="38"/>
  <c r="BH140" i="38"/>
  <c r="BG140" i="38"/>
  <c r="BE140" i="38"/>
  <c r="T140" i="38"/>
  <c r="R140" i="38"/>
  <c r="P140" i="38"/>
  <c r="BI139" i="38"/>
  <c r="BH139" i="38"/>
  <c r="BG139" i="38"/>
  <c r="BE139" i="38"/>
  <c r="T139" i="38"/>
  <c r="R139" i="38"/>
  <c r="P139" i="38"/>
  <c r="BI138" i="38"/>
  <c r="BH138" i="38"/>
  <c r="BG138" i="38"/>
  <c r="BE138" i="38"/>
  <c r="T138" i="38"/>
  <c r="R138" i="38"/>
  <c r="P138" i="38"/>
  <c r="BI137" i="38"/>
  <c r="BH137" i="38"/>
  <c r="BG137" i="38"/>
  <c r="BE137" i="38"/>
  <c r="T137" i="38"/>
  <c r="R137" i="38"/>
  <c r="P137" i="38"/>
  <c r="BI136" i="38"/>
  <c r="BH136" i="38"/>
  <c r="BG136" i="38"/>
  <c r="BE136" i="38"/>
  <c r="T136" i="38"/>
  <c r="R136" i="38"/>
  <c r="P136" i="38"/>
  <c r="J130" i="38"/>
  <c r="F129" i="38"/>
  <c r="F127" i="38"/>
  <c r="E125" i="38"/>
  <c r="J96" i="38"/>
  <c r="F95" i="38"/>
  <c r="F93" i="38"/>
  <c r="E91" i="38"/>
  <c r="J25" i="38"/>
  <c r="E25" i="38"/>
  <c r="J129" i="38"/>
  <c r="J24" i="38"/>
  <c r="J22" i="38"/>
  <c r="E22" i="38"/>
  <c r="F130" i="38"/>
  <c r="J21" i="38"/>
  <c r="J16" i="38"/>
  <c r="J127" i="38"/>
  <c r="E7" i="38"/>
  <c r="E85" i="38"/>
  <c r="J41" i="37"/>
  <c r="J40" i="37"/>
  <c r="AY141" i="1"/>
  <c r="J39" i="37"/>
  <c r="AX141" i="1"/>
  <c r="BI129" i="37"/>
  <c r="BH129" i="37"/>
  <c r="BG129" i="37"/>
  <c r="BE129" i="37"/>
  <c r="T129" i="37"/>
  <c r="T128" i="37"/>
  <c r="T127" i="37"/>
  <c r="T126" i="37"/>
  <c r="R129" i="37"/>
  <c r="R128" i="37"/>
  <c r="R127" i="37"/>
  <c r="R126" i="37"/>
  <c r="P129" i="37"/>
  <c r="P128" i="37"/>
  <c r="P127" i="37"/>
  <c r="P126" i="37"/>
  <c r="AU141" i="1"/>
  <c r="J123" i="37"/>
  <c r="F122" i="37"/>
  <c r="F120" i="37"/>
  <c r="E118" i="37"/>
  <c r="J96" i="37"/>
  <c r="F95" i="37"/>
  <c r="F93" i="37"/>
  <c r="E91" i="37"/>
  <c r="J25" i="37"/>
  <c r="E25" i="37"/>
  <c r="J122" i="37"/>
  <c r="J24" i="37"/>
  <c r="J22" i="37"/>
  <c r="E22" i="37"/>
  <c r="F96" i="37"/>
  <c r="J21" i="37"/>
  <c r="J16" i="37"/>
  <c r="J93" i="37"/>
  <c r="E7" i="37"/>
  <c r="E85" i="37"/>
  <c r="J41" i="36"/>
  <c r="J40" i="36"/>
  <c r="AY140" i="1"/>
  <c r="J39" i="36"/>
  <c r="AX140" i="1"/>
  <c r="BI238" i="36"/>
  <c r="BH238" i="36"/>
  <c r="BG238" i="36"/>
  <c r="BE238" i="36"/>
  <c r="T238" i="36"/>
  <c r="R238" i="36"/>
  <c r="P238" i="36"/>
  <c r="BI237" i="36"/>
  <c r="BH237" i="36"/>
  <c r="BG237" i="36"/>
  <c r="BE237" i="36"/>
  <c r="T237" i="36"/>
  <c r="R237" i="36"/>
  <c r="P237" i="36"/>
  <c r="BI236" i="36"/>
  <c r="BH236" i="36"/>
  <c r="BG236" i="36"/>
  <c r="BE236" i="36"/>
  <c r="T236" i="36"/>
  <c r="R236" i="36"/>
  <c r="P236" i="36"/>
  <c r="BI234" i="36"/>
  <c r="BH234" i="36"/>
  <c r="BG234" i="36"/>
  <c r="BE234" i="36"/>
  <c r="T234" i="36"/>
  <c r="R234" i="36"/>
  <c r="P234" i="36"/>
  <c r="BI233" i="36"/>
  <c r="BH233" i="36"/>
  <c r="BG233" i="36"/>
  <c r="BE233" i="36"/>
  <c r="T233" i="36"/>
  <c r="R233" i="36"/>
  <c r="P233" i="36"/>
  <c r="BI231" i="36"/>
  <c r="BH231" i="36"/>
  <c r="BG231" i="36"/>
  <c r="BE231" i="36"/>
  <c r="T231" i="36"/>
  <c r="R231" i="36"/>
  <c r="P231" i="36"/>
  <c r="BI230" i="36"/>
  <c r="BH230" i="36"/>
  <c r="BG230" i="36"/>
  <c r="BE230" i="36"/>
  <c r="T230" i="36"/>
  <c r="R230" i="36"/>
  <c r="P230" i="36"/>
  <c r="BI229" i="36"/>
  <c r="BH229" i="36"/>
  <c r="BG229" i="36"/>
  <c r="BE229" i="36"/>
  <c r="T229" i="36"/>
  <c r="R229" i="36"/>
  <c r="P229" i="36"/>
  <c r="BI228" i="36"/>
  <c r="BH228" i="36"/>
  <c r="BG228" i="36"/>
  <c r="BE228" i="36"/>
  <c r="T228" i="36"/>
  <c r="R228" i="36"/>
  <c r="P228" i="36"/>
  <c r="BI227" i="36"/>
  <c r="BH227" i="36"/>
  <c r="BG227" i="36"/>
  <c r="BE227" i="36"/>
  <c r="T227" i="36"/>
  <c r="R227" i="36"/>
  <c r="P227" i="36"/>
  <c r="BI226" i="36"/>
  <c r="BH226" i="36"/>
  <c r="BG226" i="36"/>
  <c r="BE226" i="36"/>
  <c r="T226" i="36"/>
  <c r="R226" i="36"/>
  <c r="P226" i="36"/>
  <c r="BI225" i="36"/>
  <c r="BH225" i="36"/>
  <c r="BG225" i="36"/>
  <c r="BE225" i="36"/>
  <c r="T225" i="36"/>
  <c r="R225" i="36"/>
  <c r="P225" i="36"/>
  <c r="BI223" i="36"/>
  <c r="BH223" i="36"/>
  <c r="BG223" i="36"/>
  <c r="BE223" i="36"/>
  <c r="T223" i="36"/>
  <c r="R223" i="36"/>
  <c r="P223" i="36"/>
  <c r="BI222" i="36"/>
  <c r="BH222" i="36"/>
  <c r="BG222" i="36"/>
  <c r="BE222" i="36"/>
  <c r="T222" i="36"/>
  <c r="R222" i="36"/>
  <c r="P222" i="36"/>
  <c r="BI221" i="36"/>
  <c r="BH221" i="36"/>
  <c r="BG221" i="36"/>
  <c r="BE221" i="36"/>
  <c r="T221" i="36"/>
  <c r="R221" i="36"/>
  <c r="P221" i="36"/>
  <c r="BI220" i="36"/>
  <c r="BH220" i="36"/>
  <c r="BG220" i="36"/>
  <c r="BE220" i="36"/>
  <c r="T220" i="36"/>
  <c r="R220" i="36"/>
  <c r="P220" i="36"/>
  <c r="BI219" i="36"/>
  <c r="BH219" i="36"/>
  <c r="BG219" i="36"/>
  <c r="BE219" i="36"/>
  <c r="T219" i="36"/>
  <c r="R219" i="36"/>
  <c r="P219" i="36"/>
  <c r="BI218" i="36"/>
  <c r="BH218" i="36"/>
  <c r="BG218" i="36"/>
  <c r="BE218" i="36"/>
  <c r="T218" i="36"/>
  <c r="R218" i="36"/>
  <c r="P218" i="36"/>
  <c r="BI217" i="36"/>
  <c r="BH217" i="36"/>
  <c r="BG217" i="36"/>
  <c r="BE217" i="36"/>
  <c r="T217" i="36"/>
  <c r="R217" i="36"/>
  <c r="P217" i="36"/>
  <c r="BI216" i="36"/>
  <c r="BH216" i="36"/>
  <c r="BG216" i="36"/>
  <c r="BE216" i="36"/>
  <c r="T216" i="36"/>
  <c r="R216" i="36"/>
  <c r="P216" i="36"/>
  <c r="BI215" i="36"/>
  <c r="BH215" i="36"/>
  <c r="BG215" i="36"/>
  <c r="BE215" i="36"/>
  <c r="T215" i="36"/>
  <c r="R215" i="36"/>
  <c r="P215" i="36"/>
  <c r="BI214" i="36"/>
  <c r="BH214" i="36"/>
  <c r="BG214" i="36"/>
  <c r="BE214" i="36"/>
  <c r="T214" i="36"/>
  <c r="R214" i="36"/>
  <c r="P214" i="36"/>
  <c r="BI213" i="36"/>
  <c r="BH213" i="36"/>
  <c r="BG213" i="36"/>
  <c r="BE213" i="36"/>
  <c r="T213" i="36"/>
  <c r="R213" i="36"/>
  <c r="P213" i="36"/>
  <c r="BI212" i="36"/>
  <c r="BH212" i="36"/>
  <c r="BG212" i="36"/>
  <c r="BE212" i="36"/>
  <c r="T212" i="36"/>
  <c r="R212" i="36"/>
  <c r="P212" i="36"/>
  <c r="BI211" i="36"/>
  <c r="BH211" i="36"/>
  <c r="BG211" i="36"/>
  <c r="BE211" i="36"/>
  <c r="T211" i="36"/>
  <c r="R211" i="36"/>
  <c r="P211" i="36"/>
  <c r="BI210" i="36"/>
  <c r="BH210" i="36"/>
  <c r="BG210" i="36"/>
  <c r="BE210" i="36"/>
  <c r="T210" i="36"/>
  <c r="R210" i="36"/>
  <c r="P210" i="36"/>
  <c r="BI209" i="36"/>
  <c r="BH209" i="36"/>
  <c r="BG209" i="36"/>
  <c r="BE209" i="36"/>
  <c r="T209" i="36"/>
  <c r="R209" i="36"/>
  <c r="P209" i="36"/>
  <c r="BI208" i="36"/>
  <c r="BH208" i="36"/>
  <c r="BG208" i="36"/>
  <c r="BE208" i="36"/>
  <c r="T208" i="36"/>
  <c r="R208" i="36"/>
  <c r="P208" i="36"/>
  <c r="BI207" i="36"/>
  <c r="BH207" i="36"/>
  <c r="BG207" i="36"/>
  <c r="BE207" i="36"/>
  <c r="T207" i="36"/>
  <c r="R207" i="36"/>
  <c r="P207" i="36"/>
  <c r="BI206" i="36"/>
  <c r="BH206" i="36"/>
  <c r="BG206" i="36"/>
  <c r="BE206" i="36"/>
  <c r="T206" i="36"/>
  <c r="R206" i="36"/>
  <c r="P206" i="36"/>
  <c r="BI205" i="36"/>
  <c r="BH205" i="36"/>
  <c r="BG205" i="36"/>
  <c r="BE205" i="36"/>
  <c r="T205" i="36"/>
  <c r="R205" i="36"/>
  <c r="P205" i="36"/>
  <c r="BI204" i="36"/>
  <c r="BH204" i="36"/>
  <c r="BG204" i="36"/>
  <c r="BE204" i="36"/>
  <c r="T204" i="36"/>
  <c r="R204" i="36"/>
  <c r="P204" i="36"/>
  <c r="BI203" i="36"/>
  <c r="BH203" i="36"/>
  <c r="BG203" i="36"/>
  <c r="BE203" i="36"/>
  <c r="T203" i="36"/>
  <c r="R203" i="36"/>
  <c r="P203" i="36"/>
  <c r="BI201" i="36"/>
  <c r="BH201" i="36"/>
  <c r="BG201" i="36"/>
  <c r="BE201" i="36"/>
  <c r="T201" i="36"/>
  <c r="R201" i="36"/>
  <c r="P201" i="36"/>
  <c r="BI200" i="36"/>
  <c r="BH200" i="36"/>
  <c r="BG200" i="36"/>
  <c r="BE200" i="36"/>
  <c r="T200" i="36"/>
  <c r="R200" i="36"/>
  <c r="P200" i="36"/>
  <c r="BI199" i="36"/>
  <c r="BH199" i="36"/>
  <c r="BG199" i="36"/>
  <c r="BE199" i="36"/>
  <c r="T199" i="36"/>
  <c r="R199" i="36"/>
  <c r="P199" i="36"/>
  <c r="BI197" i="36"/>
  <c r="BH197" i="36"/>
  <c r="BG197" i="36"/>
  <c r="BE197" i="36"/>
  <c r="T197" i="36"/>
  <c r="R197" i="36"/>
  <c r="P197" i="36"/>
  <c r="BI196" i="36"/>
  <c r="BH196" i="36"/>
  <c r="BG196" i="36"/>
  <c r="BE196" i="36"/>
  <c r="T196" i="36"/>
  <c r="R196" i="36"/>
  <c r="P196" i="36"/>
  <c r="BI195" i="36"/>
  <c r="BH195" i="36"/>
  <c r="BG195" i="36"/>
  <c r="BE195" i="36"/>
  <c r="T195" i="36"/>
  <c r="R195" i="36"/>
  <c r="P195" i="36"/>
  <c r="BI194" i="36"/>
  <c r="BH194" i="36"/>
  <c r="BG194" i="36"/>
  <c r="BE194" i="36"/>
  <c r="T194" i="36"/>
  <c r="R194" i="36"/>
  <c r="P194" i="36"/>
  <c r="BI193" i="36"/>
  <c r="BH193" i="36"/>
  <c r="BG193" i="36"/>
  <c r="BE193" i="36"/>
  <c r="T193" i="36"/>
  <c r="R193" i="36"/>
  <c r="P193" i="36"/>
  <c r="BI191" i="36"/>
  <c r="BH191" i="36"/>
  <c r="BG191" i="36"/>
  <c r="BE191" i="36"/>
  <c r="T191" i="36"/>
  <c r="R191" i="36"/>
  <c r="P191" i="36"/>
  <c r="BI190" i="36"/>
  <c r="BH190" i="36"/>
  <c r="BG190" i="36"/>
  <c r="BE190" i="36"/>
  <c r="T190" i="36"/>
  <c r="R190" i="36"/>
  <c r="P190" i="36"/>
  <c r="BI187" i="36"/>
  <c r="BH187" i="36"/>
  <c r="BG187" i="36"/>
  <c r="BE187" i="36"/>
  <c r="T187" i="36"/>
  <c r="T186" i="36"/>
  <c r="R187" i="36"/>
  <c r="R186" i="36"/>
  <c r="P187" i="36"/>
  <c r="P186" i="36"/>
  <c r="BI185" i="36"/>
  <c r="BH185" i="36"/>
  <c r="BG185" i="36"/>
  <c r="BE185" i="36"/>
  <c r="T185" i="36"/>
  <c r="R185" i="36"/>
  <c r="P185" i="36"/>
  <c r="BI184" i="36"/>
  <c r="BH184" i="36"/>
  <c r="BG184" i="36"/>
  <c r="BE184" i="36"/>
  <c r="T184" i="36"/>
  <c r="R184" i="36"/>
  <c r="P184" i="36"/>
  <c r="BI183" i="36"/>
  <c r="BH183" i="36"/>
  <c r="BG183" i="36"/>
  <c r="BE183" i="36"/>
  <c r="T183" i="36"/>
  <c r="R183" i="36"/>
  <c r="P183" i="36"/>
  <c r="BI182" i="36"/>
  <c r="BH182" i="36"/>
  <c r="BG182" i="36"/>
  <c r="BE182" i="36"/>
  <c r="T182" i="36"/>
  <c r="R182" i="36"/>
  <c r="P182" i="36"/>
  <c r="BI181" i="36"/>
  <c r="BH181" i="36"/>
  <c r="BG181" i="36"/>
  <c r="BE181" i="36"/>
  <c r="T181" i="36"/>
  <c r="R181" i="36"/>
  <c r="P181" i="36"/>
  <c r="BI180" i="36"/>
  <c r="BH180" i="36"/>
  <c r="BG180" i="36"/>
  <c r="BE180" i="36"/>
  <c r="T180" i="36"/>
  <c r="R180" i="36"/>
  <c r="P180" i="36"/>
  <c r="BI179" i="36"/>
  <c r="BH179" i="36"/>
  <c r="BG179" i="36"/>
  <c r="BE179" i="36"/>
  <c r="T179" i="36"/>
  <c r="R179" i="36"/>
  <c r="P179" i="36"/>
  <c r="BI177" i="36"/>
  <c r="BH177" i="36"/>
  <c r="BG177" i="36"/>
  <c r="BE177" i="36"/>
  <c r="T177" i="36"/>
  <c r="R177" i="36"/>
  <c r="P177" i="36"/>
  <c r="BI176" i="36"/>
  <c r="BH176" i="36"/>
  <c r="BG176" i="36"/>
  <c r="BE176" i="36"/>
  <c r="T176" i="36"/>
  <c r="R176" i="36"/>
  <c r="P176" i="36"/>
  <c r="BI174" i="36"/>
  <c r="BH174" i="36"/>
  <c r="BG174" i="36"/>
  <c r="BE174" i="36"/>
  <c r="T174" i="36"/>
  <c r="R174" i="36"/>
  <c r="P174" i="36"/>
  <c r="BI173" i="36"/>
  <c r="BH173" i="36"/>
  <c r="BG173" i="36"/>
  <c r="BE173" i="36"/>
  <c r="T173" i="36"/>
  <c r="R173" i="36"/>
  <c r="P173" i="36"/>
  <c r="BI172" i="36"/>
  <c r="BH172" i="36"/>
  <c r="BG172" i="36"/>
  <c r="BE172" i="36"/>
  <c r="T172" i="36"/>
  <c r="R172" i="36"/>
  <c r="P172" i="36"/>
  <c r="BI171" i="36"/>
  <c r="BH171" i="36"/>
  <c r="BG171" i="36"/>
  <c r="BE171" i="36"/>
  <c r="T171" i="36"/>
  <c r="R171" i="36"/>
  <c r="P171" i="36"/>
  <c r="BI170" i="36"/>
  <c r="BH170" i="36"/>
  <c r="BG170" i="36"/>
  <c r="BE170" i="36"/>
  <c r="T170" i="36"/>
  <c r="R170" i="36"/>
  <c r="P170" i="36"/>
  <c r="BI169" i="36"/>
  <c r="BH169" i="36"/>
  <c r="BG169" i="36"/>
  <c r="BE169" i="36"/>
  <c r="T169" i="36"/>
  <c r="R169" i="36"/>
  <c r="P169" i="36"/>
  <c r="BI168" i="36"/>
  <c r="BH168" i="36"/>
  <c r="BG168" i="36"/>
  <c r="BE168" i="36"/>
  <c r="T168" i="36"/>
  <c r="R168" i="36"/>
  <c r="P168" i="36"/>
  <c r="BI167" i="36"/>
  <c r="BH167" i="36"/>
  <c r="BG167" i="36"/>
  <c r="BE167" i="36"/>
  <c r="T167" i="36"/>
  <c r="R167" i="36"/>
  <c r="P167" i="36"/>
  <c r="BI166" i="36"/>
  <c r="BH166" i="36"/>
  <c r="BG166" i="36"/>
  <c r="BE166" i="36"/>
  <c r="T166" i="36"/>
  <c r="R166" i="36"/>
  <c r="P166" i="36"/>
  <c r="BI164" i="36"/>
  <c r="BH164" i="36"/>
  <c r="BG164" i="36"/>
  <c r="BE164" i="36"/>
  <c r="T164" i="36"/>
  <c r="R164" i="36"/>
  <c r="P164" i="36"/>
  <c r="BI163" i="36"/>
  <c r="BH163" i="36"/>
  <c r="BG163" i="36"/>
  <c r="BE163" i="36"/>
  <c r="T163" i="36"/>
  <c r="R163" i="36"/>
  <c r="P163" i="36"/>
  <c r="BI161" i="36"/>
  <c r="BH161" i="36"/>
  <c r="BG161" i="36"/>
  <c r="BE161" i="36"/>
  <c r="T161" i="36"/>
  <c r="R161" i="36"/>
  <c r="P161" i="36"/>
  <c r="BI160" i="36"/>
  <c r="BH160" i="36"/>
  <c r="BG160" i="36"/>
  <c r="BE160" i="36"/>
  <c r="T160" i="36"/>
  <c r="R160" i="36"/>
  <c r="P160" i="36"/>
  <c r="BI159" i="36"/>
  <c r="BH159" i="36"/>
  <c r="BG159" i="36"/>
  <c r="BE159" i="36"/>
  <c r="T159" i="36"/>
  <c r="R159" i="36"/>
  <c r="P159" i="36"/>
  <c r="BI158" i="36"/>
  <c r="BH158" i="36"/>
  <c r="BG158" i="36"/>
  <c r="BE158" i="36"/>
  <c r="T158" i="36"/>
  <c r="R158" i="36"/>
  <c r="P158" i="36"/>
  <c r="BI157" i="36"/>
  <c r="BH157" i="36"/>
  <c r="BG157" i="36"/>
  <c r="BE157" i="36"/>
  <c r="T157" i="36"/>
  <c r="R157" i="36"/>
  <c r="P157" i="36"/>
  <c r="BI156" i="36"/>
  <c r="BH156" i="36"/>
  <c r="BG156" i="36"/>
  <c r="BE156" i="36"/>
  <c r="T156" i="36"/>
  <c r="R156" i="36"/>
  <c r="P156" i="36"/>
  <c r="BI155" i="36"/>
  <c r="BH155" i="36"/>
  <c r="BG155" i="36"/>
  <c r="BE155" i="36"/>
  <c r="T155" i="36"/>
  <c r="R155" i="36"/>
  <c r="P155" i="36"/>
  <c r="BI154" i="36"/>
  <c r="BH154" i="36"/>
  <c r="BG154" i="36"/>
  <c r="BE154" i="36"/>
  <c r="T154" i="36"/>
  <c r="R154" i="36"/>
  <c r="P154" i="36"/>
  <c r="BI152" i="36"/>
  <c r="BH152" i="36"/>
  <c r="BG152" i="36"/>
  <c r="BE152" i="36"/>
  <c r="T152" i="36"/>
  <c r="R152" i="36"/>
  <c r="P152" i="36"/>
  <c r="BI151" i="36"/>
  <c r="BH151" i="36"/>
  <c r="BG151" i="36"/>
  <c r="BE151" i="36"/>
  <c r="T151" i="36"/>
  <c r="R151" i="36"/>
  <c r="P151" i="36"/>
  <c r="BI150" i="36"/>
  <c r="BH150" i="36"/>
  <c r="BG150" i="36"/>
  <c r="BE150" i="36"/>
  <c r="T150" i="36"/>
  <c r="R150" i="36"/>
  <c r="P150" i="36"/>
  <c r="BI149" i="36"/>
  <c r="BH149" i="36"/>
  <c r="BG149" i="36"/>
  <c r="BE149" i="36"/>
  <c r="T149" i="36"/>
  <c r="R149" i="36"/>
  <c r="P149" i="36"/>
  <c r="BI148" i="36"/>
  <c r="BH148" i="36"/>
  <c r="BG148" i="36"/>
  <c r="BE148" i="36"/>
  <c r="T148" i="36"/>
  <c r="R148" i="36"/>
  <c r="P148" i="36"/>
  <c r="BI147" i="36"/>
  <c r="BH147" i="36"/>
  <c r="BG147" i="36"/>
  <c r="BE147" i="36"/>
  <c r="T147" i="36"/>
  <c r="R147" i="36"/>
  <c r="P147" i="36"/>
  <c r="BI145" i="36"/>
  <c r="BH145" i="36"/>
  <c r="BG145" i="36"/>
  <c r="BE145" i="36"/>
  <c r="T145" i="36"/>
  <c r="R145" i="36"/>
  <c r="P145" i="36"/>
  <c r="BI144" i="36"/>
  <c r="BH144" i="36"/>
  <c r="BG144" i="36"/>
  <c r="BE144" i="36"/>
  <c r="T144" i="36"/>
  <c r="R144" i="36"/>
  <c r="P144" i="36"/>
  <c r="J138" i="36"/>
  <c r="F137" i="36"/>
  <c r="F135" i="36"/>
  <c r="E133" i="36"/>
  <c r="J96" i="36"/>
  <c r="F95" i="36"/>
  <c r="F93" i="36"/>
  <c r="E91" i="36"/>
  <c r="J25" i="36"/>
  <c r="E25" i="36"/>
  <c r="J95" i="36"/>
  <c r="J24" i="36"/>
  <c r="J22" i="36"/>
  <c r="E22" i="36"/>
  <c r="F138" i="36"/>
  <c r="J21" i="36"/>
  <c r="J16" i="36"/>
  <c r="J93" i="36"/>
  <c r="E7" i="36"/>
  <c r="E127" i="36"/>
  <c r="J41" i="35"/>
  <c r="J40" i="35"/>
  <c r="AY139" i="1"/>
  <c r="J39" i="35"/>
  <c r="AX139" i="1"/>
  <c r="BI161" i="35"/>
  <c r="BH161" i="35"/>
  <c r="BG161" i="35"/>
  <c r="BE161" i="35"/>
  <c r="T161" i="35"/>
  <c r="R161" i="35"/>
  <c r="P161" i="35"/>
  <c r="BI160" i="35"/>
  <c r="BH160" i="35"/>
  <c r="BG160" i="35"/>
  <c r="BE160" i="35"/>
  <c r="T160" i="35"/>
  <c r="R160" i="35"/>
  <c r="P160" i="35"/>
  <c r="BI159" i="35"/>
  <c r="BH159" i="35"/>
  <c r="BG159" i="35"/>
  <c r="BE159" i="35"/>
  <c r="T159" i="35"/>
  <c r="R159" i="35"/>
  <c r="P159" i="35"/>
  <c r="BI158" i="35"/>
  <c r="BH158" i="35"/>
  <c r="BG158" i="35"/>
  <c r="BE158" i="35"/>
  <c r="T158" i="35"/>
  <c r="R158" i="35"/>
  <c r="P158" i="35"/>
  <c r="BI157" i="35"/>
  <c r="BH157" i="35"/>
  <c r="BG157" i="35"/>
  <c r="BE157" i="35"/>
  <c r="T157" i="35"/>
  <c r="R157" i="35"/>
  <c r="P157" i="35"/>
  <c r="BI156" i="35"/>
  <c r="BH156" i="35"/>
  <c r="BG156" i="35"/>
  <c r="BE156" i="35"/>
  <c r="T156" i="35"/>
  <c r="R156" i="35"/>
  <c r="P156" i="35"/>
  <c r="BI155" i="35"/>
  <c r="BH155" i="35"/>
  <c r="BG155" i="35"/>
  <c r="BE155" i="35"/>
  <c r="T155" i="35"/>
  <c r="R155" i="35"/>
  <c r="P155" i="35"/>
  <c r="BI154" i="35"/>
  <c r="BH154" i="35"/>
  <c r="BG154" i="35"/>
  <c r="BE154" i="35"/>
  <c r="T154" i="35"/>
  <c r="R154" i="35"/>
  <c r="P154" i="35"/>
  <c r="BI153" i="35"/>
  <c r="BH153" i="35"/>
  <c r="BG153" i="35"/>
  <c r="BE153" i="35"/>
  <c r="T153" i="35"/>
  <c r="R153" i="35"/>
  <c r="P153" i="35"/>
  <c r="BI152" i="35"/>
  <c r="BH152" i="35"/>
  <c r="BG152" i="35"/>
  <c r="BE152" i="35"/>
  <c r="T152" i="35"/>
  <c r="R152" i="35"/>
  <c r="P152" i="35"/>
  <c r="BI151" i="35"/>
  <c r="BH151" i="35"/>
  <c r="BG151" i="35"/>
  <c r="BE151" i="35"/>
  <c r="T151" i="35"/>
  <c r="R151" i="35"/>
  <c r="P151" i="35"/>
  <c r="BI150" i="35"/>
  <c r="BH150" i="35"/>
  <c r="BG150" i="35"/>
  <c r="BE150" i="35"/>
  <c r="T150" i="35"/>
  <c r="R150" i="35"/>
  <c r="P150" i="35"/>
  <c r="BI149" i="35"/>
  <c r="BH149" i="35"/>
  <c r="BG149" i="35"/>
  <c r="BE149" i="35"/>
  <c r="T149" i="35"/>
  <c r="R149" i="35"/>
  <c r="P149" i="35"/>
  <c r="BI148" i="35"/>
  <c r="BH148" i="35"/>
  <c r="BG148" i="35"/>
  <c r="BE148" i="35"/>
  <c r="T148" i="35"/>
  <c r="R148" i="35"/>
  <c r="P148" i="35"/>
  <c r="BI146" i="35"/>
  <c r="BH146" i="35"/>
  <c r="BG146" i="35"/>
  <c r="BE146" i="35"/>
  <c r="T146" i="35"/>
  <c r="R146" i="35"/>
  <c r="P146" i="35"/>
  <c r="BI145" i="35"/>
  <c r="BH145" i="35"/>
  <c r="BG145" i="35"/>
  <c r="BE145" i="35"/>
  <c r="T145" i="35"/>
  <c r="R145" i="35"/>
  <c r="P145" i="35"/>
  <c r="BI144" i="35"/>
  <c r="BH144" i="35"/>
  <c r="BG144" i="35"/>
  <c r="BE144" i="35"/>
  <c r="T144" i="35"/>
  <c r="R144" i="35"/>
  <c r="P144" i="35"/>
  <c r="BI143" i="35"/>
  <c r="BH143" i="35"/>
  <c r="BG143" i="35"/>
  <c r="BE143" i="35"/>
  <c r="T143" i="35"/>
  <c r="R143" i="35"/>
  <c r="P143" i="35"/>
  <c r="BI142" i="35"/>
  <c r="BH142" i="35"/>
  <c r="BG142" i="35"/>
  <c r="BE142" i="35"/>
  <c r="T142" i="35"/>
  <c r="R142" i="35"/>
  <c r="P142" i="35"/>
  <c r="BI141" i="35"/>
  <c r="BH141" i="35"/>
  <c r="BG141" i="35"/>
  <c r="BE141" i="35"/>
  <c r="T141" i="35"/>
  <c r="R141" i="35"/>
  <c r="P141" i="35"/>
  <c r="BI140" i="35"/>
  <c r="BH140" i="35"/>
  <c r="BG140" i="35"/>
  <c r="BE140" i="35"/>
  <c r="T140" i="35"/>
  <c r="R140" i="35"/>
  <c r="P140" i="35"/>
  <c r="BI137" i="35"/>
  <c r="BH137" i="35"/>
  <c r="BG137" i="35"/>
  <c r="BE137" i="35"/>
  <c r="T137" i="35"/>
  <c r="T136" i="35"/>
  <c r="R137" i="35"/>
  <c r="R136" i="35"/>
  <c r="P137" i="35"/>
  <c r="P136" i="35"/>
  <c r="BI135" i="35"/>
  <c r="BH135" i="35"/>
  <c r="BG135" i="35"/>
  <c r="BE135" i="35"/>
  <c r="T135" i="35"/>
  <c r="R135" i="35"/>
  <c r="P135" i="35"/>
  <c r="BI134" i="35"/>
  <c r="BH134" i="35"/>
  <c r="BG134" i="35"/>
  <c r="BE134" i="35"/>
  <c r="T134" i="35"/>
  <c r="R134" i="35"/>
  <c r="P134" i="35"/>
  <c r="BI133" i="35"/>
  <c r="BH133" i="35"/>
  <c r="BG133" i="35"/>
  <c r="BE133" i="35"/>
  <c r="T133" i="35"/>
  <c r="R133" i="35"/>
  <c r="P133" i="35"/>
  <c r="J127" i="35"/>
  <c r="F126" i="35"/>
  <c r="F124" i="35"/>
  <c r="E122" i="35"/>
  <c r="J96" i="35"/>
  <c r="F95" i="35"/>
  <c r="F93" i="35"/>
  <c r="E91" i="35"/>
  <c r="J25" i="35"/>
  <c r="E25" i="35"/>
  <c r="J126" i="35"/>
  <c r="J24" i="35"/>
  <c r="J22" i="35"/>
  <c r="E22" i="35"/>
  <c r="F96" i="35"/>
  <c r="J21" i="35"/>
  <c r="J16" i="35"/>
  <c r="J124" i="35"/>
  <c r="E7" i="35"/>
  <c r="E85" i="35"/>
  <c r="J41" i="34"/>
  <c r="J40" i="34"/>
  <c r="AY138" i="1"/>
  <c r="J39" i="34"/>
  <c r="AX138" i="1"/>
  <c r="BI187" i="34"/>
  <c r="BH187" i="34"/>
  <c r="BG187" i="34"/>
  <c r="BE187" i="34"/>
  <c r="T187" i="34"/>
  <c r="T186" i="34"/>
  <c r="R187" i="34"/>
  <c r="R186" i="34"/>
  <c r="P187" i="34"/>
  <c r="P186" i="34"/>
  <c r="BI185" i="34"/>
  <c r="BH185" i="34"/>
  <c r="BG185" i="34"/>
  <c r="BE185" i="34"/>
  <c r="T185" i="34"/>
  <c r="R185" i="34"/>
  <c r="P185" i="34"/>
  <c r="BI184" i="34"/>
  <c r="BH184" i="34"/>
  <c r="BG184" i="34"/>
  <c r="BE184" i="34"/>
  <c r="T184" i="34"/>
  <c r="R184" i="34"/>
  <c r="P184" i="34"/>
  <c r="BI182" i="34"/>
  <c r="BH182" i="34"/>
  <c r="BG182" i="34"/>
  <c r="BE182" i="34"/>
  <c r="T182" i="34"/>
  <c r="R182" i="34"/>
  <c r="P182" i="34"/>
  <c r="BI181" i="34"/>
  <c r="BH181" i="34"/>
  <c r="BG181" i="34"/>
  <c r="BE181" i="34"/>
  <c r="T181" i="34"/>
  <c r="R181" i="34"/>
  <c r="P181" i="34"/>
  <c r="BI180" i="34"/>
  <c r="BH180" i="34"/>
  <c r="BG180" i="34"/>
  <c r="BE180" i="34"/>
  <c r="T180" i="34"/>
  <c r="R180" i="34"/>
  <c r="P180" i="34"/>
  <c r="BI179" i="34"/>
  <c r="BH179" i="34"/>
  <c r="BG179" i="34"/>
  <c r="BE179" i="34"/>
  <c r="T179" i="34"/>
  <c r="R179" i="34"/>
  <c r="P179" i="34"/>
  <c r="BI178" i="34"/>
  <c r="BH178" i="34"/>
  <c r="BG178" i="34"/>
  <c r="BE178" i="34"/>
  <c r="T178" i="34"/>
  <c r="R178" i="34"/>
  <c r="P178" i="34"/>
  <c r="BI177" i="34"/>
  <c r="BH177" i="34"/>
  <c r="BG177" i="34"/>
  <c r="BE177" i="34"/>
  <c r="T177" i="34"/>
  <c r="R177" i="34"/>
  <c r="P177" i="34"/>
  <c r="BI176" i="34"/>
  <c r="BH176" i="34"/>
  <c r="BG176" i="34"/>
  <c r="BE176" i="34"/>
  <c r="T176" i="34"/>
  <c r="R176" i="34"/>
  <c r="P176" i="34"/>
  <c r="BI174" i="34"/>
  <c r="BH174" i="34"/>
  <c r="BG174" i="34"/>
  <c r="BE174" i="34"/>
  <c r="T174" i="34"/>
  <c r="R174" i="34"/>
  <c r="P174" i="34"/>
  <c r="BI173" i="34"/>
  <c r="BH173" i="34"/>
  <c r="BG173" i="34"/>
  <c r="BE173" i="34"/>
  <c r="T173" i="34"/>
  <c r="R173" i="34"/>
  <c r="P173" i="34"/>
  <c r="BI172" i="34"/>
  <c r="BH172" i="34"/>
  <c r="BG172" i="34"/>
  <c r="BE172" i="34"/>
  <c r="T172" i="34"/>
  <c r="R172" i="34"/>
  <c r="P172" i="34"/>
  <c r="BI171" i="34"/>
  <c r="BH171" i="34"/>
  <c r="BG171" i="34"/>
  <c r="BE171" i="34"/>
  <c r="T171" i="34"/>
  <c r="R171" i="34"/>
  <c r="P171" i="34"/>
  <c r="BI170" i="34"/>
  <c r="BH170" i="34"/>
  <c r="BG170" i="34"/>
  <c r="BE170" i="34"/>
  <c r="T170" i="34"/>
  <c r="R170" i="34"/>
  <c r="P170" i="34"/>
  <c r="BI169" i="34"/>
  <c r="BH169" i="34"/>
  <c r="BG169" i="34"/>
  <c r="BE169" i="34"/>
  <c r="T169" i="34"/>
  <c r="R169" i="34"/>
  <c r="P169" i="34"/>
  <c r="BI168" i="34"/>
  <c r="BH168" i="34"/>
  <c r="BG168" i="34"/>
  <c r="BE168" i="34"/>
  <c r="T168" i="34"/>
  <c r="R168" i="34"/>
  <c r="P168" i="34"/>
  <c r="BI167" i="34"/>
  <c r="BH167" i="34"/>
  <c r="BG167" i="34"/>
  <c r="BE167" i="34"/>
  <c r="T167" i="34"/>
  <c r="R167" i="34"/>
  <c r="P167" i="34"/>
  <c r="BI166" i="34"/>
  <c r="BH166" i="34"/>
  <c r="BG166" i="34"/>
  <c r="BE166" i="34"/>
  <c r="T166" i="34"/>
  <c r="R166" i="34"/>
  <c r="P166" i="34"/>
  <c r="BI165" i="34"/>
  <c r="BH165" i="34"/>
  <c r="BG165" i="34"/>
  <c r="BE165" i="34"/>
  <c r="T165" i="34"/>
  <c r="R165" i="34"/>
  <c r="P165" i="34"/>
  <c r="BI163" i="34"/>
  <c r="BH163" i="34"/>
  <c r="BG163" i="34"/>
  <c r="BE163" i="34"/>
  <c r="T163" i="34"/>
  <c r="R163" i="34"/>
  <c r="P163" i="34"/>
  <c r="BI162" i="34"/>
  <c r="BH162" i="34"/>
  <c r="BG162" i="34"/>
  <c r="BE162" i="34"/>
  <c r="T162" i="34"/>
  <c r="R162" i="34"/>
  <c r="P162" i="34"/>
  <c r="BI161" i="34"/>
  <c r="BH161" i="34"/>
  <c r="BG161" i="34"/>
  <c r="BE161" i="34"/>
  <c r="T161" i="34"/>
  <c r="R161" i="34"/>
  <c r="P161" i="34"/>
  <c r="BI160" i="34"/>
  <c r="BH160" i="34"/>
  <c r="BG160" i="34"/>
  <c r="BE160" i="34"/>
  <c r="T160" i="34"/>
  <c r="R160" i="34"/>
  <c r="P160" i="34"/>
  <c r="BI159" i="34"/>
  <c r="BH159" i="34"/>
  <c r="BG159" i="34"/>
  <c r="BE159" i="34"/>
  <c r="T159" i="34"/>
  <c r="R159" i="34"/>
  <c r="P159" i="34"/>
  <c r="BI158" i="34"/>
  <c r="BH158" i="34"/>
  <c r="BG158" i="34"/>
  <c r="BE158" i="34"/>
  <c r="T158" i="34"/>
  <c r="R158" i="34"/>
  <c r="P158" i="34"/>
  <c r="BI157" i="34"/>
  <c r="BH157" i="34"/>
  <c r="BG157" i="34"/>
  <c r="BE157" i="34"/>
  <c r="T157" i="34"/>
  <c r="R157" i="34"/>
  <c r="P157" i="34"/>
  <c r="BI156" i="34"/>
  <c r="BH156" i="34"/>
  <c r="BG156" i="34"/>
  <c r="BE156" i="34"/>
  <c r="T156" i="34"/>
  <c r="R156" i="34"/>
  <c r="P156" i="34"/>
  <c r="BI155" i="34"/>
  <c r="BH155" i="34"/>
  <c r="BG155" i="34"/>
  <c r="BE155" i="34"/>
  <c r="T155" i="34"/>
  <c r="R155" i="34"/>
  <c r="P155" i="34"/>
  <c r="BI154" i="34"/>
  <c r="BH154" i="34"/>
  <c r="BG154" i="34"/>
  <c r="BE154" i="34"/>
  <c r="T154" i="34"/>
  <c r="R154" i="34"/>
  <c r="P154" i="34"/>
  <c r="BI153" i="34"/>
  <c r="BH153" i="34"/>
  <c r="BG153" i="34"/>
  <c r="BE153" i="34"/>
  <c r="T153" i="34"/>
  <c r="R153" i="34"/>
  <c r="P153" i="34"/>
  <c r="BI152" i="34"/>
  <c r="BH152" i="34"/>
  <c r="BG152" i="34"/>
  <c r="BE152" i="34"/>
  <c r="T152" i="34"/>
  <c r="R152" i="34"/>
  <c r="P152" i="34"/>
  <c r="BI151" i="34"/>
  <c r="BH151" i="34"/>
  <c r="BG151" i="34"/>
  <c r="BE151" i="34"/>
  <c r="T151" i="34"/>
  <c r="R151" i="34"/>
  <c r="P151" i="34"/>
  <c r="BI150" i="34"/>
  <c r="BH150" i="34"/>
  <c r="BG150" i="34"/>
  <c r="BE150" i="34"/>
  <c r="T150" i="34"/>
  <c r="R150" i="34"/>
  <c r="P150" i="34"/>
  <c r="BI149" i="34"/>
  <c r="BH149" i="34"/>
  <c r="BG149" i="34"/>
  <c r="BE149" i="34"/>
  <c r="T149" i="34"/>
  <c r="R149" i="34"/>
  <c r="P149" i="34"/>
  <c r="BI148" i="34"/>
  <c r="BH148" i="34"/>
  <c r="BG148" i="34"/>
  <c r="BE148" i="34"/>
  <c r="T148" i="34"/>
  <c r="R148" i="34"/>
  <c r="P148" i="34"/>
  <c r="BI147" i="34"/>
  <c r="BH147" i="34"/>
  <c r="BG147" i="34"/>
  <c r="BE147" i="34"/>
  <c r="T147" i="34"/>
  <c r="R147" i="34"/>
  <c r="P147" i="34"/>
  <c r="BI144" i="34"/>
  <c r="BH144" i="34"/>
  <c r="BG144" i="34"/>
  <c r="BE144" i="34"/>
  <c r="T144" i="34"/>
  <c r="T143" i="34"/>
  <c r="R144" i="34"/>
  <c r="R143" i="34"/>
  <c r="P144" i="34"/>
  <c r="P143" i="34"/>
  <c r="BI142" i="34"/>
  <c r="BH142" i="34"/>
  <c r="BG142" i="34"/>
  <c r="BE142" i="34"/>
  <c r="T142" i="34"/>
  <c r="R142" i="34"/>
  <c r="P142" i="34"/>
  <c r="BI141" i="34"/>
  <c r="BH141" i="34"/>
  <c r="BG141" i="34"/>
  <c r="BE141" i="34"/>
  <c r="T141" i="34"/>
  <c r="R141" i="34"/>
  <c r="P141" i="34"/>
  <c r="BI140" i="34"/>
  <c r="BH140" i="34"/>
  <c r="BG140" i="34"/>
  <c r="BE140" i="34"/>
  <c r="T140" i="34"/>
  <c r="R140" i="34"/>
  <c r="P140" i="34"/>
  <c r="BI138" i="34"/>
  <c r="BH138" i="34"/>
  <c r="BG138" i="34"/>
  <c r="BE138" i="34"/>
  <c r="T138" i="34"/>
  <c r="R138" i="34"/>
  <c r="P138" i="34"/>
  <c r="BI137" i="34"/>
  <c r="BH137" i="34"/>
  <c r="BG137" i="34"/>
  <c r="BE137" i="34"/>
  <c r="T137" i="34"/>
  <c r="R137" i="34"/>
  <c r="P137" i="34"/>
  <c r="J131" i="34"/>
  <c r="F130" i="34"/>
  <c r="F128" i="34"/>
  <c r="E126" i="34"/>
  <c r="J96" i="34"/>
  <c r="F95" i="34"/>
  <c r="F93" i="34"/>
  <c r="E91" i="34"/>
  <c r="J25" i="34"/>
  <c r="E25" i="34"/>
  <c r="J130" i="34"/>
  <c r="J24" i="34"/>
  <c r="J22" i="34"/>
  <c r="E22" i="34"/>
  <c r="F96" i="34"/>
  <c r="J21" i="34"/>
  <c r="J16" i="34"/>
  <c r="J128" i="34"/>
  <c r="E7" i="34"/>
  <c r="E120" i="34"/>
  <c r="J41" i="33"/>
  <c r="J40" i="33"/>
  <c r="AY137" i="1"/>
  <c r="J39" i="33"/>
  <c r="AX137" i="1"/>
  <c r="BI165" i="33"/>
  <c r="BH165" i="33"/>
  <c r="BG165" i="33"/>
  <c r="BE165" i="33"/>
  <c r="T165" i="33"/>
  <c r="R165" i="33"/>
  <c r="P165" i="33"/>
  <c r="BI164" i="33"/>
  <c r="BH164" i="33"/>
  <c r="BG164" i="33"/>
  <c r="BE164" i="33"/>
  <c r="T164" i="33"/>
  <c r="R164" i="33"/>
  <c r="P164" i="33"/>
  <c r="BI163" i="33"/>
  <c r="BH163" i="33"/>
  <c r="BG163" i="33"/>
  <c r="BE163" i="33"/>
  <c r="T163" i="33"/>
  <c r="R163" i="33"/>
  <c r="P163" i="33"/>
  <c r="BI162" i="33"/>
  <c r="BH162" i="33"/>
  <c r="BG162" i="33"/>
  <c r="BE162" i="33"/>
  <c r="T162" i="33"/>
  <c r="R162" i="33"/>
  <c r="P162" i="33"/>
  <c r="BI161" i="33"/>
  <c r="BH161" i="33"/>
  <c r="BG161" i="33"/>
  <c r="BE161" i="33"/>
  <c r="T161" i="33"/>
  <c r="R161" i="33"/>
  <c r="P161" i="33"/>
  <c r="BI160" i="33"/>
  <c r="BH160" i="33"/>
  <c r="BG160" i="33"/>
  <c r="BE160" i="33"/>
  <c r="T160" i="33"/>
  <c r="R160" i="33"/>
  <c r="P160" i="33"/>
  <c r="BI159" i="33"/>
  <c r="BH159" i="33"/>
  <c r="BG159" i="33"/>
  <c r="BE159" i="33"/>
  <c r="T159" i="33"/>
  <c r="R159" i="33"/>
  <c r="P159" i="33"/>
  <c r="BI157" i="33"/>
  <c r="BH157" i="33"/>
  <c r="BG157" i="33"/>
  <c r="BE157" i="33"/>
  <c r="T157" i="33"/>
  <c r="R157" i="33"/>
  <c r="P157" i="33"/>
  <c r="BI156" i="33"/>
  <c r="BH156" i="33"/>
  <c r="BG156" i="33"/>
  <c r="BE156" i="33"/>
  <c r="T156" i="33"/>
  <c r="R156" i="33"/>
  <c r="P156" i="33"/>
  <c r="BI155" i="33"/>
  <c r="BH155" i="33"/>
  <c r="BG155" i="33"/>
  <c r="BE155" i="33"/>
  <c r="T155" i="33"/>
  <c r="R155" i="33"/>
  <c r="P155" i="33"/>
  <c r="BI153" i="33"/>
  <c r="BH153" i="33"/>
  <c r="BG153" i="33"/>
  <c r="BE153" i="33"/>
  <c r="T153" i="33"/>
  <c r="R153" i="33"/>
  <c r="P153" i="33"/>
  <c r="BI152" i="33"/>
  <c r="BH152" i="33"/>
  <c r="BG152" i="33"/>
  <c r="BE152" i="33"/>
  <c r="T152" i="33"/>
  <c r="R152" i="33"/>
  <c r="P152" i="33"/>
  <c r="BI151" i="33"/>
  <c r="BH151" i="33"/>
  <c r="BG151" i="33"/>
  <c r="BE151" i="33"/>
  <c r="T151" i="33"/>
  <c r="R151" i="33"/>
  <c r="P151" i="33"/>
  <c r="BI150" i="33"/>
  <c r="BH150" i="33"/>
  <c r="BG150" i="33"/>
  <c r="BE150" i="33"/>
  <c r="T150" i="33"/>
  <c r="R150" i="33"/>
  <c r="P150" i="33"/>
  <c r="BI149" i="33"/>
  <c r="BH149" i="33"/>
  <c r="BG149" i="33"/>
  <c r="BE149" i="33"/>
  <c r="T149" i="33"/>
  <c r="R149" i="33"/>
  <c r="P149" i="33"/>
  <c r="BI148" i="33"/>
  <c r="BH148" i="33"/>
  <c r="BG148" i="33"/>
  <c r="BE148" i="33"/>
  <c r="T148" i="33"/>
  <c r="R148" i="33"/>
  <c r="P148" i="33"/>
  <c r="BI147" i="33"/>
  <c r="BH147" i="33"/>
  <c r="BG147" i="33"/>
  <c r="BE147" i="33"/>
  <c r="T147" i="33"/>
  <c r="R147" i="33"/>
  <c r="P147" i="33"/>
  <c r="BI146" i="33"/>
  <c r="BH146" i="33"/>
  <c r="BG146" i="33"/>
  <c r="BE146" i="33"/>
  <c r="T146" i="33"/>
  <c r="R146" i="33"/>
  <c r="P146" i="33"/>
  <c r="BI143" i="33"/>
  <c r="BH143" i="33"/>
  <c r="BG143" i="33"/>
  <c r="BE143" i="33"/>
  <c r="T143" i="33"/>
  <c r="T142" i="33"/>
  <c r="R143" i="33"/>
  <c r="R142" i="33"/>
  <c r="P143" i="33"/>
  <c r="P142" i="33"/>
  <c r="BI141" i="33"/>
  <c r="BH141" i="33"/>
  <c r="BG141" i="33"/>
  <c r="BE141" i="33"/>
  <c r="T141" i="33"/>
  <c r="R141" i="33"/>
  <c r="P141" i="33"/>
  <c r="BI140" i="33"/>
  <c r="BH140" i="33"/>
  <c r="BG140" i="33"/>
  <c r="BE140" i="33"/>
  <c r="T140" i="33"/>
  <c r="R140" i="33"/>
  <c r="P140" i="33"/>
  <c r="BI138" i="33"/>
  <c r="BH138" i="33"/>
  <c r="BG138" i="33"/>
  <c r="BE138" i="33"/>
  <c r="T138" i="33"/>
  <c r="R138" i="33"/>
  <c r="P138" i="33"/>
  <c r="BI137" i="33"/>
  <c r="BH137" i="33"/>
  <c r="BG137" i="33"/>
  <c r="BE137" i="33"/>
  <c r="T137" i="33"/>
  <c r="R137" i="33"/>
  <c r="P137" i="33"/>
  <c r="BI136" i="33"/>
  <c r="BH136" i="33"/>
  <c r="BG136" i="33"/>
  <c r="BE136" i="33"/>
  <c r="T136" i="33"/>
  <c r="R136" i="33"/>
  <c r="P136" i="33"/>
  <c r="BI135" i="33"/>
  <c r="BH135" i="33"/>
  <c r="BG135" i="33"/>
  <c r="BE135" i="33"/>
  <c r="T135" i="33"/>
  <c r="R135" i="33"/>
  <c r="P135" i="33"/>
  <c r="J129" i="33"/>
  <c r="F128" i="33"/>
  <c r="F126" i="33"/>
  <c r="E124" i="33"/>
  <c r="J96" i="33"/>
  <c r="F95" i="33"/>
  <c r="F93" i="33"/>
  <c r="E91" i="33"/>
  <c r="J25" i="33"/>
  <c r="E25" i="33"/>
  <c r="J128" i="33"/>
  <c r="J24" i="33"/>
  <c r="J22" i="33"/>
  <c r="E22" i="33"/>
  <c r="F96" i="33"/>
  <c r="J21" i="33"/>
  <c r="J16" i="33"/>
  <c r="J93" i="33"/>
  <c r="E7" i="33"/>
  <c r="E118" i="33"/>
  <c r="J41" i="32"/>
  <c r="J40" i="32"/>
  <c r="AY136" i="1"/>
  <c r="J39" i="32"/>
  <c r="AX136" i="1"/>
  <c r="BI164" i="32"/>
  <c r="BH164" i="32"/>
  <c r="BG164" i="32"/>
  <c r="BE164" i="32"/>
  <c r="T164" i="32"/>
  <c r="R164" i="32"/>
  <c r="P164" i="32"/>
  <c r="BI163" i="32"/>
  <c r="BH163" i="32"/>
  <c r="BG163" i="32"/>
  <c r="BE163" i="32"/>
  <c r="T163" i="32"/>
  <c r="R163" i="32"/>
  <c r="P163" i="32"/>
  <c r="BI162" i="32"/>
  <c r="BH162" i="32"/>
  <c r="BG162" i="32"/>
  <c r="BE162" i="32"/>
  <c r="T162" i="32"/>
  <c r="R162" i="32"/>
  <c r="P162" i="32"/>
  <c r="BI161" i="32"/>
  <c r="BH161" i="32"/>
  <c r="BG161" i="32"/>
  <c r="BE161" i="32"/>
  <c r="T161" i="32"/>
  <c r="R161" i="32"/>
  <c r="P161" i="32"/>
  <c r="BI159" i="32"/>
  <c r="BH159" i="32"/>
  <c r="BG159" i="32"/>
  <c r="BE159" i="32"/>
  <c r="T159" i="32"/>
  <c r="T158" i="32"/>
  <c r="R159" i="32"/>
  <c r="R158" i="32"/>
  <c r="P159" i="32"/>
  <c r="P158" i="32"/>
  <c r="BI156" i="32"/>
  <c r="BH156" i="32"/>
  <c r="BG156" i="32"/>
  <c r="BE156" i="32"/>
  <c r="T156" i="32"/>
  <c r="T155" i="32"/>
  <c r="R156" i="32"/>
  <c r="R155" i="32"/>
  <c r="P156" i="32"/>
  <c r="P155" i="32"/>
  <c r="BI154" i="32"/>
  <c r="BH154" i="32"/>
  <c r="BG154" i="32"/>
  <c r="BE154" i="32"/>
  <c r="T154" i="32"/>
  <c r="R154" i="32"/>
  <c r="P154" i="32"/>
  <c r="BI153" i="32"/>
  <c r="BH153" i="32"/>
  <c r="BG153" i="32"/>
  <c r="BE153" i="32"/>
  <c r="T153" i="32"/>
  <c r="R153" i="32"/>
  <c r="P153" i="32"/>
  <c r="BI152" i="32"/>
  <c r="BH152" i="32"/>
  <c r="BG152" i="32"/>
  <c r="BE152" i="32"/>
  <c r="T152" i="32"/>
  <c r="R152" i="32"/>
  <c r="P152" i="32"/>
  <c r="BI151" i="32"/>
  <c r="BH151" i="32"/>
  <c r="BG151" i="32"/>
  <c r="BE151" i="32"/>
  <c r="T151" i="32"/>
  <c r="R151" i="32"/>
  <c r="P151" i="32"/>
  <c r="BI150" i="32"/>
  <c r="BH150" i="32"/>
  <c r="BG150" i="32"/>
  <c r="BE150" i="32"/>
  <c r="T150" i="32"/>
  <c r="R150" i="32"/>
  <c r="P150" i="32"/>
  <c r="BI149" i="32"/>
  <c r="BH149" i="32"/>
  <c r="BG149" i="32"/>
  <c r="BE149" i="32"/>
  <c r="T149" i="32"/>
  <c r="R149" i="32"/>
  <c r="P149" i="32"/>
  <c r="BI148" i="32"/>
  <c r="BH148" i="32"/>
  <c r="BG148" i="32"/>
  <c r="BE148" i="32"/>
  <c r="T148" i="32"/>
  <c r="R148" i="32"/>
  <c r="P148" i="32"/>
  <c r="BI147" i="32"/>
  <c r="BH147" i="32"/>
  <c r="BG147" i="32"/>
  <c r="BE147" i="32"/>
  <c r="T147" i="32"/>
  <c r="R147" i="32"/>
  <c r="P147" i="32"/>
  <c r="BI146" i="32"/>
  <c r="BH146" i="32"/>
  <c r="BG146" i="32"/>
  <c r="BE146" i="32"/>
  <c r="T146" i="32"/>
  <c r="R146" i="32"/>
  <c r="P146" i="32"/>
  <c r="BI145" i="32"/>
  <c r="BH145" i="32"/>
  <c r="BG145" i="32"/>
  <c r="BE145" i="32"/>
  <c r="T145" i="32"/>
  <c r="R145" i="32"/>
  <c r="P145" i="32"/>
  <c r="BI144" i="32"/>
  <c r="BH144" i="32"/>
  <c r="BG144" i="32"/>
  <c r="BE144" i="32"/>
  <c r="T144" i="32"/>
  <c r="R144" i="32"/>
  <c r="P144" i="32"/>
  <c r="BI142" i="32"/>
  <c r="BH142" i="32"/>
  <c r="BG142" i="32"/>
  <c r="BE142" i="32"/>
  <c r="T142" i="32"/>
  <c r="R142" i="32"/>
  <c r="P142" i="32"/>
  <c r="BI141" i="32"/>
  <c r="BH141" i="32"/>
  <c r="BG141" i="32"/>
  <c r="BE141" i="32"/>
  <c r="T141" i="32"/>
  <c r="R141" i="32"/>
  <c r="P141" i="32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8" i="32"/>
  <c r="BH138" i="32"/>
  <c r="BG138" i="32"/>
  <c r="BE138" i="32"/>
  <c r="T138" i="32"/>
  <c r="R138" i="32"/>
  <c r="P138" i="32"/>
  <c r="BI137" i="32"/>
  <c r="BH137" i="32"/>
  <c r="BG137" i="32"/>
  <c r="BE137" i="32"/>
  <c r="T137" i="32"/>
  <c r="R137" i="32"/>
  <c r="P137" i="32"/>
  <c r="BI136" i="32"/>
  <c r="BH136" i="32"/>
  <c r="BG136" i="32"/>
  <c r="BE136" i="32"/>
  <c r="T136" i="32"/>
  <c r="R136" i="32"/>
  <c r="P136" i="32"/>
  <c r="BI135" i="32"/>
  <c r="BH135" i="32"/>
  <c r="BG135" i="32"/>
  <c r="BE135" i="32"/>
  <c r="T135" i="32"/>
  <c r="R135" i="32"/>
  <c r="P135" i="32"/>
  <c r="BI134" i="32"/>
  <c r="BH134" i="32"/>
  <c r="BG134" i="32"/>
  <c r="BE134" i="32"/>
  <c r="T134" i="32"/>
  <c r="R134" i="32"/>
  <c r="P134" i="32"/>
  <c r="J128" i="32"/>
  <c r="F127" i="32"/>
  <c r="F125" i="32"/>
  <c r="E123" i="32"/>
  <c r="J96" i="32"/>
  <c r="F95" i="32"/>
  <c r="F93" i="32"/>
  <c r="E91" i="32"/>
  <c r="J25" i="32"/>
  <c r="E25" i="32"/>
  <c r="J95" i="32"/>
  <c r="J24" i="32"/>
  <c r="J22" i="32"/>
  <c r="E22" i="32"/>
  <c r="F128" i="32"/>
  <c r="J21" i="32"/>
  <c r="J16" i="32"/>
  <c r="J93" i="32"/>
  <c r="E7" i="32"/>
  <c r="E85" i="32"/>
  <c r="J41" i="31"/>
  <c r="J40" i="31"/>
  <c r="AY133" i="1"/>
  <c r="J39" i="31"/>
  <c r="AX133" i="1"/>
  <c r="BI180" i="31"/>
  <c r="BH180" i="31"/>
  <c r="BG180" i="31"/>
  <c r="BE180" i="31"/>
  <c r="T180" i="31"/>
  <c r="R180" i="31"/>
  <c r="P180" i="31"/>
  <c r="BI179" i="31"/>
  <c r="BH179" i="31"/>
  <c r="BG179" i="31"/>
  <c r="BE179" i="31"/>
  <c r="T179" i="31"/>
  <c r="R179" i="31"/>
  <c r="P179" i="31"/>
  <c r="BI178" i="31"/>
  <c r="BH178" i="31"/>
  <c r="BG178" i="31"/>
  <c r="BE178" i="31"/>
  <c r="T178" i="31"/>
  <c r="R178" i="31"/>
  <c r="P178" i="31"/>
  <c r="BI176" i="31"/>
  <c r="BH176" i="31"/>
  <c r="BG176" i="31"/>
  <c r="BE176" i="31"/>
  <c r="T176" i="31"/>
  <c r="R176" i="31"/>
  <c r="P176" i="31"/>
  <c r="BI175" i="31"/>
  <c r="BH175" i="31"/>
  <c r="BG175" i="31"/>
  <c r="BE175" i="31"/>
  <c r="T175" i="31"/>
  <c r="R175" i="31"/>
  <c r="P175" i="31"/>
  <c r="BI174" i="31"/>
  <c r="BH174" i="31"/>
  <c r="BG174" i="31"/>
  <c r="BE174" i="31"/>
  <c r="T174" i="31"/>
  <c r="R174" i="31"/>
  <c r="P174" i="31"/>
  <c r="BI173" i="31"/>
  <c r="BH173" i="31"/>
  <c r="BG173" i="31"/>
  <c r="BE173" i="31"/>
  <c r="T173" i="31"/>
  <c r="R173" i="31"/>
  <c r="P173" i="31"/>
  <c r="BI172" i="31"/>
  <c r="BH172" i="31"/>
  <c r="BG172" i="31"/>
  <c r="BE172" i="31"/>
  <c r="T172" i="31"/>
  <c r="R172" i="31"/>
  <c r="P172" i="31"/>
  <c r="BI171" i="31"/>
  <c r="BH171" i="31"/>
  <c r="BG171" i="31"/>
  <c r="BE171" i="31"/>
  <c r="T171" i="31"/>
  <c r="R171" i="31"/>
  <c r="P171" i="31"/>
  <c r="BI170" i="31"/>
  <c r="BH170" i="31"/>
  <c r="BG170" i="31"/>
  <c r="BE170" i="31"/>
  <c r="T170" i="31"/>
  <c r="R170" i="31"/>
  <c r="P170" i="31"/>
  <c r="BI169" i="31"/>
  <c r="BH169" i="31"/>
  <c r="BG169" i="31"/>
  <c r="BE169" i="31"/>
  <c r="T169" i="31"/>
  <c r="R169" i="31"/>
  <c r="P169" i="31"/>
  <c r="BI168" i="31"/>
  <c r="BH168" i="31"/>
  <c r="BG168" i="31"/>
  <c r="BE168" i="31"/>
  <c r="T168" i="31"/>
  <c r="R168" i="31"/>
  <c r="P168" i="31"/>
  <c r="BI167" i="31"/>
  <c r="BH167" i="31"/>
  <c r="BG167" i="31"/>
  <c r="BE167" i="31"/>
  <c r="T167" i="31"/>
  <c r="R167" i="31"/>
  <c r="P167" i="31"/>
  <c r="BI166" i="31"/>
  <c r="BH166" i="31"/>
  <c r="BG166" i="31"/>
  <c r="BE166" i="31"/>
  <c r="T166" i="31"/>
  <c r="R166" i="31"/>
  <c r="P166" i="31"/>
  <c r="BI164" i="31"/>
  <c r="BH164" i="31"/>
  <c r="BG164" i="31"/>
  <c r="BE164" i="31"/>
  <c r="T164" i="31"/>
  <c r="R164" i="31"/>
  <c r="P164" i="31"/>
  <c r="BI163" i="31"/>
  <c r="BH163" i="31"/>
  <c r="BG163" i="31"/>
  <c r="BE163" i="31"/>
  <c r="T163" i="31"/>
  <c r="R163" i="31"/>
  <c r="P163" i="31"/>
  <c r="BI162" i="31"/>
  <c r="BH162" i="31"/>
  <c r="BG162" i="31"/>
  <c r="BE162" i="31"/>
  <c r="T162" i="31"/>
  <c r="R162" i="31"/>
  <c r="P162" i="31"/>
  <c r="BI161" i="31"/>
  <c r="BH161" i="31"/>
  <c r="BG161" i="31"/>
  <c r="BE161" i="31"/>
  <c r="T161" i="31"/>
  <c r="R161" i="31"/>
  <c r="P161" i="31"/>
  <c r="BI160" i="31"/>
  <c r="BH160" i="31"/>
  <c r="BG160" i="31"/>
  <c r="BE160" i="31"/>
  <c r="T160" i="31"/>
  <c r="R160" i="31"/>
  <c r="P160" i="31"/>
  <c r="BI159" i="31"/>
  <c r="BH159" i="31"/>
  <c r="BG159" i="31"/>
  <c r="BE159" i="31"/>
  <c r="T159" i="31"/>
  <c r="R159" i="31"/>
  <c r="P159" i="31"/>
  <c r="BI158" i="31"/>
  <c r="BH158" i="31"/>
  <c r="BG158" i="31"/>
  <c r="BE158" i="31"/>
  <c r="T158" i="31"/>
  <c r="R158" i="31"/>
  <c r="P158" i="31"/>
  <c r="BI157" i="31"/>
  <c r="BH157" i="31"/>
  <c r="BG157" i="31"/>
  <c r="BE157" i="31"/>
  <c r="T157" i="31"/>
  <c r="R157" i="31"/>
  <c r="P157" i="31"/>
  <c r="BI156" i="31"/>
  <c r="BH156" i="31"/>
  <c r="BG156" i="31"/>
  <c r="BE156" i="31"/>
  <c r="T156" i="31"/>
  <c r="R156" i="31"/>
  <c r="P156" i="31"/>
  <c r="BI155" i="31"/>
  <c r="BH155" i="31"/>
  <c r="BG155" i="31"/>
  <c r="BE155" i="31"/>
  <c r="T155" i="31"/>
  <c r="R155" i="31"/>
  <c r="P155" i="31"/>
  <c r="BI153" i="31"/>
  <c r="BH153" i="31"/>
  <c r="BG153" i="31"/>
  <c r="BE153" i="31"/>
  <c r="T153" i="31"/>
  <c r="R153" i="31"/>
  <c r="P153" i="31"/>
  <c r="BI152" i="31"/>
  <c r="BH152" i="31"/>
  <c r="BG152" i="31"/>
  <c r="BE152" i="31"/>
  <c r="T152" i="31"/>
  <c r="R152" i="31"/>
  <c r="P152" i="31"/>
  <c r="BI151" i="31"/>
  <c r="BH151" i="31"/>
  <c r="BG151" i="31"/>
  <c r="BE151" i="31"/>
  <c r="T151" i="31"/>
  <c r="R151" i="31"/>
  <c r="P151" i="31"/>
  <c r="BI150" i="31"/>
  <c r="BH150" i="31"/>
  <c r="BG150" i="31"/>
  <c r="BE150" i="31"/>
  <c r="T150" i="31"/>
  <c r="R150" i="31"/>
  <c r="P150" i="31"/>
  <c r="BI149" i="31"/>
  <c r="BH149" i="31"/>
  <c r="BG149" i="31"/>
  <c r="BE149" i="31"/>
  <c r="T149" i="31"/>
  <c r="R149" i="31"/>
  <c r="P149" i="31"/>
  <c r="BI148" i="31"/>
  <c r="BH148" i="31"/>
  <c r="BG148" i="31"/>
  <c r="BE148" i="31"/>
  <c r="T148" i="31"/>
  <c r="R148" i="31"/>
  <c r="P148" i="31"/>
  <c r="BI147" i="31"/>
  <c r="BH147" i="31"/>
  <c r="BG147" i="31"/>
  <c r="BE147" i="31"/>
  <c r="T147" i="31"/>
  <c r="R147" i="31"/>
  <c r="P147" i="31"/>
  <c r="BI146" i="31"/>
  <c r="BH146" i="31"/>
  <c r="BG146" i="31"/>
  <c r="BE146" i="31"/>
  <c r="T146" i="31"/>
  <c r="R146" i="31"/>
  <c r="P146" i="31"/>
  <c r="BI145" i="31"/>
  <c r="BH145" i="31"/>
  <c r="BG145" i="31"/>
  <c r="BE145" i="31"/>
  <c r="T145" i="31"/>
  <c r="R145" i="31"/>
  <c r="P145" i="31"/>
  <c r="BI144" i="31"/>
  <c r="BH144" i="31"/>
  <c r="BG144" i="31"/>
  <c r="BE144" i="31"/>
  <c r="T144" i="31"/>
  <c r="R144" i="31"/>
  <c r="P144" i="31"/>
  <c r="BI143" i="31"/>
  <c r="BH143" i="31"/>
  <c r="BG143" i="31"/>
  <c r="BE143" i="31"/>
  <c r="T143" i="31"/>
  <c r="R143" i="31"/>
  <c r="P143" i="31"/>
  <c r="BI142" i="31"/>
  <c r="BH142" i="31"/>
  <c r="BG142" i="31"/>
  <c r="BE142" i="31"/>
  <c r="T142" i="31"/>
  <c r="R142" i="31"/>
  <c r="P142" i="31"/>
  <c r="BI141" i="31"/>
  <c r="BH141" i="31"/>
  <c r="BG141" i="31"/>
  <c r="BE141" i="31"/>
  <c r="T141" i="31"/>
  <c r="R141" i="31"/>
  <c r="P141" i="31"/>
  <c r="BI140" i="31"/>
  <c r="BH140" i="31"/>
  <c r="BG140" i="31"/>
  <c r="BE140" i="31"/>
  <c r="T140" i="31"/>
  <c r="R140" i="31"/>
  <c r="P140" i="31"/>
  <c r="BI139" i="31"/>
  <c r="BH139" i="31"/>
  <c r="BG139" i="31"/>
  <c r="BE139" i="31"/>
  <c r="T139" i="31"/>
  <c r="R139" i="31"/>
  <c r="P139" i="31"/>
  <c r="BI138" i="31"/>
  <c r="BH138" i="31"/>
  <c r="BG138" i="31"/>
  <c r="BE138" i="31"/>
  <c r="T138" i="31"/>
  <c r="R138" i="31"/>
  <c r="P138" i="31"/>
  <c r="BI135" i="31"/>
  <c r="BH135" i="31"/>
  <c r="BG135" i="31"/>
  <c r="BE135" i="31"/>
  <c r="T135" i="31"/>
  <c r="R135" i="31"/>
  <c r="P135" i="31"/>
  <c r="BI134" i="31"/>
  <c r="BH134" i="31"/>
  <c r="BG134" i="31"/>
  <c r="BE134" i="31"/>
  <c r="T134" i="31"/>
  <c r="R134" i="31"/>
  <c r="P134" i="31"/>
  <c r="J128" i="31"/>
  <c r="F127" i="31"/>
  <c r="F125" i="31"/>
  <c r="E123" i="31"/>
  <c r="J96" i="31"/>
  <c r="F95" i="31"/>
  <c r="F93" i="31"/>
  <c r="E91" i="31"/>
  <c r="J25" i="31"/>
  <c r="E25" i="31"/>
  <c r="J127" i="31"/>
  <c r="J24" i="31"/>
  <c r="J22" i="31"/>
  <c r="E22" i="31"/>
  <c r="F96" i="31"/>
  <c r="J21" i="31"/>
  <c r="J16" i="31"/>
  <c r="J125" i="31"/>
  <c r="E7" i="31"/>
  <c r="E85" i="31"/>
  <c r="J41" i="30"/>
  <c r="J40" i="30"/>
  <c r="AY132" i="1"/>
  <c r="J39" i="30"/>
  <c r="AX132" i="1"/>
  <c r="BI129" i="30"/>
  <c r="BH129" i="30"/>
  <c r="BG129" i="30"/>
  <c r="BE129" i="30"/>
  <c r="T129" i="30"/>
  <c r="T128" i="30"/>
  <c r="T127" i="30"/>
  <c r="T126" i="30"/>
  <c r="R129" i="30"/>
  <c r="R128" i="30"/>
  <c r="R127" i="30"/>
  <c r="R126" i="30"/>
  <c r="P129" i="30"/>
  <c r="P128" i="30"/>
  <c r="P127" i="30"/>
  <c r="P126" i="30"/>
  <c r="AU132" i="1"/>
  <c r="J123" i="30"/>
  <c r="F122" i="30"/>
  <c r="F120" i="30"/>
  <c r="E118" i="30"/>
  <c r="J96" i="30"/>
  <c r="F95" i="30"/>
  <c r="F93" i="30"/>
  <c r="E91" i="30"/>
  <c r="J25" i="30"/>
  <c r="E25" i="30"/>
  <c r="J122" i="30"/>
  <c r="J24" i="30"/>
  <c r="J22" i="30"/>
  <c r="E22" i="30"/>
  <c r="F96" i="30"/>
  <c r="J21" i="30"/>
  <c r="J16" i="30"/>
  <c r="J93" i="30"/>
  <c r="E7" i="30"/>
  <c r="E85" i="30"/>
  <c r="J41" i="29"/>
  <c r="J40" i="29"/>
  <c r="AY131" i="1"/>
  <c r="J39" i="29"/>
  <c r="AX131" i="1"/>
  <c r="BI231" i="29"/>
  <c r="BH231" i="29"/>
  <c r="BG231" i="29"/>
  <c r="BE231" i="29"/>
  <c r="T231" i="29"/>
  <c r="R231" i="29"/>
  <c r="P231" i="29"/>
  <c r="BI230" i="29"/>
  <c r="BH230" i="29"/>
  <c r="BG230" i="29"/>
  <c r="BE230" i="29"/>
  <c r="T230" i="29"/>
  <c r="R230" i="29"/>
  <c r="P230" i="29"/>
  <c r="BI229" i="29"/>
  <c r="BH229" i="29"/>
  <c r="BG229" i="29"/>
  <c r="BE229" i="29"/>
  <c r="T229" i="29"/>
  <c r="R229" i="29"/>
  <c r="P229" i="29"/>
  <c r="BI227" i="29"/>
  <c r="BH227" i="29"/>
  <c r="BG227" i="29"/>
  <c r="BE227" i="29"/>
  <c r="T227" i="29"/>
  <c r="T226" i="29"/>
  <c r="R227" i="29"/>
  <c r="R226" i="29"/>
  <c r="P227" i="29"/>
  <c r="P226" i="29"/>
  <c r="BI225" i="29"/>
  <c r="BH225" i="29"/>
  <c r="BG225" i="29"/>
  <c r="BE225" i="29"/>
  <c r="T225" i="29"/>
  <c r="R225" i="29"/>
  <c r="P225" i="29"/>
  <c r="BI224" i="29"/>
  <c r="BH224" i="29"/>
  <c r="BG224" i="29"/>
  <c r="BE224" i="29"/>
  <c r="T224" i="29"/>
  <c r="R224" i="29"/>
  <c r="P224" i="29"/>
  <c r="BI223" i="29"/>
  <c r="BH223" i="29"/>
  <c r="BG223" i="29"/>
  <c r="BE223" i="29"/>
  <c r="T223" i="29"/>
  <c r="R223" i="29"/>
  <c r="P223" i="29"/>
  <c r="BI221" i="29"/>
  <c r="BH221" i="29"/>
  <c r="BG221" i="29"/>
  <c r="BE221" i="29"/>
  <c r="T221" i="29"/>
  <c r="R221" i="29"/>
  <c r="P221" i="29"/>
  <c r="BI220" i="29"/>
  <c r="BH220" i="29"/>
  <c r="BG220" i="29"/>
  <c r="BE220" i="29"/>
  <c r="T220" i="29"/>
  <c r="R220" i="29"/>
  <c r="P220" i="29"/>
  <c r="BI218" i="29"/>
  <c r="BH218" i="29"/>
  <c r="BG218" i="29"/>
  <c r="BE218" i="29"/>
  <c r="T218" i="29"/>
  <c r="R218" i="29"/>
  <c r="P218" i="29"/>
  <c r="BI217" i="29"/>
  <c r="BH217" i="29"/>
  <c r="BG217" i="29"/>
  <c r="BE217" i="29"/>
  <c r="T217" i="29"/>
  <c r="R217" i="29"/>
  <c r="P217" i="29"/>
  <c r="BI216" i="29"/>
  <c r="BH216" i="29"/>
  <c r="BG216" i="29"/>
  <c r="BE216" i="29"/>
  <c r="T216" i="29"/>
  <c r="R216" i="29"/>
  <c r="P216" i="29"/>
  <c r="BI215" i="29"/>
  <c r="BH215" i="29"/>
  <c r="BG215" i="29"/>
  <c r="BE215" i="29"/>
  <c r="T215" i="29"/>
  <c r="R215" i="29"/>
  <c r="P215" i="29"/>
  <c r="BI214" i="29"/>
  <c r="BH214" i="29"/>
  <c r="BG214" i="29"/>
  <c r="BE214" i="29"/>
  <c r="T214" i="29"/>
  <c r="R214" i="29"/>
  <c r="P214" i="29"/>
  <c r="BI213" i="29"/>
  <c r="BH213" i="29"/>
  <c r="BG213" i="29"/>
  <c r="BE213" i="29"/>
  <c r="T213" i="29"/>
  <c r="R213" i="29"/>
  <c r="P213" i="29"/>
  <c r="BI212" i="29"/>
  <c r="BH212" i="29"/>
  <c r="BG212" i="29"/>
  <c r="BE212" i="29"/>
  <c r="T212" i="29"/>
  <c r="R212" i="29"/>
  <c r="P212" i="29"/>
  <c r="BI211" i="29"/>
  <c r="BH211" i="29"/>
  <c r="BG211" i="29"/>
  <c r="BE211" i="29"/>
  <c r="T211" i="29"/>
  <c r="R211" i="29"/>
  <c r="P211" i="29"/>
  <c r="BI210" i="29"/>
  <c r="BH210" i="29"/>
  <c r="BG210" i="29"/>
  <c r="BE210" i="29"/>
  <c r="T210" i="29"/>
  <c r="R210" i="29"/>
  <c r="P210" i="29"/>
  <c r="BI209" i="29"/>
  <c r="BH209" i="29"/>
  <c r="BG209" i="29"/>
  <c r="BE209" i="29"/>
  <c r="T209" i="29"/>
  <c r="R209" i="29"/>
  <c r="P209" i="29"/>
  <c r="BI208" i="29"/>
  <c r="BH208" i="29"/>
  <c r="BG208" i="29"/>
  <c r="BE208" i="29"/>
  <c r="T208" i="29"/>
  <c r="R208" i="29"/>
  <c r="P208" i="29"/>
  <c r="BI207" i="29"/>
  <c r="BH207" i="29"/>
  <c r="BG207" i="29"/>
  <c r="BE207" i="29"/>
  <c r="T207" i="29"/>
  <c r="R207" i="29"/>
  <c r="P207" i="29"/>
  <c r="BI206" i="29"/>
  <c r="BH206" i="29"/>
  <c r="BG206" i="29"/>
  <c r="BE206" i="29"/>
  <c r="T206" i="29"/>
  <c r="R206" i="29"/>
  <c r="P206" i="29"/>
  <c r="BI205" i="29"/>
  <c r="BH205" i="29"/>
  <c r="BG205" i="29"/>
  <c r="BE205" i="29"/>
  <c r="T205" i="29"/>
  <c r="R205" i="29"/>
  <c r="P205" i="29"/>
  <c r="BI204" i="29"/>
  <c r="BH204" i="29"/>
  <c r="BG204" i="29"/>
  <c r="BE204" i="29"/>
  <c r="T204" i="29"/>
  <c r="R204" i="29"/>
  <c r="P204" i="29"/>
  <c r="BI203" i="29"/>
  <c r="BH203" i="29"/>
  <c r="BG203" i="29"/>
  <c r="BE203" i="29"/>
  <c r="T203" i="29"/>
  <c r="R203" i="29"/>
  <c r="P203" i="29"/>
  <c r="BI202" i="29"/>
  <c r="BH202" i="29"/>
  <c r="BG202" i="29"/>
  <c r="BE202" i="29"/>
  <c r="T202" i="29"/>
  <c r="R202" i="29"/>
  <c r="P202" i="29"/>
  <c r="BI201" i="29"/>
  <c r="BH201" i="29"/>
  <c r="BG201" i="29"/>
  <c r="BE201" i="29"/>
  <c r="T201" i="29"/>
  <c r="R201" i="29"/>
  <c r="P201" i="29"/>
  <c r="BI200" i="29"/>
  <c r="BH200" i="29"/>
  <c r="BG200" i="29"/>
  <c r="BE200" i="29"/>
  <c r="T200" i="29"/>
  <c r="R200" i="29"/>
  <c r="P200" i="29"/>
  <c r="BI199" i="29"/>
  <c r="BH199" i="29"/>
  <c r="BG199" i="29"/>
  <c r="BE199" i="29"/>
  <c r="T199" i="29"/>
  <c r="R199" i="29"/>
  <c r="P199" i="29"/>
  <c r="BI198" i="29"/>
  <c r="BH198" i="29"/>
  <c r="BG198" i="29"/>
  <c r="BE198" i="29"/>
  <c r="T198" i="29"/>
  <c r="R198" i="29"/>
  <c r="P198" i="29"/>
  <c r="BI197" i="29"/>
  <c r="BH197" i="29"/>
  <c r="BG197" i="29"/>
  <c r="BE197" i="29"/>
  <c r="T197" i="29"/>
  <c r="R197" i="29"/>
  <c r="P197" i="29"/>
  <c r="BI196" i="29"/>
  <c r="BH196" i="29"/>
  <c r="BG196" i="29"/>
  <c r="BE196" i="29"/>
  <c r="T196" i="29"/>
  <c r="R196" i="29"/>
  <c r="P196" i="29"/>
  <c r="BI195" i="29"/>
  <c r="BH195" i="29"/>
  <c r="BG195" i="29"/>
  <c r="BE195" i="29"/>
  <c r="T195" i="29"/>
  <c r="R195" i="29"/>
  <c r="P195" i="29"/>
  <c r="BI194" i="29"/>
  <c r="BH194" i="29"/>
  <c r="BG194" i="29"/>
  <c r="BE194" i="29"/>
  <c r="T194" i="29"/>
  <c r="R194" i="29"/>
  <c r="P194" i="29"/>
  <c r="BI193" i="29"/>
  <c r="BH193" i="29"/>
  <c r="BG193" i="29"/>
  <c r="BE193" i="29"/>
  <c r="T193" i="29"/>
  <c r="R193" i="29"/>
  <c r="P193" i="29"/>
  <c r="BI191" i="29"/>
  <c r="BH191" i="29"/>
  <c r="BG191" i="29"/>
  <c r="BE191" i="29"/>
  <c r="T191" i="29"/>
  <c r="R191" i="29"/>
  <c r="P191" i="29"/>
  <c r="BI190" i="29"/>
  <c r="BH190" i="29"/>
  <c r="BG190" i="29"/>
  <c r="BE190" i="29"/>
  <c r="T190" i="29"/>
  <c r="R190" i="29"/>
  <c r="P190" i="29"/>
  <c r="BI189" i="29"/>
  <c r="BH189" i="29"/>
  <c r="BG189" i="29"/>
  <c r="BE189" i="29"/>
  <c r="T189" i="29"/>
  <c r="R189" i="29"/>
  <c r="P189" i="29"/>
  <c r="BI188" i="29"/>
  <c r="BH188" i="29"/>
  <c r="BG188" i="29"/>
  <c r="BE188" i="29"/>
  <c r="T188" i="29"/>
  <c r="R188" i="29"/>
  <c r="P188" i="29"/>
  <c r="BI187" i="29"/>
  <c r="BH187" i="29"/>
  <c r="BG187" i="29"/>
  <c r="BE187" i="29"/>
  <c r="T187" i="29"/>
  <c r="R187" i="29"/>
  <c r="P187" i="29"/>
  <c r="BI185" i="29"/>
  <c r="BH185" i="29"/>
  <c r="BG185" i="29"/>
  <c r="BE185" i="29"/>
  <c r="T185" i="29"/>
  <c r="R185" i="29"/>
  <c r="P185" i="29"/>
  <c r="BI184" i="29"/>
  <c r="BH184" i="29"/>
  <c r="BG184" i="29"/>
  <c r="BE184" i="29"/>
  <c r="T184" i="29"/>
  <c r="R184" i="29"/>
  <c r="P184" i="29"/>
  <c r="BI183" i="29"/>
  <c r="BH183" i="29"/>
  <c r="BG183" i="29"/>
  <c r="BE183" i="29"/>
  <c r="T183" i="29"/>
  <c r="R183" i="29"/>
  <c r="P183" i="29"/>
  <c r="BI182" i="29"/>
  <c r="BH182" i="29"/>
  <c r="BG182" i="29"/>
  <c r="BE182" i="29"/>
  <c r="T182" i="29"/>
  <c r="R182" i="29"/>
  <c r="P182" i="29"/>
  <c r="BI181" i="29"/>
  <c r="BH181" i="29"/>
  <c r="BG181" i="29"/>
  <c r="BE181" i="29"/>
  <c r="T181" i="29"/>
  <c r="R181" i="29"/>
  <c r="P181" i="29"/>
  <c r="BI179" i="29"/>
  <c r="BH179" i="29"/>
  <c r="BG179" i="29"/>
  <c r="BE179" i="29"/>
  <c r="T179" i="29"/>
  <c r="R179" i="29"/>
  <c r="P179" i="29"/>
  <c r="BI178" i="29"/>
  <c r="BH178" i="29"/>
  <c r="BG178" i="29"/>
  <c r="BE178" i="29"/>
  <c r="T178" i="29"/>
  <c r="R178" i="29"/>
  <c r="P178" i="29"/>
  <c r="BI177" i="29"/>
  <c r="BH177" i="29"/>
  <c r="BG177" i="29"/>
  <c r="BE177" i="29"/>
  <c r="T177" i="29"/>
  <c r="R177" i="29"/>
  <c r="P177" i="29"/>
  <c r="BI176" i="29"/>
  <c r="BH176" i="29"/>
  <c r="BG176" i="29"/>
  <c r="BE176" i="29"/>
  <c r="T176" i="29"/>
  <c r="R176" i="29"/>
  <c r="P176" i="29"/>
  <c r="BI174" i="29"/>
  <c r="BH174" i="29"/>
  <c r="BG174" i="29"/>
  <c r="BE174" i="29"/>
  <c r="T174" i="29"/>
  <c r="R174" i="29"/>
  <c r="P174" i="29"/>
  <c r="BI173" i="29"/>
  <c r="BH173" i="29"/>
  <c r="BG173" i="29"/>
  <c r="BE173" i="29"/>
  <c r="T173" i="29"/>
  <c r="R173" i="29"/>
  <c r="P173" i="29"/>
  <c r="BI170" i="29"/>
  <c r="BH170" i="29"/>
  <c r="BG170" i="29"/>
  <c r="BE170" i="29"/>
  <c r="T170" i="29"/>
  <c r="T169" i="29"/>
  <c r="R170" i="29"/>
  <c r="R169" i="29"/>
  <c r="P170" i="29"/>
  <c r="P169" i="29"/>
  <c r="BI168" i="29"/>
  <c r="BH168" i="29"/>
  <c r="BG168" i="29"/>
  <c r="BE168" i="29"/>
  <c r="T168" i="29"/>
  <c r="R168" i="29"/>
  <c r="P168" i="29"/>
  <c r="BI167" i="29"/>
  <c r="BH167" i="29"/>
  <c r="BG167" i="29"/>
  <c r="BE167" i="29"/>
  <c r="T167" i="29"/>
  <c r="R167" i="29"/>
  <c r="P167" i="29"/>
  <c r="BI166" i="29"/>
  <c r="BH166" i="29"/>
  <c r="BG166" i="29"/>
  <c r="BE166" i="29"/>
  <c r="T166" i="29"/>
  <c r="R166" i="29"/>
  <c r="P166" i="29"/>
  <c r="BI165" i="29"/>
  <c r="BH165" i="29"/>
  <c r="BG165" i="29"/>
  <c r="BE165" i="29"/>
  <c r="T165" i="29"/>
  <c r="R165" i="29"/>
  <c r="P165" i="29"/>
  <c r="BI164" i="29"/>
  <c r="BH164" i="29"/>
  <c r="BG164" i="29"/>
  <c r="BE164" i="29"/>
  <c r="T164" i="29"/>
  <c r="R164" i="29"/>
  <c r="P164" i="29"/>
  <c r="BI163" i="29"/>
  <c r="BH163" i="29"/>
  <c r="BG163" i="29"/>
  <c r="BE163" i="29"/>
  <c r="T163" i="29"/>
  <c r="R163" i="29"/>
  <c r="P163" i="29"/>
  <c r="BI162" i="29"/>
  <c r="BH162" i="29"/>
  <c r="BG162" i="29"/>
  <c r="BE162" i="29"/>
  <c r="T162" i="29"/>
  <c r="R162" i="29"/>
  <c r="P162" i="29"/>
  <c r="BI161" i="29"/>
  <c r="BH161" i="29"/>
  <c r="BG161" i="29"/>
  <c r="BE161" i="29"/>
  <c r="T161" i="29"/>
  <c r="R161" i="29"/>
  <c r="P161" i="29"/>
  <c r="BI160" i="29"/>
  <c r="BH160" i="29"/>
  <c r="BG160" i="29"/>
  <c r="BE160" i="29"/>
  <c r="T160" i="29"/>
  <c r="R160" i="29"/>
  <c r="P160" i="29"/>
  <c r="BI159" i="29"/>
  <c r="BH159" i="29"/>
  <c r="BG159" i="29"/>
  <c r="BE159" i="29"/>
  <c r="T159" i="29"/>
  <c r="R159" i="29"/>
  <c r="P159" i="29"/>
  <c r="BI158" i="29"/>
  <c r="BH158" i="29"/>
  <c r="BG158" i="29"/>
  <c r="BE158" i="29"/>
  <c r="T158" i="29"/>
  <c r="R158" i="29"/>
  <c r="P158" i="29"/>
  <c r="BI156" i="29"/>
  <c r="BH156" i="29"/>
  <c r="BG156" i="29"/>
  <c r="BE156" i="29"/>
  <c r="T156" i="29"/>
  <c r="R156" i="29"/>
  <c r="P156" i="29"/>
  <c r="BI155" i="29"/>
  <c r="BH155" i="29"/>
  <c r="BG155" i="29"/>
  <c r="BE155" i="29"/>
  <c r="T155" i="29"/>
  <c r="R155" i="29"/>
  <c r="P155" i="29"/>
  <c r="BI154" i="29"/>
  <c r="BH154" i="29"/>
  <c r="BG154" i="29"/>
  <c r="BE154" i="29"/>
  <c r="T154" i="29"/>
  <c r="R154" i="29"/>
  <c r="P154" i="29"/>
  <c r="BI153" i="29"/>
  <c r="BH153" i="29"/>
  <c r="BG153" i="29"/>
  <c r="BE153" i="29"/>
  <c r="T153" i="29"/>
  <c r="R153" i="29"/>
  <c r="P153" i="29"/>
  <c r="BI152" i="29"/>
  <c r="BH152" i="29"/>
  <c r="BG152" i="29"/>
  <c r="BE152" i="29"/>
  <c r="T152" i="29"/>
  <c r="R152" i="29"/>
  <c r="P152" i="29"/>
  <c r="BI151" i="29"/>
  <c r="BH151" i="29"/>
  <c r="BG151" i="29"/>
  <c r="BE151" i="29"/>
  <c r="T151" i="29"/>
  <c r="R151" i="29"/>
  <c r="P151" i="29"/>
  <c r="BI150" i="29"/>
  <c r="BH150" i="29"/>
  <c r="BG150" i="29"/>
  <c r="BE150" i="29"/>
  <c r="T150" i="29"/>
  <c r="R150" i="29"/>
  <c r="P150" i="29"/>
  <c r="BI148" i="29"/>
  <c r="BH148" i="29"/>
  <c r="BG148" i="29"/>
  <c r="BE148" i="29"/>
  <c r="T148" i="29"/>
  <c r="R148" i="29"/>
  <c r="P148" i="29"/>
  <c r="BI147" i="29"/>
  <c r="BH147" i="29"/>
  <c r="BG147" i="29"/>
  <c r="BE147" i="29"/>
  <c r="T147" i="29"/>
  <c r="R147" i="29"/>
  <c r="P147" i="29"/>
  <c r="BI146" i="29"/>
  <c r="BH146" i="29"/>
  <c r="BG146" i="29"/>
  <c r="BE146" i="29"/>
  <c r="T146" i="29"/>
  <c r="R146" i="29"/>
  <c r="P146" i="29"/>
  <c r="BI144" i="29"/>
  <c r="BH144" i="29"/>
  <c r="BG144" i="29"/>
  <c r="BE144" i="29"/>
  <c r="T144" i="29"/>
  <c r="R144" i="29"/>
  <c r="P144" i="29"/>
  <c r="BI143" i="29"/>
  <c r="BH143" i="29"/>
  <c r="BG143" i="29"/>
  <c r="BE143" i="29"/>
  <c r="T143" i="29"/>
  <c r="R143" i="29"/>
  <c r="P143" i="29"/>
  <c r="J137" i="29"/>
  <c r="F136" i="29"/>
  <c r="F134" i="29"/>
  <c r="E132" i="29"/>
  <c r="J96" i="29"/>
  <c r="F95" i="29"/>
  <c r="F93" i="29"/>
  <c r="E91" i="29"/>
  <c r="J25" i="29"/>
  <c r="E25" i="29"/>
  <c r="J95" i="29"/>
  <c r="J24" i="29"/>
  <c r="J22" i="29"/>
  <c r="E22" i="29"/>
  <c r="F96" i="29"/>
  <c r="J21" i="29"/>
  <c r="J16" i="29"/>
  <c r="J93" i="29"/>
  <c r="E7" i="29"/>
  <c r="E126" i="29"/>
  <c r="J41" i="28"/>
  <c r="J40" i="28"/>
  <c r="AY130" i="1"/>
  <c r="J39" i="28"/>
  <c r="AX130" i="1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5" i="28"/>
  <c r="BH165" i="28"/>
  <c r="BG165" i="28"/>
  <c r="BE165" i="28"/>
  <c r="T165" i="28"/>
  <c r="R165" i="28"/>
  <c r="P165" i="28"/>
  <c r="BI164" i="28"/>
  <c r="BH164" i="28"/>
  <c r="BG164" i="28"/>
  <c r="BE164" i="28"/>
  <c r="T164" i="28"/>
  <c r="R164" i="28"/>
  <c r="P164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60" i="28"/>
  <c r="BH160" i="28"/>
  <c r="BG160" i="28"/>
  <c r="BE160" i="28"/>
  <c r="T160" i="28"/>
  <c r="R160" i="28"/>
  <c r="P160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7" i="28"/>
  <c r="BH157" i="28"/>
  <c r="BG157" i="28"/>
  <c r="BE157" i="28"/>
  <c r="T157" i="28"/>
  <c r="R157" i="28"/>
  <c r="P157" i="28"/>
  <c r="BI156" i="28"/>
  <c r="BH156" i="28"/>
  <c r="BG156" i="28"/>
  <c r="BE156" i="28"/>
  <c r="T156" i="28"/>
  <c r="R156" i="28"/>
  <c r="P156" i="28"/>
  <c r="BI155" i="28"/>
  <c r="BH155" i="28"/>
  <c r="BG155" i="28"/>
  <c r="BE155" i="28"/>
  <c r="T155" i="28"/>
  <c r="R155" i="28"/>
  <c r="P155" i="28"/>
  <c r="BI154" i="28"/>
  <c r="BH154" i="28"/>
  <c r="BG154" i="28"/>
  <c r="BE154" i="28"/>
  <c r="T154" i="28"/>
  <c r="R154" i="28"/>
  <c r="P154" i="28"/>
  <c r="BI153" i="28"/>
  <c r="BH153" i="28"/>
  <c r="BG153" i="28"/>
  <c r="BE153" i="28"/>
  <c r="T153" i="28"/>
  <c r="R153" i="28"/>
  <c r="P153" i="28"/>
  <c r="BI152" i="28"/>
  <c r="BH152" i="28"/>
  <c r="BG152" i="28"/>
  <c r="BE152" i="28"/>
  <c r="T152" i="28"/>
  <c r="R152" i="28"/>
  <c r="P152" i="28"/>
  <c r="BI149" i="28"/>
  <c r="BH149" i="28"/>
  <c r="BG149" i="28"/>
  <c r="BE149" i="28"/>
  <c r="T149" i="28"/>
  <c r="T148" i="28"/>
  <c r="R149" i="28"/>
  <c r="R148" i="28"/>
  <c r="P149" i="28"/>
  <c r="P148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9" i="28"/>
  <c r="BH139" i="28"/>
  <c r="BG139" i="28"/>
  <c r="BE139" i="28"/>
  <c r="T139" i="28"/>
  <c r="R139" i="28"/>
  <c r="P139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BI133" i="28"/>
  <c r="BH133" i="28"/>
  <c r="BG133" i="28"/>
  <c r="BE133" i="28"/>
  <c r="T133" i="28"/>
  <c r="R133" i="28"/>
  <c r="P133" i="28"/>
  <c r="J127" i="28"/>
  <c r="F126" i="28"/>
  <c r="F124" i="28"/>
  <c r="E122" i="28"/>
  <c r="J96" i="28"/>
  <c r="F95" i="28"/>
  <c r="F93" i="28"/>
  <c r="E91" i="28"/>
  <c r="J25" i="28"/>
  <c r="E25" i="28"/>
  <c r="J95" i="28"/>
  <c r="J24" i="28"/>
  <c r="J22" i="28"/>
  <c r="E22" i="28"/>
  <c r="F96" i="28"/>
  <c r="J21" i="28"/>
  <c r="J16" i="28"/>
  <c r="J93" i="28"/>
  <c r="E7" i="28"/>
  <c r="E116" i="28"/>
  <c r="J41" i="27"/>
  <c r="J40" i="27"/>
  <c r="AY129" i="1"/>
  <c r="J39" i="27"/>
  <c r="AX129" i="1"/>
  <c r="BI182" i="27"/>
  <c r="BH182" i="27"/>
  <c r="BG182" i="27"/>
  <c r="BE182" i="27"/>
  <c r="T182" i="27"/>
  <c r="R182" i="27"/>
  <c r="P182" i="27"/>
  <c r="BI181" i="27"/>
  <c r="BH181" i="27"/>
  <c r="BG181" i="27"/>
  <c r="BE181" i="27"/>
  <c r="T181" i="27"/>
  <c r="R181" i="27"/>
  <c r="P181" i="27"/>
  <c r="BI180" i="27"/>
  <c r="BH180" i="27"/>
  <c r="BG180" i="27"/>
  <c r="BE180" i="27"/>
  <c r="T180" i="27"/>
  <c r="R180" i="27"/>
  <c r="P180" i="27"/>
  <c r="BI178" i="27"/>
  <c r="BH178" i="27"/>
  <c r="BG178" i="27"/>
  <c r="BE178" i="27"/>
  <c r="T178" i="27"/>
  <c r="R178" i="27"/>
  <c r="P178" i="27"/>
  <c r="BI177" i="27"/>
  <c r="BH177" i="27"/>
  <c r="BG177" i="27"/>
  <c r="BE177" i="27"/>
  <c r="T177" i="27"/>
  <c r="R177" i="27"/>
  <c r="P177" i="27"/>
  <c r="BI176" i="27"/>
  <c r="BH176" i="27"/>
  <c r="BG176" i="27"/>
  <c r="BE176" i="27"/>
  <c r="T176" i="27"/>
  <c r="R176" i="27"/>
  <c r="P176" i="27"/>
  <c r="BI175" i="27"/>
  <c r="BH175" i="27"/>
  <c r="BG175" i="27"/>
  <c r="BE175" i="27"/>
  <c r="T175" i="27"/>
  <c r="R175" i="27"/>
  <c r="P175" i="27"/>
  <c r="BI174" i="27"/>
  <c r="BH174" i="27"/>
  <c r="BG174" i="27"/>
  <c r="BE174" i="27"/>
  <c r="T174" i="27"/>
  <c r="R174" i="27"/>
  <c r="P174" i="27"/>
  <c r="BI173" i="27"/>
  <c r="BH173" i="27"/>
  <c r="BG173" i="27"/>
  <c r="BE173" i="27"/>
  <c r="T173" i="27"/>
  <c r="R173" i="27"/>
  <c r="P173" i="27"/>
  <c r="BI171" i="27"/>
  <c r="BH171" i="27"/>
  <c r="BG171" i="27"/>
  <c r="BE171" i="27"/>
  <c r="T171" i="27"/>
  <c r="R171" i="27"/>
  <c r="P171" i="27"/>
  <c r="BI170" i="27"/>
  <c r="BH170" i="27"/>
  <c r="BG170" i="27"/>
  <c r="BE170" i="27"/>
  <c r="T170" i="27"/>
  <c r="R170" i="27"/>
  <c r="P170" i="27"/>
  <c r="BI169" i="27"/>
  <c r="BH169" i="27"/>
  <c r="BG169" i="27"/>
  <c r="BE169" i="27"/>
  <c r="T169" i="27"/>
  <c r="R169" i="27"/>
  <c r="P169" i="27"/>
  <c r="BI168" i="27"/>
  <c r="BH168" i="27"/>
  <c r="BG168" i="27"/>
  <c r="BE168" i="27"/>
  <c r="T168" i="27"/>
  <c r="R168" i="27"/>
  <c r="P168" i="27"/>
  <c r="BI167" i="27"/>
  <c r="BH167" i="27"/>
  <c r="BG167" i="27"/>
  <c r="BE167" i="27"/>
  <c r="T167" i="27"/>
  <c r="R167" i="27"/>
  <c r="P167" i="27"/>
  <c r="BI166" i="27"/>
  <c r="BH166" i="27"/>
  <c r="BG166" i="27"/>
  <c r="BE166" i="27"/>
  <c r="T166" i="27"/>
  <c r="R166" i="27"/>
  <c r="P166" i="27"/>
  <c r="BI165" i="27"/>
  <c r="BH165" i="27"/>
  <c r="BG165" i="27"/>
  <c r="BE165" i="27"/>
  <c r="T165" i="27"/>
  <c r="R165" i="27"/>
  <c r="P165" i="27"/>
  <c r="BI164" i="27"/>
  <c r="BH164" i="27"/>
  <c r="BG164" i="27"/>
  <c r="BE164" i="27"/>
  <c r="T164" i="27"/>
  <c r="R164" i="27"/>
  <c r="P164" i="27"/>
  <c r="BI163" i="27"/>
  <c r="BH163" i="27"/>
  <c r="BG163" i="27"/>
  <c r="BE163" i="27"/>
  <c r="T163" i="27"/>
  <c r="R163" i="27"/>
  <c r="P163" i="27"/>
  <c r="BI162" i="27"/>
  <c r="BH162" i="27"/>
  <c r="BG162" i="27"/>
  <c r="BE162" i="27"/>
  <c r="T162" i="27"/>
  <c r="R162" i="27"/>
  <c r="P162" i="27"/>
  <c r="BI161" i="27"/>
  <c r="BH161" i="27"/>
  <c r="BG161" i="27"/>
  <c r="BE161" i="27"/>
  <c r="T161" i="27"/>
  <c r="R161" i="27"/>
  <c r="P161" i="27"/>
  <c r="BI160" i="27"/>
  <c r="BH160" i="27"/>
  <c r="BG160" i="27"/>
  <c r="BE160" i="27"/>
  <c r="T160" i="27"/>
  <c r="R160" i="27"/>
  <c r="P160" i="27"/>
  <c r="BI159" i="27"/>
  <c r="BH159" i="27"/>
  <c r="BG159" i="27"/>
  <c r="BE159" i="27"/>
  <c r="T159" i="27"/>
  <c r="R159" i="27"/>
  <c r="P159" i="27"/>
  <c r="BI158" i="27"/>
  <c r="BH158" i="27"/>
  <c r="BG158" i="27"/>
  <c r="BE158" i="27"/>
  <c r="T158" i="27"/>
  <c r="R158" i="27"/>
  <c r="P158" i="27"/>
  <c r="BI157" i="27"/>
  <c r="BH157" i="27"/>
  <c r="BG157" i="27"/>
  <c r="BE157" i="27"/>
  <c r="T157" i="27"/>
  <c r="R157" i="27"/>
  <c r="P157" i="27"/>
  <c r="BI156" i="27"/>
  <c r="BH156" i="27"/>
  <c r="BG156" i="27"/>
  <c r="BE156" i="27"/>
  <c r="T156" i="27"/>
  <c r="R156" i="27"/>
  <c r="P156" i="27"/>
  <c r="BI155" i="27"/>
  <c r="BH155" i="27"/>
  <c r="BG155" i="27"/>
  <c r="BE155" i="27"/>
  <c r="T155" i="27"/>
  <c r="R155" i="27"/>
  <c r="P155" i="27"/>
  <c r="BI154" i="27"/>
  <c r="BH154" i="27"/>
  <c r="BG154" i="27"/>
  <c r="BE154" i="27"/>
  <c r="T154" i="27"/>
  <c r="R154" i="27"/>
  <c r="P154" i="27"/>
  <c r="BI153" i="27"/>
  <c r="BH153" i="27"/>
  <c r="BG153" i="27"/>
  <c r="BE153" i="27"/>
  <c r="T153" i="27"/>
  <c r="R153" i="27"/>
  <c r="P153" i="27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1" i="27"/>
  <c r="BH141" i="27"/>
  <c r="BG141" i="27"/>
  <c r="BE141" i="27"/>
  <c r="T141" i="27"/>
  <c r="T140" i="27"/>
  <c r="R141" i="27"/>
  <c r="R140" i="27"/>
  <c r="P141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J129" i="27"/>
  <c r="F128" i="27"/>
  <c r="F126" i="27"/>
  <c r="E124" i="27"/>
  <c r="J96" i="27"/>
  <c r="F95" i="27"/>
  <c r="F93" i="27"/>
  <c r="E91" i="27"/>
  <c r="J25" i="27"/>
  <c r="E25" i="27"/>
  <c r="J128" i="27"/>
  <c r="J24" i="27"/>
  <c r="J22" i="27"/>
  <c r="E22" i="27"/>
  <c r="F129" i="27"/>
  <c r="J21" i="27"/>
  <c r="J16" i="27"/>
  <c r="J126" i="27"/>
  <c r="E7" i="27"/>
  <c r="E118" i="27"/>
  <c r="J41" i="26"/>
  <c r="J40" i="26"/>
  <c r="AY128" i="1"/>
  <c r="J39" i="26"/>
  <c r="AX128" i="1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1" i="26"/>
  <c r="BH181" i="26"/>
  <c r="BG181" i="26"/>
  <c r="BE181" i="26"/>
  <c r="T181" i="26"/>
  <c r="R181" i="26"/>
  <c r="P181" i="26"/>
  <c r="BI180" i="26"/>
  <c r="BH180" i="26"/>
  <c r="BG180" i="26"/>
  <c r="BE180" i="26"/>
  <c r="T180" i="26"/>
  <c r="R180" i="26"/>
  <c r="P180" i="26"/>
  <c r="BI179" i="26"/>
  <c r="BH179" i="26"/>
  <c r="BG179" i="26"/>
  <c r="BE179" i="26"/>
  <c r="T179" i="26"/>
  <c r="R179" i="26"/>
  <c r="P179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8" i="26"/>
  <c r="BH158" i="26"/>
  <c r="BG158" i="26"/>
  <c r="BE158" i="26"/>
  <c r="T158" i="26"/>
  <c r="R158" i="26"/>
  <c r="P158" i="26"/>
  <c r="BI157" i="26"/>
  <c r="BH157" i="26"/>
  <c r="BG157" i="26"/>
  <c r="BE157" i="26"/>
  <c r="T157" i="26"/>
  <c r="R157" i="26"/>
  <c r="P157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48" i="26"/>
  <c r="BH148" i="26"/>
  <c r="BG148" i="26"/>
  <c r="BE148" i="26"/>
  <c r="T148" i="26"/>
  <c r="T147" i="26"/>
  <c r="R148" i="26"/>
  <c r="R147" i="26"/>
  <c r="P148" i="26"/>
  <c r="P147" i="26"/>
  <c r="BI146" i="26"/>
  <c r="BH146" i="26"/>
  <c r="BG146" i="26"/>
  <c r="BE146" i="26"/>
  <c r="T146" i="26"/>
  <c r="T145" i="26"/>
  <c r="R146" i="26"/>
  <c r="R145" i="26"/>
  <c r="P146" i="26"/>
  <c r="P145" i="26"/>
  <c r="BI144" i="26"/>
  <c r="BH144" i="26"/>
  <c r="BG144" i="26"/>
  <c r="BE144" i="26"/>
  <c r="T144" i="26"/>
  <c r="R144" i="26"/>
  <c r="P144" i="26"/>
  <c r="BI143" i="26"/>
  <c r="BH143" i="26"/>
  <c r="BG143" i="26"/>
  <c r="BE143" i="26"/>
  <c r="T143" i="26"/>
  <c r="R143" i="26"/>
  <c r="P143" i="26"/>
  <c r="BI141" i="26"/>
  <c r="BH141" i="26"/>
  <c r="BG141" i="26"/>
  <c r="BE141" i="26"/>
  <c r="T141" i="26"/>
  <c r="R141" i="26"/>
  <c r="P141" i="26"/>
  <c r="BI140" i="26"/>
  <c r="BH140" i="26"/>
  <c r="BG140" i="26"/>
  <c r="BE140" i="26"/>
  <c r="T140" i="26"/>
  <c r="R140" i="26"/>
  <c r="P140" i="26"/>
  <c r="BI138" i="26"/>
  <c r="BH138" i="26"/>
  <c r="BG138" i="26"/>
  <c r="BE138" i="26"/>
  <c r="T138" i="26"/>
  <c r="R138" i="26"/>
  <c r="P138" i="26"/>
  <c r="BI137" i="26"/>
  <c r="BH137" i="26"/>
  <c r="BG137" i="26"/>
  <c r="BE137" i="26"/>
  <c r="T137" i="26"/>
  <c r="R137" i="26"/>
  <c r="P137" i="26"/>
  <c r="J131" i="26"/>
  <c r="F130" i="26"/>
  <c r="F128" i="26"/>
  <c r="E126" i="26"/>
  <c r="J96" i="26"/>
  <c r="F95" i="26"/>
  <c r="F93" i="26"/>
  <c r="E91" i="26"/>
  <c r="J25" i="26"/>
  <c r="E25" i="26"/>
  <c r="J130" i="26"/>
  <c r="J24" i="26"/>
  <c r="J22" i="26"/>
  <c r="E22" i="26"/>
  <c r="F131" i="26"/>
  <c r="J21" i="26"/>
  <c r="J16" i="26"/>
  <c r="J93" i="26"/>
  <c r="E7" i="26"/>
  <c r="E120" i="26"/>
  <c r="J41" i="25"/>
  <c r="J40" i="25"/>
  <c r="AY127" i="1"/>
  <c r="J39" i="25"/>
  <c r="AX127" i="1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0" i="25"/>
  <c r="BH170" i="25"/>
  <c r="BG170" i="25"/>
  <c r="BE170" i="25"/>
  <c r="T170" i="25"/>
  <c r="R170" i="25"/>
  <c r="P170" i="25"/>
  <c r="BI169" i="25"/>
  <c r="BH169" i="25"/>
  <c r="BG169" i="25"/>
  <c r="BE169" i="25"/>
  <c r="T169" i="25"/>
  <c r="R169" i="25"/>
  <c r="P169" i="25"/>
  <c r="BI168" i="25"/>
  <c r="BH168" i="25"/>
  <c r="BG168" i="25"/>
  <c r="BE168" i="25"/>
  <c r="T168" i="25"/>
  <c r="R168" i="25"/>
  <c r="P168" i="25"/>
  <c r="BI167" i="25"/>
  <c r="BH167" i="25"/>
  <c r="BG167" i="25"/>
  <c r="BE167" i="25"/>
  <c r="T167" i="25"/>
  <c r="R167" i="25"/>
  <c r="P167" i="25"/>
  <c r="BI165" i="25"/>
  <c r="BH165" i="25"/>
  <c r="BG165" i="25"/>
  <c r="BE165" i="25"/>
  <c r="T165" i="25"/>
  <c r="R165" i="25"/>
  <c r="P165" i="25"/>
  <c r="BI164" i="25"/>
  <c r="BH164" i="25"/>
  <c r="BG164" i="25"/>
  <c r="BE164" i="25"/>
  <c r="T164" i="25"/>
  <c r="R164" i="25"/>
  <c r="P164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5" i="25"/>
  <c r="BH155" i="25"/>
  <c r="BG155" i="25"/>
  <c r="BE155" i="25"/>
  <c r="T155" i="25"/>
  <c r="T154" i="25"/>
  <c r="R155" i="25"/>
  <c r="R154" i="25"/>
  <c r="P155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6" i="25"/>
  <c r="BH146" i="25"/>
  <c r="BG146" i="25"/>
  <c r="BE146" i="25"/>
  <c r="T146" i="25"/>
  <c r="R146" i="25"/>
  <c r="P146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J129" i="25"/>
  <c r="F128" i="25"/>
  <c r="F126" i="25"/>
  <c r="E124" i="25"/>
  <c r="J96" i="25"/>
  <c r="F95" i="25"/>
  <c r="F93" i="25"/>
  <c r="E91" i="25"/>
  <c r="J25" i="25"/>
  <c r="E25" i="25"/>
  <c r="J95" i="25"/>
  <c r="J24" i="25"/>
  <c r="J22" i="25"/>
  <c r="E22" i="25"/>
  <c r="F129" i="25"/>
  <c r="J21" i="25"/>
  <c r="J16" i="25"/>
  <c r="J126" i="25"/>
  <c r="E7" i="25"/>
  <c r="E118" i="25"/>
  <c r="J41" i="24"/>
  <c r="J40" i="24"/>
  <c r="AY126" i="1"/>
  <c r="J39" i="24"/>
  <c r="AX126" i="1"/>
  <c r="BI189" i="24"/>
  <c r="BH189" i="24"/>
  <c r="BG189" i="24"/>
  <c r="BE189" i="24"/>
  <c r="T189" i="24"/>
  <c r="R189" i="24"/>
  <c r="P189" i="24"/>
  <c r="BI188" i="24"/>
  <c r="BH188" i="24"/>
  <c r="BG188" i="24"/>
  <c r="BE188" i="24"/>
  <c r="T188" i="24"/>
  <c r="R188" i="24"/>
  <c r="P188" i="24"/>
  <c r="BI187" i="24"/>
  <c r="BH187" i="24"/>
  <c r="BG187" i="24"/>
  <c r="BE187" i="24"/>
  <c r="T187" i="24"/>
  <c r="R187" i="24"/>
  <c r="P187" i="24"/>
  <c r="BI186" i="24"/>
  <c r="BH186" i="24"/>
  <c r="BG186" i="24"/>
  <c r="BE186" i="24"/>
  <c r="T186" i="24"/>
  <c r="R186" i="24"/>
  <c r="P186" i="24"/>
  <c r="BI184" i="24"/>
  <c r="BH184" i="24"/>
  <c r="BG184" i="24"/>
  <c r="BE184" i="24"/>
  <c r="T184" i="24"/>
  <c r="R184" i="24"/>
  <c r="P184" i="24"/>
  <c r="BI183" i="24"/>
  <c r="BH183" i="24"/>
  <c r="BG183" i="24"/>
  <c r="BE183" i="24"/>
  <c r="T183" i="24"/>
  <c r="R183" i="24"/>
  <c r="P183" i="24"/>
  <c r="BI181" i="24"/>
  <c r="BH181" i="24"/>
  <c r="BG181" i="24"/>
  <c r="BE181" i="24"/>
  <c r="T181" i="24"/>
  <c r="R181" i="24"/>
  <c r="P181" i="24"/>
  <c r="BI180" i="24"/>
  <c r="BH180" i="24"/>
  <c r="BG180" i="24"/>
  <c r="BE180" i="24"/>
  <c r="T180" i="24"/>
  <c r="R180" i="24"/>
  <c r="P180" i="24"/>
  <c r="BI179" i="24"/>
  <c r="BH179" i="24"/>
  <c r="BG179" i="24"/>
  <c r="BE179" i="24"/>
  <c r="T179" i="24"/>
  <c r="R179" i="24"/>
  <c r="P179" i="24"/>
  <c r="BI177" i="24"/>
  <c r="BH177" i="24"/>
  <c r="BG177" i="24"/>
  <c r="BE177" i="24"/>
  <c r="T177" i="24"/>
  <c r="T176" i="24"/>
  <c r="R177" i="24"/>
  <c r="R176" i="24"/>
  <c r="P177" i="24"/>
  <c r="P176" i="24"/>
  <c r="BI174" i="24"/>
  <c r="BH174" i="24"/>
  <c r="BG174" i="24"/>
  <c r="BE174" i="24"/>
  <c r="T174" i="24"/>
  <c r="T173" i="24"/>
  <c r="R174" i="24"/>
  <c r="R173" i="24"/>
  <c r="P174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9" i="24"/>
  <c r="BH169" i="24"/>
  <c r="BG169" i="24"/>
  <c r="BE169" i="24"/>
  <c r="T169" i="24"/>
  <c r="R169" i="24"/>
  <c r="P169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3" i="24"/>
  <c r="BH163" i="24"/>
  <c r="BG163" i="24"/>
  <c r="BE163" i="24"/>
  <c r="T163" i="24"/>
  <c r="R163" i="24"/>
  <c r="P163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7" i="24"/>
  <c r="BH157" i="24"/>
  <c r="BG157" i="24"/>
  <c r="BE157" i="24"/>
  <c r="T157" i="24"/>
  <c r="R157" i="24"/>
  <c r="P157" i="24"/>
  <c r="BI156" i="24"/>
  <c r="BH156" i="24"/>
  <c r="BG156" i="24"/>
  <c r="BE156" i="24"/>
  <c r="T156" i="24"/>
  <c r="R156" i="24"/>
  <c r="P156" i="24"/>
  <c r="BI155" i="24"/>
  <c r="BH155" i="24"/>
  <c r="BG155" i="24"/>
  <c r="BE155" i="24"/>
  <c r="T155" i="24"/>
  <c r="R155" i="24"/>
  <c r="P155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2" i="24"/>
  <c r="BH152" i="24"/>
  <c r="BG152" i="24"/>
  <c r="BE152" i="24"/>
  <c r="T152" i="24"/>
  <c r="R152" i="24"/>
  <c r="P152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1" i="24"/>
  <c r="BH141" i="24"/>
  <c r="BG141" i="24"/>
  <c r="BE141" i="24"/>
  <c r="T141" i="24"/>
  <c r="R141" i="24"/>
  <c r="P141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J130" i="24"/>
  <c r="F129" i="24"/>
  <c r="F127" i="24"/>
  <c r="E125" i="24"/>
  <c r="J96" i="24"/>
  <c r="F95" i="24"/>
  <c r="F93" i="24"/>
  <c r="E91" i="24"/>
  <c r="J25" i="24"/>
  <c r="E25" i="24"/>
  <c r="J95" i="24"/>
  <c r="J24" i="24"/>
  <c r="J22" i="24"/>
  <c r="E22" i="24"/>
  <c r="F96" i="24"/>
  <c r="J21" i="24"/>
  <c r="J16" i="24"/>
  <c r="J127" i="24"/>
  <c r="E7" i="24"/>
  <c r="E85" i="24"/>
  <c r="J41" i="23"/>
  <c r="J40" i="23"/>
  <c r="AY123" i="1"/>
  <c r="J39" i="23"/>
  <c r="AX123" i="1"/>
  <c r="BI203" i="23"/>
  <c r="BH203" i="23"/>
  <c r="BG203" i="23"/>
  <c r="BE203" i="23"/>
  <c r="T203" i="23"/>
  <c r="T202" i="23"/>
  <c r="R203" i="23"/>
  <c r="R202" i="23"/>
  <c r="P203" i="23"/>
  <c r="P202" i="23"/>
  <c r="BI201" i="23"/>
  <c r="BH201" i="23"/>
  <c r="BG201" i="23"/>
  <c r="BE201" i="23"/>
  <c r="T201" i="23"/>
  <c r="R201" i="23"/>
  <c r="P201" i="23"/>
  <c r="BI200" i="23"/>
  <c r="BH200" i="23"/>
  <c r="BG200" i="23"/>
  <c r="BE200" i="23"/>
  <c r="T200" i="23"/>
  <c r="R200" i="23"/>
  <c r="P200" i="23"/>
  <c r="BI199" i="23"/>
  <c r="BH199" i="23"/>
  <c r="BG199" i="23"/>
  <c r="BE199" i="23"/>
  <c r="T199" i="23"/>
  <c r="R199" i="23"/>
  <c r="P199" i="23"/>
  <c r="BI198" i="23"/>
  <c r="BH198" i="23"/>
  <c r="BG198" i="23"/>
  <c r="BE198" i="23"/>
  <c r="T198" i="23"/>
  <c r="R198" i="23"/>
  <c r="P198" i="23"/>
  <c r="BI197" i="23"/>
  <c r="BH197" i="23"/>
  <c r="BG197" i="23"/>
  <c r="BE197" i="23"/>
  <c r="T197" i="23"/>
  <c r="R197" i="23"/>
  <c r="P197" i="23"/>
  <c r="BI196" i="23"/>
  <c r="BH196" i="23"/>
  <c r="BG196" i="23"/>
  <c r="BE196" i="23"/>
  <c r="T196" i="23"/>
  <c r="R196" i="23"/>
  <c r="P196" i="23"/>
  <c r="BI193" i="23"/>
  <c r="BH193" i="23"/>
  <c r="BG193" i="23"/>
  <c r="BE193" i="23"/>
  <c r="T193" i="23"/>
  <c r="R193" i="23"/>
  <c r="P193" i="23"/>
  <c r="BI192" i="23"/>
  <c r="BH192" i="23"/>
  <c r="BG192" i="23"/>
  <c r="BE192" i="23"/>
  <c r="T192" i="23"/>
  <c r="R192" i="23"/>
  <c r="P192" i="23"/>
  <c r="BI191" i="23"/>
  <c r="BH191" i="23"/>
  <c r="BG191" i="23"/>
  <c r="BE191" i="23"/>
  <c r="T191" i="23"/>
  <c r="R191" i="23"/>
  <c r="P191" i="23"/>
  <c r="BI190" i="23"/>
  <c r="BH190" i="23"/>
  <c r="BG190" i="23"/>
  <c r="BE190" i="23"/>
  <c r="T190" i="23"/>
  <c r="R190" i="23"/>
  <c r="P190" i="23"/>
  <c r="BI189" i="23"/>
  <c r="BH189" i="23"/>
  <c r="BG189" i="23"/>
  <c r="BE189" i="23"/>
  <c r="T189" i="23"/>
  <c r="R189" i="23"/>
  <c r="P189" i="23"/>
  <c r="BI188" i="23"/>
  <c r="BH188" i="23"/>
  <c r="BG188" i="23"/>
  <c r="BE188" i="23"/>
  <c r="T188" i="23"/>
  <c r="R188" i="23"/>
  <c r="P188" i="23"/>
  <c r="BI187" i="23"/>
  <c r="BH187" i="23"/>
  <c r="BG187" i="23"/>
  <c r="BE187" i="23"/>
  <c r="T187" i="23"/>
  <c r="R187" i="23"/>
  <c r="P187" i="23"/>
  <c r="BI186" i="23"/>
  <c r="BH186" i="23"/>
  <c r="BG186" i="23"/>
  <c r="BE186" i="23"/>
  <c r="T186" i="23"/>
  <c r="R186" i="23"/>
  <c r="P186" i="23"/>
  <c r="BI185" i="23"/>
  <c r="BH185" i="23"/>
  <c r="BG185" i="23"/>
  <c r="BE185" i="23"/>
  <c r="T185" i="23"/>
  <c r="R185" i="23"/>
  <c r="P185" i="23"/>
  <c r="BI184" i="23"/>
  <c r="BH184" i="23"/>
  <c r="BG184" i="23"/>
  <c r="BE184" i="23"/>
  <c r="T184" i="23"/>
  <c r="R184" i="23"/>
  <c r="P184" i="23"/>
  <c r="BI183" i="23"/>
  <c r="BH183" i="23"/>
  <c r="BG183" i="23"/>
  <c r="BE183" i="23"/>
  <c r="T183" i="23"/>
  <c r="R183" i="23"/>
  <c r="P183" i="23"/>
  <c r="BI182" i="23"/>
  <c r="BH182" i="23"/>
  <c r="BG182" i="23"/>
  <c r="BE182" i="23"/>
  <c r="T182" i="23"/>
  <c r="R182" i="23"/>
  <c r="P182" i="23"/>
  <c r="BI181" i="23"/>
  <c r="BH181" i="23"/>
  <c r="BG181" i="23"/>
  <c r="BE181" i="23"/>
  <c r="T181" i="23"/>
  <c r="R181" i="23"/>
  <c r="P181" i="23"/>
  <c r="BI180" i="23"/>
  <c r="BH180" i="23"/>
  <c r="BG180" i="23"/>
  <c r="BE180" i="23"/>
  <c r="T180" i="23"/>
  <c r="R180" i="23"/>
  <c r="P180" i="23"/>
  <c r="BI179" i="23"/>
  <c r="BH179" i="23"/>
  <c r="BG179" i="23"/>
  <c r="BE179" i="23"/>
  <c r="T179" i="23"/>
  <c r="R179" i="23"/>
  <c r="P179" i="23"/>
  <c r="BI178" i="23"/>
  <c r="BH178" i="23"/>
  <c r="BG178" i="23"/>
  <c r="BE178" i="23"/>
  <c r="T178" i="23"/>
  <c r="R178" i="23"/>
  <c r="P178" i="23"/>
  <c r="BI177" i="23"/>
  <c r="BH177" i="23"/>
  <c r="BG177" i="23"/>
  <c r="BE177" i="23"/>
  <c r="T177" i="23"/>
  <c r="R177" i="23"/>
  <c r="P177" i="23"/>
  <c r="BI176" i="23"/>
  <c r="BH176" i="23"/>
  <c r="BG176" i="23"/>
  <c r="BE176" i="23"/>
  <c r="T176" i="23"/>
  <c r="R176" i="23"/>
  <c r="P176" i="23"/>
  <c r="BI175" i="23"/>
  <c r="BH175" i="23"/>
  <c r="BG175" i="23"/>
  <c r="BE175" i="23"/>
  <c r="T175" i="23"/>
  <c r="R175" i="23"/>
  <c r="P175" i="23"/>
  <c r="BI174" i="23"/>
  <c r="BH174" i="23"/>
  <c r="BG174" i="23"/>
  <c r="BE174" i="23"/>
  <c r="T174" i="23"/>
  <c r="R174" i="23"/>
  <c r="P174" i="23"/>
  <c r="BI173" i="23"/>
  <c r="BH173" i="23"/>
  <c r="BG173" i="23"/>
  <c r="BE173" i="23"/>
  <c r="T173" i="23"/>
  <c r="R173" i="23"/>
  <c r="P173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BI168" i="23"/>
  <c r="BH168" i="23"/>
  <c r="BG168" i="23"/>
  <c r="BE168" i="23"/>
  <c r="T168" i="23"/>
  <c r="R168" i="23"/>
  <c r="P168" i="23"/>
  <c r="BI167" i="23"/>
  <c r="BH167" i="23"/>
  <c r="BG167" i="23"/>
  <c r="BE167" i="23"/>
  <c r="T167" i="23"/>
  <c r="R167" i="23"/>
  <c r="P167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3" i="23"/>
  <c r="BH163" i="23"/>
  <c r="BG163" i="23"/>
  <c r="BE163" i="23"/>
  <c r="T163" i="23"/>
  <c r="R163" i="23"/>
  <c r="P163" i="23"/>
  <c r="BI161" i="23"/>
  <c r="BH161" i="23"/>
  <c r="BG161" i="23"/>
  <c r="BE161" i="23"/>
  <c r="T161" i="23"/>
  <c r="T160" i="23"/>
  <c r="R161" i="23"/>
  <c r="R160" i="23"/>
  <c r="P161" i="23"/>
  <c r="P160" i="23"/>
  <c r="BI159" i="23"/>
  <c r="BH159" i="23"/>
  <c r="BG159" i="23"/>
  <c r="BE159" i="23"/>
  <c r="T159" i="23"/>
  <c r="R159" i="23"/>
  <c r="P159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1" i="23"/>
  <c r="BH151" i="23"/>
  <c r="BG151" i="23"/>
  <c r="BE151" i="23"/>
  <c r="T151" i="23"/>
  <c r="R151" i="23"/>
  <c r="P151" i="23"/>
  <c r="BI150" i="23"/>
  <c r="BH150" i="23"/>
  <c r="BG150" i="23"/>
  <c r="BE150" i="23"/>
  <c r="T150" i="23"/>
  <c r="R150" i="23"/>
  <c r="P150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J133" i="23"/>
  <c r="F132" i="23"/>
  <c r="F130" i="23"/>
  <c r="E128" i="23"/>
  <c r="J96" i="23"/>
  <c r="F95" i="23"/>
  <c r="F93" i="23"/>
  <c r="E91" i="23"/>
  <c r="J25" i="23"/>
  <c r="E25" i="23"/>
  <c r="J132" i="23"/>
  <c r="J24" i="23"/>
  <c r="J22" i="23"/>
  <c r="E22" i="23"/>
  <c r="F133" i="23"/>
  <c r="J21" i="23"/>
  <c r="J16" i="23"/>
  <c r="J93" i="23"/>
  <c r="E7" i="23"/>
  <c r="E85" i="23"/>
  <c r="J262" i="22"/>
  <c r="J41" i="22"/>
  <c r="J40" i="22"/>
  <c r="AY122" i="1" s="1"/>
  <c r="J39" i="22"/>
  <c r="AX122" i="1" s="1"/>
  <c r="BI264" i="22"/>
  <c r="BH264" i="22"/>
  <c r="BG264" i="22"/>
  <c r="BE264" i="22"/>
  <c r="T264" i="22"/>
  <c r="T263" i="22"/>
  <c r="R264" i="22"/>
  <c r="R263" i="22"/>
  <c r="P264" i="22"/>
  <c r="P263" i="22"/>
  <c r="J111" i="22"/>
  <c r="BI261" i="22"/>
  <c r="BH261" i="22"/>
  <c r="BG261" i="22"/>
  <c r="BE261" i="22"/>
  <c r="T261" i="22"/>
  <c r="T260" i="22"/>
  <c r="R261" i="22"/>
  <c r="R260" i="22"/>
  <c r="P261" i="22"/>
  <c r="P260" i="22"/>
  <c r="BI259" i="22"/>
  <c r="BH259" i="22"/>
  <c r="BG259" i="22"/>
  <c r="BE259" i="22"/>
  <c r="T259" i="22"/>
  <c r="R259" i="22"/>
  <c r="P259" i="22"/>
  <c r="BI258" i="22"/>
  <c r="BH258" i="22"/>
  <c r="BG258" i="22"/>
  <c r="BE258" i="22"/>
  <c r="T258" i="22"/>
  <c r="R258" i="22"/>
  <c r="P258" i="22"/>
  <c r="BI257" i="22"/>
  <c r="BH257" i="22"/>
  <c r="BG257" i="22"/>
  <c r="BE257" i="22"/>
  <c r="T257" i="22"/>
  <c r="R257" i="22"/>
  <c r="P257" i="22"/>
  <c r="BI256" i="22"/>
  <c r="BH256" i="22"/>
  <c r="BG256" i="22"/>
  <c r="BE256" i="22"/>
  <c r="T256" i="22"/>
  <c r="R256" i="22"/>
  <c r="P256" i="22"/>
  <c r="BI255" i="22"/>
  <c r="BH255" i="22"/>
  <c r="BG255" i="22"/>
  <c r="BE255" i="22"/>
  <c r="T255" i="22"/>
  <c r="R255" i="22"/>
  <c r="P255" i="22"/>
  <c r="BI254" i="22"/>
  <c r="BH254" i="22"/>
  <c r="BG254" i="22"/>
  <c r="BE254" i="22"/>
  <c r="T254" i="22"/>
  <c r="R254" i="22"/>
  <c r="P254" i="22"/>
  <c r="BI253" i="22"/>
  <c r="BH253" i="22"/>
  <c r="BG253" i="22"/>
  <c r="BE253" i="22"/>
  <c r="T253" i="22"/>
  <c r="R253" i="22"/>
  <c r="P253" i="22"/>
  <c r="BI252" i="22"/>
  <c r="BH252" i="22"/>
  <c r="BG252" i="22"/>
  <c r="BE252" i="22"/>
  <c r="T252" i="22"/>
  <c r="R252" i="22"/>
  <c r="P252" i="22"/>
  <c r="BI251" i="22"/>
  <c r="BH251" i="22"/>
  <c r="BG251" i="22"/>
  <c r="BE251" i="22"/>
  <c r="T251" i="22"/>
  <c r="R251" i="22"/>
  <c r="P251" i="22"/>
  <c r="BI250" i="22"/>
  <c r="BH250" i="22"/>
  <c r="BG250" i="22"/>
  <c r="BE250" i="22"/>
  <c r="T250" i="22"/>
  <c r="R250" i="22"/>
  <c r="P250" i="22"/>
  <c r="BI249" i="22"/>
  <c r="BH249" i="22"/>
  <c r="BG249" i="22"/>
  <c r="BE249" i="22"/>
  <c r="T249" i="22"/>
  <c r="R249" i="22"/>
  <c r="P249" i="22"/>
  <c r="BI248" i="22"/>
  <c r="BH248" i="22"/>
  <c r="BG248" i="22"/>
  <c r="BE248" i="22"/>
  <c r="T248" i="22"/>
  <c r="R248" i="22"/>
  <c r="P248" i="22"/>
  <c r="BI247" i="22"/>
  <c r="BH247" i="22"/>
  <c r="BG247" i="22"/>
  <c r="BE247" i="22"/>
  <c r="T247" i="22"/>
  <c r="R247" i="22"/>
  <c r="P247" i="22"/>
  <c r="BI246" i="22"/>
  <c r="BH246" i="22"/>
  <c r="BG246" i="22"/>
  <c r="BE246" i="22"/>
  <c r="T246" i="22"/>
  <c r="R246" i="22"/>
  <c r="P246" i="22"/>
  <c r="BI245" i="22"/>
  <c r="BH245" i="22"/>
  <c r="BG245" i="22"/>
  <c r="BE245" i="22"/>
  <c r="T245" i="22"/>
  <c r="R245" i="22"/>
  <c r="P245" i="22"/>
  <c r="BI244" i="22"/>
  <c r="BH244" i="22"/>
  <c r="BG244" i="22"/>
  <c r="BE244" i="22"/>
  <c r="T244" i="22"/>
  <c r="R244" i="22"/>
  <c r="P244" i="22"/>
  <c r="BI243" i="22"/>
  <c r="BH243" i="22"/>
  <c r="BG243" i="22"/>
  <c r="BE243" i="22"/>
  <c r="T243" i="22"/>
  <c r="R243" i="22"/>
  <c r="P243" i="22"/>
  <c r="BI242" i="22"/>
  <c r="BH242" i="22"/>
  <c r="BG242" i="22"/>
  <c r="BE242" i="22"/>
  <c r="T242" i="22"/>
  <c r="R242" i="22"/>
  <c r="P242" i="22"/>
  <c r="BI241" i="22"/>
  <c r="BH241" i="22"/>
  <c r="BG241" i="22"/>
  <c r="BE241" i="22"/>
  <c r="T241" i="22"/>
  <c r="R241" i="22"/>
  <c r="P241" i="22"/>
  <c r="BI240" i="22"/>
  <c r="BH240" i="22"/>
  <c r="BG240" i="22"/>
  <c r="BE240" i="22"/>
  <c r="T240" i="22"/>
  <c r="R240" i="22"/>
  <c r="P240" i="22"/>
  <c r="BI239" i="22"/>
  <c r="BH239" i="22"/>
  <c r="BG239" i="22"/>
  <c r="BE239" i="22"/>
  <c r="T239" i="22"/>
  <c r="R239" i="22"/>
  <c r="P239" i="22"/>
  <c r="BI238" i="22"/>
  <c r="BH238" i="22"/>
  <c r="BG238" i="22"/>
  <c r="BE238" i="22"/>
  <c r="T238" i="22"/>
  <c r="R238" i="22"/>
  <c r="P238" i="22"/>
  <c r="BI237" i="22"/>
  <c r="BH237" i="22"/>
  <c r="BG237" i="22"/>
  <c r="BE237" i="22"/>
  <c r="T237" i="22"/>
  <c r="R237" i="22"/>
  <c r="P237" i="22"/>
  <c r="BI236" i="22"/>
  <c r="BH236" i="22"/>
  <c r="BG236" i="22"/>
  <c r="BE236" i="22"/>
  <c r="T236" i="22"/>
  <c r="R236" i="22"/>
  <c r="P236" i="22"/>
  <c r="BI235" i="22"/>
  <c r="BH235" i="22"/>
  <c r="BG235" i="22"/>
  <c r="BE235" i="22"/>
  <c r="T235" i="22"/>
  <c r="R235" i="22"/>
  <c r="P235" i="22"/>
  <c r="BI234" i="22"/>
  <c r="BH234" i="22"/>
  <c r="BG234" i="22"/>
  <c r="BE234" i="22"/>
  <c r="T234" i="22"/>
  <c r="R234" i="22"/>
  <c r="P234" i="22"/>
  <c r="BI233" i="22"/>
  <c r="BH233" i="22"/>
  <c r="BG233" i="22"/>
  <c r="BE233" i="22"/>
  <c r="T233" i="22"/>
  <c r="R233" i="22"/>
  <c r="P233" i="22"/>
  <c r="BI232" i="22"/>
  <c r="BH232" i="22"/>
  <c r="BG232" i="22"/>
  <c r="BE232" i="22"/>
  <c r="T232" i="22"/>
  <c r="R232" i="22"/>
  <c r="P232" i="22"/>
  <c r="BI231" i="22"/>
  <c r="BH231" i="22"/>
  <c r="BG231" i="22"/>
  <c r="BE231" i="22"/>
  <c r="T231" i="22"/>
  <c r="R231" i="22"/>
  <c r="P231" i="22"/>
  <c r="BI230" i="22"/>
  <c r="BH230" i="22"/>
  <c r="BG230" i="22"/>
  <c r="BE230" i="22"/>
  <c r="T230" i="22"/>
  <c r="R230" i="22"/>
  <c r="P230" i="22"/>
  <c r="BI229" i="22"/>
  <c r="BH229" i="22"/>
  <c r="BG229" i="22"/>
  <c r="BE229" i="22"/>
  <c r="T229" i="22"/>
  <c r="R229" i="22"/>
  <c r="P229" i="22"/>
  <c r="BI228" i="22"/>
  <c r="BH228" i="22"/>
  <c r="BG228" i="22"/>
  <c r="BE228" i="22"/>
  <c r="T228" i="22"/>
  <c r="R228" i="22"/>
  <c r="P228" i="22"/>
  <c r="BI227" i="22"/>
  <c r="BH227" i="22"/>
  <c r="BG227" i="22"/>
  <c r="BE227" i="22"/>
  <c r="T227" i="22"/>
  <c r="R227" i="22"/>
  <c r="P227" i="22"/>
  <c r="BI226" i="22"/>
  <c r="BH226" i="22"/>
  <c r="BG226" i="22"/>
  <c r="BE226" i="22"/>
  <c r="T226" i="22"/>
  <c r="R226" i="22"/>
  <c r="P226" i="22"/>
  <c r="BI225" i="22"/>
  <c r="BH225" i="22"/>
  <c r="BG225" i="22"/>
  <c r="BE225" i="22"/>
  <c r="T225" i="22"/>
  <c r="R225" i="22"/>
  <c r="P225" i="22"/>
  <c r="BI224" i="22"/>
  <c r="BH224" i="22"/>
  <c r="BG224" i="22"/>
  <c r="BE224" i="22"/>
  <c r="T224" i="22"/>
  <c r="R224" i="22"/>
  <c r="P224" i="22"/>
  <c r="BI223" i="22"/>
  <c r="BH223" i="22"/>
  <c r="BG223" i="22"/>
  <c r="BE223" i="22"/>
  <c r="T223" i="22"/>
  <c r="R223" i="22"/>
  <c r="P223" i="22"/>
  <c r="BI222" i="22"/>
  <c r="BH222" i="22"/>
  <c r="BG222" i="22"/>
  <c r="BE222" i="22"/>
  <c r="T222" i="22"/>
  <c r="R222" i="22"/>
  <c r="P222" i="22"/>
  <c r="BI221" i="22"/>
  <c r="BH221" i="22"/>
  <c r="BG221" i="22"/>
  <c r="BE221" i="22"/>
  <c r="T221" i="22"/>
  <c r="R221" i="22"/>
  <c r="P221" i="22"/>
  <c r="BI220" i="22"/>
  <c r="BH220" i="22"/>
  <c r="BG220" i="22"/>
  <c r="BE220" i="22"/>
  <c r="T220" i="22"/>
  <c r="R220" i="22"/>
  <c r="P220" i="22"/>
  <c r="BI219" i="22"/>
  <c r="BH219" i="22"/>
  <c r="BG219" i="22"/>
  <c r="BE219" i="22"/>
  <c r="T219" i="22"/>
  <c r="R219" i="22"/>
  <c r="P219" i="22"/>
  <c r="BI218" i="22"/>
  <c r="BH218" i="22"/>
  <c r="BG218" i="22"/>
  <c r="BE218" i="22"/>
  <c r="T218" i="22"/>
  <c r="R218" i="22"/>
  <c r="P218" i="22"/>
  <c r="BI216" i="22"/>
  <c r="BH216" i="22"/>
  <c r="BG216" i="22"/>
  <c r="BE216" i="22"/>
  <c r="T216" i="22"/>
  <c r="R216" i="22"/>
  <c r="P216" i="22"/>
  <c r="BI215" i="22"/>
  <c r="BH215" i="22"/>
  <c r="BG215" i="22"/>
  <c r="BE215" i="22"/>
  <c r="T215" i="22"/>
  <c r="R215" i="22"/>
  <c r="P215" i="22"/>
  <c r="BI214" i="22"/>
  <c r="BH214" i="22"/>
  <c r="BG214" i="22"/>
  <c r="BE214" i="22"/>
  <c r="T214" i="22"/>
  <c r="R214" i="22"/>
  <c r="P214" i="22"/>
  <c r="BI212" i="22"/>
  <c r="BH212" i="22"/>
  <c r="BG212" i="22"/>
  <c r="BE212" i="22"/>
  <c r="T212" i="22"/>
  <c r="R212" i="22"/>
  <c r="P212" i="22"/>
  <c r="BI211" i="22"/>
  <c r="BH211" i="22"/>
  <c r="BG211" i="22"/>
  <c r="BE211" i="22"/>
  <c r="T211" i="22"/>
  <c r="R211" i="22"/>
  <c r="P211" i="22"/>
  <c r="BI210" i="22"/>
  <c r="BH210" i="22"/>
  <c r="BG210" i="22"/>
  <c r="BE210" i="22"/>
  <c r="T210" i="22"/>
  <c r="R210" i="22"/>
  <c r="P210" i="22"/>
  <c r="BI209" i="22"/>
  <c r="BH209" i="22"/>
  <c r="BG209" i="22"/>
  <c r="BE209" i="22"/>
  <c r="T209" i="22"/>
  <c r="R209" i="22"/>
  <c r="P209" i="22"/>
  <c r="BI208" i="22"/>
  <c r="BH208" i="22"/>
  <c r="BG208" i="22"/>
  <c r="BE208" i="22"/>
  <c r="T208" i="22"/>
  <c r="R208" i="22"/>
  <c r="P208" i="22"/>
  <c r="BI207" i="22"/>
  <c r="BH207" i="22"/>
  <c r="BG207" i="22"/>
  <c r="BE207" i="22"/>
  <c r="T207" i="22"/>
  <c r="R207" i="22"/>
  <c r="P207" i="22"/>
  <c r="BI206" i="22"/>
  <c r="BH206" i="22"/>
  <c r="BG206" i="22"/>
  <c r="BE206" i="22"/>
  <c r="T206" i="22"/>
  <c r="R206" i="22"/>
  <c r="P206" i="22"/>
  <c r="BI205" i="22"/>
  <c r="BH205" i="22"/>
  <c r="BG205" i="22"/>
  <c r="BE205" i="22"/>
  <c r="T205" i="22"/>
  <c r="R205" i="22"/>
  <c r="P205" i="22"/>
  <c r="BI204" i="22"/>
  <c r="BH204" i="22"/>
  <c r="BG204" i="22"/>
  <c r="BE204" i="22"/>
  <c r="T204" i="22"/>
  <c r="R204" i="22"/>
  <c r="P204" i="22"/>
  <c r="BI203" i="22"/>
  <c r="BH203" i="22"/>
  <c r="BG203" i="22"/>
  <c r="BE203" i="22"/>
  <c r="T203" i="22"/>
  <c r="R203" i="22"/>
  <c r="P203" i="22"/>
  <c r="BI202" i="22"/>
  <c r="BH202" i="22"/>
  <c r="BG202" i="22"/>
  <c r="BE202" i="22"/>
  <c r="T202" i="22"/>
  <c r="R202" i="22"/>
  <c r="P202" i="22"/>
  <c r="BI201" i="22"/>
  <c r="BH201" i="22"/>
  <c r="BG201" i="22"/>
  <c r="BE201" i="22"/>
  <c r="T201" i="22"/>
  <c r="R201" i="22"/>
  <c r="P201" i="22"/>
  <c r="BI200" i="22"/>
  <c r="BH200" i="22"/>
  <c r="BG200" i="22"/>
  <c r="BE200" i="22"/>
  <c r="T200" i="22"/>
  <c r="R200" i="22"/>
  <c r="P200" i="22"/>
  <c r="BI199" i="22"/>
  <c r="BH199" i="22"/>
  <c r="BG199" i="22"/>
  <c r="BE199" i="22"/>
  <c r="T199" i="22"/>
  <c r="R199" i="22"/>
  <c r="P199" i="22"/>
  <c r="BI198" i="22"/>
  <c r="BH198" i="22"/>
  <c r="BG198" i="22"/>
  <c r="BE198" i="22"/>
  <c r="T198" i="22"/>
  <c r="R198" i="22"/>
  <c r="P198" i="22"/>
  <c r="BI197" i="22"/>
  <c r="BH197" i="22"/>
  <c r="BG197" i="22"/>
  <c r="BE197" i="22"/>
  <c r="T197" i="22"/>
  <c r="R197" i="22"/>
  <c r="P197" i="22"/>
  <c r="BI196" i="22"/>
  <c r="BH196" i="22"/>
  <c r="BG196" i="22"/>
  <c r="BE196" i="22"/>
  <c r="T196" i="22"/>
  <c r="R196" i="22"/>
  <c r="P196" i="22"/>
  <c r="BI195" i="22"/>
  <c r="BH195" i="22"/>
  <c r="BG195" i="22"/>
  <c r="BE195" i="22"/>
  <c r="T195" i="22"/>
  <c r="R195" i="22"/>
  <c r="P195" i="22"/>
  <c r="BI194" i="22"/>
  <c r="BH194" i="22"/>
  <c r="BG194" i="22"/>
  <c r="BE194" i="22"/>
  <c r="T194" i="22"/>
  <c r="R194" i="22"/>
  <c r="P194" i="22"/>
  <c r="BI193" i="22"/>
  <c r="BH193" i="22"/>
  <c r="BG193" i="22"/>
  <c r="BE193" i="22"/>
  <c r="T193" i="22"/>
  <c r="R193" i="22"/>
  <c r="P193" i="22"/>
  <c r="BI191" i="22"/>
  <c r="BH191" i="22"/>
  <c r="BG191" i="22"/>
  <c r="BE191" i="22"/>
  <c r="T191" i="22"/>
  <c r="R191" i="22"/>
  <c r="P191" i="22"/>
  <c r="BI190" i="22"/>
  <c r="BH190" i="22"/>
  <c r="BG190" i="22"/>
  <c r="BE190" i="22"/>
  <c r="T190" i="22"/>
  <c r="R190" i="22"/>
  <c r="P190" i="22"/>
  <c r="BI189" i="22"/>
  <c r="BH189" i="22"/>
  <c r="BG189" i="22"/>
  <c r="BE189" i="22"/>
  <c r="T189" i="22"/>
  <c r="R189" i="22"/>
  <c r="P189" i="22"/>
  <c r="BI188" i="22"/>
  <c r="BH188" i="22"/>
  <c r="BG188" i="22"/>
  <c r="BE188" i="22"/>
  <c r="T188" i="22"/>
  <c r="R188" i="22"/>
  <c r="P188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4" i="22"/>
  <c r="BH184" i="22"/>
  <c r="BG184" i="22"/>
  <c r="BE184" i="22"/>
  <c r="T184" i="22"/>
  <c r="R184" i="22"/>
  <c r="P184" i="22"/>
  <c r="BI183" i="22"/>
  <c r="BH183" i="22"/>
  <c r="BG183" i="22"/>
  <c r="BE183" i="22"/>
  <c r="T183" i="22"/>
  <c r="R183" i="22"/>
  <c r="P183" i="22"/>
  <c r="BI182" i="22"/>
  <c r="BH182" i="22"/>
  <c r="BG182" i="22"/>
  <c r="BE182" i="22"/>
  <c r="T182" i="22"/>
  <c r="R182" i="22"/>
  <c r="P182" i="22"/>
  <c r="BI181" i="22"/>
  <c r="BH181" i="22"/>
  <c r="BG181" i="22"/>
  <c r="BE181" i="22"/>
  <c r="T181" i="22"/>
  <c r="R181" i="22"/>
  <c r="P181" i="22"/>
  <c r="BI180" i="22"/>
  <c r="BH180" i="22"/>
  <c r="BG180" i="22"/>
  <c r="BE180" i="22"/>
  <c r="T180" i="22"/>
  <c r="R180" i="22"/>
  <c r="P180" i="22"/>
  <c r="BI179" i="22"/>
  <c r="BH179" i="22"/>
  <c r="BG179" i="22"/>
  <c r="BE179" i="22"/>
  <c r="T179" i="22"/>
  <c r="R179" i="22"/>
  <c r="P179" i="22"/>
  <c r="BI178" i="22"/>
  <c r="BH178" i="22"/>
  <c r="BG178" i="22"/>
  <c r="BE178" i="22"/>
  <c r="T178" i="22"/>
  <c r="R178" i="22"/>
  <c r="P178" i="22"/>
  <c r="BI177" i="22"/>
  <c r="BH177" i="22"/>
  <c r="BG177" i="22"/>
  <c r="BE177" i="22"/>
  <c r="T177" i="22"/>
  <c r="R177" i="22"/>
  <c r="P177" i="22"/>
  <c r="BI176" i="22"/>
  <c r="BH176" i="22"/>
  <c r="BG176" i="22"/>
  <c r="BE176" i="22"/>
  <c r="T176" i="22"/>
  <c r="R176" i="22"/>
  <c r="P176" i="22"/>
  <c r="BI175" i="22"/>
  <c r="BH175" i="22"/>
  <c r="BG175" i="22"/>
  <c r="BE175" i="22"/>
  <c r="T175" i="22"/>
  <c r="R175" i="22"/>
  <c r="P175" i="22"/>
  <c r="BI174" i="22"/>
  <c r="BH174" i="22"/>
  <c r="BG174" i="22"/>
  <c r="BE174" i="22"/>
  <c r="T174" i="22"/>
  <c r="R174" i="22"/>
  <c r="P174" i="22"/>
  <c r="BI173" i="22"/>
  <c r="BH173" i="22"/>
  <c r="BG173" i="22"/>
  <c r="BE173" i="22"/>
  <c r="T173" i="22"/>
  <c r="R173" i="22"/>
  <c r="P173" i="22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5" i="22"/>
  <c r="BH165" i="22"/>
  <c r="BG165" i="22"/>
  <c r="BE165" i="22"/>
  <c r="T165" i="22"/>
  <c r="R165" i="22"/>
  <c r="P165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3" i="22"/>
  <c r="BH153" i="22"/>
  <c r="BG153" i="22"/>
  <c r="BE153" i="22"/>
  <c r="T153" i="22"/>
  <c r="R153" i="22"/>
  <c r="P153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7" i="22"/>
  <c r="BH147" i="22"/>
  <c r="BG147" i="22"/>
  <c r="BE147" i="22"/>
  <c r="T147" i="22"/>
  <c r="R147" i="22"/>
  <c r="P147" i="22"/>
  <c r="BI146" i="22"/>
  <c r="BH146" i="22"/>
  <c r="BG146" i="22"/>
  <c r="BE146" i="22"/>
  <c r="T146" i="22"/>
  <c r="R146" i="22"/>
  <c r="P146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J133" i="22"/>
  <c r="F132" i="22"/>
  <c r="F130" i="22"/>
  <c r="E128" i="22"/>
  <c r="J96" i="22"/>
  <c r="F95" i="22"/>
  <c r="F93" i="22"/>
  <c r="E91" i="22"/>
  <c r="J25" i="22"/>
  <c r="E25" i="22"/>
  <c r="J132" i="22"/>
  <c r="J24" i="22"/>
  <c r="J22" i="22"/>
  <c r="E22" i="22"/>
  <c r="F96" i="22"/>
  <c r="J21" i="22"/>
  <c r="J16" i="22"/>
  <c r="J93" i="22"/>
  <c r="E7" i="22"/>
  <c r="E122" i="22"/>
  <c r="J41" i="21"/>
  <c r="J40" i="21"/>
  <c r="AY120" i="1"/>
  <c r="J39" i="21"/>
  <c r="AX120" i="1"/>
  <c r="BI175" i="21"/>
  <c r="BH175" i="21"/>
  <c r="BG175" i="21"/>
  <c r="BE175" i="21"/>
  <c r="T175" i="21"/>
  <c r="R175" i="21"/>
  <c r="P175" i="21"/>
  <c r="BI174" i="21"/>
  <c r="BH174" i="21"/>
  <c r="BG174" i="21"/>
  <c r="BE174" i="21"/>
  <c r="T174" i="21"/>
  <c r="R174" i="21"/>
  <c r="P174" i="21"/>
  <c r="BI173" i="21"/>
  <c r="BH173" i="21"/>
  <c r="BG173" i="21"/>
  <c r="BE173" i="21"/>
  <c r="T173" i="21"/>
  <c r="R173" i="21"/>
  <c r="P173" i="21"/>
  <c r="BI172" i="21"/>
  <c r="BH172" i="21"/>
  <c r="BG172" i="21"/>
  <c r="BE172" i="21"/>
  <c r="T172" i="21"/>
  <c r="R172" i="21"/>
  <c r="P172" i="21"/>
  <c r="BI169" i="21"/>
  <c r="BH169" i="21"/>
  <c r="BG169" i="21"/>
  <c r="BE169" i="21"/>
  <c r="T169" i="21"/>
  <c r="R169" i="21"/>
  <c r="P169" i="21"/>
  <c r="BI168" i="21"/>
  <c r="BH168" i="21"/>
  <c r="BG168" i="21"/>
  <c r="BE168" i="21"/>
  <c r="T168" i="21"/>
  <c r="R168" i="21"/>
  <c r="P168" i="21"/>
  <c r="BI167" i="21"/>
  <c r="BH167" i="21"/>
  <c r="BG167" i="21"/>
  <c r="BE167" i="21"/>
  <c r="T167" i="21"/>
  <c r="R167" i="21"/>
  <c r="P167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3" i="21"/>
  <c r="BH163" i="21"/>
  <c r="BG163" i="21"/>
  <c r="BE163" i="21"/>
  <c r="T163" i="21"/>
  <c r="R163" i="21"/>
  <c r="P163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50" i="21"/>
  <c r="BH150" i="21"/>
  <c r="BG150" i="21"/>
  <c r="BE150" i="21"/>
  <c r="T150" i="21"/>
  <c r="R150" i="21"/>
  <c r="P150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7" i="21"/>
  <c r="BH147" i="21"/>
  <c r="BG147" i="21"/>
  <c r="BE147" i="21"/>
  <c r="T147" i="21"/>
  <c r="R147" i="21"/>
  <c r="P147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J128" i="21"/>
  <c r="F127" i="21"/>
  <c r="F125" i="21"/>
  <c r="E123" i="21"/>
  <c r="J96" i="21"/>
  <c r="F95" i="21"/>
  <c r="F93" i="21"/>
  <c r="E91" i="21"/>
  <c r="J25" i="21"/>
  <c r="E25" i="21"/>
  <c r="J95" i="21"/>
  <c r="J24" i="21"/>
  <c r="J22" i="21"/>
  <c r="E22" i="21"/>
  <c r="F128" i="21"/>
  <c r="J21" i="21"/>
  <c r="J16" i="21"/>
  <c r="J93" i="21"/>
  <c r="E7" i="21"/>
  <c r="E117" i="21"/>
  <c r="J41" i="20"/>
  <c r="J40" i="20"/>
  <c r="AY119" i="1"/>
  <c r="J39" i="20"/>
  <c r="AX119" i="1"/>
  <c r="BI219" i="20"/>
  <c r="BH219" i="20"/>
  <c r="BG219" i="20"/>
  <c r="BE219" i="20"/>
  <c r="T219" i="20"/>
  <c r="R219" i="20"/>
  <c r="P219" i="20"/>
  <c r="BI218" i="20"/>
  <c r="BH218" i="20"/>
  <c r="BG218" i="20"/>
  <c r="BE218" i="20"/>
  <c r="T218" i="20"/>
  <c r="R218" i="20"/>
  <c r="P218" i="20"/>
  <c r="BI216" i="20"/>
  <c r="BH216" i="20"/>
  <c r="BG216" i="20"/>
  <c r="BE216" i="20"/>
  <c r="T216" i="20"/>
  <c r="R216" i="20"/>
  <c r="P216" i="20"/>
  <c r="BI215" i="20"/>
  <c r="BH215" i="20"/>
  <c r="BG215" i="20"/>
  <c r="BE215" i="20"/>
  <c r="T215" i="20"/>
  <c r="R215" i="20"/>
  <c r="P215" i="20"/>
  <c r="BI214" i="20"/>
  <c r="BH214" i="20"/>
  <c r="BG214" i="20"/>
  <c r="BE214" i="20"/>
  <c r="T214" i="20"/>
  <c r="R214" i="20"/>
  <c r="P214" i="20"/>
  <c r="BI213" i="20"/>
  <c r="BH213" i="20"/>
  <c r="BG213" i="20"/>
  <c r="BE213" i="20"/>
  <c r="T213" i="20"/>
  <c r="R213" i="20"/>
  <c r="P213" i="20"/>
  <c r="BI212" i="20"/>
  <c r="BH212" i="20"/>
  <c r="BG212" i="20"/>
  <c r="BE212" i="20"/>
  <c r="T212" i="20"/>
  <c r="R212" i="20"/>
  <c r="P212" i="20"/>
  <c r="BI211" i="20"/>
  <c r="BH211" i="20"/>
  <c r="BG211" i="20"/>
  <c r="BE211" i="20"/>
  <c r="T211" i="20"/>
  <c r="R211" i="20"/>
  <c r="P211" i="20"/>
  <c r="BI210" i="20"/>
  <c r="BH210" i="20"/>
  <c r="BG210" i="20"/>
  <c r="BE210" i="20"/>
  <c r="T210" i="20"/>
  <c r="R210" i="20"/>
  <c r="P210" i="20"/>
  <c r="BI209" i="20"/>
  <c r="BH209" i="20"/>
  <c r="BG209" i="20"/>
  <c r="BE209" i="20"/>
  <c r="T209" i="20"/>
  <c r="R209" i="20"/>
  <c r="P209" i="20"/>
  <c r="BI206" i="20"/>
  <c r="BH206" i="20"/>
  <c r="BG206" i="20"/>
  <c r="BE206" i="20"/>
  <c r="T206" i="20"/>
  <c r="R206" i="20"/>
  <c r="P206" i="20"/>
  <c r="BI205" i="20"/>
  <c r="BH205" i="20"/>
  <c r="BG205" i="20"/>
  <c r="BE205" i="20"/>
  <c r="T205" i="20"/>
  <c r="R205" i="20"/>
  <c r="P205" i="20"/>
  <c r="BI204" i="20"/>
  <c r="BH204" i="20"/>
  <c r="BG204" i="20"/>
  <c r="BE204" i="20"/>
  <c r="T204" i="20"/>
  <c r="R204" i="20"/>
  <c r="P204" i="20"/>
  <c r="BI203" i="20"/>
  <c r="BH203" i="20"/>
  <c r="BG203" i="20"/>
  <c r="BE203" i="20"/>
  <c r="T203" i="20"/>
  <c r="R203" i="20"/>
  <c r="P203" i="20"/>
  <c r="BI202" i="20"/>
  <c r="BH202" i="20"/>
  <c r="BG202" i="20"/>
  <c r="BE202" i="20"/>
  <c r="T202" i="20"/>
  <c r="R202" i="20"/>
  <c r="P202" i="20"/>
  <c r="BI201" i="20"/>
  <c r="BH201" i="20"/>
  <c r="BG201" i="20"/>
  <c r="BE201" i="20"/>
  <c r="T201" i="20"/>
  <c r="R201" i="20"/>
  <c r="P201" i="20"/>
  <c r="BI200" i="20"/>
  <c r="BH200" i="20"/>
  <c r="BG200" i="20"/>
  <c r="BE200" i="20"/>
  <c r="T200" i="20"/>
  <c r="R200" i="20"/>
  <c r="P200" i="20"/>
  <c r="BI199" i="20"/>
  <c r="BH199" i="20"/>
  <c r="BG199" i="20"/>
  <c r="BE199" i="20"/>
  <c r="T199" i="20"/>
  <c r="R199" i="20"/>
  <c r="P199" i="20"/>
  <c r="BI198" i="20"/>
  <c r="BH198" i="20"/>
  <c r="BG198" i="20"/>
  <c r="BE198" i="20"/>
  <c r="T198" i="20"/>
  <c r="R198" i="20"/>
  <c r="P198" i="20"/>
  <c r="BI197" i="20"/>
  <c r="BH197" i="20"/>
  <c r="BG197" i="20"/>
  <c r="BE197" i="20"/>
  <c r="T197" i="20"/>
  <c r="R197" i="20"/>
  <c r="P197" i="20"/>
  <c r="BI196" i="20"/>
  <c r="BH196" i="20"/>
  <c r="BG196" i="20"/>
  <c r="BE196" i="20"/>
  <c r="T196" i="20"/>
  <c r="R196" i="20"/>
  <c r="P196" i="20"/>
  <c r="BI195" i="20"/>
  <c r="BH195" i="20"/>
  <c r="BG195" i="20"/>
  <c r="BE195" i="20"/>
  <c r="T195" i="20"/>
  <c r="R195" i="20"/>
  <c r="P195" i="20"/>
  <c r="BI194" i="20"/>
  <c r="BH194" i="20"/>
  <c r="BG194" i="20"/>
  <c r="BE194" i="20"/>
  <c r="T194" i="20"/>
  <c r="R194" i="20"/>
  <c r="P194" i="20"/>
  <c r="BI193" i="20"/>
  <c r="BH193" i="20"/>
  <c r="BG193" i="20"/>
  <c r="BE193" i="20"/>
  <c r="T193" i="20"/>
  <c r="R193" i="20"/>
  <c r="P193" i="20"/>
  <c r="BI192" i="20"/>
  <c r="BH192" i="20"/>
  <c r="BG192" i="20"/>
  <c r="BE192" i="20"/>
  <c r="T192" i="20"/>
  <c r="R192" i="20"/>
  <c r="P192" i="20"/>
  <c r="BI191" i="20"/>
  <c r="BH191" i="20"/>
  <c r="BG191" i="20"/>
  <c r="BE191" i="20"/>
  <c r="T191" i="20"/>
  <c r="R191" i="20"/>
  <c r="P191" i="20"/>
  <c r="BI190" i="20"/>
  <c r="BH190" i="20"/>
  <c r="BG190" i="20"/>
  <c r="BE190" i="20"/>
  <c r="T190" i="20"/>
  <c r="R190" i="20"/>
  <c r="P190" i="20"/>
  <c r="BI189" i="20"/>
  <c r="BH189" i="20"/>
  <c r="BG189" i="20"/>
  <c r="BE189" i="20"/>
  <c r="T189" i="20"/>
  <c r="R189" i="20"/>
  <c r="P189" i="20"/>
  <c r="BI188" i="20"/>
  <c r="BH188" i="20"/>
  <c r="BG188" i="20"/>
  <c r="BE188" i="20"/>
  <c r="T188" i="20"/>
  <c r="R188" i="20"/>
  <c r="P188" i="20"/>
  <c r="BI187" i="20"/>
  <c r="BH187" i="20"/>
  <c r="BG187" i="20"/>
  <c r="BE187" i="20"/>
  <c r="T187" i="20"/>
  <c r="R187" i="20"/>
  <c r="P187" i="20"/>
  <c r="BI186" i="20"/>
  <c r="BH186" i="20"/>
  <c r="BG186" i="20"/>
  <c r="BE186" i="20"/>
  <c r="T186" i="20"/>
  <c r="R186" i="20"/>
  <c r="P186" i="20"/>
  <c r="BI185" i="20"/>
  <c r="BH185" i="20"/>
  <c r="BG185" i="20"/>
  <c r="BE185" i="20"/>
  <c r="T185" i="20"/>
  <c r="R185" i="20"/>
  <c r="P185" i="20"/>
  <c r="BI183" i="20"/>
  <c r="BH183" i="20"/>
  <c r="BG183" i="20"/>
  <c r="BE183" i="20"/>
  <c r="T183" i="20"/>
  <c r="R183" i="20"/>
  <c r="P183" i="20"/>
  <c r="BI182" i="20"/>
  <c r="BH182" i="20"/>
  <c r="BG182" i="20"/>
  <c r="BE182" i="20"/>
  <c r="T182" i="20"/>
  <c r="R182" i="20"/>
  <c r="P182" i="20"/>
  <c r="BI181" i="20"/>
  <c r="BH181" i="20"/>
  <c r="BG181" i="20"/>
  <c r="BE181" i="20"/>
  <c r="T181" i="20"/>
  <c r="R181" i="20"/>
  <c r="P181" i="20"/>
  <c r="BI180" i="20"/>
  <c r="BH180" i="20"/>
  <c r="BG180" i="20"/>
  <c r="BE180" i="20"/>
  <c r="T180" i="20"/>
  <c r="R180" i="20"/>
  <c r="P180" i="20"/>
  <c r="BI179" i="20"/>
  <c r="BH179" i="20"/>
  <c r="BG179" i="20"/>
  <c r="BE179" i="20"/>
  <c r="T179" i="20"/>
  <c r="R179" i="20"/>
  <c r="P179" i="20"/>
  <c r="BI178" i="20"/>
  <c r="BH178" i="20"/>
  <c r="BG178" i="20"/>
  <c r="BE178" i="20"/>
  <c r="T178" i="20"/>
  <c r="R178" i="20"/>
  <c r="P178" i="20"/>
  <c r="BI177" i="20"/>
  <c r="BH177" i="20"/>
  <c r="BG177" i="20"/>
  <c r="BE177" i="20"/>
  <c r="T177" i="20"/>
  <c r="R177" i="20"/>
  <c r="P177" i="20"/>
  <c r="BI176" i="20"/>
  <c r="BH176" i="20"/>
  <c r="BG176" i="20"/>
  <c r="BE176" i="20"/>
  <c r="T176" i="20"/>
  <c r="R176" i="20"/>
  <c r="P176" i="20"/>
  <c r="BI175" i="20"/>
  <c r="BH175" i="20"/>
  <c r="BG175" i="20"/>
  <c r="BE175" i="20"/>
  <c r="T175" i="20"/>
  <c r="R175" i="20"/>
  <c r="P175" i="20"/>
  <c r="BI174" i="20"/>
  <c r="BH174" i="20"/>
  <c r="BG174" i="20"/>
  <c r="BE174" i="20"/>
  <c r="T174" i="20"/>
  <c r="R174" i="20"/>
  <c r="P174" i="20"/>
  <c r="BI173" i="20"/>
  <c r="BH173" i="20"/>
  <c r="BG173" i="20"/>
  <c r="BE173" i="20"/>
  <c r="T173" i="20"/>
  <c r="R173" i="20"/>
  <c r="P173" i="20"/>
  <c r="BI172" i="20"/>
  <c r="BH172" i="20"/>
  <c r="BG172" i="20"/>
  <c r="BE172" i="20"/>
  <c r="T172" i="20"/>
  <c r="R172" i="20"/>
  <c r="P172" i="20"/>
  <c r="BI171" i="20"/>
  <c r="BH171" i="20"/>
  <c r="BG171" i="20"/>
  <c r="BE171" i="20"/>
  <c r="T171" i="20"/>
  <c r="R171" i="20"/>
  <c r="P171" i="20"/>
  <c r="BI170" i="20"/>
  <c r="BH170" i="20"/>
  <c r="BG170" i="20"/>
  <c r="BE170" i="20"/>
  <c r="T170" i="20"/>
  <c r="R170" i="20"/>
  <c r="P170" i="20"/>
  <c r="BI169" i="20"/>
  <c r="BH169" i="20"/>
  <c r="BG169" i="20"/>
  <c r="BE169" i="20"/>
  <c r="T169" i="20"/>
  <c r="R169" i="20"/>
  <c r="P169" i="20"/>
  <c r="BI168" i="20"/>
  <c r="BH168" i="20"/>
  <c r="BG168" i="20"/>
  <c r="BE168" i="20"/>
  <c r="T168" i="20"/>
  <c r="R168" i="20"/>
  <c r="P168" i="20"/>
  <c r="BI166" i="20"/>
  <c r="BH166" i="20"/>
  <c r="BG166" i="20"/>
  <c r="BE166" i="20"/>
  <c r="T166" i="20"/>
  <c r="R166" i="20"/>
  <c r="P166" i="20"/>
  <c r="BI165" i="20"/>
  <c r="BH165" i="20"/>
  <c r="BG165" i="20"/>
  <c r="BE165" i="20"/>
  <c r="T165" i="20"/>
  <c r="R165" i="20"/>
  <c r="P165" i="20"/>
  <c r="BI164" i="20"/>
  <c r="BH164" i="20"/>
  <c r="BG164" i="20"/>
  <c r="BE164" i="20"/>
  <c r="T164" i="20"/>
  <c r="R164" i="20"/>
  <c r="P164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1" i="20"/>
  <c r="BH161" i="20"/>
  <c r="BG161" i="20"/>
  <c r="BE161" i="20"/>
  <c r="T161" i="20"/>
  <c r="R161" i="20"/>
  <c r="P161" i="20"/>
  <c r="BI160" i="20"/>
  <c r="BH160" i="20"/>
  <c r="BG160" i="20"/>
  <c r="BE160" i="20"/>
  <c r="T160" i="20"/>
  <c r="R160" i="20"/>
  <c r="P160" i="20"/>
  <c r="BI159" i="20"/>
  <c r="BH159" i="20"/>
  <c r="BG159" i="20"/>
  <c r="BE159" i="20"/>
  <c r="T159" i="20"/>
  <c r="R159" i="20"/>
  <c r="P159" i="20"/>
  <c r="BI158" i="20"/>
  <c r="BH158" i="20"/>
  <c r="BG158" i="20"/>
  <c r="BE158" i="20"/>
  <c r="T158" i="20"/>
  <c r="R158" i="20"/>
  <c r="P158" i="20"/>
  <c r="BI157" i="20"/>
  <c r="BH157" i="20"/>
  <c r="BG157" i="20"/>
  <c r="BE157" i="20"/>
  <c r="T157" i="20"/>
  <c r="R157" i="20"/>
  <c r="P157" i="20"/>
  <c r="BI156" i="20"/>
  <c r="BH156" i="20"/>
  <c r="BG156" i="20"/>
  <c r="BE156" i="20"/>
  <c r="T156" i="20"/>
  <c r="R156" i="20"/>
  <c r="P156" i="20"/>
  <c r="BI155" i="20"/>
  <c r="BH155" i="20"/>
  <c r="BG155" i="20"/>
  <c r="BE155" i="20"/>
  <c r="T155" i="20"/>
  <c r="R155" i="20"/>
  <c r="P155" i="20"/>
  <c r="BI154" i="20"/>
  <c r="BH154" i="20"/>
  <c r="BG154" i="20"/>
  <c r="BE154" i="20"/>
  <c r="T154" i="20"/>
  <c r="R154" i="20"/>
  <c r="P154" i="20"/>
  <c r="BI153" i="20"/>
  <c r="BH153" i="20"/>
  <c r="BG153" i="20"/>
  <c r="BE153" i="20"/>
  <c r="T153" i="20"/>
  <c r="R153" i="20"/>
  <c r="P153" i="20"/>
  <c r="BI152" i="20"/>
  <c r="BH152" i="20"/>
  <c r="BG152" i="20"/>
  <c r="BE152" i="20"/>
  <c r="T152" i="20"/>
  <c r="R152" i="20"/>
  <c r="P152" i="20"/>
  <c r="BI151" i="20"/>
  <c r="BH151" i="20"/>
  <c r="BG151" i="20"/>
  <c r="BE151" i="20"/>
  <c r="T151" i="20"/>
  <c r="R151" i="20"/>
  <c r="P151" i="20"/>
  <c r="BI149" i="20"/>
  <c r="BH149" i="20"/>
  <c r="BG149" i="20"/>
  <c r="BE149" i="20"/>
  <c r="T149" i="20"/>
  <c r="R149" i="20"/>
  <c r="P149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6" i="20"/>
  <c r="BH146" i="20"/>
  <c r="BG146" i="20"/>
  <c r="BE146" i="20"/>
  <c r="T146" i="20"/>
  <c r="R146" i="20"/>
  <c r="P146" i="20"/>
  <c r="BI143" i="20"/>
  <c r="BH143" i="20"/>
  <c r="BG143" i="20"/>
  <c r="BE143" i="20"/>
  <c r="T143" i="20"/>
  <c r="R143" i="20"/>
  <c r="P143" i="20"/>
  <c r="BI142" i="20"/>
  <c r="BH142" i="20"/>
  <c r="BG142" i="20"/>
  <c r="BE142" i="20"/>
  <c r="T142" i="20"/>
  <c r="R142" i="20"/>
  <c r="P142" i="20"/>
  <c r="BI141" i="20"/>
  <c r="BH141" i="20"/>
  <c r="BG141" i="20"/>
  <c r="BE141" i="20"/>
  <c r="T141" i="20"/>
  <c r="R141" i="20"/>
  <c r="P141" i="20"/>
  <c r="BI140" i="20"/>
  <c r="BH140" i="20"/>
  <c r="BG140" i="20"/>
  <c r="BE140" i="20"/>
  <c r="T140" i="20"/>
  <c r="R140" i="20"/>
  <c r="P140" i="20"/>
  <c r="BI139" i="20"/>
  <c r="BH139" i="20"/>
  <c r="BG139" i="20"/>
  <c r="BE139" i="20"/>
  <c r="T139" i="20"/>
  <c r="R139" i="20"/>
  <c r="P139" i="20"/>
  <c r="BI138" i="20"/>
  <c r="BH138" i="20"/>
  <c r="BG138" i="20"/>
  <c r="BE138" i="20"/>
  <c r="T138" i="20"/>
  <c r="R138" i="20"/>
  <c r="P138" i="20"/>
  <c r="BI137" i="20"/>
  <c r="BH137" i="20"/>
  <c r="BG137" i="20"/>
  <c r="BE137" i="20"/>
  <c r="T137" i="20"/>
  <c r="R137" i="20"/>
  <c r="P137" i="20"/>
  <c r="J131" i="20"/>
  <c r="F130" i="20"/>
  <c r="F128" i="20"/>
  <c r="E126" i="20"/>
  <c r="J96" i="20"/>
  <c r="F95" i="20"/>
  <c r="F93" i="20"/>
  <c r="E91" i="20"/>
  <c r="J25" i="20"/>
  <c r="E25" i="20"/>
  <c r="J130" i="20"/>
  <c r="J24" i="20"/>
  <c r="J22" i="20"/>
  <c r="E22" i="20"/>
  <c r="F96" i="20"/>
  <c r="J21" i="20"/>
  <c r="J16" i="20"/>
  <c r="J128" i="20"/>
  <c r="E7" i="20"/>
  <c r="E120" i="20"/>
  <c r="J41" i="19"/>
  <c r="J40" i="19"/>
  <c r="AY118" i="1"/>
  <c r="J39" i="19"/>
  <c r="AX118" i="1"/>
  <c r="BI129" i="19"/>
  <c r="BH129" i="19"/>
  <c r="BG129" i="19"/>
  <c r="BE129" i="19"/>
  <c r="T129" i="19"/>
  <c r="T128" i="19"/>
  <c r="T127" i="19"/>
  <c r="T126" i="19"/>
  <c r="R129" i="19"/>
  <c r="R128" i="19"/>
  <c r="R127" i="19"/>
  <c r="R126" i="19"/>
  <c r="P129" i="19"/>
  <c r="P128" i="19"/>
  <c r="P127" i="19"/>
  <c r="P126" i="19"/>
  <c r="AU118" i="1"/>
  <c r="J123" i="19"/>
  <c r="F122" i="19"/>
  <c r="F120" i="19"/>
  <c r="E118" i="19"/>
  <c r="J96" i="19"/>
  <c r="F95" i="19"/>
  <c r="F93" i="19"/>
  <c r="E91" i="19"/>
  <c r="J25" i="19"/>
  <c r="E25" i="19"/>
  <c r="J122" i="19"/>
  <c r="J24" i="19"/>
  <c r="J22" i="19"/>
  <c r="E22" i="19"/>
  <c r="F123" i="19"/>
  <c r="J21" i="19"/>
  <c r="J16" i="19"/>
  <c r="J93" i="19"/>
  <c r="E7" i="19"/>
  <c r="E112" i="19"/>
  <c r="J41" i="18"/>
  <c r="J40" i="18"/>
  <c r="AY117" i="1"/>
  <c r="J39" i="18"/>
  <c r="AX117" i="1"/>
  <c r="BI251" i="18"/>
  <c r="BH251" i="18"/>
  <c r="BG251" i="18"/>
  <c r="BE251" i="18"/>
  <c r="T251" i="18"/>
  <c r="R251" i="18"/>
  <c r="P251" i="18"/>
  <c r="BI250" i="18"/>
  <c r="BH250" i="18"/>
  <c r="BG250" i="18"/>
  <c r="BE250" i="18"/>
  <c r="T250" i="18"/>
  <c r="R250" i="18"/>
  <c r="P250" i="18"/>
  <c r="BI248" i="18"/>
  <c r="BH248" i="18"/>
  <c r="BG248" i="18"/>
  <c r="BE248" i="18"/>
  <c r="T248" i="18"/>
  <c r="R248" i="18"/>
  <c r="P248" i="18"/>
  <c r="BI247" i="18"/>
  <c r="BH247" i="18"/>
  <c r="BG247" i="18"/>
  <c r="BE247" i="18"/>
  <c r="T247" i="18"/>
  <c r="R247" i="18"/>
  <c r="P247" i="18"/>
  <c r="BI246" i="18"/>
  <c r="BH246" i="18"/>
  <c r="BG246" i="18"/>
  <c r="BE246" i="18"/>
  <c r="T246" i="18"/>
  <c r="R246" i="18"/>
  <c r="P246" i="18"/>
  <c r="BI244" i="18"/>
  <c r="BH244" i="18"/>
  <c r="BG244" i="18"/>
  <c r="BE244" i="18"/>
  <c r="T244" i="18"/>
  <c r="T243" i="18"/>
  <c r="R244" i="18"/>
  <c r="R243" i="18"/>
  <c r="P244" i="18"/>
  <c r="P243" i="18"/>
  <c r="BI242" i="18"/>
  <c r="BH242" i="18"/>
  <c r="BG242" i="18"/>
  <c r="BE242" i="18"/>
  <c r="T242" i="18"/>
  <c r="R242" i="18"/>
  <c r="P242" i="18"/>
  <c r="BI241" i="18"/>
  <c r="BH241" i="18"/>
  <c r="BG241" i="18"/>
  <c r="BE241" i="18"/>
  <c r="T241" i="18"/>
  <c r="R241" i="18"/>
  <c r="P241" i="18"/>
  <c r="BI239" i="18"/>
  <c r="BH239" i="18"/>
  <c r="BG239" i="18"/>
  <c r="BE239" i="18"/>
  <c r="T239" i="18"/>
  <c r="R239" i="18"/>
  <c r="P239" i="18"/>
  <c r="BI238" i="18"/>
  <c r="BH238" i="18"/>
  <c r="BG238" i="18"/>
  <c r="BE238" i="18"/>
  <c r="T238" i="18"/>
  <c r="R238" i="18"/>
  <c r="P238" i="18"/>
  <c r="BI236" i="18"/>
  <c r="BH236" i="18"/>
  <c r="BG236" i="18"/>
  <c r="BE236" i="18"/>
  <c r="T236" i="18"/>
  <c r="R236" i="18"/>
  <c r="P236" i="18"/>
  <c r="BI235" i="18"/>
  <c r="BH235" i="18"/>
  <c r="BG235" i="18"/>
  <c r="BE235" i="18"/>
  <c r="T235" i="18"/>
  <c r="R235" i="18"/>
  <c r="P235" i="18"/>
  <c r="BI234" i="18"/>
  <c r="BH234" i="18"/>
  <c r="BG234" i="18"/>
  <c r="BE234" i="18"/>
  <c r="T234" i="18"/>
  <c r="R234" i="18"/>
  <c r="P234" i="18"/>
  <c r="BI233" i="18"/>
  <c r="BH233" i="18"/>
  <c r="BG233" i="18"/>
  <c r="BE233" i="18"/>
  <c r="T233" i="18"/>
  <c r="R233" i="18"/>
  <c r="P233" i="18"/>
  <c r="BI232" i="18"/>
  <c r="BH232" i="18"/>
  <c r="BG232" i="18"/>
  <c r="BE232" i="18"/>
  <c r="T232" i="18"/>
  <c r="R232" i="18"/>
  <c r="P232" i="18"/>
  <c r="BI231" i="18"/>
  <c r="BH231" i="18"/>
  <c r="BG231" i="18"/>
  <c r="BE231" i="18"/>
  <c r="T231" i="18"/>
  <c r="R231" i="18"/>
  <c r="P231" i="18"/>
  <c r="BI230" i="18"/>
  <c r="BH230" i="18"/>
  <c r="BG230" i="18"/>
  <c r="BE230" i="18"/>
  <c r="T230" i="18"/>
  <c r="R230" i="18"/>
  <c r="P230" i="18"/>
  <c r="BI229" i="18"/>
  <c r="BH229" i="18"/>
  <c r="BG229" i="18"/>
  <c r="BE229" i="18"/>
  <c r="T229" i="18"/>
  <c r="R229" i="18"/>
  <c r="P229" i="18"/>
  <c r="BI228" i="18"/>
  <c r="BH228" i="18"/>
  <c r="BG228" i="18"/>
  <c r="BE228" i="18"/>
  <c r="T228" i="18"/>
  <c r="R228" i="18"/>
  <c r="P228" i="18"/>
  <c r="BI227" i="18"/>
  <c r="BH227" i="18"/>
  <c r="BG227" i="18"/>
  <c r="BE227" i="18"/>
  <c r="T227" i="18"/>
  <c r="R227" i="18"/>
  <c r="P227" i="18"/>
  <c r="BI226" i="18"/>
  <c r="BH226" i="18"/>
  <c r="BG226" i="18"/>
  <c r="BE226" i="18"/>
  <c r="T226" i="18"/>
  <c r="R226" i="18"/>
  <c r="P226" i="18"/>
  <c r="BI225" i="18"/>
  <c r="BH225" i="18"/>
  <c r="BG225" i="18"/>
  <c r="BE225" i="18"/>
  <c r="T225" i="18"/>
  <c r="R225" i="18"/>
  <c r="P225" i="18"/>
  <c r="BI224" i="18"/>
  <c r="BH224" i="18"/>
  <c r="BG224" i="18"/>
  <c r="BE224" i="18"/>
  <c r="T224" i="18"/>
  <c r="R224" i="18"/>
  <c r="P224" i="18"/>
  <c r="BI223" i="18"/>
  <c r="BH223" i="18"/>
  <c r="BG223" i="18"/>
  <c r="BE223" i="18"/>
  <c r="T223" i="18"/>
  <c r="R223" i="18"/>
  <c r="P223" i="18"/>
  <c r="BI222" i="18"/>
  <c r="BH222" i="18"/>
  <c r="BG222" i="18"/>
  <c r="BE222" i="18"/>
  <c r="T222" i="18"/>
  <c r="R222" i="18"/>
  <c r="P222" i="18"/>
  <c r="BI221" i="18"/>
  <c r="BH221" i="18"/>
  <c r="BG221" i="18"/>
  <c r="BE221" i="18"/>
  <c r="T221" i="18"/>
  <c r="R221" i="18"/>
  <c r="P221" i="18"/>
  <c r="BI220" i="18"/>
  <c r="BH220" i="18"/>
  <c r="BG220" i="18"/>
  <c r="BE220" i="18"/>
  <c r="T220" i="18"/>
  <c r="R220" i="18"/>
  <c r="P220" i="18"/>
  <c r="BI218" i="18"/>
  <c r="BH218" i="18"/>
  <c r="BG218" i="18"/>
  <c r="BE218" i="18"/>
  <c r="T218" i="18"/>
  <c r="R218" i="18"/>
  <c r="P218" i="18"/>
  <c r="BI217" i="18"/>
  <c r="BH217" i="18"/>
  <c r="BG217" i="18"/>
  <c r="BE217" i="18"/>
  <c r="T217" i="18"/>
  <c r="R217" i="18"/>
  <c r="P217" i="18"/>
  <c r="BI216" i="18"/>
  <c r="BH216" i="18"/>
  <c r="BG216" i="18"/>
  <c r="BE216" i="18"/>
  <c r="T216" i="18"/>
  <c r="R216" i="18"/>
  <c r="P216" i="18"/>
  <c r="BI215" i="18"/>
  <c r="BH215" i="18"/>
  <c r="BG215" i="18"/>
  <c r="BE215" i="18"/>
  <c r="T215" i="18"/>
  <c r="R215" i="18"/>
  <c r="P215" i="18"/>
  <c r="BI214" i="18"/>
  <c r="BH214" i="18"/>
  <c r="BG214" i="18"/>
  <c r="BE214" i="18"/>
  <c r="T214" i="18"/>
  <c r="R214" i="18"/>
  <c r="P214" i="18"/>
  <c r="BI213" i="18"/>
  <c r="BH213" i="18"/>
  <c r="BG213" i="18"/>
  <c r="BE213" i="18"/>
  <c r="T213" i="18"/>
  <c r="R213" i="18"/>
  <c r="P213" i="18"/>
  <c r="BI212" i="18"/>
  <c r="BH212" i="18"/>
  <c r="BG212" i="18"/>
  <c r="BE212" i="18"/>
  <c r="T212" i="18"/>
  <c r="R212" i="18"/>
  <c r="P212" i="18"/>
  <c r="BI210" i="18"/>
  <c r="BH210" i="18"/>
  <c r="BG210" i="18"/>
  <c r="BE210" i="18"/>
  <c r="T210" i="18"/>
  <c r="R210" i="18"/>
  <c r="P210" i="18"/>
  <c r="BI209" i="18"/>
  <c r="BH209" i="18"/>
  <c r="BG209" i="18"/>
  <c r="BE209" i="18"/>
  <c r="T209" i="18"/>
  <c r="R209" i="18"/>
  <c r="P209" i="18"/>
  <c r="BI208" i="18"/>
  <c r="BH208" i="18"/>
  <c r="BG208" i="18"/>
  <c r="BE208" i="18"/>
  <c r="T208" i="18"/>
  <c r="R208" i="18"/>
  <c r="P208" i="18"/>
  <c r="BI207" i="18"/>
  <c r="BH207" i="18"/>
  <c r="BG207" i="18"/>
  <c r="BE207" i="18"/>
  <c r="T207" i="18"/>
  <c r="R207" i="18"/>
  <c r="P207" i="18"/>
  <c r="BI205" i="18"/>
  <c r="BH205" i="18"/>
  <c r="BG205" i="18"/>
  <c r="BE205" i="18"/>
  <c r="T205" i="18"/>
  <c r="R205" i="18"/>
  <c r="P205" i="18"/>
  <c r="BI204" i="18"/>
  <c r="BH204" i="18"/>
  <c r="BG204" i="18"/>
  <c r="BE204" i="18"/>
  <c r="T204" i="18"/>
  <c r="R204" i="18"/>
  <c r="P204" i="18"/>
  <c r="BI203" i="18"/>
  <c r="BH203" i="18"/>
  <c r="BG203" i="18"/>
  <c r="BE203" i="18"/>
  <c r="T203" i="18"/>
  <c r="R203" i="18"/>
  <c r="P203" i="18"/>
  <c r="BI201" i="18"/>
  <c r="BH201" i="18"/>
  <c r="BG201" i="18"/>
  <c r="BE201" i="18"/>
  <c r="T201" i="18"/>
  <c r="R201" i="18"/>
  <c r="P201" i="18"/>
  <c r="BI200" i="18"/>
  <c r="BH200" i="18"/>
  <c r="BG200" i="18"/>
  <c r="BE200" i="18"/>
  <c r="T200" i="18"/>
  <c r="R200" i="18"/>
  <c r="P200" i="18"/>
  <c r="BI199" i="18"/>
  <c r="BH199" i="18"/>
  <c r="BG199" i="18"/>
  <c r="BE199" i="18"/>
  <c r="T199" i="18"/>
  <c r="R199" i="18"/>
  <c r="P199" i="18"/>
  <c r="BI197" i="18"/>
  <c r="BH197" i="18"/>
  <c r="BG197" i="18"/>
  <c r="BE197" i="18"/>
  <c r="T197" i="18"/>
  <c r="R197" i="18"/>
  <c r="P197" i="18"/>
  <c r="BI196" i="18"/>
  <c r="BH196" i="18"/>
  <c r="BG196" i="18"/>
  <c r="BE196" i="18"/>
  <c r="T196" i="18"/>
  <c r="R196" i="18"/>
  <c r="P196" i="18"/>
  <c r="BI195" i="18"/>
  <c r="BH195" i="18"/>
  <c r="BG195" i="18"/>
  <c r="BE195" i="18"/>
  <c r="T195" i="18"/>
  <c r="R195" i="18"/>
  <c r="P195" i="18"/>
  <c r="BI194" i="18"/>
  <c r="BH194" i="18"/>
  <c r="BG194" i="18"/>
  <c r="BE194" i="18"/>
  <c r="T194" i="18"/>
  <c r="R194" i="18"/>
  <c r="P194" i="18"/>
  <c r="BI192" i="18"/>
  <c r="BH192" i="18"/>
  <c r="BG192" i="18"/>
  <c r="BE192" i="18"/>
  <c r="T192" i="18"/>
  <c r="R192" i="18"/>
  <c r="P192" i="18"/>
  <c r="BI191" i="18"/>
  <c r="BH191" i="18"/>
  <c r="BG191" i="18"/>
  <c r="BE191" i="18"/>
  <c r="T191" i="18"/>
  <c r="R191" i="18"/>
  <c r="P191" i="18"/>
  <c r="BI188" i="18"/>
  <c r="BH188" i="18"/>
  <c r="BG188" i="18"/>
  <c r="BE188" i="18"/>
  <c r="T188" i="18"/>
  <c r="T187" i="18"/>
  <c r="R188" i="18"/>
  <c r="R187" i="18"/>
  <c r="P188" i="18"/>
  <c r="P187" i="18"/>
  <c r="BI186" i="18"/>
  <c r="BH186" i="18"/>
  <c r="BG186" i="18"/>
  <c r="BE186" i="18"/>
  <c r="T186" i="18"/>
  <c r="R186" i="18"/>
  <c r="P186" i="18"/>
  <c r="BI185" i="18"/>
  <c r="BH185" i="18"/>
  <c r="BG185" i="18"/>
  <c r="BE185" i="18"/>
  <c r="T185" i="18"/>
  <c r="R185" i="18"/>
  <c r="P185" i="18"/>
  <c r="BI184" i="18"/>
  <c r="BH184" i="18"/>
  <c r="BG184" i="18"/>
  <c r="BE184" i="18"/>
  <c r="T184" i="18"/>
  <c r="R184" i="18"/>
  <c r="P184" i="18"/>
  <c r="BI183" i="18"/>
  <c r="BH183" i="18"/>
  <c r="BG183" i="18"/>
  <c r="BE183" i="18"/>
  <c r="T183" i="18"/>
  <c r="R183" i="18"/>
  <c r="P183" i="18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4" i="18"/>
  <c r="BH174" i="18"/>
  <c r="BG174" i="18"/>
  <c r="BE174" i="18"/>
  <c r="T174" i="18"/>
  <c r="R174" i="18"/>
  <c r="P174" i="18"/>
  <c r="BI173" i="18"/>
  <c r="BH173" i="18"/>
  <c r="BG173" i="18"/>
  <c r="BE173" i="18"/>
  <c r="T173" i="18"/>
  <c r="R173" i="18"/>
  <c r="P173" i="18"/>
  <c r="BI171" i="18"/>
  <c r="BH171" i="18"/>
  <c r="BG171" i="18"/>
  <c r="BE171" i="18"/>
  <c r="T171" i="18"/>
  <c r="R171" i="18"/>
  <c r="P171" i="18"/>
  <c r="BI170" i="18"/>
  <c r="BH170" i="18"/>
  <c r="BG170" i="18"/>
  <c r="BE170" i="18"/>
  <c r="T170" i="18"/>
  <c r="R170" i="18"/>
  <c r="P170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J142" i="18"/>
  <c r="F141" i="18"/>
  <c r="F139" i="18"/>
  <c r="E137" i="18"/>
  <c r="J96" i="18"/>
  <c r="F95" i="18"/>
  <c r="F93" i="18"/>
  <c r="E91" i="18"/>
  <c r="J25" i="18"/>
  <c r="E25" i="18"/>
  <c r="J141" i="18"/>
  <c r="J24" i="18"/>
  <c r="J22" i="18"/>
  <c r="E22" i="18"/>
  <c r="F142" i="18"/>
  <c r="J21" i="18"/>
  <c r="J16" i="18"/>
  <c r="J93" i="18"/>
  <c r="E7" i="18"/>
  <c r="E85" i="18"/>
  <c r="J41" i="17"/>
  <c r="J40" i="17"/>
  <c r="AY116" i="1"/>
  <c r="J39" i="17"/>
  <c r="AX116" i="1"/>
  <c r="BI212" i="17"/>
  <c r="BH212" i="17"/>
  <c r="BG212" i="17"/>
  <c r="BE212" i="17"/>
  <c r="T212" i="17"/>
  <c r="R212" i="17"/>
  <c r="P212" i="17"/>
  <c r="BI211" i="17"/>
  <c r="BH211" i="17"/>
  <c r="BG211" i="17"/>
  <c r="BE211" i="17"/>
  <c r="T211" i="17"/>
  <c r="R211" i="17"/>
  <c r="P211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2" i="17"/>
  <c r="BH162" i="17"/>
  <c r="BG162" i="17"/>
  <c r="BE162" i="17"/>
  <c r="T162" i="17"/>
  <c r="T161" i="17"/>
  <c r="R162" i="17"/>
  <c r="R161" i="17"/>
  <c r="P162" i="17"/>
  <c r="P161" i="17"/>
  <c r="BI160" i="17"/>
  <c r="BH160" i="17"/>
  <c r="BG160" i="17"/>
  <c r="BE160" i="17"/>
  <c r="T160" i="17"/>
  <c r="T159" i="17"/>
  <c r="R160" i="17"/>
  <c r="R159" i="17"/>
  <c r="P160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7" i="17"/>
  <c r="BH147" i="17"/>
  <c r="BG147" i="17"/>
  <c r="BE147" i="17"/>
  <c r="T147" i="17"/>
  <c r="R147" i="17"/>
  <c r="P147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4" i="17"/>
  <c r="BH144" i="17"/>
  <c r="BG144" i="17"/>
  <c r="BE144" i="17"/>
  <c r="T144" i="17"/>
  <c r="R144" i="17"/>
  <c r="P144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40" i="17"/>
  <c r="BH140" i="17"/>
  <c r="BG140" i="17"/>
  <c r="BE140" i="17"/>
  <c r="T140" i="17"/>
  <c r="R140" i="17"/>
  <c r="P140" i="17"/>
  <c r="BI139" i="17"/>
  <c r="BH139" i="17"/>
  <c r="BG139" i="17"/>
  <c r="BE139" i="17"/>
  <c r="T139" i="17"/>
  <c r="R139" i="17"/>
  <c r="P139" i="17"/>
  <c r="BI138" i="17"/>
  <c r="BH138" i="17"/>
  <c r="BG138" i="17"/>
  <c r="BE138" i="17"/>
  <c r="T138" i="17"/>
  <c r="R138" i="17"/>
  <c r="P138" i="17"/>
  <c r="BI137" i="17"/>
  <c r="BH137" i="17"/>
  <c r="BG137" i="17"/>
  <c r="BE137" i="17"/>
  <c r="T137" i="17"/>
  <c r="R137" i="17"/>
  <c r="P137" i="17"/>
  <c r="J131" i="17"/>
  <c r="F130" i="17"/>
  <c r="F128" i="17"/>
  <c r="E126" i="17"/>
  <c r="J96" i="17"/>
  <c r="F95" i="17"/>
  <c r="F93" i="17"/>
  <c r="E91" i="17"/>
  <c r="J25" i="17"/>
  <c r="E25" i="17"/>
  <c r="J130" i="17"/>
  <c r="J24" i="17"/>
  <c r="J22" i="17"/>
  <c r="E22" i="17"/>
  <c r="F96" i="17"/>
  <c r="J21" i="17"/>
  <c r="J16" i="17"/>
  <c r="J93" i="17"/>
  <c r="E7" i="17"/>
  <c r="E85" i="17"/>
  <c r="J41" i="16"/>
  <c r="J40" i="16"/>
  <c r="AY115" i="1"/>
  <c r="J39" i="16"/>
  <c r="AX115" i="1"/>
  <c r="BI199" i="16"/>
  <c r="BH199" i="16"/>
  <c r="BG199" i="16"/>
  <c r="BE199" i="16"/>
  <c r="T199" i="16"/>
  <c r="R199" i="16"/>
  <c r="P199" i="16"/>
  <c r="BI198" i="16"/>
  <c r="BH198" i="16"/>
  <c r="BG198" i="16"/>
  <c r="BE198" i="16"/>
  <c r="T198" i="16"/>
  <c r="R198" i="16"/>
  <c r="P198" i="16"/>
  <c r="BI197" i="16"/>
  <c r="BH197" i="16"/>
  <c r="BG197" i="16"/>
  <c r="BE197" i="16"/>
  <c r="T197" i="16"/>
  <c r="R197" i="16"/>
  <c r="P197" i="16"/>
  <c r="BI196" i="16"/>
  <c r="BH196" i="16"/>
  <c r="BG196" i="16"/>
  <c r="BE196" i="16"/>
  <c r="T196" i="16"/>
  <c r="R196" i="16"/>
  <c r="P196" i="16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3" i="16"/>
  <c r="BH193" i="16"/>
  <c r="BG193" i="16"/>
  <c r="BE193" i="16"/>
  <c r="T193" i="16"/>
  <c r="R193" i="16"/>
  <c r="P193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8" i="16"/>
  <c r="BH188" i="16"/>
  <c r="BG188" i="16"/>
  <c r="BE188" i="16"/>
  <c r="T188" i="16"/>
  <c r="R188" i="16"/>
  <c r="P188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4" i="16"/>
  <c r="BH184" i="16"/>
  <c r="BG184" i="16"/>
  <c r="BE184" i="16"/>
  <c r="T184" i="16"/>
  <c r="R184" i="16"/>
  <c r="P184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5" i="16"/>
  <c r="BH175" i="16"/>
  <c r="BG175" i="16"/>
  <c r="BE175" i="16"/>
  <c r="T175" i="16"/>
  <c r="R175" i="16"/>
  <c r="P175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6" i="16"/>
  <c r="BH166" i="16"/>
  <c r="BG166" i="16"/>
  <c r="BE166" i="16"/>
  <c r="T166" i="16"/>
  <c r="R166" i="16"/>
  <c r="P166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3" i="16"/>
  <c r="BH163" i="16"/>
  <c r="BG163" i="16"/>
  <c r="BE163" i="16"/>
  <c r="T163" i="16"/>
  <c r="R163" i="16"/>
  <c r="P163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60" i="16"/>
  <c r="BH160" i="16"/>
  <c r="BG160" i="16"/>
  <c r="BE160" i="16"/>
  <c r="T160" i="16"/>
  <c r="R160" i="16"/>
  <c r="P160" i="16"/>
  <c r="BI159" i="16"/>
  <c r="BH159" i="16"/>
  <c r="BG159" i="16"/>
  <c r="BE159" i="16"/>
  <c r="T159" i="16"/>
  <c r="R159" i="16"/>
  <c r="P159" i="16"/>
  <c r="BI158" i="16"/>
  <c r="BH158" i="16"/>
  <c r="BG158" i="16"/>
  <c r="BE158" i="16"/>
  <c r="T158" i="16"/>
  <c r="R158" i="16"/>
  <c r="P158" i="16"/>
  <c r="BI157" i="16"/>
  <c r="BH157" i="16"/>
  <c r="BG157" i="16"/>
  <c r="BE157" i="16"/>
  <c r="T157" i="16"/>
  <c r="R157" i="16"/>
  <c r="P157" i="16"/>
  <c r="BI156" i="16"/>
  <c r="BH156" i="16"/>
  <c r="BG156" i="16"/>
  <c r="BE156" i="16"/>
  <c r="T156" i="16"/>
  <c r="R156" i="16"/>
  <c r="P156" i="16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39" i="16"/>
  <c r="BH139" i="16"/>
  <c r="BG139" i="16"/>
  <c r="BE139" i="16"/>
  <c r="T139" i="16"/>
  <c r="T138" i="16"/>
  <c r="R139" i="16"/>
  <c r="R138" i="16"/>
  <c r="P139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BI135" i="16"/>
  <c r="BH135" i="16"/>
  <c r="BG135" i="16"/>
  <c r="BE135" i="16"/>
  <c r="T135" i="16"/>
  <c r="R135" i="16"/>
  <c r="P135" i="16"/>
  <c r="J129" i="16"/>
  <c r="F128" i="16"/>
  <c r="F126" i="16"/>
  <c r="E124" i="16"/>
  <c r="J96" i="16"/>
  <c r="F95" i="16"/>
  <c r="F93" i="16"/>
  <c r="E91" i="16"/>
  <c r="J25" i="16"/>
  <c r="E25" i="16"/>
  <c r="J95" i="16"/>
  <c r="J24" i="16"/>
  <c r="J22" i="16"/>
  <c r="E22" i="16"/>
  <c r="F129" i="16"/>
  <c r="J21" i="16"/>
  <c r="J16" i="16"/>
  <c r="J93" i="16"/>
  <c r="E7" i="16"/>
  <c r="E118" i="16"/>
  <c r="J41" i="15"/>
  <c r="J40" i="15"/>
  <c r="AY114" i="1"/>
  <c r="J39" i="15"/>
  <c r="AX114" i="1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2" i="15"/>
  <c r="BH182" i="15"/>
  <c r="BG182" i="15"/>
  <c r="BE182" i="15"/>
  <c r="T182" i="15"/>
  <c r="R182" i="15"/>
  <c r="P182" i="15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3" i="15"/>
  <c r="BH173" i="15"/>
  <c r="BG173" i="15"/>
  <c r="BE173" i="15"/>
  <c r="T173" i="15"/>
  <c r="R173" i="15"/>
  <c r="P173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70" i="15"/>
  <c r="BH170" i="15"/>
  <c r="BG170" i="15"/>
  <c r="BE170" i="15"/>
  <c r="T170" i="15"/>
  <c r="R170" i="15"/>
  <c r="P170" i="15"/>
  <c r="BI169" i="15"/>
  <c r="BH169" i="15"/>
  <c r="BG169" i="15"/>
  <c r="BE169" i="15"/>
  <c r="T169" i="15"/>
  <c r="R169" i="15"/>
  <c r="P169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48" i="15"/>
  <c r="BH148" i="15"/>
  <c r="BG148" i="15"/>
  <c r="BE148" i="15"/>
  <c r="T148" i="15"/>
  <c r="T147" i="15"/>
  <c r="R148" i="15"/>
  <c r="R147" i="15"/>
  <c r="P148" i="15"/>
  <c r="P147" i="15"/>
  <c r="BI146" i="15"/>
  <c r="BH146" i="15"/>
  <c r="BG146" i="15"/>
  <c r="BE146" i="15"/>
  <c r="T146" i="15"/>
  <c r="T145" i="15"/>
  <c r="R146" i="15"/>
  <c r="R145" i="15"/>
  <c r="P146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J131" i="15"/>
  <c r="F130" i="15"/>
  <c r="F128" i="15"/>
  <c r="E126" i="15"/>
  <c r="J96" i="15"/>
  <c r="F95" i="15"/>
  <c r="F93" i="15"/>
  <c r="E91" i="15"/>
  <c r="J25" i="15"/>
  <c r="E25" i="15"/>
  <c r="J130" i="15"/>
  <c r="J24" i="15"/>
  <c r="J22" i="15"/>
  <c r="E22" i="15"/>
  <c r="F96" i="15"/>
  <c r="J21" i="15"/>
  <c r="J16" i="15"/>
  <c r="J93" i="15"/>
  <c r="E7" i="15"/>
  <c r="E120" i="15"/>
  <c r="J41" i="14"/>
  <c r="J40" i="14"/>
  <c r="AY113" i="1"/>
  <c r="J39" i="14"/>
  <c r="AX113" i="1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2" i="14"/>
  <c r="BH172" i="14"/>
  <c r="BG172" i="14"/>
  <c r="BE172" i="14"/>
  <c r="T172" i="14"/>
  <c r="R172" i="14"/>
  <c r="P172" i="14"/>
  <c r="BI171" i="14"/>
  <c r="BH171" i="14"/>
  <c r="BG171" i="14"/>
  <c r="BE171" i="14"/>
  <c r="T171" i="14"/>
  <c r="R171" i="14"/>
  <c r="P171" i="14"/>
  <c r="BI170" i="14"/>
  <c r="BH170" i="14"/>
  <c r="BG170" i="14"/>
  <c r="BE170" i="14"/>
  <c r="T170" i="14"/>
  <c r="R170" i="14"/>
  <c r="P170" i="14"/>
  <c r="BI169" i="14"/>
  <c r="BH169" i="14"/>
  <c r="BG169" i="14"/>
  <c r="BE169" i="14"/>
  <c r="T169" i="14"/>
  <c r="R169" i="14"/>
  <c r="P169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5" i="14"/>
  <c r="BH165" i="14"/>
  <c r="BG165" i="14"/>
  <c r="BE165" i="14"/>
  <c r="T165" i="14"/>
  <c r="R165" i="14"/>
  <c r="P165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7" i="14"/>
  <c r="BH157" i="14"/>
  <c r="BG157" i="14"/>
  <c r="BE157" i="14"/>
  <c r="T157" i="14"/>
  <c r="T156" i="14"/>
  <c r="R157" i="14"/>
  <c r="R156" i="14"/>
  <c r="P157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6" i="14"/>
  <c r="BH136" i="14"/>
  <c r="BG136" i="14"/>
  <c r="BE136" i="14"/>
  <c r="T136" i="14"/>
  <c r="T135" i="14"/>
  <c r="R136" i="14"/>
  <c r="R135" i="14"/>
  <c r="P136" i="14"/>
  <c r="P135" i="14"/>
  <c r="J130" i="14"/>
  <c r="F129" i="14"/>
  <c r="F127" i="14"/>
  <c r="E125" i="14"/>
  <c r="J96" i="14"/>
  <c r="F95" i="14"/>
  <c r="F93" i="14"/>
  <c r="E91" i="14"/>
  <c r="J25" i="14"/>
  <c r="E25" i="14"/>
  <c r="J95" i="14"/>
  <c r="J24" i="14"/>
  <c r="J22" i="14"/>
  <c r="E22" i="14"/>
  <c r="F96" i="14"/>
  <c r="J21" i="14"/>
  <c r="J16" i="14"/>
  <c r="J93" i="14"/>
  <c r="E7" i="14"/>
  <c r="E85" i="14"/>
  <c r="J41" i="13"/>
  <c r="J40" i="13"/>
  <c r="AY112" i="1"/>
  <c r="J39" i="13"/>
  <c r="AX112" i="1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1" i="13"/>
  <c r="BH191" i="13"/>
  <c r="BG191" i="13"/>
  <c r="BE191" i="13"/>
  <c r="T191" i="13"/>
  <c r="T190" i="13"/>
  <c r="R191" i="13"/>
  <c r="R190" i="13"/>
  <c r="P191" i="13"/>
  <c r="P190" i="13"/>
  <c r="BI189" i="13"/>
  <c r="BH189" i="13"/>
  <c r="BG189" i="13"/>
  <c r="BE189" i="13"/>
  <c r="T189" i="13"/>
  <c r="T188" i="13"/>
  <c r="R189" i="13"/>
  <c r="R188" i="13"/>
  <c r="P189" i="13"/>
  <c r="P188" i="13"/>
  <c r="BI186" i="13"/>
  <c r="BH186" i="13"/>
  <c r="BG186" i="13"/>
  <c r="BE186" i="13"/>
  <c r="T186" i="13"/>
  <c r="T185" i="13"/>
  <c r="R186" i="13"/>
  <c r="R185" i="13"/>
  <c r="P186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J133" i="13"/>
  <c r="F132" i="13"/>
  <c r="F130" i="13"/>
  <c r="E128" i="13"/>
  <c r="J96" i="13"/>
  <c r="F95" i="13"/>
  <c r="F93" i="13"/>
  <c r="E91" i="13"/>
  <c r="J25" i="13"/>
  <c r="E25" i="13"/>
  <c r="J95" i="13"/>
  <c r="J24" i="13"/>
  <c r="J22" i="13"/>
  <c r="E22" i="13"/>
  <c r="F133" i="13"/>
  <c r="J21" i="13"/>
  <c r="J16" i="13"/>
  <c r="J130" i="13"/>
  <c r="E7" i="13"/>
  <c r="E85" i="13"/>
  <c r="J41" i="12"/>
  <c r="J40" i="12"/>
  <c r="AY109" i="1"/>
  <c r="J39" i="12"/>
  <c r="AX109" i="1"/>
  <c r="BI207" i="12"/>
  <c r="BH207" i="12"/>
  <c r="BG207" i="12"/>
  <c r="BE207" i="12"/>
  <c r="T207" i="12"/>
  <c r="T206" i="12"/>
  <c r="R207" i="12"/>
  <c r="R206" i="12"/>
  <c r="P207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2" i="12"/>
  <c r="BH202" i="12"/>
  <c r="BG202" i="12"/>
  <c r="BE202" i="12"/>
  <c r="T202" i="12"/>
  <c r="R202" i="12"/>
  <c r="P202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7" i="12"/>
  <c r="BH197" i="12"/>
  <c r="BG197" i="12"/>
  <c r="BE197" i="12"/>
  <c r="T197" i="12"/>
  <c r="R197" i="12"/>
  <c r="P197" i="12"/>
  <c r="BI196" i="12"/>
  <c r="BH196" i="12"/>
  <c r="BG196" i="12"/>
  <c r="BE196" i="12"/>
  <c r="T196" i="12"/>
  <c r="R196" i="12"/>
  <c r="P196" i="12"/>
  <c r="BI195" i="12"/>
  <c r="BH195" i="12"/>
  <c r="BG195" i="12"/>
  <c r="BE195" i="12"/>
  <c r="T195" i="12"/>
  <c r="R195" i="12"/>
  <c r="P195" i="12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1" i="12"/>
  <c r="BH191" i="12"/>
  <c r="BG191" i="12"/>
  <c r="BE191" i="12"/>
  <c r="T191" i="12"/>
  <c r="R191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2" i="12"/>
  <c r="BH162" i="12"/>
  <c r="BG162" i="12"/>
  <c r="BE162" i="12"/>
  <c r="T162" i="12"/>
  <c r="T161" i="12"/>
  <c r="R162" i="12"/>
  <c r="R161" i="12"/>
  <c r="P162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J133" i="12"/>
  <c r="F132" i="12"/>
  <c r="F130" i="12"/>
  <c r="E128" i="12"/>
  <c r="J96" i="12"/>
  <c r="F95" i="12"/>
  <c r="F93" i="12"/>
  <c r="E91" i="12"/>
  <c r="J25" i="12"/>
  <c r="E25" i="12"/>
  <c r="J132" i="12"/>
  <c r="J24" i="12"/>
  <c r="J22" i="12"/>
  <c r="E22" i="12"/>
  <c r="F96" i="12"/>
  <c r="J21" i="12"/>
  <c r="J16" i="12"/>
  <c r="J130" i="12"/>
  <c r="E7" i="12"/>
  <c r="E85" i="12"/>
  <c r="J265" i="11"/>
  <c r="J41" i="11"/>
  <c r="J40" i="11"/>
  <c r="AY108" i="1"/>
  <c r="J39" i="11"/>
  <c r="AX108" i="1"/>
  <c r="BI267" i="11"/>
  <c r="BH267" i="11"/>
  <c r="BG267" i="11"/>
  <c r="BE267" i="11"/>
  <c r="T267" i="11"/>
  <c r="T266" i="11"/>
  <c r="R267" i="11"/>
  <c r="R266" i="11"/>
  <c r="P267" i="11"/>
  <c r="P266" i="11"/>
  <c r="J111" i="11"/>
  <c r="BI264" i="11"/>
  <c r="BH264" i="11"/>
  <c r="BG264" i="11"/>
  <c r="BE264" i="11"/>
  <c r="T264" i="11"/>
  <c r="T263" i="11"/>
  <c r="R264" i="11"/>
  <c r="R263" i="11"/>
  <c r="P264" i="11"/>
  <c r="P263" i="11"/>
  <c r="BI262" i="11"/>
  <c r="BH262" i="11"/>
  <c r="BG262" i="11"/>
  <c r="BE262" i="11"/>
  <c r="T262" i="11"/>
  <c r="R262" i="11"/>
  <c r="P262" i="11"/>
  <c r="BI261" i="11"/>
  <c r="BH261" i="11"/>
  <c r="BG261" i="11"/>
  <c r="BE261" i="11"/>
  <c r="T261" i="11"/>
  <c r="R261" i="11"/>
  <c r="P261" i="11"/>
  <c r="BI260" i="11"/>
  <c r="BH260" i="11"/>
  <c r="BG260" i="11"/>
  <c r="BE260" i="11"/>
  <c r="T260" i="11"/>
  <c r="R260" i="11"/>
  <c r="P260" i="11"/>
  <c r="BI259" i="11"/>
  <c r="BH259" i="11"/>
  <c r="BG259" i="11"/>
  <c r="BE259" i="11"/>
  <c r="T259" i="11"/>
  <c r="R259" i="11"/>
  <c r="P259" i="11"/>
  <c r="BI258" i="11"/>
  <c r="BH258" i="11"/>
  <c r="BG258" i="11"/>
  <c r="BE258" i="11"/>
  <c r="T258" i="11"/>
  <c r="R258" i="11"/>
  <c r="P258" i="11"/>
  <c r="BI257" i="11"/>
  <c r="BH257" i="11"/>
  <c r="BG257" i="11"/>
  <c r="BE257" i="11"/>
  <c r="T257" i="11"/>
  <c r="R257" i="11"/>
  <c r="P257" i="11"/>
  <c r="BI256" i="11"/>
  <c r="BH256" i="11"/>
  <c r="BG256" i="11"/>
  <c r="BE256" i="11"/>
  <c r="T256" i="11"/>
  <c r="R256" i="11"/>
  <c r="P256" i="11"/>
  <c r="BI255" i="11"/>
  <c r="BH255" i="11"/>
  <c r="BG255" i="11"/>
  <c r="BE255" i="11"/>
  <c r="T255" i="11"/>
  <c r="R255" i="11"/>
  <c r="P255" i="11"/>
  <c r="BI254" i="11"/>
  <c r="BH254" i="11"/>
  <c r="BG254" i="11"/>
  <c r="BE254" i="11"/>
  <c r="T254" i="11"/>
  <c r="R254" i="11"/>
  <c r="P254" i="11"/>
  <c r="BI253" i="11"/>
  <c r="BH253" i="11"/>
  <c r="BG253" i="11"/>
  <c r="BE253" i="11"/>
  <c r="T253" i="11"/>
  <c r="R253" i="11"/>
  <c r="P253" i="11"/>
  <c r="BI252" i="11"/>
  <c r="BH252" i="11"/>
  <c r="BG252" i="11"/>
  <c r="BE252" i="11"/>
  <c r="T252" i="11"/>
  <c r="R252" i="11"/>
  <c r="P252" i="11"/>
  <c r="BI251" i="11"/>
  <c r="BH251" i="11"/>
  <c r="BG251" i="11"/>
  <c r="BE251" i="11"/>
  <c r="T251" i="11"/>
  <c r="R251" i="11"/>
  <c r="P251" i="11"/>
  <c r="BI250" i="11"/>
  <c r="BH250" i="11"/>
  <c r="BG250" i="11"/>
  <c r="BE250" i="11"/>
  <c r="T250" i="11"/>
  <c r="R250" i="11"/>
  <c r="P250" i="11"/>
  <c r="BI249" i="11"/>
  <c r="BH249" i="11"/>
  <c r="BG249" i="11"/>
  <c r="BE249" i="11"/>
  <c r="T249" i="11"/>
  <c r="R249" i="11"/>
  <c r="P249" i="11"/>
  <c r="BI248" i="11"/>
  <c r="BH248" i="11"/>
  <c r="BG248" i="11"/>
  <c r="BE248" i="11"/>
  <c r="T248" i="11"/>
  <c r="R248" i="11"/>
  <c r="P248" i="11"/>
  <c r="BI247" i="11"/>
  <c r="BH247" i="11"/>
  <c r="BG247" i="11"/>
  <c r="BE247" i="11"/>
  <c r="T247" i="11"/>
  <c r="R247" i="11"/>
  <c r="P247" i="11"/>
  <c r="BI246" i="11"/>
  <c r="BH246" i="11"/>
  <c r="BG246" i="11"/>
  <c r="BE246" i="11"/>
  <c r="T246" i="11"/>
  <c r="R246" i="11"/>
  <c r="P246" i="11"/>
  <c r="BI245" i="11"/>
  <c r="BH245" i="11"/>
  <c r="BG245" i="11"/>
  <c r="BE245" i="11"/>
  <c r="T245" i="11"/>
  <c r="R245" i="11"/>
  <c r="P245" i="11"/>
  <c r="BI244" i="11"/>
  <c r="BH244" i="11"/>
  <c r="BG244" i="11"/>
  <c r="BE244" i="11"/>
  <c r="T244" i="11"/>
  <c r="R244" i="11"/>
  <c r="P244" i="11"/>
  <c r="BI243" i="11"/>
  <c r="BH243" i="11"/>
  <c r="BG243" i="11"/>
  <c r="BE243" i="11"/>
  <c r="T243" i="11"/>
  <c r="R243" i="11"/>
  <c r="P243" i="11"/>
  <c r="BI242" i="11"/>
  <c r="BH242" i="11"/>
  <c r="BG242" i="11"/>
  <c r="BE242" i="11"/>
  <c r="T242" i="11"/>
  <c r="R242" i="11"/>
  <c r="P242" i="11"/>
  <c r="BI241" i="11"/>
  <c r="BH241" i="11"/>
  <c r="BG241" i="11"/>
  <c r="BE241" i="11"/>
  <c r="T241" i="11"/>
  <c r="R241" i="11"/>
  <c r="P241" i="11"/>
  <c r="BI240" i="11"/>
  <c r="BH240" i="11"/>
  <c r="BG240" i="11"/>
  <c r="BE240" i="11"/>
  <c r="T240" i="11"/>
  <c r="R240" i="11"/>
  <c r="P240" i="11"/>
  <c r="BI239" i="11"/>
  <c r="BH239" i="11"/>
  <c r="BG239" i="11"/>
  <c r="BE239" i="11"/>
  <c r="T239" i="11"/>
  <c r="R239" i="11"/>
  <c r="P239" i="11"/>
  <c r="BI238" i="11"/>
  <c r="BH238" i="11"/>
  <c r="BG238" i="11"/>
  <c r="BE238" i="11"/>
  <c r="T238" i="11"/>
  <c r="R238" i="11"/>
  <c r="P238" i="11"/>
  <c r="BI237" i="11"/>
  <c r="BH237" i="11"/>
  <c r="BG237" i="11"/>
  <c r="BE237" i="11"/>
  <c r="T237" i="11"/>
  <c r="R237" i="11"/>
  <c r="P237" i="11"/>
  <c r="BI236" i="11"/>
  <c r="BH236" i="11"/>
  <c r="BG236" i="11"/>
  <c r="BE236" i="11"/>
  <c r="T236" i="11"/>
  <c r="R236" i="11"/>
  <c r="P236" i="11"/>
  <c r="BI235" i="11"/>
  <c r="BH235" i="11"/>
  <c r="BG235" i="11"/>
  <c r="BE235" i="11"/>
  <c r="T235" i="11"/>
  <c r="R235" i="11"/>
  <c r="P235" i="11"/>
  <c r="BI234" i="11"/>
  <c r="BH234" i="11"/>
  <c r="BG234" i="11"/>
  <c r="BE234" i="11"/>
  <c r="T234" i="11"/>
  <c r="R234" i="11"/>
  <c r="P234" i="11"/>
  <c r="BI233" i="11"/>
  <c r="BH233" i="11"/>
  <c r="BG233" i="11"/>
  <c r="BE233" i="11"/>
  <c r="T233" i="11"/>
  <c r="R233" i="11"/>
  <c r="P233" i="11"/>
  <c r="BI232" i="11"/>
  <c r="BH232" i="11"/>
  <c r="BG232" i="11"/>
  <c r="BE232" i="11"/>
  <c r="T232" i="11"/>
  <c r="R232" i="11"/>
  <c r="P232" i="11"/>
  <c r="BI231" i="11"/>
  <c r="BH231" i="11"/>
  <c r="BG231" i="11"/>
  <c r="BE231" i="11"/>
  <c r="T231" i="11"/>
  <c r="R231" i="11"/>
  <c r="P231" i="11"/>
  <c r="BI230" i="11"/>
  <c r="BH230" i="11"/>
  <c r="BG230" i="11"/>
  <c r="BE230" i="11"/>
  <c r="T230" i="11"/>
  <c r="R230" i="11"/>
  <c r="P230" i="11"/>
  <c r="BI229" i="11"/>
  <c r="BH229" i="11"/>
  <c r="BG229" i="11"/>
  <c r="BE229" i="11"/>
  <c r="T229" i="11"/>
  <c r="R229" i="11"/>
  <c r="P229" i="11"/>
  <c r="BI228" i="11"/>
  <c r="BH228" i="11"/>
  <c r="BG228" i="11"/>
  <c r="BE228" i="11"/>
  <c r="T228" i="11"/>
  <c r="R228" i="11"/>
  <c r="P228" i="11"/>
  <c r="BI227" i="11"/>
  <c r="BH227" i="11"/>
  <c r="BG227" i="11"/>
  <c r="BE227" i="11"/>
  <c r="T227" i="11"/>
  <c r="R227" i="11"/>
  <c r="P227" i="11"/>
  <c r="BI226" i="11"/>
  <c r="BH226" i="11"/>
  <c r="BG226" i="11"/>
  <c r="BE226" i="11"/>
  <c r="T226" i="11"/>
  <c r="R226" i="11"/>
  <c r="P226" i="11"/>
  <c r="BI225" i="11"/>
  <c r="BH225" i="11"/>
  <c r="BG225" i="11"/>
  <c r="BE225" i="11"/>
  <c r="T225" i="11"/>
  <c r="R225" i="11"/>
  <c r="P225" i="1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7" i="11"/>
  <c r="BH217" i="11"/>
  <c r="BG217" i="11"/>
  <c r="BE217" i="11"/>
  <c r="T217" i="11"/>
  <c r="R217" i="11"/>
  <c r="P217" i="11"/>
  <c r="BI216" i="11"/>
  <c r="BH216" i="11"/>
  <c r="BG216" i="11"/>
  <c r="BE216" i="11"/>
  <c r="T216" i="11"/>
  <c r="R216" i="11"/>
  <c r="P216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2" i="11"/>
  <c r="BH212" i="11"/>
  <c r="BG212" i="11"/>
  <c r="BE212" i="11"/>
  <c r="T212" i="11"/>
  <c r="R212" i="11"/>
  <c r="P212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8" i="11"/>
  <c r="BH208" i="11"/>
  <c r="BG208" i="11"/>
  <c r="BE208" i="11"/>
  <c r="T208" i="11"/>
  <c r="R208" i="11"/>
  <c r="P208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J133" i="11"/>
  <c r="F132" i="11"/>
  <c r="F130" i="11"/>
  <c r="E128" i="11"/>
  <c r="J96" i="11"/>
  <c r="F95" i="11"/>
  <c r="F93" i="11"/>
  <c r="E91" i="11"/>
  <c r="J25" i="11"/>
  <c r="E25" i="11"/>
  <c r="J95" i="11"/>
  <c r="J24" i="11"/>
  <c r="J22" i="11"/>
  <c r="E22" i="11"/>
  <c r="F96" i="11"/>
  <c r="J21" i="11"/>
  <c r="J16" i="11"/>
  <c r="J130" i="11"/>
  <c r="E7" i="11"/>
  <c r="E122" i="11"/>
  <c r="J41" i="10"/>
  <c r="J40" i="10"/>
  <c r="AY106" i="1"/>
  <c r="J39" i="10"/>
  <c r="AX106" i="1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2" i="10"/>
  <c r="BH172" i="10"/>
  <c r="BG172" i="10"/>
  <c r="BE172" i="10"/>
  <c r="T172" i="10"/>
  <c r="R172" i="10"/>
  <c r="P172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J128" i="10"/>
  <c r="F127" i="10"/>
  <c r="F125" i="10"/>
  <c r="E123" i="10"/>
  <c r="J96" i="10"/>
  <c r="F95" i="10"/>
  <c r="F93" i="10"/>
  <c r="E91" i="10"/>
  <c r="J25" i="10"/>
  <c r="E25" i="10"/>
  <c r="J127" i="10"/>
  <c r="J24" i="10"/>
  <c r="J22" i="10"/>
  <c r="E22" i="10"/>
  <c r="F96" i="10"/>
  <c r="J21" i="10"/>
  <c r="J16" i="10"/>
  <c r="J125" i="10"/>
  <c r="E7" i="10"/>
  <c r="E117" i="10"/>
  <c r="J41" i="9"/>
  <c r="J40" i="9"/>
  <c r="AY105" i="1"/>
  <c r="J39" i="9"/>
  <c r="AX105" i="1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8" i="9"/>
  <c r="BH208" i="9"/>
  <c r="BG208" i="9"/>
  <c r="BE208" i="9"/>
  <c r="T208" i="9"/>
  <c r="R208" i="9"/>
  <c r="P208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0" i="9"/>
  <c r="BH180" i="9"/>
  <c r="BG180" i="9"/>
  <c r="BE180" i="9"/>
  <c r="T180" i="9"/>
  <c r="R180" i="9"/>
  <c r="P180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J131" i="9"/>
  <c r="F130" i="9"/>
  <c r="F128" i="9"/>
  <c r="E126" i="9"/>
  <c r="J96" i="9"/>
  <c r="F95" i="9"/>
  <c r="F93" i="9"/>
  <c r="E91" i="9"/>
  <c r="J25" i="9"/>
  <c r="E25" i="9"/>
  <c r="J95" i="9"/>
  <c r="J24" i="9"/>
  <c r="J22" i="9"/>
  <c r="E22" i="9"/>
  <c r="F131" i="9"/>
  <c r="J21" i="9"/>
  <c r="J16" i="9"/>
  <c r="J93" i="9"/>
  <c r="E7" i="9"/>
  <c r="E85" i="9"/>
  <c r="J41" i="8"/>
  <c r="J40" i="8"/>
  <c r="AY104" i="1"/>
  <c r="J39" i="8"/>
  <c r="AX104" i="1"/>
  <c r="BI129" i="8"/>
  <c r="BH129" i="8"/>
  <c r="BG129" i="8"/>
  <c r="BE129" i="8"/>
  <c r="T129" i="8"/>
  <c r="T128" i="8"/>
  <c r="T127" i="8"/>
  <c r="T126" i="8"/>
  <c r="R129" i="8"/>
  <c r="R128" i="8"/>
  <c r="R127" i="8"/>
  <c r="R126" i="8"/>
  <c r="P129" i="8"/>
  <c r="P128" i="8"/>
  <c r="P127" i="8"/>
  <c r="P126" i="8"/>
  <c r="AU104" i="1"/>
  <c r="J123" i="8"/>
  <c r="F122" i="8"/>
  <c r="F120" i="8"/>
  <c r="E118" i="8"/>
  <c r="J96" i="8"/>
  <c r="F95" i="8"/>
  <c r="F93" i="8"/>
  <c r="E91" i="8"/>
  <c r="J25" i="8"/>
  <c r="E25" i="8"/>
  <c r="J95" i="8"/>
  <c r="J24" i="8"/>
  <c r="J22" i="8"/>
  <c r="E22" i="8"/>
  <c r="F96" i="8"/>
  <c r="J21" i="8"/>
  <c r="J16" i="8"/>
  <c r="J120" i="8"/>
  <c r="E7" i="8"/>
  <c r="E85" i="8"/>
  <c r="J41" i="7"/>
  <c r="J40" i="7"/>
  <c r="AY103" i="1"/>
  <c r="J39" i="7"/>
  <c r="AX103" i="1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7" i="7"/>
  <c r="BH237" i="7"/>
  <c r="BG237" i="7"/>
  <c r="BE237" i="7"/>
  <c r="T237" i="7"/>
  <c r="T236" i="7"/>
  <c r="R237" i="7"/>
  <c r="R236" i="7"/>
  <c r="P237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7" i="7"/>
  <c r="BH187" i="7"/>
  <c r="BG187" i="7"/>
  <c r="BE187" i="7"/>
  <c r="T187" i="7"/>
  <c r="T186" i="7"/>
  <c r="R187" i="7"/>
  <c r="R186" i="7"/>
  <c r="P187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9" i="7"/>
  <c r="BH159" i="7"/>
  <c r="BG159" i="7"/>
  <c r="BE159" i="7"/>
  <c r="T159" i="7"/>
  <c r="R159" i="7"/>
  <c r="P159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J141" i="7"/>
  <c r="F140" i="7"/>
  <c r="F138" i="7"/>
  <c r="E136" i="7"/>
  <c r="J96" i="7"/>
  <c r="F95" i="7"/>
  <c r="F93" i="7"/>
  <c r="E91" i="7"/>
  <c r="J25" i="7"/>
  <c r="E25" i="7"/>
  <c r="J95" i="7"/>
  <c r="J24" i="7"/>
  <c r="J22" i="7"/>
  <c r="E22" i="7"/>
  <c r="F96" i="7"/>
  <c r="J21" i="7"/>
  <c r="J16" i="7"/>
  <c r="J93" i="7"/>
  <c r="E7" i="7"/>
  <c r="E85" i="7"/>
  <c r="J41" i="6"/>
  <c r="J40" i="6"/>
  <c r="AY102" i="1"/>
  <c r="J39" i="6"/>
  <c r="AX102" i="1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2" i="6"/>
  <c r="BH162" i="6"/>
  <c r="BG162" i="6"/>
  <c r="BE162" i="6"/>
  <c r="T162" i="6"/>
  <c r="T161" i="6"/>
  <c r="R162" i="6"/>
  <c r="R161" i="6"/>
  <c r="P162" i="6"/>
  <c r="P161" i="6"/>
  <c r="BI160" i="6"/>
  <c r="BH160" i="6"/>
  <c r="BG160" i="6"/>
  <c r="BE160" i="6"/>
  <c r="T160" i="6"/>
  <c r="T159" i="6"/>
  <c r="R160" i="6"/>
  <c r="R159" i="6"/>
  <c r="P160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J131" i="6"/>
  <c r="F130" i="6"/>
  <c r="F128" i="6"/>
  <c r="E126" i="6"/>
  <c r="J96" i="6"/>
  <c r="F95" i="6"/>
  <c r="F93" i="6"/>
  <c r="E91" i="6"/>
  <c r="J25" i="6"/>
  <c r="E25" i="6"/>
  <c r="J130" i="6"/>
  <c r="J24" i="6"/>
  <c r="J22" i="6"/>
  <c r="E22" i="6"/>
  <c r="F131" i="6"/>
  <c r="J21" i="6"/>
  <c r="J16" i="6"/>
  <c r="J128" i="6"/>
  <c r="E7" i="6"/>
  <c r="E120" i="6"/>
  <c r="J41" i="5"/>
  <c r="J40" i="5"/>
  <c r="AY101" i="1"/>
  <c r="J39" i="5"/>
  <c r="AX101" i="1"/>
  <c r="BI199" i="5"/>
  <c r="BH199" i="5"/>
  <c r="BG199" i="5"/>
  <c r="BE199" i="5"/>
  <c r="T199" i="5"/>
  <c r="R199" i="5"/>
  <c r="P199" i="5"/>
  <c r="BI198" i="5"/>
  <c r="BH198" i="5"/>
  <c r="BG198" i="5"/>
  <c r="BE198" i="5"/>
  <c r="T198" i="5"/>
  <c r="R198" i="5"/>
  <c r="P198" i="5"/>
  <c r="BI197" i="5"/>
  <c r="BH197" i="5"/>
  <c r="BG197" i="5"/>
  <c r="BE197" i="5"/>
  <c r="T197" i="5"/>
  <c r="R197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3" i="5"/>
  <c r="BH173" i="5"/>
  <c r="BG173" i="5"/>
  <c r="BE173" i="5"/>
  <c r="T173" i="5"/>
  <c r="R173" i="5"/>
  <c r="P173" i="5"/>
  <c r="BI172" i="5"/>
  <c r="BH172" i="5"/>
  <c r="BG172" i="5"/>
  <c r="BE172" i="5"/>
  <c r="T172" i="5"/>
  <c r="R172" i="5"/>
  <c r="P172" i="5"/>
  <c r="BI171" i="5"/>
  <c r="BH171" i="5"/>
  <c r="BG171" i="5"/>
  <c r="BE171" i="5"/>
  <c r="T171" i="5"/>
  <c r="R171" i="5"/>
  <c r="P171" i="5"/>
  <c r="BI170" i="5"/>
  <c r="BH170" i="5"/>
  <c r="BG170" i="5"/>
  <c r="BE170" i="5"/>
  <c r="T170" i="5"/>
  <c r="R170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5" i="5"/>
  <c r="BH155" i="5"/>
  <c r="BG155" i="5"/>
  <c r="BE155" i="5"/>
  <c r="T155" i="5"/>
  <c r="R155" i="5"/>
  <c r="P155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2" i="5"/>
  <c r="BH152" i="5"/>
  <c r="BG152" i="5"/>
  <c r="BE152" i="5"/>
  <c r="T152" i="5"/>
  <c r="R152" i="5"/>
  <c r="P152" i="5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39" i="5"/>
  <c r="BH139" i="5"/>
  <c r="BG139" i="5"/>
  <c r="BE139" i="5"/>
  <c r="T139" i="5"/>
  <c r="T138" i="5"/>
  <c r="R139" i="5"/>
  <c r="R138" i="5"/>
  <c r="P139" i="5"/>
  <c r="P138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J129" i="5"/>
  <c r="F128" i="5"/>
  <c r="F126" i="5"/>
  <c r="E124" i="5"/>
  <c r="J96" i="5"/>
  <c r="F95" i="5"/>
  <c r="F93" i="5"/>
  <c r="E91" i="5"/>
  <c r="J25" i="5"/>
  <c r="E25" i="5"/>
  <c r="J95" i="5"/>
  <c r="J24" i="5"/>
  <c r="J22" i="5"/>
  <c r="E22" i="5"/>
  <c r="F129" i="5"/>
  <c r="J21" i="5"/>
  <c r="J16" i="5"/>
  <c r="J93" i="5"/>
  <c r="E7" i="5"/>
  <c r="E118" i="5"/>
  <c r="J41" i="4"/>
  <c r="J40" i="4"/>
  <c r="AY100" i="1"/>
  <c r="J39" i="4"/>
  <c r="AX100" i="1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8" i="4"/>
  <c r="BH188" i="4"/>
  <c r="BG188" i="4"/>
  <c r="BE188" i="4"/>
  <c r="T188" i="4"/>
  <c r="R188" i="4"/>
  <c r="P188" i="4"/>
  <c r="BI187" i="4"/>
  <c r="BH187" i="4"/>
  <c r="BG187" i="4"/>
  <c r="BE187" i="4"/>
  <c r="T187" i="4"/>
  <c r="R187" i="4"/>
  <c r="P187" i="4"/>
  <c r="BI186" i="4"/>
  <c r="BH186" i="4"/>
  <c r="BG186" i="4"/>
  <c r="BE186" i="4"/>
  <c r="T186" i="4"/>
  <c r="R186" i="4"/>
  <c r="P186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48" i="4"/>
  <c r="BH148" i="4"/>
  <c r="BG148" i="4"/>
  <c r="BE148" i="4"/>
  <c r="T148" i="4"/>
  <c r="T147" i="4"/>
  <c r="R148" i="4"/>
  <c r="R147" i="4"/>
  <c r="P148" i="4"/>
  <c r="P147" i="4"/>
  <c r="BI146" i="4"/>
  <c r="BH146" i="4"/>
  <c r="BG146" i="4"/>
  <c r="BE146" i="4"/>
  <c r="T146" i="4"/>
  <c r="T145" i="4"/>
  <c r="R146" i="4"/>
  <c r="R145" i="4"/>
  <c r="P146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1" i="4"/>
  <c r="BH141" i="4"/>
  <c r="BG141" i="4"/>
  <c r="BE141" i="4"/>
  <c r="T141" i="4"/>
  <c r="R141" i="4"/>
  <c r="P141" i="4"/>
  <c r="BI140" i="4"/>
  <c r="BH140" i="4"/>
  <c r="BG140" i="4"/>
  <c r="BE140" i="4"/>
  <c r="T140" i="4"/>
  <c r="R140" i="4"/>
  <c r="P140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J131" i="4"/>
  <c r="F130" i="4"/>
  <c r="F128" i="4"/>
  <c r="E126" i="4"/>
  <c r="J96" i="4"/>
  <c r="F95" i="4"/>
  <c r="F93" i="4"/>
  <c r="E91" i="4"/>
  <c r="J25" i="4"/>
  <c r="E25" i="4"/>
  <c r="J95" i="4"/>
  <c r="J24" i="4"/>
  <c r="J22" i="4"/>
  <c r="E22" i="4"/>
  <c r="F96" i="4"/>
  <c r="J21" i="4"/>
  <c r="J16" i="4"/>
  <c r="J128" i="4"/>
  <c r="E7" i="4"/>
  <c r="E120" i="4"/>
  <c r="J41" i="3"/>
  <c r="J40" i="3"/>
  <c r="AY99" i="1"/>
  <c r="J39" i="3"/>
  <c r="AX99" i="1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7" i="3"/>
  <c r="BH157" i="3"/>
  <c r="BG157" i="3"/>
  <c r="BE157" i="3"/>
  <c r="T157" i="3"/>
  <c r="T156" i="3"/>
  <c r="R157" i="3"/>
  <c r="R156" i="3"/>
  <c r="P157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6" i="3"/>
  <c r="BH136" i="3"/>
  <c r="BG136" i="3"/>
  <c r="BE136" i="3"/>
  <c r="T136" i="3"/>
  <c r="T135" i="3"/>
  <c r="R136" i="3"/>
  <c r="R135" i="3"/>
  <c r="P136" i="3"/>
  <c r="P135" i="3"/>
  <c r="J130" i="3"/>
  <c r="F129" i="3"/>
  <c r="F127" i="3"/>
  <c r="E125" i="3"/>
  <c r="J96" i="3"/>
  <c r="F95" i="3"/>
  <c r="F93" i="3"/>
  <c r="E91" i="3"/>
  <c r="J25" i="3"/>
  <c r="E25" i="3"/>
  <c r="J95" i="3"/>
  <c r="J24" i="3"/>
  <c r="J22" i="3"/>
  <c r="E22" i="3"/>
  <c r="F96" i="3"/>
  <c r="J21" i="3"/>
  <c r="J16" i="3"/>
  <c r="J127" i="3"/>
  <c r="E7" i="3"/>
  <c r="E85" i="3"/>
  <c r="J41" i="2"/>
  <c r="J40" i="2"/>
  <c r="AY98" i="1"/>
  <c r="J39" i="2"/>
  <c r="AX98" i="1"/>
  <c r="BI208" i="2"/>
  <c r="BH208" i="2"/>
  <c r="BG208" i="2"/>
  <c r="BE208" i="2"/>
  <c r="T208" i="2"/>
  <c r="R208" i="2"/>
  <c r="P208" i="2"/>
  <c r="BI207" i="2"/>
  <c r="BH207" i="2"/>
  <c r="BG207" i="2"/>
  <c r="BE207" i="2"/>
  <c r="T207" i="2"/>
  <c r="R207" i="2"/>
  <c r="P207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199" i="2"/>
  <c r="BH199" i="2"/>
  <c r="BG199" i="2"/>
  <c r="BE199" i="2"/>
  <c r="T199" i="2"/>
  <c r="R199" i="2"/>
  <c r="P199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/>
  <c r="R192" i="2"/>
  <c r="R191" i="2"/>
  <c r="P192" i="2"/>
  <c r="P191" i="2"/>
  <c r="BI190" i="2"/>
  <c r="BH190" i="2"/>
  <c r="BG190" i="2"/>
  <c r="BE190" i="2"/>
  <c r="T190" i="2"/>
  <c r="T189" i="2"/>
  <c r="R190" i="2"/>
  <c r="R189" i="2"/>
  <c r="P190" i="2"/>
  <c r="P189" i="2"/>
  <c r="BI187" i="2"/>
  <c r="BH187" i="2"/>
  <c r="BG187" i="2"/>
  <c r="BE187" i="2"/>
  <c r="T187" i="2"/>
  <c r="T186" i="2"/>
  <c r="R187" i="2"/>
  <c r="R186" i="2"/>
  <c r="P187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J133" i="2"/>
  <c r="F132" i="2"/>
  <c r="F130" i="2"/>
  <c r="E128" i="2"/>
  <c r="J96" i="2"/>
  <c r="F95" i="2"/>
  <c r="F93" i="2"/>
  <c r="E91" i="2"/>
  <c r="J25" i="2"/>
  <c r="E25" i="2"/>
  <c r="J132" i="2"/>
  <c r="J24" i="2"/>
  <c r="J22" i="2"/>
  <c r="E22" i="2"/>
  <c r="F133" i="2"/>
  <c r="J21" i="2"/>
  <c r="J16" i="2"/>
  <c r="J130" i="2"/>
  <c r="E7" i="2"/>
  <c r="E122" i="2"/>
  <c r="L90" i="1"/>
  <c r="AM90" i="1"/>
  <c r="AM89" i="1"/>
  <c r="L89" i="1"/>
  <c r="AM87" i="1"/>
  <c r="L87" i="1"/>
  <c r="L85" i="1"/>
  <c r="L84" i="1"/>
  <c r="BK205" i="2"/>
  <c r="BK201" i="2"/>
  <c r="BK194" i="2"/>
  <c r="J185" i="2"/>
  <c r="BK181" i="2"/>
  <c r="BK176" i="2"/>
  <c r="BK171" i="2"/>
  <c r="J168" i="2"/>
  <c r="J165" i="2"/>
  <c r="BK161" i="2"/>
  <c r="J159" i="2"/>
  <c r="BK153" i="2"/>
  <c r="BK149" i="2"/>
  <c r="BK143" i="2"/>
  <c r="BK139" i="2"/>
  <c r="AS111" i="1"/>
  <c r="BK176" i="3"/>
  <c r="J172" i="3"/>
  <c r="BK167" i="3"/>
  <c r="BK163" i="3"/>
  <c r="BK140" i="3"/>
  <c r="J160" i="3"/>
  <c r="BK149" i="3"/>
  <c r="J176" i="3"/>
  <c r="J154" i="3"/>
  <c r="BK146" i="3"/>
  <c r="BK143" i="3"/>
  <c r="BK136" i="3"/>
  <c r="J171" i="3"/>
  <c r="BK142" i="3"/>
  <c r="J165" i="3"/>
  <c r="J136" i="3"/>
  <c r="J149" i="3"/>
  <c r="J167" i="3"/>
  <c r="BK181" i="4"/>
  <c r="J161" i="4"/>
  <c r="J141" i="4"/>
  <c r="J177" i="4"/>
  <c r="BK156" i="4"/>
  <c r="J179" i="4"/>
  <c r="BK166" i="4"/>
  <c r="J144" i="4"/>
  <c r="BK187" i="4"/>
  <c r="J162" i="4"/>
  <c r="BK163" i="4"/>
  <c r="J175" i="4"/>
  <c r="BK148" i="4"/>
  <c r="BK158" i="4"/>
  <c r="BK180" i="5"/>
  <c r="BK162" i="5"/>
  <c r="BK137" i="5"/>
  <c r="BK175" i="5"/>
  <c r="J155" i="5"/>
  <c r="J187" i="5"/>
  <c r="BK158" i="5"/>
  <c r="BK179" i="5"/>
  <c r="BK188" i="5"/>
  <c r="BK169" i="5"/>
  <c r="J190" i="5"/>
  <c r="BK139" i="5"/>
  <c r="BK160" i="5"/>
  <c r="J143" i="5"/>
  <c r="BK164" i="5"/>
  <c r="BK206" i="6"/>
  <c r="BK175" i="6"/>
  <c r="BK211" i="6"/>
  <c r="J166" i="6"/>
  <c r="J211" i="6"/>
  <c r="BK209" i="6"/>
  <c r="J189" i="6"/>
  <c r="J138" i="6"/>
  <c r="J179" i="6"/>
  <c r="BK149" i="6"/>
  <c r="BK194" i="6"/>
  <c r="J156" i="6"/>
  <c r="J199" i="6"/>
  <c r="J178" i="6"/>
  <c r="BK153" i="6"/>
  <c r="J208" i="6"/>
  <c r="BK166" i="6"/>
  <c r="J227" i="7"/>
  <c r="BK206" i="7"/>
  <c r="BK182" i="7"/>
  <c r="J218" i="7"/>
  <c r="J210" i="7"/>
  <c r="BK154" i="7"/>
  <c r="BK178" i="7"/>
  <c r="J237" i="7"/>
  <c r="J200" i="7"/>
  <c r="J168" i="7"/>
  <c r="BK240" i="7"/>
  <c r="BK207" i="7"/>
  <c r="BK159" i="7"/>
  <c r="J219" i="7"/>
  <c r="BK198" i="7"/>
  <c r="J166" i="7"/>
  <c r="J187" i="7"/>
  <c r="BK168" i="7"/>
  <c r="J212" i="7"/>
  <c r="J129" i="8"/>
  <c r="F41" i="8"/>
  <c r="BD104" i="1"/>
  <c r="J210" i="9"/>
  <c r="BK189" i="9"/>
  <c r="J172" i="9"/>
  <c r="BK140" i="9"/>
  <c r="BK186" i="9"/>
  <c r="J140" i="9"/>
  <c r="BK201" i="9"/>
  <c r="J165" i="9"/>
  <c r="BK157" i="9"/>
  <c r="J186" i="9"/>
  <c r="J167" i="9"/>
  <c r="BK202" i="9"/>
  <c r="BK175" i="9"/>
  <c r="J156" i="9"/>
  <c r="J190" i="9"/>
  <c r="BK151" i="9"/>
  <c r="J168" i="10"/>
  <c r="BK137" i="10"/>
  <c r="J163" i="10"/>
  <c r="BK172" i="10"/>
  <c r="J174" i="10"/>
  <c r="BK142" i="10"/>
  <c r="J157" i="10"/>
  <c r="J173" i="10"/>
  <c r="J143" i="10"/>
  <c r="J156" i="10"/>
  <c r="J205" i="11"/>
  <c r="BK178" i="11"/>
  <c r="BK150" i="11"/>
  <c r="BK193" i="11"/>
  <c r="BK166" i="11"/>
  <c r="J144" i="11"/>
  <c r="BK217" i="11"/>
  <c r="J182" i="11"/>
  <c r="J141" i="11"/>
  <c r="J211" i="11"/>
  <c r="BK196" i="11"/>
  <c r="J183" i="11"/>
  <c r="J158" i="11"/>
  <c r="J241" i="11"/>
  <c r="J230" i="11"/>
  <c r="J204" i="11"/>
  <c r="J175" i="11"/>
  <c r="BK144" i="11"/>
  <c r="BK189" i="11"/>
  <c r="J169" i="11"/>
  <c r="BK142" i="11"/>
  <c r="J261" i="11"/>
  <c r="BK258" i="11"/>
  <c r="J254" i="11"/>
  <c r="BK248" i="11"/>
  <c r="BK244" i="11"/>
  <c r="J237" i="11"/>
  <c r="BK225" i="11"/>
  <c r="BK200" i="11"/>
  <c r="J184" i="11"/>
  <c r="J180" i="12"/>
  <c r="BK145" i="12"/>
  <c r="BK187" i="12"/>
  <c r="J178" i="12"/>
  <c r="J160" i="12"/>
  <c r="BK204" i="12"/>
  <c r="J195" i="12"/>
  <c r="BK188" i="12"/>
  <c r="BK171" i="12"/>
  <c r="J139" i="12"/>
  <c r="J191" i="12"/>
  <c r="J184" i="12"/>
  <c r="BK164" i="12"/>
  <c r="J205" i="12"/>
  <c r="BK146" i="12"/>
  <c r="J185" i="12"/>
  <c r="BK159" i="12"/>
  <c r="BK195" i="12"/>
  <c r="BK166" i="12"/>
  <c r="BK144" i="12"/>
  <c r="BK205" i="12"/>
  <c r="BK186" i="12"/>
  <c r="BK167" i="12"/>
  <c r="BK142" i="12"/>
  <c r="J168" i="13"/>
  <c r="J161" i="13"/>
  <c r="J207" i="13"/>
  <c r="J197" i="13"/>
  <c r="J167" i="13"/>
  <c r="J155" i="13"/>
  <c r="BK145" i="13"/>
  <c r="J201" i="13"/>
  <c r="BK172" i="13"/>
  <c r="J151" i="13"/>
  <c r="J184" i="13"/>
  <c r="J166" i="13"/>
  <c r="J139" i="13"/>
  <c r="J182" i="13"/>
  <c r="J170" i="13"/>
  <c r="BK153" i="13"/>
  <c r="BK139" i="13"/>
  <c r="BK161" i="13"/>
  <c r="J143" i="13"/>
  <c r="J189" i="13"/>
  <c r="BK183" i="13"/>
  <c r="BK162" i="13"/>
  <c r="BK174" i="14"/>
  <c r="J152" i="14"/>
  <c r="J170" i="14"/>
  <c r="BK155" i="14"/>
  <c r="BK154" i="14"/>
  <c r="BK165" i="14"/>
  <c r="J140" i="14"/>
  <c r="J157" i="14"/>
  <c r="BK169" i="14"/>
  <c r="J181" i="15"/>
  <c r="BK188" i="15"/>
  <c r="J174" i="15"/>
  <c r="BK137" i="15"/>
  <c r="BK170" i="15"/>
  <c r="BK156" i="15"/>
  <c r="BK181" i="15"/>
  <c r="J162" i="15"/>
  <c r="J187" i="15"/>
  <c r="J172" i="15"/>
  <c r="BK180" i="15"/>
  <c r="BK159" i="15"/>
  <c r="BK148" i="15"/>
  <c r="J170" i="16"/>
  <c r="BK153" i="16"/>
  <c r="J190" i="16"/>
  <c r="BK158" i="16"/>
  <c r="BK182" i="16"/>
  <c r="BK198" i="16"/>
  <c r="J169" i="16"/>
  <c r="J192" i="16"/>
  <c r="BK157" i="16"/>
  <c r="BK175" i="16"/>
  <c r="BK142" i="16"/>
  <c r="BK162" i="16"/>
  <c r="J142" i="16"/>
  <c r="J193" i="16"/>
  <c r="J136" i="16"/>
  <c r="BK189" i="17"/>
  <c r="J140" i="17"/>
  <c r="J187" i="17"/>
  <c r="BK162" i="17"/>
  <c r="J141" i="17"/>
  <c r="J174" i="17"/>
  <c r="BK211" i="17"/>
  <c r="BK187" i="17"/>
  <c r="BK209" i="17"/>
  <c r="J182" i="17"/>
  <c r="J156" i="17"/>
  <c r="BK192" i="17"/>
  <c r="BK143" i="17"/>
  <c r="J158" i="17"/>
  <c r="J203" i="17"/>
  <c r="J165" i="17"/>
  <c r="BK141" i="17"/>
  <c r="BK239" i="18"/>
  <c r="BK195" i="18"/>
  <c r="BK156" i="18"/>
  <c r="J226" i="18"/>
  <c r="BK207" i="18"/>
  <c r="J177" i="18"/>
  <c r="J242" i="18"/>
  <c r="BK213" i="18"/>
  <c r="BK171" i="18"/>
  <c r="J233" i="18"/>
  <c r="J217" i="18"/>
  <c r="J169" i="18"/>
  <c r="J231" i="18"/>
  <c r="J203" i="18"/>
  <c r="BK251" i="18"/>
  <c r="J208" i="18"/>
  <c r="BK180" i="18"/>
  <c r="J156" i="18"/>
  <c r="J178" i="18"/>
  <c r="BK248" i="18"/>
  <c r="BK181" i="18"/>
  <c r="F40" i="19"/>
  <c r="BC118" i="1"/>
  <c r="BK188" i="20"/>
  <c r="J213" i="20"/>
  <c r="BK174" i="20"/>
  <c r="J141" i="20"/>
  <c r="J193" i="20"/>
  <c r="BK172" i="20"/>
  <c r="BK151" i="20"/>
  <c r="BK195" i="20"/>
  <c r="BK156" i="20"/>
  <c r="BK182" i="20"/>
  <c r="BK160" i="20"/>
  <c r="BK202" i="20"/>
  <c r="J164" i="20"/>
  <c r="BK186" i="20"/>
  <c r="BK147" i="20"/>
  <c r="BK185" i="20"/>
  <c r="J165" i="20"/>
  <c r="BK158" i="21"/>
  <c r="BK140" i="21"/>
  <c r="BK151" i="21"/>
  <c r="BK169" i="21"/>
  <c r="BK162" i="21"/>
  <c r="BK165" i="21"/>
  <c r="BK148" i="21"/>
  <c r="BK159" i="21"/>
  <c r="BK137" i="21"/>
  <c r="BK153" i="21"/>
  <c r="BK138" i="21"/>
  <c r="BK154" i="21"/>
  <c r="J210" i="22"/>
  <c r="J174" i="22"/>
  <c r="J245" i="22"/>
  <c r="J202" i="22"/>
  <c r="J180" i="22"/>
  <c r="BK158" i="22"/>
  <c r="J242" i="22"/>
  <c r="BK219" i="22"/>
  <c r="J171" i="22"/>
  <c r="J146" i="22"/>
  <c r="J250" i="22"/>
  <c r="J230" i="22"/>
  <c r="BK210" i="22"/>
  <c r="BK186" i="22"/>
  <c r="BK147" i="22"/>
  <c r="BK246" i="22"/>
  <c r="J228" i="22"/>
  <c r="J200" i="22"/>
  <c r="BK175" i="22"/>
  <c r="BK152" i="22"/>
  <c r="BK231" i="22"/>
  <c r="J195" i="22"/>
  <c r="BK161" i="22"/>
  <c r="J226" i="22"/>
  <c r="J193" i="22"/>
  <c r="J158" i="22"/>
  <c r="J264" i="22"/>
  <c r="BK249" i="22"/>
  <c r="BK181" i="22"/>
  <c r="J144" i="22"/>
  <c r="J184" i="23"/>
  <c r="J197" i="23"/>
  <c r="BK165" i="23"/>
  <c r="BK178" i="23"/>
  <c r="J143" i="23"/>
  <c r="J188" i="23"/>
  <c r="BK153" i="23"/>
  <c r="BK180" i="23"/>
  <c r="BK148" i="23"/>
  <c r="BK183" i="23"/>
  <c r="BK188" i="23"/>
  <c r="J151" i="23"/>
  <c r="J167" i="23"/>
  <c r="J144" i="23"/>
  <c r="BK167" i="24"/>
  <c r="BK154" i="24"/>
  <c r="J168" i="24"/>
  <c r="J146" i="24"/>
  <c r="BK149" i="24"/>
  <c r="J167" i="24"/>
  <c r="BK177" i="24"/>
  <c r="J169" i="24"/>
  <c r="BK143" i="24"/>
  <c r="BK168" i="24"/>
  <c r="BK141" i="24"/>
  <c r="J138" i="24"/>
  <c r="J146" i="25"/>
  <c r="BK153" i="25"/>
  <c r="BK170" i="25"/>
  <c r="J173" i="25"/>
  <c r="J139" i="25"/>
  <c r="J148" i="25"/>
  <c r="BK150" i="25"/>
  <c r="BK164" i="25"/>
  <c r="BK144" i="25"/>
  <c r="J137" i="26"/>
  <c r="J167" i="26"/>
  <c r="J181" i="26"/>
  <c r="BK165" i="26"/>
  <c r="J182" i="26"/>
  <c r="BK158" i="26"/>
  <c r="J170" i="26"/>
  <c r="J161" i="26"/>
  <c r="J164" i="26"/>
  <c r="BK138" i="26"/>
  <c r="BK166" i="26"/>
  <c r="J170" i="27"/>
  <c r="BK146" i="27"/>
  <c r="BK176" i="27"/>
  <c r="BK166" i="27"/>
  <c r="J153" i="27"/>
  <c r="J176" i="27"/>
  <c r="BK145" i="27"/>
  <c r="BK151" i="27"/>
  <c r="J169" i="27"/>
  <c r="BK173" i="27"/>
  <c r="BK147" i="27"/>
  <c r="J154" i="28"/>
  <c r="BK165" i="28"/>
  <c r="J140" i="28"/>
  <c r="J165" i="28"/>
  <c r="J159" i="28"/>
  <c r="BK154" i="28"/>
  <c r="J138" i="28"/>
  <c r="J231" i="29"/>
  <c r="BK211" i="29"/>
  <c r="BK181" i="29"/>
  <c r="BK159" i="29"/>
  <c r="J197" i="29"/>
  <c r="BK170" i="29"/>
  <c r="J144" i="29"/>
  <c r="BK194" i="29"/>
  <c r="J161" i="29"/>
  <c r="J220" i="29"/>
  <c r="J193" i="29"/>
  <c r="BK220" i="29"/>
  <c r="BK210" i="29"/>
  <c r="J181" i="29"/>
  <c r="BK156" i="29"/>
  <c r="BK205" i="29"/>
  <c r="J156" i="29"/>
  <c r="BK203" i="29"/>
  <c r="BK174" i="29"/>
  <c r="BK129" i="30"/>
  <c r="BK173" i="31"/>
  <c r="BK166" i="31"/>
  <c r="J149" i="31"/>
  <c r="BK170" i="31"/>
  <c r="J148" i="31"/>
  <c r="BK152" i="31"/>
  <c r="J171" i="31"/>
  <c r="J152" i="31"/>
  <c r="J176" i="31"/>
  <c r="BK145" i="31"/>
  <c r="J147" i="31"/>
  <c r="J162" i="31"/>
  <c r="J161" i="32"/>
  <c r="BK152" i="32"/>
  <c r="J139" i="32"/>
  <c r="J162" i="32"/>
  <c r="J154" i="32"/>
  <c r="J140" i="32"/>
  <c r="J147" i="32"/>
  <c r="J146" i="33"/>
  <c r="BK135" i="33"/>
  <c r="BK165" i="33"/>
  <c r="J165" i="33"/>
  <c r="BK149" i="33"/>
  <c r="BK152" i="33"/>
  <c r="BK174" i="34"/>
  <c r="BK170" i="34"/>
  <c r="J141" i="34"/>
  <c r="BK161" i="34"/>
  <c r="BK169" i="34"/>
  <c r="J138" i="34"/>
  <c r="J174" i="34"/>
  <c r="BK177" i="34"/>
  <c r="BK182" i="34"/>
  <c r="J151" i="34"/>
  <c r="BK173" i="34"/>
  <c r="BK143" i="35"/>
  <c r="BK135" i="35"/>
  <c r="J143" i="35"/>
  <c r="J146" i="35"/>
  <c r="J133" i="35"/>
  <c r="J157" i="35"/>
  <c r="BK134" i="35"/>
  <c r="BK177" i="36"/>
  <c r="BK144" i="36"/>
  <c r="J190" i="36"/>
  <c r="BK222" i="36"/>
  <c r="BK208" i="36"/>
  <c r="BK169" i="36"/>
  <c r="BK218" i="36"/>
  <c r="J194" i="36"/>
  <c r="J205" i="36"/>
  <c r="J170" i="36"/>
  <c r="BK236" i="36"/>
  <c r="J196" i="36"/>
  <c r="BK152" i="36"/>
  <c r="J226" i="36"/>
  <c r="BK187" i="36"/>
  <c r="J151" i="36"/>
  <c r="J222" i="36"/>
  <c r="J181" i="36"/>
  <c r="J150" i="36"/>
  <c r="F39" i="37"/>
  <c r="BB141" i="1"/>
  <c r="J144" i="38"/>
  <c r="J163" i="38"/>
  <c r="BK147" i="38"/>
  <c r="BK137" i="38"/>
  <c r="BK151" i="38"/>
  <c r="BK165" i="38"/>
  <c r="J174" i="38"/>
  <c r="BK167" i="38"/>
  <c r="BK171" i="39"/>
  <c r="BK139" i="39"/>
  <c r="J171" i="39"/>
  <c r="BK143" i="39"/>
  <c r="J156" i="39"/>
  <c r="BK144" i="39"/>
  <c r="BK150" i="40"/>
  <c r="J137" i="40"/>
  <c r="BK147" i="40"/>
  <c r="BK156" i="40"/>
  <c r="BK140" i="40"/>
  <c r="J135" i="40"/>
  <c r="BK148" i="41"/>
  <c r="BK136" i="41"/>
  <c r="J151" i="41"/>
  <c r="J148" i="41"/>
  <c r="J150" i="41"/>
  <c r="BK161" i="42"/>
  <c r="BK152" i="42"/>
  <c r="BK145" i="42"/>
  <c r="BK167" i="42"/>
  <c r="J153" i="42"/>
  <c r="J159" i="42"/>
  <c r="BK170" i="42"/>
  <c r="J137" i="43"/>
  <c r="BK133" i="43"/>
  <c r="BK137" i="43"/>
  <c r="BK191" i="44"/>
  <c r="J154" i="44"/>
  <c r="BK187" i="44"/>
  <c r="J168" i="44"/>
  <c r="J143" i="44"/>
  <c r="BK179" i="44"/>
  <c r="J161" i="44"/>
  <c r="J185" i="44"/>
  <c r="BK153" i="44"/>
  <c r="J157" i="44"/>
  <c r="BK197" i="44"/>
  <c r="BK195" i="44"/>
  <c r="J160" i="44"/>
  <c r="F40" i="45"/>
  <c r="BC151" i="1"/>
  <c r="J138" i="46"/>
  <c r="BK177" i="46"/>
  <c r="BK176" i="46"/>
  <c r="BK179" i="46"/>
  <c r="J155" i="46"/>
  <c r="BK144" i="46"/>
  <c r="J175" i="46"/>
  <c r="BK156" i="46"/>
  <c r="J168" i="46"/>
  <c r="J140" i="46"/>
  <c r="BK157" i="47"/>
  <c r="BK160" i="47"/>
  <c r="J165" i="47"/>
  <c r="BK158" i="47"/>
  <c r="BK153" i="47"/>
  <c r="BK148" i="47"/>
  <c r="J148" i="47"/>
  <c r="BK155" i="48"/>
  <c r="J165" i="48"/>
  <c r="J140" i="48"/>
  <c r="J155" i="48"/>
  <c r="J175" i="48"/>
  <c r="J143" i="48"/>
  <c r="BK185" i="48"/>
  <c r="J194" i="48"/>
  <c r="J176" i="48"/>
  <c r="J182" i="48"/>
  <c r="BK143" i="48"/>
  <c r="J163" i="49"/>
  <c r="BK173" i="49"/>
  <c r="J148" i="49"/>
  <c r="J170" i="49"/>
  <c r="J149" i="49"/>
  <c r="J169" i="49"/>
  <c r="J145" i="49"/>
  <c r="BK174" i="49"/>
  <c r="J156" i="49"/>
  <c r="J213" i="50"/>
  <c r="J183" i="50"/>
  <c r="BK163" i="50"/>
  <c r="J206" i="50"/>
  <c r="J185" i="50"/>
  <c r="J150" i="50"/>
  <c r="BK204" i="50"/>
  <c r="J197" i="50"/>
  <c r="J171" i="50"/>
  <c r="J143" i="50"/>
  <c r="J193" i="50"/>
  <c r="J205" i="50"/>
  <c r="J165" i="50"/>
  <c r="J142" i="50"/>
  <c r="J164" i="50"/>
  <c r="J166" i="50"/>
  <c r="J140" i="51"/>
  <c r="J153" i="51"/>
  <c r="BK149" i="51"/>
  <c r="BK152" i="51"/>
  <c r="J149" i="51"/>
  <c r="J137" i="51"/>
  <c r="BK201" i="52"/>
  <c r="J173" i="52"/>
  <c r="J155" i="52"/>
  <c r="J191" i="52"/>
  <c r="J166" i="52"/>
  <c r="J213" i="52"/>
  <c r="BK167" i="52"/>
  <c r="BK187" i="52"/>
  <c r="BK145" i="52"/>
  <c r="J190" i="52"/>
  <c r="BK209" i="52"/>
  <c r="J171" i="52"/>
  <c r="BK222" i="52"/>
  <c r="J205" i="52"/>
  <c r="BK157" i="52"/>
  <c r="J201" i="52"/>
  <c r="J153" i="52"/>
  <c r="J37" i="53"/>
  <c r="AV161" i="1"/>
  <c r="BK136" i="54"/>
  <c r="J144" i="54"/>
  <c r="BK144" i="54"/>
  <c r="BK142" i="54"/>
  <c r="J141" i="54"/>
  <c r="BK140" i="54"/>
  <c r="J172" i="55"/>
  <c r="BK136" i="55"/>
  <c r="BK187" i="55"/>
  <c r="BK153" i="55"/>
  <c r="BK194" i="55"/>
  <c r="BK142" i="55"/>
  <c r="BK182" i="55"/>
  <c r="J157" i="55"/>
  <c r="J186" i="55"/>
  <c r="BK167" i="55"/>
  <c r="J142" i="55"/>
  <c r="J190" i="55"/>
  <c r="BK164" i="55"/>
  <c r="BK212" i="55"/>
  <c r="J147" i="55"/>
  <c r="BK204" i="55"/>
  <c r="BK184" i="55"/>
  <c r="BK147" i="55"/>
  <c r="J145" i="56"/>
  <c r="J154" i="56"/>
  <c r="J132" i="56"/>
  <c r="BK146" i="56"/>
  <c r="BK136" i="56"/>
  <c r="J151" i="56"/>
  <c r="J136" i="56"/>
  <c r="BK144" i="57"/>
  <c r="J137" i="57"/>
  <c r="BK142" i="57"/>
  <c r="BK151" i="57"/>
  <c r="BK133" i="57"/>
  <c r="BK133" i="58"/>
  <c r="J131" i="58"/>
  <c r="BK152" i="58"/>
  <c r="J137" i="58"/>
  <c r="BK142" i="59"/>
  <c r="J143" i="59"/>
  <c r="BK129" i="59"/>
  <c r="BK143" i="60"/>
  <c r="J133" i="60"/>
  <c r="BK128" i="60"/>
  <c r="BK137" i="60"/>
  <c r="F39" i="61"/>
  <c r="BD171" i="1"/>
  <c r="J35" i="62"/>
  <c r="AV172" i="1"/>
  <c r="J208" i="2"/>
  <c r="BK199" i="2"/>
  <c r="BK195" i="2"/>
  <c r="J187" i="2"/>
  <c r="BK182" i="2"/>
  <c r="BK178" i="2"/>
  <c r="BK174" i="2"/>
  <c r="BK170" i="2"/>
  <c r="BK166" i="2"/>
  <c r="J162" i="2"/>
  <c r="J157" i="2"/>
  <c r="J154" i="2"/>
  <c r="J150" i="2"/>
  <c r="BK146" i="2"/>
  <c r="J141" i="2"/>
  <c r="AS145" i="1"/>
  <c r="F40" i="2"/>
  <c r="BK153" i="3"/>
  <c r="J162" i="3"/>
  <c r="BK157" i="3"/>
  <c r="J146" i="3"/>
  <c r="J186" i="4"/>
  <c r="BK154" i="4"/>
  <c r="BK184" i="4"/>
  <c r="J146" i="4"/>
  <c r="BK177" i="4"/>
  <c r="J165" i="4"/>
  <c r="J168" i="4"/>
  <c r="BK160" i="4"/>
  <c r="J158" i="4"/>
  <c r="BK167" i="4"/>
  <c r="BK189" i="4"/>
  <c r="BK144" i="4"/>
  <c r="BK171" i="5"/>
  <c r="BK143" i="5"/>
  <c r="J192" i="5"/>
  <c r="J171" i="5"/>
  <c r="BK144" i="5"/>
  <c r="J172" i="5"/>
  <c r="J182" i="5"/>
  <c r="J195" i="5"/>
  <c r="BK174" i="5"/>
  <c r="J142" i="5"/>
  <c r="BK155" i="5"/>
  <c r="BK189" i="5"/>
  <c r="J146" i="5"/>
  <c r="J179" i="5"/>
  <c r="BK202" i="6"/>
  <c r="J153" i="6"/>
  <c r="BK178" i="6"/>
  <c r="J155" i="6"/>
  <c r="BK171" i="6"/>
  <c r="J141" i="6"/>
  <c r="BK180" i="6"/>
  <c r="BK196" i="6"/>
  <c r="J177" i="6"/>
  <c r="J197" i="6"/>
  <c r="BK174" i="6"/>
  <c r="J142" i="6"/>
  <c r="BK197" i="6"/>
  <c r="J162" i="6"/>
  <c r="J137" i="6"/>
  <c r="J184" i="6"/>
  <c r="BK152" i="6"/>
  <c r="J224" i="7"/>
  <c r="J204" i="7"/>
  <c r="BK164" i="7"/>
  <c r="BK217" i="7"/>
  <c r="BK179" i="7"/>
  <c r="BK204" i="7"/>
  <c r="J154" i="7"/>
  <c r="J225" i="7"/>
  <c r="J208" i="7"/>
  <c r="J177" i="7"/>
  <c r="BK241" i="7"/>
  <c r="J221" i="7"/>
  <c r="J169" i="7"/>
  <c r="J240" i="7"/>
  <c r="J216" i="7"/>
  <c r="J181" i="7"/>
  <c r="BK191" i="7"/>
  <c r="J157" i="7"/>
  <c r="J180" i="7"/>
  <c r="BK151" i="7"/>
  <c r="J216" i="9"/>
  <c r="J201" i="9"/>
  <c r="BK203" i="9"/>
  <c r="J173" i="9"/>
  <c r="BK215" i="9"/>
  <c r="J200" i="9"/>
  <c r="BK141" i="9"/>
  <c r="J199" i="9"/>
  <c r="J179" i="9"/>
  <c r="BK165" i="9"/>
  <c r="J194" i="9"/>
  <c r="BK169" i="9"/>
  <c r="BK147" i="9"/>
  <c r="BK200" i="9"/>
  <c r="BK190" i="9"/>
  <c r="BK153" i="9"/>
  <c r="BK180" i="9"/>
  <c r="J152" i="9"/>
  <c r="BK173" i="10"/>
  <c r="J136" i="10"/>
  <c r="J148" i="10"/>
  <c r="BK156" i="10"/>
  <c r="BK159" i="10"/>
  <c r="BK163" i="10"/>
  <c r="BK155" i="10"/>
  <c r="BK167" i="10"/>
  <c r="BK141" i="10"/>
  <c r="BK154" i="10"/>
  <c r="J223" i="11"/>
  <c r="BK184" i="11"/>
  <c r="J157" i="11"/>
  <c r="BK224" i="11"/>
  <c r="BK186" i="11"/>
  <c r="J151" i="11"/>
  <c r="BK220" i="11"/>
  <c r="J166" i="11"/>
  <c r="BK139" i="11"/>
  <c r="BK206" i="11"/>
  <c r="BK190" i="11"/>
  <c r="J180" i="11"/>
  <c r="BK159" i="11"/>
  <c r="BK237" i="11"/>
  <c r="BK227" i="11"/>
  <c r="BK199" i="11"/>
  <c r="BK173" i="11"/>
  <c r="BK152" i="11"/>
  <c r="BK221" i="11"/>
  <c r="J172" i="11"/>
  <c r="BK267" i="11"/>
  <c r="BK260" i="11"/>
  <c r="BK256" i="11"/>
  <c r="BK253" i="11"/>
  <c r="J252" i="11"/>
  <c r="J247" i="11"/>
  <c r="J244" i="11"/>
  <c r="J238" i="11"/>
  <c r="J220" i="11"/>
  <c r="J207" i="11"/>
  <c r="J191" i="11"/>
  <c r="BK176" i="11"/>
  <c r="J168" i="12"/>
  <c r="J155" i="12"/>
  <c r="J204" i="12"/>
  <c r="J201" i="12"/>
  <c r="BK181" i="12"/>
  <c r="BK169" i="12"/>
  <c r="BK203" i="12"/>
  <c r="BK191" i="12"/>
  <c r="J165" i="12"/>
  <c r="BK200" i="12"/>
  <c r="J190" i="12"/>
  <c r="BK178" i="12"/>
  <c r="J147" i="12"/>
  <c r="J154" i="12"/>
  <c r="BK141" i="12"/>
  <c r="BK165" i="12"/>
  <c r="BK139" i="12"/>
  <c r="J162" i="12"/>
  <c r="J140" i="12"/>
  <c r="BK193" i="12"/>
  <c r="J177" i="12"/>
  <c r="BK154" i="12"/>
  <c r="J203" i="13"/>
  <c r="J163" i="13"/>
  <c r="BK206" i="13"/>
  <c r="BK191" i="13"/>
  <c r="BK164" i="13"/>
  <c r="BK148" i="13"/>
  <c r="J204" i="13"/>
  <c r="J177" i="13"/>
  <c r="J164" i="13"/>
  <c r="BK143" i="13"/>
  <c r="BK173" i="13"/>
  <c r="BK152" i="13"/>
  <c r="J191" i="13"/>
  <c r="BK169" i="13"/>
  <c r="BK149" i="13"/>
  <c r="J186" i="13"/>
  <c r="BK166" i="13"/>
  <c r="J198" i="13"/>
  <c r="J178" i="13"/>
  <c r="BK154" i="13"/>
  <c r="J175" i="13"/>
  <c r="BK141" i="13"/>
  <c r="BK157" i="14"/>
  <c r="BK142" i="14"/>
  <c r="BK161" i="14"/>
  <c r="J175" i="14"/>
  <c r="BK175" i="14"/>
  <c r="BK144" i="14"/>
  <c r="J166" i="14"/>
  <c r="J141" i="14"/>
  <c r="J154" i="14"/>
  <c r="BK151" i="15"/>
  <c r="BK158" i="15"/>
  <c r="BK182" i="15"/>
  <c r="BK162" i="15"/>
  <c r="BK187" i="15"/>
  <c r="J165" i="15"/>
  <c r="J191" i="15"/>
  <c r="BK153" i="15"/>
  <c r="J169" i="15"/>
  <c r="J154" i="15"/>
  <c r="J140" i="15"/>
  <c r="BK167" i="16"/>
  <c r="BK137" i="16"/>
  <c r="BK176" i="16"/>
  <c r="BK155" i="16"/>
  <c r="BK197" i="16"/>
  <c r="J160" i="16"/>
  <c r="J194" i="16"/>
  <c r="J159" i="16"/>
  <c r="J167" i="16"/>
  <c r="J189" i="16"/>
  <c r="J163" i="16"/>
  <c r="J137" i="16"/>
  <c r="BK160" i="16"/>
  <c r="J199" i="16"/>
  <c r="BK177" i="16"/>
  <c r="BK139" i="16"/>
  <c r="J195" i="17"/>
  <c r="J177" i="17"/>
  <c r="BK204" i="17"/>
  <c r="BK181" i="17"/>
  <c r="J150" i="17"/>
  <c r="J204" i="17"/>
  <c r="BK165" i="17"/>
  <c r="BK205" i="17"/>
  <c r="J192" i="17"/>
  <c r="BK145" i="17"/>
  <c r="J190" i="17"/>
  <c r="J153" i="17"/>
  <c r="BK178" i="17"/>
  <c r="J138" i="17"/>
  <c r="J162" i="17"/>
  <c r="J194" i="17"/>
  <c r="BK148" i="17"/>
  <c r="BK246" i="18"/>
  <c r="J222" i="18"/>
  <c r="J165" i="18"/>
  <c r="BK215" i="18"/>
  <c r="BK201" i="18"/>
  <c r="J166" i="18"/>
  <c r="BK250" i="18"/>
  <c r="BK217" i="18"/>
  <c r="BK196" i="18"/>
  <c r="BK152" i="18"/>
  <c r="J224" i="18"/>
  <c r="BK199" i="18"/>
  <c r="BK148" i="18"/>
  <c r="J214" i="18"/>
  <c r="BK167" i="18"/>
  <c r="BK233" i="18"/>
  <c r="J181" i="18"/>
  <c r="J152" i="18"/>
  <c r="BK174" i="18"/>
  <c r="BK158" i="18"/>
  <c r="BK191" i="18"/>
  <c r="BK129" i="19"/>
  <c r="BK214" i="20"/>
  <c r="J205" i="20"/>
  <c r="BK198" i="20"/>
  <c r="J189" i="20"/>
  <c r="J148" i="20"/>
  <c r="J203" i="20"/>
  <c r="J188" i="20"/>
  <c r="BK154" i="20"/>
  <c r="BK187" i="20"/>
  <c r="BK163" i="20"/>
  <c r="J140" i="20"/>
  <c r="BK199" i="20"/>
  <c r="BK159" i="20"/>
  <c r="J215" i="20"/>
  <c r="BK178" i="20"/>
  <c r="BK213" i="20"/>
  <c r="J192" i="20"/>
  <c r="J154" i="20"/>
  <c r="BK209" i="20"/>
  <c r="J151" i="20"/>
  <c r="J186" i="20"/>
  <c r="J153" i="20"/>
  <c r="BK155" i="21"/>
  <c r="J162" i="21"/>
  <c r="BK142" i="21"/>
  <c r="BK149" i="21"/>
  <c r="J155" i="21"/>
  <c r="BK163" i="21"/>
  <c r="BK147" i="21"/>
  <c r="J135" i="21"/>
  <c r="J141" i="21"/>
  <c r="J160" i="21"/>
  <c r="J134" i="21"/>
  <c r="BK198" i="22"/>
  <c r="J152" i="22"/>
  <c r="J224" i="22"/>
  <c r="BK193" i="22"/>
  <c r="J167" i="22"/>
  <c r="J234" i="22"/>
  <c r="J207" i="22"/>
  <c r="J163" i="22"/>
  <c r="J256" i="22"/>
  <c r="J246" i="22"/>
  <c r="BK216" i="22"/>
  <c r="BK202" i="22"/>
  <c r="BK179" i="22"/>
  <c r="J259" i="22"/>
  <c r="BK245" i="22"/>
  <c r="BK232" i="22"/>
  <c r="J203" i="22"/>
  <c r="J178" i="22"/>
  <c r="BK163" i="22"/>
  <c r="J241" i="22"/>
  <c r="BK224" i="22"/>
  <c r="BK188" i="22"/>
  <c r="J240" i="22"/>
  <c r="BK212" i="22"/>
  <c r="J161" i="22"/>
  <c r="J261" i="22"/>
  <c r="BK241" i="22"/>
  <c r="J169" i="22"/>
  <c r="J203" i="23"/>
  <c r="J179" i="23"/>
  <c r="J196" i="23"/>
  <c r="J158" i="23"/>
  <c r="J173" i="23"/>
  <c r="BK140" i="23"/>
  <c r="BK184" i="23"/>
  <c r="J146" i="23"/>
  <c r="J159" i="23"/>
  <c r="BK192" i="23"/>
  <c r="J193" i="23"/>
  <c r="BK175" i="23"/>
  <c r="J174" i="23"/>
  <c r="J150" i="23"/>
  <c r="BK188" i="24"/>
  <c r="BK160" i="24"/>
  <c r="BK170" i="24"/>
  <c r="BK148" i="24"/>
  <c r="BK156" i="24"/>
  <c r="BK186" i="24"/>
  <c r="J144" i="24"/>
  <c r="BK174" i="24"/>
  <c r="J170" i="24"/>
  <c r="J145" i="24"/>
  <c r="BK179" i="24"/>
  <c r="J151" i="24"/>
  <c r="J164" i="25"/>
  <c r="BK173" i="25"/>
  <c r="J141" i="25"/>
  <c r="BK139" i="25"/>
  <c r="BK155" i="25"/>
  <c r="J168" i="25"/>
  <c r="BK158" i="25"/>
  <c r="J135" i="25"/>
  <c r="BK140" i="25"/>
  <c r="J173" i="26"/>
  <c r="J184" i="26"/>
  <c r="J163" i="26"/>
  <c r="BK177" i="26"/>
  <c r="BK163" i="26"/>
  <c r="J176" i="26"/>
  <c r="J152" i="26"/>
  <c r="J155" i="26"/>
  <c r="BK179" i="26"/>
  <c r="BK186" i="26"/>
  <c r="BK156" i="26"/>
  <c r="J186" i="26"/>
  <c r="BK148" i="26"/>
  <c r="J151" i="27"/>
  <c r="BK178" i="27"/>
  <c r="BK136" i="27"/>
  <c r="J165" i="27"/>
  <c r="J144" i="27"/>
  <c r="BK165" i="27"/>
  <c r="BK170" i="27"/>
  <c r="BK135" i="27"/>
  <c r="J182" i="27"/>
  <c r="BK182" i="27"/>
  <c r="BK167" i="28"/>
  <c r="J166" i="28"/>
  <c r="BK147" i="28"/>
  <c r="BK135" i="28"/>
  <c r="J143" i="28"/>
  <c r="BK159" i="28"/>
  <c r="BK149" i="28"/>
  <c r="J134" i="28"/>
  <c r="BK202" i="29"/>
  <c r="BK176" i="29"/>
  <c r="J143" i="29"/>
  <c r="J200" i="29"/>
  <c r="J153" i="29"/>
  <c r="BK229" i="29"/>
  <c r="BK177" i="29"/>
  <c r="BK144" i="29"/>
  <c r="BK206" i="29"/>
  <c r="J185" i="29"/>
  <c r="BK217" i="29"/>
  <c r="J207" i="29"/>
  <c r="J167" i="29"/>
  <c r="J224" i="29"/>
  <c r="BK199" i="29"/>
  <c r="BK154" i="29"/>
  <c r="J187" i="29"/>
  <c r="BK164" i="29"/>
  <c r="J37" i="30"/>
  <c r="AV132" i="1"/>
  <c r="BK146" i="31"/>
  <c r="BK168" i="31"/>
  <c r="J161" i="31"/>
  <c r="J145" i="31"/>
  <c r="BK169" i="31"/>
  <c r="BK147" i="31"/>
  <c r="J168" i="31"/>
  <c r="BK134" i="31"/>
  <c r="J150" i="31"/>
  <c r="J139" i="31"/>
  <c r="J153" i="32"/>
  <c r="BK151" i="32"/>
  <c r="J136" i="32"/>
  <c r="BK159" i="32"/>
  <c r="J150" i="32"/>
  <c r="BK150" i="32"/>
  <c r="J155" i="33"/>
  <c r="BK138" i="33"/>
  <c r="J157" i="33"/>
  <c r="J162" i="33"/>
  <c r="J138" i="33"/>
  <c r="J159" i="33"/>
  <c r="J179" i="34"/>
  <c r="J156" i="34"/>
  <c r="BK137" i="34"/>
  <c r="J165" i="34"/>
  <c r="J170" i="34"/>
  <c r="J153" i="34"/>
  <c r="J180" i="34"/>
  <c r="BK147" i="34"/>
  <c r="J149" i="34"/>
  <c r="J178" i="34"/>
  <c r="J142" i="34"/>
  <c r="J151" i="35"/>
  <c r="J159" i="35"/>
  <c r="J160" i="35"/>
  <c r="BK149" i="35"/>
  <c r="J158" i="35"/>
  <c r="J137" i="35"/>
  <c r="BK214" i="36"/>
  <c r="J169" i="36"/>
  <c r="J227" i="36"/>
  <c r="BK201" i="36"/>
  <c r="BK233" i="36"/>
  <c r="J199" i="36"/>
  <c r="BK173" i="36"/>
  <c r="BK221" i="36"/>
  <c r="BK199" i="36"/>
  <c r="BK147" i="36"/>
  <c r="BK185" i="36"/>
  <c r="BK157" i="36"/>
  <c r="BK229" i="36"/>
  <c r="BK195" i="36"/>
  <c r="BK167" i="36"/>
  <c r="J210" i="36"/>
  <c r="J166" i="36"/>
  <c r="BK237" i="36"/>
  <c r="BK226" i="36"/>
  <c r="BK205" i="36"/>
  <c r="J168" i="36"/>
  <c r="F40" i="37"/>
  <c r="BC141" i="1"/>
  <c r="J156" i="38"/>
  <c r="BK136" i="38"/>
  <c r="J162" i="38"/>
  <c r="J160" i="38"/>
  <c r="J170" i="38"/>
  <c r="BK172" i="38"/>
  <c r="J139" i="38"/>
  <c r="J145" i="38"/>
  <c r="BK156" i="39"/>
  <c r="J163" i="39"/>
  <c r="J155" i="39"/>
  <c r="J166" i="39"/>
  <c r="BK142" i="39"/>
  <c r="BK150" i="39"/>
  <c r="J140" i="39"/>
  <c r="BK142" i="40"/>
  <c r="J148" i="40"/>
  <c r="J158" i="40"/>
  <c r="BK153" i="40"/>
  <c r="J145" i="40"/>
  <c r="BK161" i="41"/>
  <c r="J156" i="41"/>
  <c r="J158" i="41"/>
  <c r="J137" i="41"/>
  <c r="J154" i="41"/>
  <c r="J166" i="42"/>
  <c r="BK164" i="42"/>
  <c r="J156" i="42"/>
  <c r="BK173" i="42"/>
  <c r="BK158" i="42"/>
  <c r="BK150" i="42"/>
  <c r="BK165" i="42"/>
  <c r="BK138" i="42"/>
  <c r="J148" i="42"/>
  <c r="J133" i="43"/>
  <c r="BK138" i="43"/>
  <c r="J195" i="44"/>
  <c r="BK158" i="44"/>
  <c r="J197" i="44"/>
  <c r="J171" i="44"/>
  <c r="BK172" i="44"/>
  <c r="J141" i="44"/>
  <c r="BK168" i="44"/>
  <c r="J186" i="44"/>
  <c r="J172" i="44"/>
  <c r="BK188" i="44"/>
  <c r="BK149" i="44"/>
  <c r="BK185" i="44"/>
  <c r="J189" i="44"/>
  <c r="BK129" i="45"/>
  <c r="BK169" i="46"/>
  <c r="BK154" i="46"/>
  <c r="BK162" i="46"/>
  <c r="J157" i="46"/>
  <c r="J148" i="46"/>
  <c r="J163" i="46"/>
  <c r="J143" i="46"/>
  <c r="J137" i="46"/>
  <c r="BK163" i="46"/>
  <c r="J176" i="46"/>
  <c r="J154" i="46"/>
  <c r="J142" i="47"/>
  <c r="J157" i="47"/>
  <c r="J152" i="47"/>
  <c r="BK149" i="47"/>
  <c r="J156" i="47"/>
  <c r="J159" i="47"/>
  <c r="BK152" i="47"/>
  <c r="J191" i="48"/>
  <c r="BK169" i="48"/>
  <c r="BK148" i="48"/>
  <c r="BK146" i="48"/>
  <c r="J167" i="48"/>
  <c r="BK165" i="48"/>
  <c r="J166" i="48"/>
  <c r="J190" i="48"/>
  <c r="BK147" i="48"/>
  <c r="J180" i="48"/>
  <c r="J160" i="48"/>
  <c r="BK177" i="49"/>
  <c r="BK140" i="49"/>
  <c r="J143" i="49"/>
  <c r="BK169" i="49"/>
  <c r="BK142" i="49"/>
  <c r="BK146" i="49"/>
  <c r="BK143" i="49"/>
  <c r="J168" i="49"/>
  <c r="J154" i="49"/>
  <c r="BK212" i="50"/>
  <c r="BK189" i="50"/>
  <c r="BK170" i="50"/>
  <c r="J140" i="50"/>
  <c r="J191" i="50"/>
  <c r="BK146" i="50"/>
  <c r="BK191" i="50"/>
  <c r="BK209" i="50"/>
  <c r="BK177" i="50"/>
  <c r="J146" i="50"/>
  <c r="BK194" i="50"/>
  <c r="J160" i="50"/>
  <c r="J195" i="50"/>
  <c r="J161" i="50"/>
  <c r="BK186" i="50"/>
  <c r="BK140" i="50"/>
  <c r="J168" i="50"/>
  <c r="J144" i="51"/>
  <c r="J154" i="51"/>
  <c r="BK142" i="51"/>
  <c r="J134" i="51"/>
  <c r="BK150" i="51"/>
  <c r="BK134" i="51"/>
  <c r="J193" i="52"/>
  <c r="J157" i="52"/>
  <c r="BK204" i="52"/>
  <c r="J176" i="52"/>
  <c r="BK146" i="52"/>
  <c r="BK155" i="52"/>
  <c r="J184" i="52"/>
  <c r="J152" i="52"/>
  <c r="BK192" i="52"/>
  <c r="BK143" i="52"/>
  <c r="J181" i="52"/>
  <c r="BK158" i="52"/>
  <c r="J221" i="52"/>
  <c r="BK184" i="52"/>
  <c r="J216" i="52"/>
  <c r="J177" i="52"/>
  <c r="BK151" i="52"/>
  <c r="J136" i="54"/>
  <c r="J134" i="54"/>
  <c r="J133" i="54"/>
  <c r="J156" i="54"/>
  <c r="BK151" i="54"/>
  <c r="BK186" i="55"/>
  <c r="J155" i="55"/>
  <c r="BK195" i="55"/>
  <c r="J162" i="55"/>
  <c r="J206" i="55"/>
  <c r="BK156" i="55"/>
  <c r="J185" i="55"/>
  <c r="J166" i="55"/>
  <c r="J136" i="55"/>
  <c r="BK178" i="55"/>
  <c r="J158" i="55"/>
  <c r="J140" i="55"/>
  <c r="J182" i="55"/>
  <c r="J152" i="55"/>
  <c r="BK176" i="55"/>
  <c r="BK214" i="55"/>
  <c r="J194" i="55"/>
  <c r="BK166" i="55"/>
  <c r="BK151" i="56"/>
  <c r="J133" i="56"/>
  <c r="J149" i="56"/>
  <c r="J130" i="56"/>
  <c r="BK143" i="56"/>
  <c r="J152" i="56"/>
  <c r="BK133" i="56"/>
  <c r="J130" i="57"/>
  <c r="BK152" i="57"/>
  <c r="BK130" i="57"/>
  <c r="BK141" i="57"/>
  <c r="J142" i="58"/>
  <c r="J152" i="58"/>
  <c r="BK141" i="58"/>
  <c r="BK146" i="58"/>
  <c r="BK138" i="58"/>
  <c r="J139" i="59"/>
  <c r="BK136" i="59"/>
  <c r="J129" i="59"/>
  <c r="BK139" i="60"/>
  <c r="BK144" i="60"/>
  <c r="J132" i="60"/>
  <c r="J139" i="60"/>
  <c r="BK141" i="60"/>
  <c r="J204" i="2"/>
  <c r="BK198" i="2"/>
  <c r="J194" i="2"/>
  <c r="BK185" i="2"/>
  <c r="BK180" i="2"/>
  <c r="J177" i="2"/>
  <c r="J173" i="2"/>
  <c r="J169" i="2"/>
  <c r="BK165" i="2"/>
  <c r="J160" i="2"/>
  <c r="BK155" i="2"/>
  <c r="J152" i="2"/>
  <c r="J148" i="2"/>
  <c r="J143" i="2"/>
  <c r="AS170" i="1"/>
  <c r="AS107" i="1"/>
  <c r="BK175" i="3"/>
  <c r="J170" i="3"/>
  <c r="J164" i="3"/>
  <c r="J151" i="3"/>
  <c r="J166" i="3"/>
  <c r="BK145" i="3"/>
  <c r="BK162" i="3"/>
  <c r="BK151" i="3"/>
  <c r="BK144" i="3"/>
  <c r="J138" i="3"/>
  <c r="BK172" i="3"/>
  <c r="BK166" i="3"/>
  <c r="BK138" i="3"/>
  <c r="J144" i="3"/>
  <c r="J141" i="3"/>
  <c r="J163" i="3"/>
  <c r="BK190" i="4"/>
  <c r="BK162" i="4"/>
  <c r="J190" i="4"/>
  <c r="J169" i="4"/>
  <c r="BK183" i="4"/>
  <c r="J170" i="4"/>
  <c r="BK141" i="4"/>
  <c r="BK182" i="4"/>
  <c r="J152" i="4"/>
  <c r="BK168" i="4"/>
  <c r="BK152" i="4"/>
  <c r="BK161" i="4"/>
  <c r="BK197" i="5"/>
  <c r="BK168" i="5"/>
  <c r="BK147" i="5"/>
  <c r="J194" i="5"/>
  <c r="J161" i="5"/>
  <c r="BK146" i="5"/>
  <c r="J176" i="5"/>
  <c r="J191" i="5"/>
  <c r="BK150" i="5"/>
  <c r="J175" i="5"/>
  <c r="J139" i="5"/>
  <c r="J162" i="5"/>
  <c r="BK190" i="5"/>
  <c r="BK142" i="5"/>
  <c r="J163" i="5"/>
  <c r="BK190" i="6"/>
  <c r="BK139" i="6"/>
  <c r="J174" i="6"/>
  <c r="J149" i="6"/>
  <c r="BK148" i="6"/>
  <c r="BK199" i="6"/>
  <c r="BK151" i="6"/>
  <c r="J185" i="6"/>
  <c r="J160" i="6"/>
  <c r="BK144" i="6"/>
  <c r="BK181" i="6"/>
  <c r="BK137" i="6"/>
  <c r="BK191" i="6"/>
  <c r="J158" i="6"/>
  <c r="BK138" i="6"/>
  <c r="J192" i="6"/>
  <c r="J168" i="6"/>
  <c r="J228" i="7"/>
  <c r="BK219" i="7"/>
  <c r="J199" i="7"/>
  <c r="BK158" i="7"/>
  <c r="BK216" i="7"/>
  <c r="J175" i="7"/>
  <c r="BK183" i="7"/>
  <c r="BK150" i="7"/>
  <c r="BK232" i="7"/>
  <c r="J211" i="7"/>
  <c r="J179" i="7"/>
  <c r="J244" i="7"/>
  <c r="J217" i="7"/>
  <c r="BK173" i="7"/>
  <c r="BK234" i="7"/>
  <c r="BK199" i="7"/>
  <c r="BK172" i="7"/>
  <c r="J202" i="7"/>
  <c r="BK177" i="7"/>
  <c r="BK203" i="7"/>
  <c r="BK156" i="7"/>
  <c r="F40" i="8"/>
  <c r="BC104" i="1"/>
  <c r="BK199" i="9"/>
  <c r="BK185" i="9"/>
  <c r="BK173" i="9"/>
  <c r="J215" i="9"/>
  <c r="BK184" i="9"/>
  <c r="J146" i="9"/>
  <c r="J187" i="9"/>
  <c r="J160" i="9"/>
  <c r="J155" i="9"/>
  <c r="J213" i="9"/>
  <c r="BK172" i="9"/>
  <c r="BK152" i="9"/>
  <c r="J184" i="9"/>
  <c r="BK164" i="9"/>
  <c r="BK209" i="9"/>
  <c r="BK192" i="9"/>
  <c r="BK149" i="9"/>
  <c r="J197" i="9"/>
  <c r="J169" i="9"/>
  <c r="BK142" i="9"/>
  <c r="J153" i="10"/>
  <c r="BK174" i="10"/>
  <c r="J155" i="10"/>
  <c r="J134" i="10"/>
  <c r="BK149" i="10"/>
  <c r="J158" i="10"/>
  <c r="J139" i="10"/>
  <c r="J161" i="10"/>
  <c r="BK152" i="10"/>
  <c r="J206" i="11"/>
  <c r="BK191" i="11"/>
  <c r="BK167" i="11"/>
  <c r="BK213" i="11"/>
  <c r="J177" i="11"/>
  <c r="J139" i="11"/>
  <c r="J202" i="11"/>
  <c r="BK180" i="11"/>
  <c r="BK153" i="11"/>
  <c r="BK212" i="11"/>
  <c r="BK202" i="11"/>
  <c r="J176" i="11"/>
  <c r="BK151" i="11"/>
  <c r="J239" i="11"/>
  <c r="J229" i="11"/>
  <c r="BK211" i="11"/>
  <c r="J167" i="11"/>
  <c r="J214" i="11"/>
  <c r="J174" i="11"/>
  <c r="BK147" i="11"/>
  <c r="J264" i="11"/>
  <c r="J260" i="11"/>
  <c r="J257" i="11"/>
  <c r="J251" i="11"/>
  <c r="J246" i="11"/>
  <c r="BK243" i="11"/>
  <c r="BK235" i="11"/>
  <c r="BK204" i="11"/>
  <c r="J189" i="11"/>
  <c r="BK170" i="11"/>
  <c r="J166" i="12"/>
  <c r="J158" i="12"/>
  <c r="J207" i="12"/>
  <c r="J200" i="12"/>
  <c r="BK180" i="12"/>
  <c r="J159" i="12"/>
  <c r="BK201" i="12"/>
  <c r="BK190" i="12"/>
  <c r="BK158" i="12"/>
  <c r="J197" i="12"/>
  <c r="J188" i="12"/>
  <c r="J167" i="12"/>
  <c r="BK156" i="12"/>
  <c r="J142" i="12"/>
  <c r="J183" i="12"/>
  <c r="J148" i="12"/>
  <c r="BK189" i="12"/>
  <c r="J150" i="12"/>
  <c r="BK197" i="12"/>
  <c r="J181" i="12"/>
  <c r="BK162" i="12"/>
  <c r="J200" i="13"/>
  <c r="BK167" i="13"/>
  <c r="J146" i="13"/>
  <c r="BK200" i="13"/>
  <c r="J165" i="13"/>
  <c r="J150" i="13"/>
  <c r="J140" i="13"/>
  <c r="BK178" i="13"/>
  <c r="J162" i="13"/>
  <c r="BK142" i="13"/>
  <c r="BK170" i="13"/>
  <c r="BK156" i="13"/>
  <c r="J193" i="13"/>
  <c r="J160" i="13"/>
  <c r="J148" i="13"/>
  <c r="BK181" i="13"/>
  <c r="BK163" i="13"/>
  <c r="BK201" i="13"/>
  <c r="J183" i="13"/>
  <c r="J145" i="13"/>
  <c r="BK150" i="13"/>
  <c r="J169" i="14"/>
  <c r="BK146" i="14"/>
  <c r="J163" i="14"/>
  <c r="J165" i="14"/>
  <c r="J171" i="14"/>
  <c r="BK152" i="14"/>
  <c r="J176" i="14"/>
  <c r="BK153" i="14"/>
  <c r="J160" i="14"/>
  <c r="J166" i="15"/>
  <c r="BK140" i="15"/>
  <c r="J175" i="15"/>
  <c r="J144" i="15"/>
  <c r="BK177" i="15"/>
  <c r="J157" i="15"/>
  <c r="J189" i="15"/>
  <c r="J168" i="15"/>
  <c r="J143" i="15"/>
  <c r="J173" i="15"/>
  <c r="BK186" i="15"/>
  <c r="J160" i="15"/>
  <c r="J141" i="15"/>
  <c r="BK188" i="16"/>
  <c r="J154" i="16"/>
  <c r="J195" i="16"/>
  <c r="J173" i="16"/>
  <c r="BK154" i="16"/>
  <c r="BK179" i="16"/>
  <c r="J152" i="16"/>
  <c r="BK174" i="16"/>
  <c r="J153" i="16"/>
  <c r="BK170" i="16"/>
  <c r="J191" i="16"/>
  <c r="J150" i="16"/>
  <c r="BK180" i="16"/>
  <c r="J158" i="16"/>
  <c r="J196" i="16"/>
  <c r="BK173" i="16"/>
  <c r="J135" i="16"/>
  <c r="BK191" i="17"/>
  <c r="J142" i="17"/>
  <c r="BK203" i="17"/>
  <c r="J170" i="17"/>
  <c r="J151" i="17"/>
  <c r="J210" i="17"/>
  <c r="BK173" i="17"/>
  <c r="J212" i="17"/>
  <c r="J196" i="17"/>
  <c r="BK168" i="17"/>
  <c r="BK171" i="17"/>
  <c r="BK150" i="17"/>
  <c r="BK194" i="17"/>
  <c r="J166" i="17"/>
  <c r="J178" i="17"/>
  <c r="J155" i="17"/>
  <c r="BK198" i="17"/>
  <c r="J149" i="17"/>
  <c r="BK247" i="18"/>
  <c r="J230" i="18"/>
  <c r="J185" i="18"/>
  <c r="J149" i="18"/>
  <c r="J223" i="18"/>
  <c r="BK205" i="18"/>
  <c r="BK178" i="18"/>
  <c r="BK159" i="18"/>
  <c r="BK231" i="18"/>
  <c r="BK200" i="18"/>
  <c r="J153" i="18"/>
  <c r="BK227" i="18"/>
  <c r="BK188" i="18"/>
  <c r="BK155" i="18"/>
  <c r="J216" i="18"/>
  <c r="J160" i="18"/>
  <c r="J212" i="18"/>
  <c r="BK192" i="18"/>
  <c r="J158" i="18"/>
  <c r="J188" i="18"/>
  <c r="BK242" i="18"/>
  <c r="J180" i="18"/>
  <c r="BK162" i="20"/>
  <c r="J197" i="20"/>
  <c r="BK171" i="20"/>
  <c r="BK140" i="20"/>
  <c r="J185" i="20"/>
  <c r="BK161" i="20"/>
  <c r="J137" i="20"/>
  <c r="J162" i="20"/>
  <c r="J218" i="20"/>
  <c r="J161" i="20"/>
  <c r="J214" i="20"/>
  <c r="J187" i="20"/>
  <c r="J152" i="20"/>
  <c r="J182" i="20"/>
  <c r="J156" i="20"/>
  <c r="BK210" i="20"/>
  <c r="J178" i="20"/>
  <c r="BK172" i="21"/>
  <c r="J153" i="21"/>
  <c r="J156" i="21"/>
  <c r="J138" i="21"/>
  <c r="J154" i="21"/>
  <c r="BK160" i="21"/>
  <c r="BK174" i="21"/>
  <c r="J142" i="21"/>
  <c r="J158" i="21"/>
  <c r="J167" i="21"/>
  <c r="J211" i="22"/>
  <c r="BK194" i="22"/>
  <c r="BK256" i="22"/>
  <c r="J197" i="22"/>
  <c r="J175" i="22"/>
  <c r="BK251" i="22"/>
  <c r="BK226" i="22"/>
  <c r="BK199" i="22"/>
  <c r="BK168" i="22"/>
  <c r="J141" i="22"/>
  <c r="BK247" i="22"/>
  <c r="BK228" i="22"/>
  <c r="BK208" i="22"/>
  <c r="J191" i="22"/>
  <c r="BK166" i="22"/>
  <c r="J251" i="22"/>
  <c r="J233" i="22"/>
  <c r="J199" i="22"/>
  <c r="J176" i="22"/>
  <c r="BK155" i="22"/>
  <c r="BK234" i="22"/>
  <c r="J215" i="22"/>
  <c r="J166" i="22"/>
  <c r="BK238" i="22"/>
  <c r="J198" i="22"/>
  <c r="BK169" i="22"/>
  <c r="BK139" i="22"/>
  <c r="BK252" i="22"/>
  <c r="J235" i="22"/>
  <c r="J154" i="22"/>
  <c r="BK201" i="23"/>
  <c r="J169" i="23"/>
  <c r="BK189" i="23"/>
  <c r="J154" i="23"/>
  <c r="J168" i="23"/>
  <c r="J201" i="23"/>
  <c r="J180" i="23"/>
  <c r="BK145" i="23"/>
  <c r="J175" i="23"/>
  <c r="J153" i="23"/>
  <c r="BK174" i="23"/>
  <c r="BK179" i="23"/>
  <c r="BK186" i="23"/>
  <c r="BK158" i="23"/>
  <c r="J140" i="23"/>
  <c r="J166" i="24"/>
  <c r="J189" i="24"/>
  <c r="BK165" i="24"/>
  <c r="J147" i="24"/>
  <c r="BK164" i="24"/>
  <c r="BK151" i="24"/>
  <c r="J148" i="24"/>
  <c r="BK180" i="24"/>
  <c r="J165" i="24"/>
  <c r="BK140" i="24"/>
  <c r="BK153" i="24"/>
  <c r="J177" i="24"/>
  <c r="J174" i="25"/>
  <c r="J140" i="25"/>
  <c r="BK152" i="25"/>
  <c r="BK161" i="25"/>
  <c r="BK149" i="25"/>
  <c r="J155" i="25"/>
  <c r="BK141" i="25"/>
  <c r="J142" i="25"/>
  <c r="J188" i="26"/>
  <c r="BK188" i="26"/>
  <c r="BK171" i="26"/>
  <c r="BK143" i="26"/>
  <c r="J171" i="26"/>
  <c r="BK184" i="26"/>
  <c r="BK183" i="26"/>
  <c r="BK160" i="26"/>
  <c r="J154" i="26"/>
  <c r="BK182" i="26"/>
  <c r="J144" i="26"/>
  <c r="J177" i="26"/>
  <c r="BK181" i="27"/>
  <c r="BK144" i="27"/>
  <c r="J173" i="27"/>
  <c r="BK174" i="27"/>
  <c r="BK154" i="27"/>
  <c r="BK167" i="27"/>
  <c r="BK157" i="27"/>
  <c r="BK180" i="27"/>
  <c r="BK139" i="27"/>
  <c r="BK155" i="27"/>
  <c r="J146" i="27"/>
  <c r="BK138" i="28"/>
  <c r="BK152" i="28"/>
  <c r="BK143" i="28"/>
  <c r="BK162" i="28"/>
  <c r="J162" i="28"/>
  <c r="BK144" i="28"/>
  <c r="J137" i="28"/>
  <c r="J152" i="28"/>
  <c r="J216" i="29"/>
  <c r="J190" i="29"/>
  <c r="J163" i="29"/>
  <c r="J210" i="29"/>
  <c r="J188" i="29"/>
  <c r="J155" i="29"/>
  <c r="BK225" i="29"/>
  <c r="J179" i="29"/>
  <c r="BK143" i="29"/>
  <c r="J208" i="29"/>
  <c r="BK188" i="29"/>
  <c r="BK215" i="29"/>
  <c r="BK196" i="29"/>
  <c r="BK179" i="29"/>
  <c r="BK148" i="29"/>
  <c r="J202" i="29"/>
  <c r="BK152" i="29"/>
  <c r="BK200" i="29"/>
  <c r="BK161" i="29"/>
  <c r="F41" i="30"/>
  <c r="BD132" i="1"/>
  <c r="BK159" i="31"/>
  <c r="BK167" i="31"/>
  <c r="BK142" i="31"/>
  <c r="BK151" i="31"/>
  <c r="BK155" i="31"/>
  <c r="BK139" i="31"/>
  <c r="J157" i="31"/>
  <c r="J178" i="31"/>
  <c r="BK140" i="31"/>
  <c r="J134" i="31"/>
  <c r="J137" i="32"/>
  <c r="BK154" i="32"/>
  <c r="BK140" i="32"/>
  <c r="BK139" i="32"/>
  <c r="J144" i="32"/>
  <c r="BK150" i="33"/>
  <c r="BK146" i="33"/>
  <c r="BK162" i="33"/>
  <c r="BK161" i="33"/>
  <c r="J135" i="33"/>
  <c r="J136" i="33"/>
  <c r="J176" i="34"/>
  <c r="J172" i="34"/>
  <c r="BK142" i="34"/>
  <c r="BK166" i="34"/>
  <c r="J185" i="34"/>
  <c r="BK140" i="34"/>
  <c r="J177" i="34"/>
  <c r="BK149" i="34"/>
  <c r="J157" i="34"/>
  <c r="BK154" i="34"/>
  <c r="BK163" i="34"/>
  <c r="J141" i="35"/>
  <c r="BK159" i="35"/>
  <c r="J142" i="35"/>
  <c r="BK145" i="35"/>
  <c r="BK141" i="35"/>
  <c r="BK137" i="35"/>
  <c r="J140" i="35"/>
  <c r="BK217" i="36"/>
  <c r="J157" i="36"/>
  <c r="BK211" i="36"/>
  <c r="J158" i="36"/>
  <c r="J203" i="36"/>
  <c r="J172" i="36"/>
  <c r="J220" i="36"/>
  <c r="J182" i="36"/>
  <c r="J200" i="36"/>
  <c r="J159" i="36"/>
  <c r="J230" i="36"/>
  <c r="BK181" i="36"/>
  <c r="BK234" i="36"/>
  <c r="J206" i="36"/>
  <c r="BK172" i="36"/>
  <c r="BK238" i="36"/>
  <c r="BK223" i="36"/>
  <c r="J193" i="36"/>
  <c r="J164" i="36"/>
  <c r="F41" i="37"/>
  <c r="BD141" i="1"/>
  <c r="BK152" i="38"/>
  <c r="J178" i="38"/>
  <c r="BK166" i="38"/>
  <c r="J167" i="38"/>
  <c r="J172" i="38"/>
  <c r="BK144" i="38"/>
  <c r="J154" i="38"/>
  <c r="J161" i="38"/>
  <c r="J148" i="39"/>
  <c r="BK160" i="39"/>
  <c r="J157" i="39"/>
  <c r="BK140" i="39"/>
  <c r="J149" i="39"/>
  <c r="BK141" i="39"/>
  <c r="BK135" i="40"/>
  <c r="J159" i="40"/>
  <c r="BK144" i="40"/>
  <c r="BK138" i="40"/>
  <c r="BK136" i="40"/>
  <c r="BK143" i="40"/>
  <c r="J149" i="41"/>
  <c r="BK140" i="41"/>
  <c r="BK146" i="41"/>
  <c r="J138" i="41"/>
  <c r="BK137" i="41"/>
  <c r="J161" i="41"/>
  <c r="J150" i="42"/>
  <c r="BK172" i="42"/>
  <c r="J158" i="42"/>
  <c r="J163" i="42"/>
  <c r="J170" i="42"/>
  <c r="BK151" i="42"/>
  <c r="BK159" i="42"/>
  <c r="J134" i="43"/>
  <c r="J130" i="43"/>
  <c r="J131" i="43"/>
  <c r="J179" i="44"/>
  <c r="J144" i="44"/>
  <c r="J174" i="44"/>
  <c r="J178" i="44"/>
  <c r="BK194" i="44"/>
  <c r="BK169" i="44"/>
  <c r="BK141" i="44"/>
  <c r="BK180" i="44"/>
  <c r="J150" i="44"/>
  <c r="J147" i="44"/>
  <c r="J148" i="44"/>
  <c r="BK163" i="44"/>
  <c r="BK143" i="46"/>
  <c r="J146" i="46"/>
  <c r="J145" i="46"/>
  <c r="BK136" i="46"/>
  <c r="BK170" i="46"/>
  <c r="BK174" i="46"/>
  <c r="J149" i="46"/>
  <c r="BK167" i="46"/>
  <c r="BK146" i="46"/>
  <c r="J158" i="47"/>
  <c r="BK168" i="47"/>
  <c r="J143" i="47"/>
  <c r="BK140" i="47"/>
  <c r="BK162" i="47"/>
  <c r="J168" i="47"/>
  <c r="J155" i="47"/>
  <c r="BK160" i="48"/>
  <c r="J139" i="48"/>
  <c r="J159" i="48"/>
  <c r="J186" i="48"/>
  <c r="BK186" i="48"/>
  <c r="J156" i="48"/>
  <c r="J162" i="48"/>
  <c r="J147" i="48"/>
  <c r="J174" i="48"/>
  <c r="BK194" i="48"/>
  <c r="J164" i="48"/>
  <c r="BK151" i="48"/>
  <c r="J146" i="49"/>
  <c r="J158" i="49"/>
  <c r="BK141" i="49"/>
  <c r="BK164" i="49"/>
  <c r="BK145" i="49"/>
  <c r="BK168" i="49"/>
  <c r="BK154" i="49"/>
  <c r="J178" i="49"/>
  <c r="J164" i="49"/>
  <c r="J141" i="49"/>
  <c r="J190" i="50"/>
  <c r="BK164" i="50"/>
  <c r="J209" i="50"/>
  <c r="BK181" i="50"/>
  <c r="BK172" i="50"/>
  <c r="BK200" i="50"/>
  <c r="BK207" i="50"/>
  <c r="J172" i="50"/>
  <c r="BK208" i="50"/>
  <c r="BK176" i="50"/>
  <c r="J204" i="50"/>
  <c r="BK174" i="50"/>
  <c r="J149" i="50"/>
  <c r="J176" i="50"/>
  <c r="BK183" i="50"/>
  <c r="BK165" i="50"/>
  <c r="J132" i="51"/>
  <c r="BK141" i="51"/>
  <c r="J152" i="51"/>
  <c r="BK145" i="51"/>
  <c r="J141" i="51"/>
  <c r="BK217" i="52"/>
  <c r="BK188" i="52"/>
  <c r="J145" i="52"/>
  <c r="J188" i="52"/>
  <c r="J167" i="52"/>
  <c r="BK218" i="52"/>
  <c r="J156" i="52"/>
  <c r="BK193" i="52"/>
  <c r="J158" i="52"/>
  <c r="BK186" i="52"/>
  <c r="BK142" i="52"/>
  <c r="BK173" i="52"/>
  <c r="J148" i="52"/>
  <c r="BK207" i="52"/>
  <c r="BK181" i="52"/>
  <c r="BK210" i="52"/>
  <c r="J179" i="52"/>
  <c r="BK129" i="53"/>
  <c r="BK153" i="54"/>
  <c r="BK141" i="54"/>
  <c r="BK139" i="54"/>
  <c r="BK138" i="54"/>
  <c r="J143" i="54"/>
  <c r="BK149" i="54"/>
  <c r="J147" i="54"/>
  <c r="BK201" i="55"/>
  <c r="BK157" i="55"/>
  <c r="BK183" i="55"/>
  <c r="BK139" i="55"/>
  <c r="BK180" i="55"/>
  <c r="J198" i="55"/>
  <c r="BK175" i="55"/>
  <c r="BK148" i="55"/>
  <c r="BK174" i="55"/>
  <c r="BK163" i="55"/>
  <c r="J139" i="55"/>
  <c r="J176" i="55"/>
  <c r="J161" i="55"/>
  <c r="J191" i="55"/>
  <c r="BK217" i="55"/>
  <c r="BK189" i="55"/>
  <c r="J153" i="55"/>
  <c r="J150" i="56"/>
  <c r="BK157" i="56"/>
  <c r="J139" i="56"/>
  <c r="J156" i="56"/>
  <c r="BK139" i="56"/>
  <c r="BK153" i="56"/>
  <c r="J147" i="56"/>
  <c r="J135" i="56"/>
  <c r="J140" i="57"/>
  <c r="J150" i="57"/>
  <c r="BK148" i="57"/>
  <c r="BK136" i="57"/>
  <c r="BK140" i="57"/>
  <c r="J146" i="58"/>
  <c r="J150" i="58"/>
  <c r="J145" i="58"/>
  <c r="BK148" i="58"/>
  <c r="BK130" i="58"/>
  <c r="J138" i="59"/>
  <c r="J144" i="59"/>
  <c r="J136" i="59"/>
  <c r="BK136" i="60"/>
  <c r="BK138" i="60"/>
  <c r="J141" i="60"/>
  <c r="J138" i="60"/>
  <c r="F37" i="61"/>
  <c r="BB171" i="1"/>
  <c r="BK208" i="2"/>
  <c r="BK202" i="2"/>
  <c r="BK196" i="2"/>
  <c r="J190" i="2"/>
  <c r="J183" i="2"/>
  <c r="BK179" i="2"/>
  <c r="BK175" i="2"/>
  <c r="J172" i="2"/>
  <c r="J167" i="2"/>
  <c r="BK163" i="2"/>
  <c r="BK160" i="2"/>
  <c r="BK156" i="2"/>
  <c r="J153" i="2"/>
  <c r="BK148" i="2"/>
  <c r="J145" i="2"/>
  <c r="J140" i="2"/>
  <c r="AS135" i="1"/>
  <c r="J37" i="2"/>
  <c r="BK148" i="3"/>
  <c r="J160" i="4"/>
  <c r="J164" i="4"/>
  <c r="J166" i="4"/>
  <c r="BK140" i="4"/>
  <c r="J181" i="4"/>
  <c r="J138" i="4"/>
  <c r="J174" i="5"/>
  <c r="BK157" i="5"/>
  <c r="BK135" i="5"/>
  <c r="BK182" i="5"/>
  <c r="J156" i="5"/>
  <c r="BK186" i="5"/>
  <c r="BK154" i="5"/>
  <c r="BK166" i="5"/>
  <c r="BK178" i="5"/>
  <c r="J152" i="5"/>
  <c r="BK165" i="5"/>
  <c r="J150" i="5"/>
  <c r="J173" i="5"/>
  <c r="BK204" i="6"/>
  <c r="J157" i="6"/>
  <c r="BK177" i="6"/>
  <c r="BK150" i="6"/>
  <c r="BK183" i="6"/>
  <c r="J204" i="6"/>
  <c r="BK192" i="6"/>
  <c r="BK193" i="6"/>
  <c r="BK162" i="6"/>
  <c r="J201" i="6"/>
  <c r="J154" i="6"/>
  <c r="J202" i="6"/>
  <c r="J171" i="6"/>
  <c r="BK156" i="6"/>
  <c r="BK212" i="6"/>
  <c r="J182" i="6"/>
  <c r="J151" i="6"/>
  <c r="BK225" i="7"/>
  <c r="J194" i="7"/>
  <c r="BK157" i="7"/>
  <c r="BK184" i="7"/>
  <c r="J206" i="7"/>
  <c r="BK160" i="7"/>
  <c r="BK243" i="7"/>
  <c r="BK222" i="7"/>
  <c r="BK187" i="7"/>
  <c r="J159" i="7"/>
  <c r="BK227" i="7"/>
  <c r="BK185" i="7"/>
  <c r="BK229" i="7"/>
  <c r="BK209" i="7"/>
  <c r="BK170" i="7"/>
  <c r="BK181" i="7"/>
  <c r="BK147" i="7"/>
  <c r="J172" i="7"/>
  <c r="F37" i="8"/>
  <c r="J211" i="9"/>
  <c r="BK193" i="9"/>
  <c r="J174" i="9"/>
  <c r="BK159" i="9"/>
  <c r="J198" i="9"/>
  <c r="BK160" i="9"/>
  <c r="BK210" i="9"/>
  <c r="BK178" i="9"/>
  <c r="J159" i="9"/>
  <c r="J157" i="9"/>
  <c r="BK137" i="9"/>
  <c r="BK195" i="9"/>
  <c r="BK156" i="9"/>
  <c r="J182" i="9"/>
  <c r="J158" i="9"/>
  <c r="BK213" i="9"/>
  <c r="J162" i="9"/>
  <c r="J138" i="9"/>
  <c r="BK170" i="9"/>
  <c r="J139" i="9"/>
  <c r="BK144" i="10"/>
  <c r="BK164" i="10"/>
  <c r="J137" i="10"/>
  <c r="J149" i="10"/>
  <c r="J169" i="10"/>
  <c r="J144" i="10"/>
  <c r="BK134" i="10"/>
  <c r="J140" i="10"/>
  <c r="BK147" i="10"/>
  <c r="BK209" i="11"/>
  <c r="J200" i="11"/>
  <c r="BK183" i="11"/>
  <c r="BK226" i="11"/>
  <c r="BK187" i="11"/>
  <c r="J163" i="11"/>
  <c r="J147" i="11"/>
  <c r="J212" i="11"/>
  <c r="J170" i="11"/>
  <c r="J227" i="11"/>
  <c r="BK205" i="11"/>
  <c r="J187" i="11"/>
  <c r="BK169" i="11"/>
  <c r="BK146" i="11"/>
  <c r="J236" i="11"/>
  <c r="J217" i="11"/>
  <c r="J179" i="11"/>
  <c r="BK155" i="11"/>
  <c r="BK230" i="11"/>
  <c r="BK185" i="11"/>
  <c r="J162" i="11"/>
  <c r="J262" i="11"/>
  <c r="BK257" i="11"/>
  <c r="J255" i="11"/>
  <c r="J253" i="11"/>
  <c r="BK251" i="11"/>
  <c r="J248" i="11"/>
  <c r="BK241" i="11"/>
  <c r="J234" i="11"/>
  <c r="BK219" i="11"/>
  <c r="J197" i="11"/>
  <c r="J181" i="11"/>
  <c r="J155" i="11"/>
  <c r="BK174" i="12"/>
  <c r="BK160" i="12"/>
  <c r="J141" i="12"/>
  <c r="J203" i="12"/>
  <c r="BK185" i="12"/>
  <c r="BK176" i="12"/>
  <c r="J156" i="12"/>
  <c r="J196" i="12"/>
  <c r="BK179" i="12"/>
  <c r="BK152" i="12"/>
  <c r="BK194" i="12"/>
  <c r="J187" i="12"/>
  <c r="BK168" i="12"/>
  <c r="BK140" i="12"/>
  <c r="J143" i="12"/>
  <c r="J176" i="12"/>
  <c r="BK150" i="12"/>
  <c r="J170" i="12"/>
  <c r="J146" i="12"/>
  <c r="J202" i="12"/>
  <c r="BK184" i="12"/>
  <c r="J169" i="12"/>
  <c r="BK143" i="12"/>
  <c r="BK186" i="13"/>
  <c r="BK157" i="13"/>
  <c r="BK204" i="13"/>
  <c r="J179" i="13"/>
  <c r="J157" i="13"/>
  <c r="BK147" i="13"/>
  <c r="J194" i="13"/>
  <c r="J169" i="13"/>
  <c r="J147" i="13"/>
  <c r="BK177" i="13"/>
  <c r="J159" i="13"/>
  <c r="BK198" i="13"/>
  <c r="J181" i="13"/>
  <c r="J154" i="13"/>
  <c r="BK194" i="13"/>
  <c r="J174" i="13"/>
  <c r="J152" i="13"/>
  <c r="BK184" i="13"/>
  <c r="BK165" i="13"/>
  <c r="J176" i="13"/>
  <c r="BK176" i="14"/>
  <c r="J155" i="14"/>
  <c r="J172" i="14"/>
  <c r="J144" i="14"/>
  <c r="J153" i="14"/>
  <c r="BK163" i="14"/>
  <c r="J139" i="14"/>
  <c r="J142" i="14"/>
  <c r="BK167" i="14"/>
  <c r="BK161" i="15"/>
  <c r="J177" i="15"/>
  <c r="J156" i="15"/>
  <c r="J186" i="15"/>
  <c r="J164" i="15"/>
  <c r="J137" i="15"/>
  <c r="J171" i="15"/>
  <c r="BK141" i="15"/>
  <c r="J159" i="15"/>
  <c r="BK167" i="15"/>
  <c r="J151" i="15"/>
  <c r="BK183" i="16"/>
  <c r="J139" i="16"/>
  <c r="BK192" i="16"/>
  <c r="BK168" i="16"/>
  <c r="BK150" i="16"/>
  <c r="BK191" i="16"/>
  <c r="BK156" i="16"/>
  <c r="BK189" i="16"/>
  <c r="J183" i="16"/>
  <c r="J165" i="16"/>
  <c r="J185" i="16"/>
  <c r="J156" i="16"/>
  <c r="J171" i="16"/>
  <c r="BK144" i="16"/>
  <c r="J188" i="16"/>
  <c r="J166" i="16"/>
  <c r="BK201" i="17"/>
  <c r="J183" i="17"/>
  <c r="BK199" i="17"/>
  <c r="J152" i="17"/>
  <c r="J202" i="17"/>
  <c r="BK142" i="17"/>
  <c r="BK197" i="17"/>
  <c r="BK160" i="17"/>
  <c r="J173" i="17"/>
  <c r="BK151" i="17"/>
  <c r="J184" i="17"/>
  <c r="J154" i="17"/>
  <c r="BK177" i="17"/>
  <c r="BK149" i="17"/>
  <c r="J179" i="17"/>
  <c r="J147" i="17"/>
  <c r="BK232" i="18"/>
  <c r="J192" i="18"/>
  <c r="BK241" i="18"/>
  <c r="J213" i="18"/>
  <c r="J183" i="18"/>
  <c r="BK162" i="18"/>
  <c r="J239" i="18"/>
  <c r="BK216" i="18"/>
  <c r="J191" i="18"/>
  <c r="BK244" i="18"/>
  <c r="J215" i="18"/>
  <c r="BK185" i="18"/>
  <c r="J250" i="18"/>
  <c r="BK210" i="18"/>
  <c r="BK173" i="18"/>
  <c r="J228" i="18"/>
  <c r="BK183" i="18"/>
  <c r="BK165" i="18"/>
  <c r="J197" i="18"/>
  <c r="J173" i="18"/>
  <c r="J232" i="18"/>
  <c r="J162" i="18"/>
  <c r="J219" i="20"/>
  <c r="J212" i="20"/>
  <c r="J200" i="20"/>
  <c r="BK180" i="20"/>
  <c r="J142" i="20"/>
  <c r="BK193" i="20"/>
  <c r="J146" i="20"/>
  <c r="BK203" i="20"/>
  <c r="BK165" i="20"/>
  <c r="J149" i="20"/>
  <c r="BK189" i="20"/>
  <c r="BK143" i="20"/>
  <c r="J191" i="20"/>
  <c r="J163" i="20"/>
  <c r="BK206" i="20"/>
  <c r="J170" i="20"/>
  <c r="J216" i="20"/>
  <c r="BK179" i="20"/>
  <c r="J143" i="20"/>
  <c r="BK181" i="20"/>
  <c r="BK149" i="20"/>
  <c r="BK156" i="21"/>
  <c r="BK175" i="21"/>
  <c r="J147" i="21"/>
  <c r="BK168" i="21"/>
  <c r="BK134" i="21"/>
  <c r="J143" i="21"/>
  <c r="J157" i="21"/>
  <c r="J174" i="21"/>
  <c r="BK139" i="21"/>
  <c r="J151" i="21"/>
  <c r="J201" i="22"/>
  <c r="BK154" i="22"/>
  <c r="BK225" i="22"/>
  <c r="J189" i="22"/>
  <c r="BK144" i="22"/>
  <c r="J238" i="22"/>
  <c r="BK211" i="22"/>
  <c r="BK183" i="22"/>
  <c r="J150" i="22"/>
  <c r="J252" i="22"/>
  <c r="J231" i="22"/>
  <c r="J219" i="22"/>
  <c r="BK201" i="22"/>
  <c r="J173" i="22"/>
  <c r="J257" i="22"/>
  <c r="BK239" i="22"/>
  <c r="J212" i="22"/>
  <c r="J186" i="22"/>
  <c r="BK171" i="22"/>
  <c r="BK142" i="22"/>
  <c r="BK218" i="22"/>
  <c r="BK173" i="22"/>
  <c r="J247" i="22"/>
  <c r="J220" i="22"/>
  <c r="BK189" i="22"/>
  <c r="BK141" i="22"/>
  <c r="BK255" i="22"/>
  <c r="J237" i="22"/>
  <c r="BK176" i="22"/>
  <c r="BK203" i="23"/>
  <c r="J176" i="23"/>
  <c r="J190" i="23"/>
  <c r="J199" i="23"/>
  <c r="J147" i="23"/>
  <c r="J177" i="23"/>
  <c r="BK199" i="23"/>
  <c r="J165" i="23"/>
  <c r="BK151" i="23"/>
  <c r="BK170" i="23"/>
  <c r="J182" i="23"/>
  <c r="BK190" i="23"/>
  <c r="J164" i="23"/>
  <c r="J142" i="23"/>
  <c r="J164" i="24"/>
  <c r="J181" i="24"/>
  <c r="J159" i="24"/>
  <c r="J158" i="24"/>
  <c r="J187" i="24"/>
  <c r="J136" i="24"/>
  <c r="J149" i="24"/>
  <c r="BK146" i="24"/>
  <c r="J160" i="24"/>
  <c r="J156" i="24"/>
  <c r="BK151" i="25"/>
  <c r="J161" i="25"/>
  <c r="BK174" i="25"/>
  <c r="J172" i="25"/>
  <c r="BK138" i="25"/>
  <c r="J143" i="25"/>
  <c r="J138" i="25"/>
  <c r="J144" i="25"/>
  <c r="BK161" i="26"/>
  <c r="J183" i="26"/>
  <c r="BK152" i="26"/>
  <c r="BK173" i="26"/>
  <c r="BK141" i="26"/>
  <c r="J165" i="26"/>
  <c r="BK167" i="26"/>
  <c r="J166" i="26"/>
  <c r="J159" i="26"/>
  <c r="J141" i="26"/>
  <c r="BK176" i="26"/>
  <c r="J177" i="27"/>
  <c r="BK150" i="27"/>
  <c r="J167" i="27"/>
  <c r="BK171" i="27"/>
  <c r="J139" i="27"/>
  <c r="J152" i="27"/>
  <c r="J150" i="27"/>
  <c r="BK161" i="27"/>
  <c r="BK169" i="27"/>
  <c r="J154" i="27"/>
  <c r="J138" i="27"/>
  <c r="J133" i="28"/>
  <c r="BK160" i="28"/>
  <c r="BK140" i="28"/>
  <c r="BK153" i="28"/>
  <c r="J160" i="28"/>
  <c r="J158" i="28"/>
  <c r="BK161" i="28"/>
  <c r="J213" i="29"/>
  <c r="J196" i="29"/>
  <c r="BK165" i="29"/>
  <c r="BK230" i="29"/>
  <c r="J194" i="29"/>
  <c r="BK151" i="29"/>
  <c r="BK214" i="29"/>
  <c r="BK187" i="29"/>
  <c r="BK160" i="29"/>
  <c r="J203" i="29"/>
  <c r="BK190" i="29"/>
  <c r="J223" i="29"/>
  <c r="BK193" i="29"/>
  <c r="J151" i="29"/>
  <c r="BK173" i="29"/>
  <c r="J218" i="29"/>
  <c r="J177" i="29"/>
  <c r="J154" i="29"/>
  <c r="F40" i="30"/>
  <c r="BC132" i="1"/>
  <c r="BK175" i="31"/>
  <c r="BK160" i="31"/>
  <c r="BK156" i="31"/>
  <c r="BK135" i="31"/>
  <c r="J167" i="31"/>
  <c r="J143" i="31"/>
  <c r="J160" i="31"/>
  <c r="BK179" i="31"/>
  <c r="J170" i="31"/>
  <c r="BK150" i="31"/>
  <c r="J146" i="32"/>
  <c r="BK148" i="32"/>
  <c r="J135" i="32"/>
  <c r="BK161" i="32"/>
  <c r="J152" i="32"/>
  <c r="BK164" i="32"/>
  <c r="BK141" i="32"/>
  <c r="BK147" i="33"/>
  <c r="BK136" i="33"/>
  <c r="BK160" i="33"/>
  <c r="J164" i="33"/>
  <c r="J143" i="33"/>
  <c r="J147" i="33"/>
  <c r="J187" i="34"/>
  <c r="J148" i="34"/>
  <c r="BK151" i="34"/>
  <c r="BK172" i="34"/>
  <c r="BK138" i="34"/>
  <c r="BK150" i="34"/>
  <c r="BK167" i="34"/>
  <c r="J173" i="34"/>
  <c r="J155" i="34"/>
  <c r="BK178" i="34"/>
  <c r="BK144" i="34"/>
  <c r="J154" i="35"/>
  <c r="J150" i="35"/>
  <c r="BK140" i="35"/>
  <c r="BK160" i="35"/>
  <c r="BK155" i="35"/>
  <c r="BK204" i="36"/>
  <c r="J156" i="36"/>
  <c r="BK203" i="36"/>
  <c r="J228" i="36"/>
  <c r="J209" i="36"/>
  <c r="BK180" i="36"/>
  <c r="BK230" i="36"/>
  <c r="J197" i="36"/>
  <c r="J225" i="36"/>
  <c r="J176" i="36"/>
  <c r="BK145" i="36"/>
  <c r="J212" i="36"/>
  <c r="J171" i="36"/>
  <c r="J145" i="36"/>
  <c r="BK190" i="36"/>
  <c r="BK155" i="36"/>
  <c r="J229" i="36"/>
  <c r="BK207" i="36"/>
  <c r="BK176" i="36"/>
  <c r="J140" i="38"/>
  <c r="J158" i="38"/>
  <c r="BK138" i="38"/>
  <c r="BK173" i="38"/>
  <c r="BK145" i="38"/>
  <c r="BK163" i="38"/>
  <c r="BK148" i="38"/>
  <c r="J146" i="38"/>
  <c r="BK151" i="39"/>
  <c r="BK152" i="39"/>
  <c r="J154" i="39"/>
  <c r="BK138" i="39"/>
  <c r="BK162" i="39"/>
  <c r="BK148" i="39"/>
  <c r="BK145" i="40"/>
  <c r="BK149" i="40"/>
  <c r="J140" i="40"/>
  <c r="J134" i="40"/>
  <c r="BK141" i="40"/>
  <c r="J155" i="41"/>
  <c r="J142" i="41"/>
  <c r="J159" i="41"/>
  <c r="J140" i="41"/>
  <c r="J152" i="41"/>
  <c r="BK155" i="41"/>
  <c r="J138" i="42"/>
  <c r="J135" i="42"/>
  <c r="BK136" i="42"/>
  <c r="BK155" i="42"/>
  <c r="J144" i="42"/>
  <c r="BK153" i="42"/>
  <c r="J169" i="42"/>
  <c r="BK146" i="42"/>
  <c r="J129" i="43"/>
  <c r="BK135" i="43"/>
  <c r="J176" i="44"/>
  <c r="J153" i="44"/>
  <c r="BK184" i="44"/>
  <c r="J146" i="44"/>
  <c r="BK144" i="44"/>
  <c r="BK176" i="44"/>
  <c r="J152" i="44"/>
  <c r="BK178" i="44"/>
  <c r="BK193" i="44"/>
  <c r="J162" i="44"/>
  <c r="J199" i="44"/>
  <c r="J194" i="44"/>
  <c r="BK156" i="44"/>
  <c r="F41" i="45"/>
  <c r="BD151" i="1"/>
  <c r="BK150" i="46"/>
  <c r="J156" i="46"/>
  <c r="J147" i="46"/>
  <c r="J167" i="46"/>
  <c r="BK149" i="46"/>
  <c r="J179" i="46"/>
  <c r="BK160" i="46"/>
  <c r="BK181" i="46"/>
  <c r="BK155" i="46"/>
  <c r="BK138" i="47"/>
  <c r="BK156" i="47"/>
  <c r="BK150" i="47"/>
  <c r="BK171" i="47"/>
  <c r="J171" i="47"/>
  <c r="BK165" i="47"/>
  <c r="J139" i="47"/>
  <c r="J150" i="48"/>
  <c r="J163" i="48"/>
  <c r="BK139" i="48"/>
  <c r="BK145" i="48"/>
  <c r="BK158" i="48"/>
  <c r="BK164" i="48"/>
  <c r="BK150" i="48"/>
  <c r="J177" i="48"/>
  <c r="BK141" i="48"/>
  <c r="J169" i="48"/>
  <c r="BK156" i="48"/>
  <c r="J166" i="49"/>
  <c r="J136" i="49"/>
  <c r="J175" i="49"/>
  <c r="BK155" i="49"/>
  <c r="J139" i="49"/>
  <c r="BK138" i="49"/>
  <c r="J138" i="49"/>
  <c r="BK166" i="49"/>
  <c r="BK153" i="49"/>
  <c r="BK205" i="50"/>
  <c r="BK184" i="50"/>
  <c r="BK166" i="50"/>
  <c r="J208" i="50"/>
  <c r="J184" i="50"/>
  <c r="J147" i="50"/>
  <c r="BK213" i="50"/>
  <c r="BK210" i="50"/>
  <c r="J169" i="50"/>
  <c r="J210" i="50"/>
  <c r="J189" i="50"/>
  <c r="BK206" i="50"/>
  <c r="J194" i="50"/>
  <c r="BK162" i="50"/>
  <c r="J187" i="50"/>
  <c r="BK180" i="50"/>
  <c r="BK147" i="51"/>
  <c r="J139" i="51"/>
  <c r="BK146" i="51"/>
  <c r="BK139" i="51"/>
  <c r="BK132" i="51"/>
  <c r="BK137" i="51"/>
  <c r="BK213" i="52"/>
  <c r="J182" i="52"/>
  <c r="J214" i="52"/>
  <c r="BK194" i="52"/>
  <c r="BK168" i="52"/>
  <c r="J220" i="52"/>
  <c r="BK178" i="52"/>
  <c r="J178" i="52"/>
  <c r="J211" i="52"/>
  <c r="J154" i="52"/>
  <c r="BK180" i="52"/>
  <c r="J164" i="52"/>
  <c r="J210" i="52"/>
  <c r="BK166" i="52"/>
  <c r="J203" i="52"/>
  <c r="BK176" i="52"/>
  <c r="BK150" i="52"/>
  <c r="J154" i="54"/>
  <c r="J142" i="54"/>
  <c r="BK147" i="54"/>
  <c r="J153" i="54"/>
  <c r="BK154" i="54"/>
  <c r="BK159" i="54"/>
  <c r="BK135" i="54"/>
  <c r="J146" i="54"/>
  <c r="J189" i="55"/>
  <c r="BK143" i="55"/>
  <c r="J175" i="55"/>
  <c r="BK137" i="55"/>
  <c r="J177" i="55"/>
  <c r="J196" i="55"/>
  <c r="BK179" i="55"/>
  <c r="BK161" i="55"/>
  <c r="BK185" i="55"/>
  <c r="J168" i="55"/>
  <c r="BK152" i="55"/>
  <c r="J207" i="55"/>
  <c r="BK171" i="55"/>
  <c r="BK140" i="55"/>
  <c r="J217" i="55"/>
  <c r="J201" i="55"/>
  <c r="BK150" i="55"/>
  <c r="BK152" i="56"/>
  <c r="BK138" i="56"/>
  <c r="J153" i="56"/>
  <c r="J157" i="56"/>
  <c r="J138" i="56"/>
  <c r="BK132" i="56"/>
  <c r="BK129" i="56"/>
  <c r="J142" i="57"/>
  <c r="BK150" i="57"/>
  <c r="J132" i="57"/>
  <c r="BK132" i="57"/>
  <c r="BK134" i="57"/>
  <c r="J148" i="57"/>
  <c r="BK150" i="58"/>
  <c r="J154" i="58"/>
  <c r="BK140" i="58"/>
  <c r="BK149" i="58"/>
  <c r="J136" i="58"/>
  <c r="BK146" i="59"/>
  <c r="BK144" i="59"/>
  <c r="BK131" i="59"/>
  <c r="BK134" i="59"/>
  <c r="J134" i="59"/>
  <c r="J137" i="60"/>
  <c r="J134" i="60"/>
  <c r="J143" i="60"/>
  <c r="J144" i="60"/>
  <c r="F38" i="61"/>
  <c r="BC171" i="1"/>
  <c r="F39" i="62"/>
  <c r="BD172" i="1"/>
  <c r="BK204" i="2"/>
  <c r="J198" i="2"/>
  <c r="J192" i="2"/>
  <c r="BK184" i="2"/>
  <c r="J181" i="2"/>
  <c r="BK177" i="2"/>
  <c r="BK173" i="2"/>
  <c r="J170" i="2"/>
  <c r="J166" i="2"/>
  <c r="BK162" i="2"/>
  <c r="BK158" i="2"/>
  <c r="J155" i="2"/>
  <c r="J151" i="2"/>
  <c r="BK147" i="2"/>
  <c r="J142" i="2"/>
  <c r="AS164" i="1"/>
  <c r="F37" i="2"/>
  <c r="BK141" i="3"/>
  <c r="J161" i="3"/>
  <c r="J143" i="3"/>
  <c r="J169" i="3"/>
  <c r="BK180" i="4"/>
  <c r="J156" i="4"/>
  <c r="BK188" i="4"/>
  <c r="BK165" i="4"/>
  <c r="J180" i="4"/>
  <c r="J167" i="4"/>
  <c r="BK143" i="4"/>
  <c r="J171" i="4"/>
  <c r="J178" i="4"/>
  <c r="J143" i="4"/>
  <c r="BK153" i="4"/>
  <c r="BK174" i="4"/>
  <c r="J198" i="5"/>
  <c r="BK163" i="5"/>
  <c r="J144" i="5"/>
  <c r="J188" i="5"/>
  <c r="BK170" i="5"/>
  <c r="J137" i="5"/>
  <c r="J168" i="5"/>
  <c r="BK185" i="5"/>
  <c r="BK194" i="5"/>
  <c r="J167" i="5"/>
  <c r="J177" i="5"/>
  <c r="BK191" i="5"/>
  <c r="J158" i="5"/>
  <c r="J186" i="5"/>
  <c r="J157" i="5"/>
  <c r="J203" i="6"/>
  <c r="BK155" i="6"/>
  <c r="J181" i="6"/>
  <c r="BK160" i="6"/>
  <c r="BK187" i="6"/>
  <c r="BK142" i="6"/>
  <c r="BK195" i="6"/>
  <c r="J146" i="6"/>
  <c r="J180" i="6"/>
  <c r="J150" i="6"/>
  <c r="BK189" i="6"/>
  <c r="J148" i="6"/>
  <c r="BK201" i="6"/>
  <c r="J186" i="6"/>
  <c r="BK147" i="6"/>
  <c r="BK205" i="6"/>
  <c r="BK170" i="6"/>
  <c r="J243" i="7"/>
  <c r="J223" i="7"/>
  <c r="J203" i="7"/>
  <c r="BK148" i="7"/>
  <c r="J214" i="7"/>
  <c r="BK161" i="7"/>
  <c r="J173" i="7"/>
  <c r="J239" i="7"/>
  <c r="BK223" i="7"/>
  <c r="BK180" i="7"/>
  <c r="J150" i="7"/>
  <c r="J232" i="7"/>
  <c r="J198" i="7"/>
  <c r="J164" i="7"/>
  <c r="BK221" i="7"/>
  <c r="BK202" i="7"/>
  <c r="J176" i="7"/>
  <c r="J220" i="7"/>
  <c r="J178" i="7"/>
  <c r="J207" i="7"/>
  <c r="J158" i="7"/>
  <c r="J37" i="8"/>
  <c r="J212" i="9"/>
  <c r="J195" i="9"/>
  <c r="J183" i="9"/>
  <c r="J151" i="9"/>
  <c r="J207" i="9"/>
  <c r="J170" i="9"/>
  <c r="BK212" i="9"/>
  <c r="BK143" i="9"/>
  <c r="J202" i="9"/>
  <c r="BK188" i="9"/>
  <c r="BK171" i="9"/>
  <c r="BK146" i="9"/>
  <c r="BK183" i="9"/>
  <c r="BK216" i="9"/>
  <c r="BK198" i="9"/>
  <c r="J171" i="9"/>
  <c r="J143" i="9"/>
  <c r="J185" i="9"/>
  <c r="BK154" i="9"/>
  <c r="BK158" i="10"/>
  <c r="BK175" i="10"/>
  <c r="J154" i="10"/>
  <c r="BK151" i="10"/>
  <c r="J175" i="10"/>
  <c r="J147" i="10"/>
  <c r="BK143" i="10"/>
  <c r="J159" i="10"/>
  <c r="BK135" i="10"/>
  <c r="J221" i="11"/>
  <c r="BK201" i="11"/>
  <c r="J168" i="11"/>
  <c r="J198" i="11"/>
  <c r="BK164" i="11"/>
  <c r="J164" i="11"/>
  <c r="J226" i="11"/>
  <c r="J188" i="11"/>
  <c r="J161" i="11"/>
  <c r="J209" i="11"/>
  <c r="BK194" i="11"/>
  <c r="BK174" i="11"/>
  <c r="J150" i="11"/>
  <c r="BK238" i="11"/>
  <c r="J232" i="11"/>
  <c r="BK249" i="11"/>
  <c r="BK246" i="11"/>
  <c r="J243" i="11"/>
  <c r="BK236" i="11"/>
  <c r="J222" i="11"/>
  <c r="J203" i="11"/>
  <c r="BK168" i="11"/>
  <c r="J146" i="11"/>
  <c r="BK182" i="12"/>
  <c r="BK175" i="13"/>
  <c r="J195" i="13"/>
  <c r="J173" i="13"/>
  <c r="BK207" i="13"/>
  <c r="BK159" i="13"/>
  <c r="BK172" i="14"/>
  <c r="BK148" i="14"/>
  <c r="J164" i="14"/>
  <c r="BK141" i="14"/>
  <c r="BK138" i="14"/>
  <c r="J145" i="14"/>
  <c r="BK171" i="14"/>
  <c r="J148" i="14"/>
  <c r="J151" i="14"/>
  <c r="J167" i="15"/>
  <c r="BK190" i="15"/>
  <c r="J170" i="15"/>
  <c r="J190" i="15"/>
  <c r="BK168" i="15"/>
  <c r="BK146" i="15"/>
  <c r="BK173" i="15"/>
  <c r="J146" i="15"/>
  <c r="BK178" i="15"/>
  <c r="BK189" i="15"/>
  <c r="J161" i="15"/>
  <c r="J197" i="16"/>
  <c r="BK165" i="16"/>
  <c r="BK135" i="16"/>
  <c r="BK171" i="16"/>
  <c r="BK149" i="16"/>
  <c r="J176" i="16"/>
  <c r="J186" i="16"/>
  <c r="J162" i="16"/>
  <c r="BK184" i="16"/>
  <c r="BK143" i="16"/>
  <c r="J177" i="16"/>
  <c r="J149" i="16"/>
  <c r="BK194" i="16"/>
  <c r="BK172" i="16"/>
  <c r="BK212" i="17"/>
  <c r="BK144" i="17"/>
  <c r="BK206" i="17"/>
  <c r="BK184" i="17"/>
  <c r="BK147" i="17"/>
  <c r="J205" i="17"/>
  <c r="BK156" i="17"/>
  <c r="BK202" i="17"/>
  <c r="BK185" i="17"/>
  <c r="J200" i="17"/>
  <c r="BK158" i="17"/>
  <c r="BK146" i="17"/>
  <c r="J175" i="17"/>
  <c r="BK140" i="17"/>
  <c r="BK166" i="17"/>
  <c r="J206" i="17"/>
  <c r="J168" i="17"/>
  <c r="J145" i="17"/>
  <c r="J244" i="18"/>
  <c r="BK228" i="18"/>
  <c r="J247" i="18"/>
  <c r="BK221" i="18"/>
  <c r="BK204" i="18"/>
  <c r="BK170" i="18"/>
  <c r="J251" i="18"/>
  <c r="J221" i="18"/>
  <c r="J205" i="18"/>
  <c r="BK166" i="18"/>
  <c r="BK223" i="18"/>
  <c r="J200" i="18"/>
  <c r="BK160" i="18"/>
  <c r="J229" i="18"/>
  <c r="J207" i="18"/>
  <c r="J155" i="18"/>
  <c r="J210" i="18"/>
  <c r="J170" i="18"/>
  <c r="J246" i="18"/>
  <c r="J176" i="18"/>
  <c r="J159" i="18"/>
  <c r="J182" i="18"/>
  <c r="F39" i="19"/>
  <c r="BB118" i="1"/>
  <c r="J195" i="20"/>
  <c r="BK158" i="20"/>
  <c r="BK194" i="20"/>
  <c r="J168" i="20"/>
  <c r="J204" i="20"/>
  <c r="J155" i="20"/>
  <c r="J210" i="20"/>
  <c r="J157" i="20"/>
  <c r="J194" i="20"/>
  <c r="BK176" i="20"/>
  <c r="BK139" i="20"/>
  <c r="J198" i="20"/>
  <c r="BK155" i="20"/>
  <c r="BK192" i="20"/>
  <c r="BK166" i="20"/>
  <c r="J202" i="20"/>
  <c r="J173" i="21"/>
  <c r="BK214" i="22"/>
  <c r="J162" i="22"/>
  <c r="BK227" i="22"/>
  <c r="BK196" i="22"/>
  <c r="BK170" i="22"/>
  <c r="BK248" i="22"/>
  <c r="J221" i="22"/>
  <c r="J188" i="22"/>
  <c r="BK151" i="22"/>
  <c r="BK253" i="22"/>
  <c r="J225" i="22"/>
  <c r="BK206" i="22"/>
  <c r="BK180" i="22"/>
  <c r="J258" i="22"/>
  <c r="J244" i="22"/>
  <c r="J223" i="22"/>
  <c r="BK191" i="22"/>
  <c r="J170" i="22"/>
  <c r="BK140" i="22"/>
  <c r="BK220" i="22"/>
  <c r="BK185" i="22"/>
  <c r="BK150" i="22"/>
  <c r="BK221" i="22"/>
  <c r="BK190" i="22"/>
  <c r="BK157" i="22"/>
  <c r="BK258" i="22"/>
  <c r="J187" i="22"/>
  <c r="BK153" i="22"/>
  <c r="J191" i="23"/>
  <c r="J200" i="23"/>
  <c r="J178" i="23"/>
  <c r="BK197" i="23"/>
  <c r="BK167" i="23"/>
  <c r="J166" i="23"/>
  <c r="J185" i="23"/>
  <c r="BK154" i="23"/>
  <c r="BK142" i="23"/>
  <c r="BK159" i="23"/>
  <c r="BK176" i="23"/>
  <c r="BK169" i="23"/>
  <c r="BK139" i="23"/>
  <c r="J163" i="24"/>
  <c r="J184" i="24"/>
  <c r="J155" i="24"/>
  <c r="BK159" i="24"/>
  <c r="BK145" i="24"/>
  <c r="J172" i="24"/>
  <c r="BK184" i="24"/>
  <c r="J186" i="24"/>
  <c r="BK147" i="24"/>
  <c r="J162" i="24"/>
  <c r="J137" i="24"/>
  <c r="BK163" i="25"/>
  <c r="J167" i="25"/>
  <c r="BK147" i="25"/>
  <c r="J152" i="25"/>
  <c r="BK148" i="25"/>
  <c r="J163" i="25"/>
  <c r="J150" i="25"/>
  <c r="J160" i="25"/>
  <c r="BK137" i="25"/>
  <c r="BK159" i="25"/>
  <c r="J143" i="26"/>
  <c r="J172" i="26"/>
  <c r="J138" i="26"/>
  <c r="J157" i="26"/>
  <c r="BK175" i="26"/>
  <c r="J180" i="26"/>
  <c r="BK151" i="26"/>
  <c r="J151" i="26"/>
  <c r="J158" i="26"/>
  <c r="BK155" i="26"/>
  <c r="BK181" i="26"/>
  <c r="BK146" i="26"/>
  <c r="BK159" i="27"/>
  <c r="J175" i="27"/>
  <c r="J168" i="27"/>
  <c r="J147" i="27"/>
  <c r="J163" i="27"/>
  <c r="J174" i="27"/>
  <c r="J137" i="27"/>
  <c r="BK141" i="27"/>
  <c r="J162" i="27"/>
  <c r="J171" i="27"/>
  <c r="BK141" i="28"/>
  <c r="BK158" i="28"/>
  <c r="J144" i="28"/>
  <c r="BK134" i="28"/>
  <c r="BK164" i="28"/>
  <c r="J155" i="28"/>
  <c r="J157" i="28"/>
  <c r="BK166" i="28"/>
  <c r="BK227" i="29"/>
  <c r="BK198" i="29"/>
  <c r="J173" i="29"/>
  <c r="BK147" i="29"/>
  <c r="J205" i="29"/>
  <c r="BK185" i="29"/>
  <c r="J150" i="29"/>
  <c r="J206" i="29"/>
  <c r="J170" i="29"/>
  <c r="J227" i="29"/>
  <c r="BK201" i="29"/>
  <c r="BK231" i="29"/>
  <c r="BK212" i="29"/>
  <c r="J184" i="29"/>
  <c r="J158" i="29"/>
  <c r="J215" i="29"/>
  <c r="J162" i="29"/>
  <c r="J211" i="29"/>
  <c r="BK182" i="29"/>
  <c r="BK144" i="31"/>
  <c r="J164" i="31"/>
  <c r="J141" i="31"/>
  <c r="BK149" i="31"/>
  <c r="J158" i="31"/>
  <c r="BK138" i="31"/>
  <c r="BK153" i="31"/>
  <c r="BK176" i="31"/>
  <c r="BK164" i="31"/>
  <c r="BK141" i="31"/>
  <c r="J156" i="32"/>
  <c r="J164" i="32"/>
  <c r="BK144" i="32"/>
  <c r="J138" i="32"/>
  <c r="BK153" i="32"/>
  <c r="BK163" i="32"/>
  <c r="BK142" i="32"/>
  <c r="J156" i="33"/>
  <c r="BK155" i="33"/>
  <c r="BK148" i="33"/>
  <c r="J160" i="33"/>
  <c r="J148" i="33"/>
  <c r="BK157" i="33"/>
  <c r="BK171" i="34"/>
  <c r="J152" i="34"/>
  <c r="BK176" i="34"/>
  <c r="J159" i="34"/>
  <c r="J161" i="34"/>
  <c r="BK187" i="34"/>
  <c r="J140" i="34"/>
  <c r="BK185" i="34"/>
  <c r="BK148" i="34"/>
  <c r="BK162" i="34"/>
  <c r="J148" i="35"/>
  <c r="BK144" i="35"/>
  <c r="BK146" i="35"/>
  <c r="BK158" i="35"/>
  <c r="J156" i="35"/>
  <c r="J155" i="35"/>
  <c r="J152" i="35"/>
  <c r="BK228" i="36"/>
  <c r="BK171" i="36"/>
  <c r="J148" i="36"/>
  <c r="BK215" i="36"/>
  <c r="BK164" i="36"/>
  <c r="J213" i="36"/>
  <c r="J195" i="36"/>
  <c r="J231" i="36"/>
  <c r="BK209" i="36"/>
  <c r="J167" i="36"/>
  <c r="BK193" i="36"/>
  <c r="BK161" i="36"/>
  <c r="J144" i="36"/>
  <c r="BK200" i="36"/>
  <c r="BK170" i="36"/>
  <c r="J233" i="36"/>
  <c r="BK191" i="36"/>
  <c r="BK163" i="36"/>
  <c r="J237" i="36"/>
  <c r="J216" i="36"/>
  <c r="J183" i="36"/>
  <c r="J160" i="36"/>
  <c r="J129" i="37"/>
  <c r="J173" i="38"/>
  <c r="BK160" i="38"/>
  <c r="BK149" i="38"/>
  <c r="J176" i="38"/>
  <c r="J151" i="38"/>
  <c r="BK176" i="38"/>
  <c r="BK156" i="38"/>
  <c r="J171" i="38"/>
  <c r="J136" i="38"/>
  <c r="BK171" i="38"/>
  <c r="BK140" i="38"/>
  <c r="J160" i="39"/>
  <c r="J162" i="39"/>
  <c r="J158" i="39"/>
  <c r="J139" i="39"/>
  <c r="BK158" i="39"/>
  <c r="J143" i="39"/>
  <c r="J156" i="40"/>
  <c r="BK158" i="40"/>
  <c r="BK159" i="40"/>
  <c r="J160" i="40"/>
  <c r="BK148" i="40"/>
  <c r="BK138" i="41"/>
  <c r="J160" i="41"/>
  <c r="BK156" i="41"/>
  <c r="BK149" i="41"/>
  <c r="BK159" i="41"/>
  <c r="BK151" i="41"/>
  <c r="BK144" i="42"/>
  <c r="BK148" i="42"/>
  <c r="J143" i="42"/>
  <c r="J154" i="42"/>
  <c r="BK147" i="42"/>
  <c r="J146" i="42"/>
  <c r="J157" i="42"/>
  <c r="J136" i="42"/>
  <c r="BK136" i="43"/>
  <c r="BK129" i="43"/>
  <c r="BK186" i="44"/>
  <c r="BK152" i="44"/>
  <c r="BK181" i="44"/>
  <c r="J188" i="44"/>
  <c r="BK150" i="44"/>
  <c r="J181" i="44"/>
  <c r="BK157" i="44"/>
  <c r="J184" i="44"/>
  <c r="BK146" i="44"/>
  <c r="BK174" i="44"/>
  <c r="BK199" i="44"/>
  <c r="J191" i="44"/>
  <c r="BK155" i="44"/>
  <c r="F37" i="45"/>
  <c r="AZ151" i="1"/>
  <c r="J144" i="46"/>
  <c r="J178" i="46"/>
  <c r="BK151" i="46"/>
  <c r="BK166" i="46"/>
  <c r="BK148" i="46"/>
  <c r="BK140" i="46"/>
  <c r="BK168" i="46"/>
  <c r="J177" i="46"/>
  <c r="J162" i="46"/>
  <c r="BK154" i="47"/>
  <c r="BK164" i="47"/>
  <c r="BK139" i="47"/>
  <c r="J164" i="47"/>
  <c r="J154" i="47"/>
  <c r="BK155" i="47"/>
  <c r="BK141" i="47"/>
  <c r="J154" i="48"/>
  <c r="BK154" i="48"/>
  <c r="J189" i="48"/>
  <c r="J152" i="48"/>
  <c r="BK162" i="48"/>
  <c r="J185" i="48"/>
  <c r="BK174" i="48"/>
  <c r="BK180" i="48"/>
  <c r="J146" i="48"/>
  <c r="BK172" i="48"/>
  <c r="J145" i="48"/>
  <c r="J165" i="49"/>
  <c r="BK151" i="49"/>
  <c r="J173" i="49"/>
  <c r="J151" i="49"/>
  <c r="BK170" i="49"/>
  <c r="BK160" i="49"/>
  <c r="J172" i="49"/>
  <c r="J155" i="49"/>
  <c r="J147" i="49"/>
  <c r="BK197" i="50"/>
  <c r="BK173" i="50"/>
  <c r="J156" i="50"/>
  <c r="BK195" i="50"/>
  <c r="J173" i="50"/>
  <c r="BK143" i="50"/>
  <c r="BK160" i="50"/>
  <c r="BK192" i="50"/>
  <c r="BK147" i="50"/>
  <c r="BK199" i="50"/>
  <c r="BK168" i="50"/>
  <c r="J199" i="50"/>
  <c r="J163" i="50"/>
  <c r="BK139" i="50"/>
  <c r="BK187" i="50"/>
  <c r="BK153" i="51"/>
  <c r="BK135" i="51"/>
  <c r="J136" i="51"/>
  <c r="J135" i="51"/>
  <c r="BK138" i="51"/>
  <c r="J209" i="52"/>
  <c r="BK170" i="52"/>
  <c r="BK156" i="52"/>
  <c r="J198" i="52"/>
  <c r="BK182" i="52"/>
  <c r="BK160" i="52"/>
  <c r="BK199" i="52"/>
  <c r="BK154" i="52"/>
  <c r="J180" i="52"/>
  <c r="BK216" i="52"/>
  <c r="J168" i="52"/>
  <c r="J204" i="52"/>
  <c r="J165" i="52"/>
  <c r="BK221" i="52"/>
  <c r="BK203" i="52"/>
  <c r="J151" i="52"/>
  <c r="BK196" i="52"/>
  <c r="J129" i="53"/>
  <c r="J158" i="54"/>
  <c r="J149" i="54"/>
  <c r="J132" i="54"/>
  <c r="BK132" i="54"/>
  <c r="J155" i="54"/>
  <c r="BK134" i="54"/>
  <c r="BK156" i="54"/>
  <c r="BK143" i="54"/>
  <c r="BK160" i="55"/>
  <c r="BK198" i="55"/>
  <c r="J169" i="55"/>
  <c r="J210" i="55"/>
  <c r="J160" i="55"/>
  <c r="J195" i="55"/>
  <c r="J180" i="55"/>
  <c r="J163" i="55"/>
  <c r="BK196" i="55"/>
  <c r="J170" i="55"/>
  <c r="J146" i="55"/>
  <c r="BK191" i="55"/>
  <c r="J165" i="55"/>
  <c r="J200" i="55"/>
  <c r="J154" i="55"/>
  <c r="BK203" i="55"/>
  <c r="BK177" i="55"/>
  <c r="BK145" i="55"/>
  <c r="BK142" i="56"/>
  <c r="BK155" i="56"/>
  <c r="BK135" i="56"/>
  <c r="BK150" i="56"/>
  <c r="BK137" i="56"/>
  <c r="J137" i="56"/>
  <c r="J142" i="56"/>
  <c r="J129" i="57"/>
  <c r="J145" i="57"/>
  <c r="BK149" i="57"/>
  <c r="J131" i="57"/>
  <c r="BK154" i="57"/>
  <c r="J136" i="57"/>
  <c r="J138" i="58"/>
  <c r="BK151" i="58"/>
  <c r="J141" i="58"/>
  <c r="J132" i="58"/>
  <c r="J144" i="58"/>
  <c r="BK144" i="58"/>
  <c r="J137" i="59"/>
  <c r="J146" i="59"/>
  <c r="J142" i="59"/>
  <c r="BK143" i="59"/>
  <c r="BK130" i="59"/>
  <c r="BK132" i="60"/>
  <c r="BK129" i="60"/>
  <c r="BK133" i="60"/>
  <c r="J130" i="60"/>
  <c r="BK125" i="61"/>
  <c r="F38" i="62"/>
  <c r="BC172" i="1"/>
  <c r="BK207" i="2"/>
  <c r="J199" i="2"/>
  <c r="BK192" i="2"/>
  <c r="BK183" i="2"/>
  <c r="J180" i="2"/>
  <c r="J176" i="2"/>
  <c r="BK172" i="2"/>
  <c r="BK168" i="2"/>
  <c r="BK164" i="2"/>
  <c r="J161" i="2"/>
  <c r="BK157" i="2"/>
  <c r="BK152" i="2"/>
  <c r="J149" i="2"/>
  <c r="BK145" i="2"/>
  <c r="BK140" i="2"/>
  <c r="AS125" i="1"/>
  <c r="F41" i="2"/>
  <c r="J155" i="3"/>
  <c r="BK155" i="3"/>
  <c r="BK150" i="3"/>
  <c r="BK154" i="3"/>
  <c r="J174" i="4"/>
  <c r="J189" i="4"/>
  <c r="BK172" i="4"/>
  <c r="BK186" i="4"/>
  <c r="BK171" i="4"/>
  <c r="J157" i="4"/>
  <c r="BK137" i="4"/>
  <c r="J148" i="4"/>
  <c r="J154" i="4"/>
  <c r="BK138" i="4"/>
  <c r="J151" i="4"/>
  <c r="J159" i="4"/>
  <c r="BK192" i="5"/>
  <c r="BK152" i="5"/>
  <c r="J199" i="5"/>
  <c r="J180" i="5"/>
  <c r="J164" i="5"/>
  <c r="BK136" i="5"/>
  <c r="BK161" i="5"/>
  <c r="BK172" i="5"/>
  <c r="BK193" i="5"/>
  <c r="J165" i="5"/>
  <c r="BK176" i="5"/>
  <c r="BK196" i="5"/>
  <c r="BK149" i="5"/>
  <c r="BK167" i="5"/>
  <c r="J210" i="6"/>
  <c r="BK165" i="6"/>
  <c r="J200" i="6"/>
  <c r="BK167" i="6"/>
  <c r="J139" i="6"/>
  <c r="BK157" i="6"/>
  <c r="BK203" i="6"/>
  <c r="BK182" i="6"/>
  <c r="BK184" i="6"/>
  <c r="J152" i="6"/>
  <c r="J209" i="6"/>
  <c r="J167" i="6"/>
  <c r="J206" i="6"/>
  <c r="J173" i="6"/>
  <c r="BK143" i="6"/>
  <c r="BK200" i="6"/>
  <c r="BK158" i="6"/>
  <c r="BK237" i="7"/>
  <c r="BK220" i="7"/>
  <c r="BK193" i="7"/>
  <c r="BK224" i="7"/>
  <c r="BK194" i="7"/>
  <c r="J170" i="7"/>
  <c r="J193" i="7"/>
  <c r="J151" i="7"/>
  <c r="J234" i="7"/>
  <c r="J209" i="7"/>
  <c r="BK166" i="7"/>
  <c r="J148" i="7"/>
  <c r="J229" i="7"/>
  <c r="J190" i="7"/>
  <c r="BK239" i="7"/>
  <c r="BK211" i="7"/>
  <c r="J185" i="7"/>
  <c r="J155" i="7"/>
  <c r="BK167" i="7"/>
  <c r="BK200" i="7"/>
  <c r="BK152" i="7"/>
  <c r="BK194" i="9"/>
  <c r="BK176" i="9"/>
  <c r="J141" i="9"/>
  <c r="BK187" i="9"/>
  <c r="J148" i="9"/>
  <c r="J193" i="9"/>
  <c r="BK174" i="9"/>
  <c r="J208" i="9"/>
  <c r="J192" i="9"/>
  <c r="J154" i="9"/>
  <c r="J188" i="9"/>
  <c r="BK168" i="9"/>
  <c r="BK211" i="9"/>
  <c r="J177" i="9"/>
  <c r="BK155" i="9"/>
  <c r="BK182" i="9"/>
  <c r="J147" i="9"/>
  <c r="BK161" i="10"/>
  <c r="BK169" i="10"/>
  <c r="BK150" i="10"/>
  <c r="BK153" i="10"/>
  <c r="J160" i="10"/>
  <c r="J164" i="10"/>
  <c r="J142" i="10"/>
  <c r="BK162" i="10"/>
  <c r="J138" i="10"/>
  <c r="BK139" i="10"/>
  <c r="J190" i="11"/>
  <c r="BK161" i="11"/>
  <c r="BK140" i="11"/>
  <c r="BK172" i="11"/>
  <c r="J159" i="11"/>
  <c r="BK228" i="11"/>
  <c r="J185" i="11"/>
  <c r="J154" i="11"/>
  <c r="J224" i="11"/>
  <c r="J201" i="11"/>
  <c r="J186" i="11"/>
  <c r="J173" i="11"/>
  <c r="J242" i="11"/>
  <c r="J235" i="11"/>
  <c r="J225" i="11"/>
  <c r="BK197" i="11"/>
  <c r="BK157" i="11"/>
  <c r="BK232" i="11"/>
  <c r="BK179" i="11"/>
  <c r="BK158" i="11"/>
  <c r="J267" i="11"/>
  <c r="BK261" i="11"/>
  <c r="J259" i="11"/>
  <c r="J256" i="11"/>
  <c r="J250" i="11"/>
  <c r="BK245" i="11"/>
  <c r="BK240" i="11"/>
  <c r="BK231" i="11"/>
  <c r="BK214" i="11"/>
  <c r="J194" i="11"/>
  <c r="BK183" i="12"/>
  <c r="BK175" i="12"/>
  <c r="J164" i="12"/>
  <c r="BK193" i="13"/>
  <c r="J171" i="13"/>
  <c r="BK182" i="13"/>
  <c r="BK146" i="13"/>
  <c r="J161" i="14"/>
  <c r="BK149" i="14"/>
  <c r="BK166" i="14"/>
  <c r="BK150" i="14"/>
  <c r="J150" i="14"/>
  <c r="J167" i="14"/>
  <c r="J143" i="14"/>
  <c r="J162" i="14"/>
  <c r="BK136" i="14"/>
  <c r="J188" i="15"/>
  <c r="BK184" i="15"/>
  <c r="BK172" i="15"/>
  <c r="J184" i="15"/>
  <c r="BK166" i="15"/>
  <c r="J138" i="15"/>
  <c r="BK175" i="15"/>
  <c r="BK152" i="15"/>
  <c r="J180" i="15"/>
  <c r="J148" i="15"/>
  <c r="BK165" i="15"/>
  <c r="BK144" i="15"/>
  <c r="J174" i="16"/>
  <c r="J146" i="16"/>
  <c r="BK186" i="16"/>
  <c r="BK159" i="16"/>
  <c r="J143" i="16"/>
  <c r="BK163" i="16"/>
  <c r="BK136" i="16"/>
  <c r="J172" i="16"/>
  <c r="BK145" i="16"/>
  <c r="J197" i="17"/>
  <c r="J167" i="17"/>
  <c r="BK182" i="17"/>
  <c r="BK155" i="17"/>
  <c r="BK208" i="17"/>
  <c r="J193" i="17"/>
  <c r="J146" i="17"/>
  <c r="J169" i="17"/>
  <c r="J148" i="17"/>
  <c r="BK183" i="17"/>
  <c r="BK153" i="17"/>
  <c r="BK190" i="17"/>
  <c r="BK210" i="17"/>
  <c r="J180" i="17"/>
  <c r="J144" i="17"/>
  <c r="J241" i="18"/>
  <c r="BK209" i="18"/>
  <c r="J168" i="18"/>
  <c r="J234" i="18"/>
  <c r="J199" i="18"/>
  <c r="BK149" i="18"/>
  <c r="J227" i="18"/>
  <c r="J179" i="18"/>
  <c r="J238" i="18"/>
  <c r="J218" i="18"/>
  <c r="J167" i="18"/>
  <c r="BK218" i="18"/>
  <c r="BK186" i="18"/>
  <c r="BK236" i="18"/>
  <c r="J201" i="18"/>
  <c r="BK176" i="18"/>
  <c r="BK226" i="18"/>
  <c r="J186" i="18"/>
  <c r="BK161" i="18"/>
  <c r="J184" i="18"/>
  <c r="J129" i="19"/>
  <c r="BK215" i="20"/>
  <c r="J209" i="20"/>
  <c r="BK197" i="20"/>
  <c r="J173" i="20"/>
  <c r="BK157" i="20"/>
  <c r="J199" i="20"/>
  <c r="BK175" i="20"/>
  <c r="BK216" i="20"/>
  <c r="BK168" i="20"/>
  <c r="BK138" i="20"/>
  <c r="J183" i="20"/>
  <c r="BK152" i="20"/>
  <c r="J181" i="20"/>
  <c r="BK142" i="20"/>
  <c r="J201" i="20"/>
  <c r="BK146" i="20"/>
  <c r="J180" i="20"/>
  <c r="BK148" i="20"/>
  <c r="J190" i="20"/>
  <c r="BK169" i="20"/>
  <c r="J159" i="21"/>
  <c r="J169" i="21"/>
  <c r="BK143" i="21"/>
  <c r="J165" i="21"/>
  <c r="J175" i="21"/>
  <c r="J144" i="21"/>
  <c r="BK161" i="21"/>
  <c r="J136" i="21"/>
  <c r="J149" i="21"/>
  <c r="J140" i="21"/>
  <c r="BK144" i="21"/>
  <c r="BK203" i="22"/>
  <c r="BK143" i="22"/>
  <c r="J209" i="22"/>
  <c r="BK182" i="22"/>
  <c r="J151" i="22"/>
  <c r="BK240" i="22"/>
  <c r="J216" i="22"/>
  <c r="J177" i="22"/>
  <c r="J143" i="22"/>
  <c r="J249" i="22"/>
  <c r="BK229" i="22"/>
  <c r="J214" i="22"/>
  <c r="J184" i="22"/>
  <c r="J140" i="22"/>
  <c r="BK242" i="22"/>
  <c r="BK222" i="22"/>
  <c r="J181" i="22"/>
  <c r="BK165" i="22"/>
  <c r="BK236" i="22"/>
  <c r="J206" i="22"/>
  <c r="BK177" i="22"/>
  <c r="BK159" i="22"/>
  <c r="BK223" i="22"/>
  <c r="J179" i="22"/>
  <c r="BK264" i="22"/>
  <c r="BK243" i="22"/>
  <c r="J182" i="22"/>
  <c r="J142" i="22"/>
  <c r="J187" i="23"/>
  <c r="BK198" i="23"/>
  <c r="BK168" i="23"/>
  <c r="BK182" i="23"/>
  <c r="J157" i="23"/>
  <c r="BK193" i="23"/>
  <c r="J139" i="23"/>
  <c r="BK161" i="23"/>
  <c r="J189" i="23"/>
  <c r="BK191" i="23"/>
  <c r="J161" i="23"/>
  <c r="J183" i="23"/>
  <c r="BK155" i="23"/>
  <c r="BK171" i="24"/>
  <c r="BK155" i="24"/>
  <c r="J171" i="24"/>
  <c r="J150" i="24"/>
  <c r="BK181" i="24"/>
  <c r="J152" i="24"/>
  <c r="J180" i="24"/>
  <c r="J183" i="24"/>
  <c r="BK189" i="24"/>
  <c r="BK161" i="24"/>
  <c r="BK138" i="24"/>
  <c r="J143" i="24"/>
  <c r="J165" i="25"/>
  <c r="J169" i="25"/>
  <c r="BK169" i="25"/>
  <c r="J151" i="25"/>
  <c r="BK136" i="25"/>
  <c r="BK167" i="25"/>
  <c r="J156" i="26"/>
  <c r="BK180" i="26"/>
  <c r="J148" i="26"/>
  <c r="BK172" i="26"/>
  <c r="BK153" i="26"/>
  <c r="BK164" i="26"/>
  <c r="BK154" i="26"/>
  <c r="BK169" i="26"/>
  <c r="BK174" i="26"/>
  <c r="J153" i="26"/>
  <c r="J169" i="26"/>
  <c r="J161" i="27"/>
  <c r="J141" i="27"/>
  <c r="J164" i="27"/>
  <c r="BK164" i="27"/>
  <c r="BK149" i="27"/>
  <c r="BK175" i="27"/>
  <c r="J181" i="27"/>
  <c r="J145" i="27"/>
  <c r="J158" i="27"/>
  <c r="BK168" i="27"/>
  <c r="J166" i="27"/>
  <c r="BK137" i="28"/>
  <c r="J153" i="28"/>
  <c r="J142" i="28"/>
  <c r="BK155" i="28"/>
  <c r="J156" i="28"/>
  <c r="J149" i="28"/>
  <c r="J146" i="28"/>
  <c r="BK139" i="28"/>
  <c r="BK207" i="29"/>
  <c r="J183" i="29"/>
  <c r="BK155" i="29"/>
  <c r="J209" i="29"/>
  <c r="J165" i="29"/>
  <c r="BK146" i="29"/>
  <c r="BK197" i="29"/>
  <c r="BK163" i="29"/>
  <c r="BK221" i="29"/>
  <c r="BK195" i="29"/>
  <c r="BK224" i="29"/>
  <c r="BK209" i="29"/>
  <c r="J174" i="29"/>
  <c r="J221" i="29"/>
  <c r="BK178" i="29"/>
  <c r="J146" i="29"/>
  <c r="BK183" i="29"/>
  <c r="J160" i="29"/>
  <c r="F39" i="30"/>
  <c r="BB132" i="1"/>
  <c r="BK163" i="31"/>
  <c r="J174" i="31"/>
  <c r="BK158" i="31"/>
  <c r="J153" i="31"/>
  <c r="BK172" i="31"/>
  <c r="BK148" i="31"/>
  <c r="BK178" i="31"/>
  <c r="J151" i="31"/>
  <c r="BK174" i="31"/>
  <c r="BK162" i="31"/>
  <c r="J163" i="32"/>
  <c r="J141" i="32"/>
  <c r="J145" i="32"/>
  <c r="J151" i="32"/>
  <c r="BK145" i="32"/>
  <c r="BK138" i="32"/>
  <c r="BK136" i="32"/>
  <c r="J149" i="33"/>
  <c r="BK153" i="33"/>
  <c r="J150" i="33"/>
  <c r="BK143" i="33"/>
  <c r="J151" i="33"/>
  <c r="J137" i="33"/>
  <c r="J141" i="33"/>
  <c r="BK156" i="34"/>
  <c r="BK165" i="34"/>
  <c r="BK168" i="34"/>
  <c r="J167" i="34"/>
  <c r="J137" i="34"/>
  <c r="J166" i="34"/>
  <c r="J144" i="34"/>
  <c r="J160" i="34"/>
  <c r="BK181" i="34"/>
  <c r="BK141" i="34"/>
  <c r="BK148" i="35"/>
  <c r="J145" i="35"/>
  <c r="BK153" i="35"/>
  <c r="BK151" i="35"/>
  <c r="J135" i="35"/>
  <c r="J144" i="35"/>
  <c r="BK213" i="36"/>
  <c r="BK150" i="36"/>
  <c r="J221" i="36"/>
  <c r="BK159" i="36"/>
  <c r="J215" i="36"/>
  <c r="BK197" i="36"/>
  <c r="BK216" i="36"/>
  <c r="J184" i="36"/>
  <c r="J207" i="36"/>
  <c r="BK179" i="36"/>
  <c r="BK154" i="36"/>
  <c r="J217" i="36"/>
  <c r="BK194" i="36"/>
  <c r="BK151" i="36"/>
  <c r="J219" i="36"/>
  <c r="BK168" i="36"/>
  <c r="J238" i="36"/>
  <c r="J214" i="36"/>
  <c r="J179" i="36"/>
  <c r="BK148" i="36"/>
  <c r="BK178" i="38"/>
  <c r="J165" i="38"/>
  <c r="J148" i="38"/>
  <c r="J137" i="38"/>
  <c r="BK164" i="38"/>
  <c r="BK170" i="38"/>
  <c r="BK139" i="38"/>
  <c r="J143" i="38"/>
  <c r="BK146" i="38"/>
  <c r="J152" i="38"/>
  <c r="BK166" i="39"/>
  <c r="J144" i="39"/>
  <c r="J141" i="39"/>
  <c r="BK149" i="39"/>
  <c r="J150" i="39"/>
  <c r="J152" i="39"/>
  <c r="J138" i="39"/>
  <c r="J151" i="40"/>
  <c r="J143" i="40"/>
  <c r="J136" i="40"/>
  <c r="J150" i="40"/>
  <c r="BK134" i="40"/>
  <c r="J146" i="41"/>
  <c r="J135" i="41"/>
  <c r="J162" i="41"/>
  <c r="BK142" i="41"/>
  <c r="BK135" i="41"/>
  <c r="J145" i="42"/>
  <c r="BK168" i="42"/>
  <c r="J168" i="42"/>
  <c r="BK162" i="42"/>
  <c r="BK169" i="42"/>
  <c r="J155" i="42"/>
  <c r="J164" i="42"/>
  <c r="BK143" i="42"/>
  <c r="J135" i="43"/>
  <c r="BK134" i="43"/>
  <c r="J169" i="44"/>
  <c r="BK189" i="44"/>
  <c r="BK148" i="44"/>
  <c r="J170" i="44"/>
  <c r="J192" i="44"/>
  <c r="J158" i="44"/>
  <c r="BK183" i="44"/>
  <c r="BK192" i="44"/>
  <c r="J156" i="44"/>
  <c r="BK182" i="44"/>
  <c r="BK171" i="44"/>
  <c r="J140" i="44"/>
  <c r="F39" i="45"/>
  <c r="BB151" i="1"/>
  <c r="J174" i="46"/>
  <c r="J159" i="46"/>
  <c r="BK147" i="46"/>
  <c r="J158" i="46"/>
  <c r="BK145" i="46"/>
  <c r="J170" i="46"/>
  <c r="J150" i="46"/>
  <c r="BK173" i="46"/>
  <c r="BK159" i="46"/>
  <c r="J173" i="47"/>
  <c r="J138" i="47"/>
  <c r="BK151" i="47"/>
  <c r="J149" i="47"/>
  <c r="J160" i="47"/>
  <c r="J162" i="47"/>
  <c r="J153" i="47"/>
  <c r="BK157" i="48"/>
  <c r="BK183" i="48"/>
  <c r="J141" i="48"/>
  <c r="J148" i="48"/>
  <c r="BK176" i="48"/>
  <c r="J149" i="48"/>
  <c r="J153" i="48"/>
  <c r="J183" i="48"/>
  <c r="J172" i="48"/>
  <c r="BK189" i="48"/>
  <c r="BK166" i="48"/>
  <c r="BK142" i="48"/>
  <c r="BK149" i="49"/>
  <c r="BK163" i="49"/>
  <c r="BK178" i="49"/>
  <c r="BK167" i="49"/>
  <c r="J177" i="49"/>
  <c r="BK144" i="49"/>
  <c r="BK179" i="49"/>
  <c r="BK165" i="49"/>
  <c r="BK148" i="49"/>
  <c r="J200" i="50"/>
  <c r="BK179" i="50"/>
  <c r="BK149" i="50"/>
  <c r="J192" i="50"/>
  <c r="J162" i="50"/>
  <c r="J211" i="50"/>
  <c r="BK156" i="50"/>
  <c r="BK185" i="50"/>
  <c r="J154" i="50"/>
  <c r="J207" i="50"/>
  <c r="BK169" i="50"/>
  <c r="J212" i="50"/>
  <c r="BK190" i="50"/>
  <c r="BK152" i="50"/>
  <c r="J167" i="50"/>
  <c r="BK182" i="50"/>
  <c r="BK159" i="50"/>
  <c r="J131" i="51"/>
  <c r="BK151" i="51"/>
  <c r="J145" i="51"/>
  <c r="J150" i="51"/>
  <c r="J146" i="51"/>
  <c r="BK136" i="51"/>
  <c r="J197" i="52"/>
  <c r="BK165" i="52"/>
  <c r="BK208" i="52"/>
  <c r="J185" i="52"/>
  <c r="BK159" i="52"/>
  <c r="J183" i="52"/>
  <c r="BK198" i="52"/>
  <c r="BK162" i="52"/>
  <c r="BK183" i="52"/>
  <c r="BK211" i="52"/>
  <c r="BK177" i="52"/>
  <c r="J146" i="52"/>
  <c r="BK214" i="52"/>
  <c r="J186" i="52"/>
  <c r="BK205" i="52"/>
  <c r="BK190" i="52"/>
  <c r="BK152" i="52"/>
  <c r="F41" i="53"/>
  <c r="BD161" i="1"/>
  <c r="J138" i="54"/>
  <c r="BK155" i="54"/>
  <c r="J151" i="54"/>
  <c r="BK150" i="54"/>
  <c r="BK160" i="54"/>
  <c r="J135" i="54"/>
  <c r="J167" i="55"/>
  <c r="BK206" i="55"/>
  <c r="J174" i="55"/>
  <c r="J184" i="55"/>
  <c r="J137" i="55"/>
  <c r="BK193" i="55"/>
  <c r="BK168" i="55"/>
  <c r="J156" i="55"/>
  <c r="BK181" i="55"/>
  <c r="J164" i="55"/>
  <c r="BK141" i="55"/>
  <c r="J181" i="55"/>
  <c r="BK144" i="55"/>
  <c r="J159" i="55"/>
  <c r="J214" i="55"/>
  <c r="BK190" i="55"/>
  <c r="BK154" i="55"/>
  <c r="J138" i="55"/>
  <c r="J141" i="56"/>
  <c r="BK147" i="56"/>
  <c r="J159" i="56"/>
  <c r="BK141" i="56"/>
  <c r="BK156" i="56"/>
  <c r="BK149" i="56"/>
  <c r="J134" i="56"/>
  <c r="BK145" i="57"/>
  <c r="J151" i="57"/>
  <c r="J152" i="57"/>
  <c r="BK129" i="57"/>
  <c r="J138" i="57"/>
  <c r="J144" i="57"/>
  <c r="J148" i="58"/>
  <c r="BK132" i="58"/>
  <c r="BK145" i="58"/>
  <c r="J133" i="58"/>
  <c r="BK147" i="58"/>
  <c r="J129" i="58"/>
  <c r="BK131" i="58"/>
  <c r="BK138" i="59"/>
  <c r="BK139" i="59"/>
  <c r="BK133" i="59"/>
  <c r="BK141" i="59"/>
  <c r="BK128" i="59"/>
  <c r="BK134" i="60"/>
  <c r="BK131" i="60"/>
  <c r="J127" i="60"/>
  <c r="J125" i="61"/>
  <c r="BK125" i="62"/>
  <c r="J207" i="2"/>
  <c r="J202" i="2"/>
  <c r="J196" i="2"/>
  <c r="BK190" i="2"/>
  <c r="J184" i="2"/>
  <c r="J179" i="2"/>
  <c r="J174" i="2"/>
  <c r="BK169" i="2"/>
  <c r="J164" i="2"/>
  <c r="BK159" i="2"/>
  <c r="J156" i="2"/>
  <c r="BK151" i="2"/>
  <c r="J146" i="2"/>
  <c r="BK141" i="2"/>
  <c r="AS155" i="1"/>
  <c r="F39" i="2"/>
  <c r="BK164" i="3"/>
  <c r="BK174" i="3"/>
  <c r="J142" i="3"/>
  <c r="J148" i="3"/>
  <c r="J139" i="3"/>
  <c r="BK169" i="4"/>
  <c r="BK146" i="4"/>
  <c r="J183" i="4"/>
  <c r="J188" i="4"/>
  <c r="BK173" i="4"/>
  <c r="J163" i="4"/>
  <c r="J153" i="4"/>
  <c r="J137" i="4"/>
  <c r="BK151" i="4"/>
  <c r="BK155" i="4"/>
  <c r="BK178" i="4"/>
  <c r="J155" i="4"/>
  <c r="BK184" i="5"/>
  <c r="J160" i="5"/>
  <c r="BK199" i="5"/>
  <c r="J178" i="5"/>
  <c r="J154" i="5"/>
  <c r="J185" i="5"/>
  <c r="BK198" i="5"/>
  <c r="J170" i="5"/>
  <c r="J189" i="5"/>
  <c r="BK173" i="5"/>
  <c r="J136" i="5"/>
  <c r="J166" i="5"/>
  <c r="BK195" i="5"/>
  <c r="BK159" i="5"/>
  <c r="J193" i="5"/>
  <c r="BK156" i="5"/>
  <c r="J194" i="6"/>
  <c r="BK140" i="6"/>
  <c r="J190" i="6"/>
  <c r="BK154" i="6"/>
  <c r="BK168" i="6"/>
  <c r="BK208" i="6"/>
  <c r="BK185" i="6"/>
  <c r="J205" i="6"/>
  <c r="BK169" i="6"/>
  <c r="BK210" i="6"/>
  <c r="BK186" i="6"/>
  <c r="J143" i="6"/>
  <c r="BK198" i="6"/>
  <c r="J170" i="6"/>
  <c r="J144" i="6"/>
  <c r="J212" i="6"/>
  <c r="BK179" i="6"/>
  <c r="BK226" i="7"/>
  <c r="BK210" i="7"/>
  <c r="J167" i="7"/>
  <c r="J147" i="7"/>
  <c r="BK212" i="7"/>
  <c r="BK176" i="7"/>
  <c r="BK244" i="7"/>
  <c r="BK228" i="7"/>
  <c r="J196" i="7"/>
  <c r="J161" i="7"/>
  <c r="J235" i="7"/>
  <c r="BK195" i="7"/>
  <c r="BK155" i="7"/>
  <c r="J226" i="7"/>
  <c r="BK208" i="7"/>
  <c r="J184" i="7"/>
  <c r="BK196" i="7"/>
  <c r="BK169" i="7"/>
  <c r="BK215" i="7"/>
  <c r="BK165" i="7"/>
  <c r="BK191" i="9"/>
  <c r="J168" i="9"/>
  <c r="BK138" i="9"/>
  <c r="J163" i="9"/>
  <c r="J206" i="9"/>
  <c r="J175" i="9"/>
  <c r="BK162" i="9"/>
  <c r="BK163" i="9"/>
  <c r="J142" i="9"/>
  <c r="J178" i="9"/>
  <c r="J149" i="9"/>
  <c r="BK207" i="9"/>
  <c r="BK196" i="9"/>
  <c r="J164" i="9"/>
  <c r="BK206" i="9"/>
  <c r="J176" i="9"/>
  <c r="BK148" i="9"/>
  <c r="J172" i="10"/>
  <c r="BK140" i="10"/>
  <c r="BK138" i="10"/>
  <c r="BK148" i="10"/>
  <c r="J165" i="10"/>
  <c r="J167" i="10"/>
  <c r="J150" i="10"/>
  <c r="J151" i="10"/>
  <c r="BK168" i="10"/>
  <c r="J219" i="11"/>
  <c r="BK195" i="11"/>
  <c r="BK175" i="11"/>
  <c r="BK141" i="11"/>
  <c r="BK207" i="11"/>
  <c r="J171" i="11"/>
  <c r="J142" i="11"/>
  <c r="J210" i="11"/>
  <c r="BK162" i="11"/>
  <c r="BK229" i="11"/>
  <c r="BK208" i="11"/>
  <c r="J193" i="11"/>
  <c r="J165" i="11"/>
  <c r="BK143" i="11"/>
  <c r="BK234" i="11"/>
  <c r="BK223" i="11"/>
  <c r="BK198" i="11"/>
  <c r="BK163" i="11"/>
  <c r="J208" i="11"/>
  <c r="J178" i="11"/>
  <c r="J143" i="11"/>
  <c r="BK262" i="11"/>
  <c r="J258" i="11"/>
  <c r="BK254" i="11"/>
  <c r="J249" i="11"/>
  <c r="J245" i="11"/>
  <c r="BK239" i="11"/>
  <c r="J228" i="11"/>
  <c r="J213" i="11"/>
  <c r="BK188" i="11"/>
  <c r="BK170" i="12"/>
  <c r="BK151" i="12"/>
  <c r="BK202" i="12"/>
  <c r="J182" i="12"/>
  <c r="J171" i="12"/>
  <c r="J145" i="12"/>
  <c r="BK192" i="12"/>
  <c r="J175" i="12"/>
  <c r="BK147" i="12"/>
  <c r="J193" i="12"/>
  <c r="J189" i="12"/>
  <c r="BK177" i="12"/>
  <c r="J144" i="12"/>
  <c r="BK148" i="12"/>
  <c r="BK196" i="12"/>
  <c r="BK155" i="12"/>
  <c r="J194" i="12"/>
  <c r="J151" i="12"/>
  <c r="BK207" i="12"/>
  <c r="J192" i="12"/>
  <c r="J174" i="12"/>
  <c r="J152" i="12"/>
  <c r="BK176" i="13"/>
  <c r="BK151" i="13"/>
  <c r="BK203" i="13"/>
  <c r="BK168" i="13"/>
  <c r="J158" i="13"/>
  <c r="J142" i="13"/>
  <c r="BK197" i="13"/>
  <c r="BK174" i="13"/>
  <c r="BK160" i="13"/>
  <c r="J141" i="13"/>
  <c r="BK158" i="13"/>
  <c r="BK195" i="13"/>
  <c r="BK171" i="13"/>
  <c r="J156" i="13"/>
  <c r="BK189" i="13"/>
  <c r="BK179" i="13"/>
  <c r="J153" i="13"/>
  <c r="BK180" i="13"/>
  <c r="J149" i="13"/>
  <c r="J172" i="13"/>
  <c r="BK170" i="14"/>
  <c r="J138" i="14"/>
  <c r="BK162" i="14"/>
  <c r="BK140" i="14"/>
  <c r="BK143" i="14"/>
  <c r="BK160" i="14"/>
  <c r="J174" i="14"/>
  <c r="J146" i="14"/>
  <c r="J136" i="14"/>
  <c r="BK164" i="15"/>
  <c r="J183" i="15"/>
  <c r="J155" i="15"/>
  <c r="J179" i="15"/>
  <c r="J163" i="15"/>
  <c r="J182" i="15"/>
  <c r="J158" i="15"/>
  <c r="BK183" i="15"/>
  <c r="BK157" i="15"/>
  <c r="BK171" i="15"/>
  <c r="J153" i="15"/>
  <c r="BK193" i="16"/>
  <c r="J145" i="16"/>
  <c r="J182" i="16"/>
  <c r="J157" i="16"/>
  <c r="J187" i="16"/>
  <c r="J155" i="16"/>
  <c r="J175" i="16"/>
  <c r="J179" i="16"/>
  <c r="BK195" i="16"/>
  <c r="BK161" i="16"/>
  <c r="J168" i="16"/>
  <c r="BK199" i="16"/>
  <c r="J184" i="16"/>
  <c r="BK152" i="16"/>
  <c r="J198" i="17"/>
  <c r="BK174" i="17"/>
  <c r="J201" i="17"/>
  <c r="BK169" i="17"/>
  <c r="J143" i="17"/>
  <c r="BK175" i="17"/>
  <c r="BK139" i="17"/>
  <c r="BK200" i="17"/>
  <c r="J171" i="17"/>
  <c r="BK193" i="17"/>
  <c r="BK154" i="17"/>
  <c r="BK195" i="17"/>
  <c r="BK167" i="17"/>
  <c r="J191" i="17"/>
  <c r="BK152" i="17"/>
  <c r="J185" i="17"/>
  <c r="BK138" i="17"/>
  <c r="BK225" i="18"/>
  <c r="BK182" i="18"/>
  <c r="BK238" i="18"/>
  <c r="BK214" i="18"/>
  <c r="J174" i="18"/>
  <c r="J148" i="18"/>
  <c r="J220" i="18"/>
  <c r="J195" i="18"/>
  <c r="BK151" i="18"/>
  <c r="BK220" i="18"/>
  <c r="BK184" i="18"/>
  <c r="BK224" i="18"/>
  <c r="BK197" i="18"/>
  <c r="BK222" i="18"/>
  <c r="J194" i="18"/>
  <c r="BK169" i="18"/>
  <c r="BK194" i="18"/>
  <c r="BK168" i="18"/>
  <c r="J225" i="18"/>
  <c r="BK153" i="18"/>
  <c r="F37" i="19"/>
  <c r="AZ118" i="1"/>
  <c r="J166" i="20"/>
  <c r="BK218" i="20"/>
  <c r="BK191" i="20"/>
  <c r="BK164" i="20"/>
  <c r="BK211" i="20"/>
  <c r="J174" i="20"/>
  <c r="BK153" i="20"/>
  <c r="BK204" i="20"/>
  <c r="J171" i="20"/>
  <c r="BK141" i="20"/>
  <c r="J179" i="20"/>
  <c r="J147" i="20"/>
  <c r="BK200" i="20"/>
  <c r="J159" i="20"/>
  <c r="J206" i="20"/>
  <c r="BK173" i="20"/>
  <c r="J196" i="20"/>
  <c r="J177" i="20"/>
  <c r="J138" i="20"/>
  <c r="BK152" i="21"/>
  <c r="J150" i="21"/>
  <c r="J163" i="21"/>
  <c r="J161" i="21"/>
  <c r="BK167" i="21"/>
  <c r="J148" i="21"/>
  <c r="BK173" i="21"/>
  <c r="BK136" i="21"/>
  <c r="BK150" i="21"/>
  <c r="BK207" i="22"/>
  <c r="J157" i="22"/>
  <c r="BK237" i="22"/>
  <c r="J204" i="22"/>
  <c r="J183" i="22"/>
  <c r="J159" i="22"/>
  <c r="BK244" i="22"/>
  <c r="J208" i="22"/>
  <c r="J164" i="22"/>
  <c r="BK259" i="22"/>
  <c r="J248" i="22"/>
  <c r="J222" i="22"/>
  <c r="J205" i="22"/>
  <c r="BK167" i="22"/>
  <c r="J255" i="22"/>
  <c r="J243" i="22"/>
  <c r="J227" i="22"/>
  <c r="BK195" i="22"/>
  <c r="J168" i="22"/>
  <c r="BK250" i="22"/>
  <c r="BK209" i="22"/>
  <c r="BK174" i="22"/>
  <c r="J153" i="22"/>
  <c r="BK215" i="22"/>
  <c r="BK187" i="22"/>
  <c r="BK156" i="22"/>
  <c r="BK257" i="22"/>
  <c r="J239" i="22"/>
  <c r="BK164" i="22"/>
  <c r="BK200" i="23"/>
  <c r="BK150" i="23"/>
  <c r="BK177" i="23"/>
  <c r="BK196" i="23"/>
  <c r="BK166" i="23"/>
  <c r="J198" i="23"/>
  <c r="BK157" i="23"/>
  <c r="BK187" i="23"/>
  <c r="J155" i="23"/>
  <c r="BK143" i="23"/>
  <c r="J163" i="23"/>
  <c r="BK185" i="23"/>
  <c r="BK146" i="23"/>
  <c r="J170" i="23"/>
  <c r="BK172" i="24"/>
  <c r="J161" i="24"/>
  <c r="J188" i="24"/>
  <c r="BK162" i="24"/>
  <c r="J139" i="24"/>
  <c r="J153" i="24"/>
  <c r="J174" i="24"/>
  <c r="BK187" i="24"/>
  <c r="BK137" i="24"/>
  <c r="BK158" i="24"/>
  <c r="BK139" i="24"/>
  <c r="BK157" i="24"/>
  <c r="BK163" i="24"/>
  <c r="J170" i="25"/>
  <c r="J136" i="25"/>
  <c r="J149" i="25"/>
  <c r="J158" i="25"/>
  <c r="BK168" i="25"/>
  <c r="BK172" i="25"/>
  <c r="BK165" i="25"/>
  <c r="J137" i="25"/>
  <c r="BK146" i="25"/>
  <c r="J162" i="26"/>
  <c r="BK189" i="26"/>
  <c r="J160" i="26"/>
  <c r="J174" i="26"/>
  <c r="J185" i="26"/>
  <c r="BK168" i="26"/>
  <c r="J175" i="26"/>
  <c r="J189" i="26"/>
  <c r="BK137" i="26"/>
  <c r="J190" i="26"/>
  <c r="BK140" i="26"/>
  <c r="BK158" i="27"/>
  <c r="J136" i="27"/>
  <c r="BK162" i="27"/>
  <c r="J156" i="27"/>
  <c r="BK138" i="27"/>
  <c r="J160" i="27"/>
  <c r="J155" i="27"/>
  <c r="BK177" i="27"/>
  <c r="J178" i="27"/>
  <c r="J149" i="27"/>
  <c r="BK146" i="28"/>
  <c r="J161" i="28"/>
  <c r="J139" i="28"/>
  <c r="J164" i="28"/>
  <c r="BK142" i="28"/>
  <c r="BK156" i="28"/>
  <c r="BK133" i="28"/>
  <c r="J135" i="28"/>
  <c r="J214" i="29"/>
  <c r="J191" i="29"/>
  <c r="BK158" i="29"/>
  <c r="J198" i="29"/>
  <c r="J159" i="29"/>
  <c r="J148" i="29"/>
  <c r="J201" i="29"/>
  <c r="BK167" i="29"/>
  <c r="BK223" i="29"/>
  <c r="J199" i="29"/>
  <c r="J225" i="29"/>
  <c r="BK213" i="29"/>
  <c r="BK191" i="29"/>
  <c r="J168" i="29"/>
  <c r="J230" i="29"/>
  <c r="BK168" i="29"/>
  <c r="J147" i="29"/>
  <c r="BK189" i="29"/>
  <c r="BK166" i="29"/>
  <c r="J129" i="30"/>
  <c r="J179" i="31"/>
  <c r="J169" i="31"/>
  <c r="BK180" i="31"/>
  <c r="BK161" i="31"/>
  <c r="J135" i="31"/>
  <c r="J173" i="31"/>
  <c r="J163" i="31"/>
  <c r="J175" i="31"/>
  <c r="J146" i="31"/>
  <c r="J159" i="31"/>
  <c r="J144" i="31"/>
  <c r="BK137" i="32"/>
  <c r="J134" i="32"/>
  <c r="BK147" i="32"/>
  <c r="BK134" i="32"/>
  <c r="J148" i="32"/>
  <c r="BK146" i="32"/>
  <c r="J149" i="32"/>
  <c r="J161" i="33"/>
  <c r="BK164" i="33"/>
  <c r="BK141" i="33"/>
  <c r="BK151" i="33"/>
  <c r="J152" i="33"/>
  <c r="BK159" i="33"/>
  <c r="BK156" i="33"/>
  <c r="BK152" i="34"/>
  <c r="BK158" i="34"/>
  <c r="J182" i="34"/>
  <c r="BK157" i="34"/>
  <c r="J158" i="34"/>
  <c r="J184" i="34"/>
  <c r="J162" i="34"/>
  <c r="J171" i="34"/>
  <c r="J163" i="34"/>
  <c r="BK155" i="34"/>
  <c r="BK157" i="35"/>
  <c r="J153" i="35"/>
  <c r="BK152" i="35"/>
  <c r="BK142" i="35"/>
  <c r="BK161" i="35"/>
  <c r="BK150" i="35"/>
  <c r="BK184" i="36"/>
  <c r="J161" i="36"/>
  <c r="BK225" i="36"/>
  <c r="BK174" i="36"/>
  <c r="BK220" i="36"/>
  <c r="J187" i="36"/>
  <c r="BK166" i="36"/>
  <c r="J208" i="36"/>
  <c r="BK156" i="36"/>
  <c r="BK183" i="36"/>
  <c r="BK158" i="36"/>
  <c r="BK219" i="36"/>
  <c r="J191" i="36"/>
  <c r="BK149" i="36"/>
  <c r="J201" i="36"/>
  <c r="BK160" i="36"/>
  <c r="J236" i="36"/>
  <c r="BK210" i="36"/>
  <c r="J180" i="36"/>
  <c r="BK129" i="37"/>
  <c r="J175" i="38"/>
  <c r="BK161" i="38"/>
  <c r="J153" i="38"/>
  <c r="J138" i="38"/>
  <c r="BK157" i="38"/>
  <c r="BK155" i="38"/>
  <c r="BK153" i="38"/>
  <c r="BK174" i="38"/>
  <c r="BK154" i="38"/>
  <c r="BK158" i="38"/>
  <c r="J157" i="38"/>
  <c r="J169" i="39"/>
  <c r="J142" i="39"/>
  <c r="BK146" i="39"/>
  <c r="J151" i="39"/>
  <c r="BK154" i="39"/>
  <c r="J153" i="39"/>
  <c r="J153" i="40"/>
  <c r="J147" i="40"/>
  <c r="BK151" i="40"/>
  <c r="BK160" i="40"/>
  <c r="J146" i="40"/>
  <c r="BK137" i="40"/>
  <c r="BK152" i="41"/>
  <c r="BK147" i="41"/>
  <c r="BK145" i="41"/>
  <c r="J145" i="41"/>
  <c r="J136" i="41"/>
  <c r="BK162" i="41"/>
  <c r="BK163" i="42"/>
  <c r="BK154" i="42"/>
  <c r="J151" i="42"/>
  <c r="BK157" i="42"/>
  <c r="J147" i="42"/>
  <c r="J149" i="42"/>
  <c r="J162" i="42"/>
  <c r="J173" i="42"/>
  <c r="BK149" i="42"/>
  <c r="BK130" i="43"/>
  <c r="J132" i="43"/>
  <c r="BK132" i="43"/>
  <c r="J163" i="44"/>
  <c r="BK143" i="44"/>
  <c r="BK170" i="44"/>
  <c r="BK160" i="44"/>
  <c r="J180" i="44"/>
  <c r="BK147" i="44"/>
  <c r="J175" i="44"/>
  <c r="J182" i="44"/>
  <c r="J200" i="44"/>
  <c r="BK140" i="44"/>
  <c r="BK161" i="44"/>
  <c r="J129" i="45"/>
  <c r="J164" i="46"/>
  <c r="BK158" i="46"/>
  <c r="BK165" i="46"/>
  <c r="BK153" i="46"/>
  <c r="BK138" i="46"/>
  <c r="J151" i="46"/>
  <c r="BK139" i="46"/>
  <c r="J169" i="46"/>
  <c r="BK175" i="46"/>
  <c r="BK157" i="46"/>
  <c r="J141" i="47"/>
  <c r="J146" i="47"/>
  <c r="J150" i="47"/>
  <c r="BK146" i="47"/>
  <c r="BK144" i="47"/>
  <c r="J188" i="48"/>
  <c r="BK149" i="48"/>
  <c r="J161" i="48"/>
  <c r="BK190" i="48"/>
  <c r="J142" i="48"/>
  <c r="BK161" i="48"/>
  <c r="J178" i="48"/>
  <c r="BK159" i="48"/>
  <c r="BK178" i="48"/>
  <c r="J151" i="48"/>
  <c r="BK184" i="48"/>
  <c r="BK163" i="48"/>
  <c r="J157" i="48"/>
  <c r="BK175" i="49"/>
  <c r="J142" i="49"/>
  <c r="BK172" i="49"/>
  <c r="J140" i="49"/>
  <c r="J153" i="49"/>
  <c r="J179" i="49"/>
  <c r="J152" i="49"/>
  <c r="BK139" i="49"/>
  <c r="J160" i="49"/>
  <c r="BK136" i="49"/>
  <c r="BK193" i="50"/>
  <c r="BK175" i="50"/>
  <c r="BK202" i="50"/>
  <c r="J180" i="50"/>
  <c r="J144" i="50"/>
  <c r="BK150" i="50"/>
  <c r="J179" i="50"/>
  <c r="BK144" i="50"/>
  <c r="BK196" i="50"/>
  <c r="J152" i="50"/>
  <c r="J196" i="50"/>
  <c r="J159" i="50"/>
  <c r="J178" i="50"/>
  <c r="J139" i="50"/>
  <c r="J170" i="50"/>
  <c r="BK154" i="50"/>
  <c r="BK154" i="51"/>
  <c r="BK144" i="51"/>
  <c r="J138" i="51"/>
  <c r="J151" i="51"/>
  <c r="BK131" i="51"/>
  <c r="J208" i="52"/>
  <c r="BK185" i="52"/>
  <c r="J143" i="52"/>
  <c r="BK195" i="52"/>
  <c r="BK161" i="52"/>
  <c r="J196" i="52"/>
  <c r="J217" i="52"/>
  <c r="J161" i="52"/>
  <c r="BK200" i="52"/>
  <c r="J160" i="52"/>
  <c r="J194" i="52"/>
  <c r="J162" i="52"/>
  <c r="BK220" i="52"/>
  <c r="BK179" i="52"/>
  <c r="J200" i="52"/>
  <c r="BK171" i="52"/>
  <c r="F40" i="53"/>
  <c r="BC161" i="1"/>
  <c r="J140" i="54"/>
  <c r="J159" i="54"/>
  <c r="BK158" i="54"/>
  <c r="J139" i="54"/>
  <c r="BK133" i="54"/>
  <c r="BK152" i="54"/>
  <c r="J212" i="55"/>
  <c r="J150" i="55"/>
  <c r="J193" i="55"/>
  <c r="BK146" i="55"/>
  <c r="BK188" i="55"/>
  <c r="BK207" i="55"/>
  <c r="J183" i="55"/>
  <c r="BK165" i="55"/>
  <c r="J197" i="55"/>
  <c r="BK172" i="55"/>
  <c r="BK155" i="55"/>
  <c r="J188" i="55"/>
  <c r="BK169" i="55"/>
  <c r="J204" i="55"/>
  <c r="J144" i="55"/>
  <c r="BK213" i="55"/>
  <c r="BK170" i="55"/>
  <c r="J143" i="55"/>
  <c r="BK134" i="56"/>
  <c r="J131" i="56"/>
  <c r="J143" i="56"/>
  <c r="BK130" i="56"/>
  <c r="J155" i="56"/>
  <c r="BK138" i="57"/>
  <c r="BK146" i="57"/>
  <c r="BK131" i="57"/>
  <c r="BK137" i="57"/>
  <c r="J146" i="57"/>
  <c r="J147" i="58"/>
  <c r="BK129" i="58"/>
  <c r="BK142" i="58"/>
  <c r="BK137" i="58"/>
  <c r="J140" i="58"/>
  <c r="J130" i="58"/>
  <c r="BK140" i="59"/>
  <c r="J131" i="59"/>
  <c r="J141" i="59"/>
  <c r="J131" i="60"/>
  <c r="J128" i="60"/>
  <c r="BK140" i="60"/>
  <c r="BK127" i="60"/>
  <c r="F35" i="61"/>
  <c r="AZ171" i="1"/>
  <c r="J205" i="2"/>
  <c r="J201" i="2"/>
  <c r="J195" i="2"/>
  <c r="BK187" i="2"/>
  <c r="J182" i="2"/>
  <c r="J178" i="2"/>
  <c r="J175" i="2"/>
  <c r="J171" i="2"/>
  <c r="BK167" i="2"/>
  <c r="J163" i="2"/>
  <c r="J158" i="2"/>
  <c r="BK154" i="2"/>
  <c r="BK150" i="2"/>
  <c r="J147" i="2"/>
  <c r="BK142" i="2"/>
  <c r="J139" i="2"/>
  <c r="AS121" i="1"/>
  <c r="AS97" i="1"/>
  <c r="BK171" i="3"/>
  <c r="BK165" i="3"/>
  <c r="J153" i="3"/>
  <c r="BK170" i="3"/>
  <c r="J157" i="3"/>
  <c r="J140" i="3"/>
  <c r="BK160" i="3"/>
  <c r="BK152" i="3"/>
  <c r="J145" i="3"/>
  <c r="BK139" i="3"/>
  <c r="J174" i="3"/>
  <c r="BK169" i="3"/>
  <c r="J175" i="3"/>
  <c r="J152" i="3"/>
  <c r="J150" i="3"/>
  <c r="BK161" i="3"/>
  <c r="J173" i="4"/>
  <c r="J140" i="4"/>
  <c r="BK175" i="4"/>
  <c r="J187" i="4"/>
  <c r="J172" i="4"/>
  <c r="BK164" i="4"/>
  <c r="J182" i="4"/>
  <c r="BK179" i="4"/>
  <c r="J184" i="4"/>
  <c r="BK157" i="4"/>
  <c r="BK159" i="4"/>
  <c r="BK170" i="4"/>
  <c r="J196" i="5"/>
  <c r="J169" i="5"/>
  <c r="J149" i="5"/>
  <c r="J197" i="5"/>
  <c r="BK177" i="5"/>
  <c r="J147" i="5"/>
  <c r="J184" i="5"/>
  <c r="J145" i="5"/>
  <c r="BK153" i="5"/>
  <c r="J183" i="5"/>
  <c r="J159" i="5"/>
  <c r="BK187" i="5"/>
  <c r="BK145" i="5"/>
  <c r="BK183" i="5"/>
  <c r="J135" i="5"/>
  <c r="J153" i="5"/>
  <c r="J187" i="6"/>
  <c r="J147" i="6"/>
  <c r="J191" i="6"/>
  <c r="J165" i="6"/>
  <c r="J196" i="6"/>
  <c r="BK146" i="6"/>
  <c r="J193" i="6"/>
  <c r="J140" i="6"/>
  <c r="BK173" i="6"/>
  <c r="BK145" i="6"/>
  <c r="J183" i="6"/>
  <c r="J145" i="6"/>
  <c r="J195" i="6"/>
  <c r="J169" i="6"/>
  <c r="BK141" i="6"/>
  <c r="J198" i="6"/>
  <c r="J175" i="6"/>
  <c r="BK231" i="7"/>
  <c r="J222" i="7"/>
  <c r="J195" i="7"/>
  <c r="J156" i="7"/>
  <c r="BK190" i="7"/>
  <c r="J152" i="7"/>
  <c r="J163" i="7"/>
  <c r="BK235" i="7"/>
  <c r="J215" i="7"/>
  <c r="J183" i="7"/>
  <c r="J165" i="7"/>
  <c r="J231" i="7"/>
  <c r="J182" i="7"/>
  <c r="J241" i="7"/>
  <c r="BK218" i="7"/>
  <c r="J191" i="7"/>
  <c r="J160" i="7"/>
  <c r="BK175" i="7"/>
  <c r="BK214" i="7"/>
  <c r="BK163" i="7"/>
  <c r="BK129" i="8"/>
  <c r="F39" i="8"/>
  <c r="BB104" i="1"/>
  <c r="BK167" i="9"/>
  <c r="BK208" i="9"/>
  <c r="BK179" i="9"/>
  <c r="J203" i="9"/>
  <c r="J209" i="9"/>
  <c r="J189" i="9"/>
  <c r="BK177" i="9"/>
  <c r="BK161" i="9"/>
  <c r="J196" i="9"/>
  <c r="J180" i="9"/>
  <c r="J153" i="9"/>
  <c r="BK197" i="9"/>
  <c r="J161" i="9"/>
  <c r="BK139" i="9"/>
  <c r="J191" i="9"/>
  <c r="BK158" i="9"/>
  <c r="J137" i="9"/>
  <c r="J152" i="10"/>
  <c r="BK157" i="10"/>
  <c r="J141" i="10"/>
  <c r="J162" i="10"/>
  <c r="BK160" i="10"/>
  <c r="J135" i="10"/>
  <c r="BK165" i="10"/>
  <c r="BK136" i="10"/>
  <c r="J199" i="11"/>
  <c r="BK171" i="11"/>
  <c r="J152" i="11"/>
  <c r="BK210" i="11"/>
  <c r="J153" i="11"/>
  <c r="J231" i="11"/>
  <c r="J195" i="11"/>
  <c r="BK177" i="11"/>
  <c r="J156" i="11"/>
  <c r="BK216" i="11"/>
  <c r="BK181" i="11"/>
  <c r="BK154" i="11"/>
  <c r="J240" i="11"/>
  <c r="BK233" i="11"/>
  <c r="BK222" i="11"/>
  <c r="J196" i="11"/>
  <c r="J140" i="11"/>
  <c r="BK203" i="11"/>
  <c r="BK165" i="11"/>
  <c r="BK264" i="11"/>
  <c r="BK259" i="11"/>
  <c r="BK255" i="11"/>
  <c r="BK252" i="11"/>
  <c r="BK250" i="11"/>
  <c r="BK247" i="11"/>
  <c r="BK242" i="11"/>
  <c r="J233" i="11"/>
  <c r="J216" i="11"/>
  <c r="BK182" i="11"/>
  <c r="BK156" i="11"/>
  <c r="J186" i="12"/>
  <c r="J179" i="12"/>
  <c r="J206" i="13"/>
  <c r="BK140" i="13"/>
  <c r="BK155" i="13"/>
  <c r="J180" i="13"/>
  <c r="BK145" i="14"/>
  <c r="J149" i="14"/>
  <c r="BK164" i="14"/>
  <c r="BK139" i="14"/>
  <c r="BK151" i="14"/>
  <c r="BK143" i="15"/>
  <c r="BK179" i="15"/>
  <c r="BK154" i="15"/>
  <c r="J178" i="15"/>
  <c r="BK160" i="15"/>
  <c r="BK191" i="15"/>
  <c r="BK169" i="15"/>
  <c r="BK155" i="15"/>
  <c r="BK174" i="15"/>
  <c r="BK138" i="15"/>
  <c r="BK163" i="15"/>
  <c r="J152" i="15"/>
  <c r="BK190" i="16"/>
  <c r="BK164" i="16"/>
  <c r="BK187" i="16"/>
  <c r="J164" i="16"/>
  <c r="BK146" i="16"/>
  <c r="BK169" i="16"/>
  <c r="BK196" i="16"/>
  <c r="BK166" i="16"/>
  <c r="J178" i="16"/>
  <c r="J144" i="16"/>
  <c r="BK178" i="16"/>
  <c r="BK147" i="16"/>
  <c r="BK185" i="16"/>
  <c r="J161" i="16"/>
  <c r="J198" i="16"/>
  <c r="J180" i="16"/>
  <c r="J147" i="16"/>
  <c r="J208" i="17"/>
  <c r="J186" i="17"/>
  <c r="J209" i="17"/>
  <c r="BK186" i="17"/>
  <c r="BK157" i="17"/>
  <c r="J137" i="17"/>
  <c r="J181" i="17"/>
  <c r="BK137" i="17"/>
  <c r="J199" i="17"/>
  <c r="BK179" i="17"/>
  <c r="J189" i="17"/>
  <c r="J157" i="17"/>
  <c r="J139" i="17"/>
  <c r="BK170" i="17"/>
  <c r="BK180" i="17"/>
  <c r="J211" i="17"/>
  <c r="BK196" i="17"/>
  <c r="J160" i="17"/>
  <c r="J248" i="18"/>
  <c r="BK234" i="18"/>
  <c r="J171" i="18"/>
  <c r="BK229" i="18"/>
  <c r="J209" i="18"/>
  <c r="J196" i="18"/>
  <c r="J164" i="18"/>
  <c r="J236" i="18"/>
  <c r="BK212" i="18"/>
  <c r="BK157" i="18"/>
  <c r="BK230" i="18"/>
  <c r="J204" i="18"/>
  <c r="BK164" i="18"/>
  <c r="J235" i="18"/>
  <c r="BK208" i="18"/>
  <c r="J151" i="18"/>
  <c r="BK203" i="18"/>
  <c r="BK179" i="18"/>
  <c r="J157" i="18"/>
  <c r="BK177" i="18"/>
  <c r="BK235" i="18"/>
  <c r="J161" i="18"/>
  <c r="F41" i="19"/>
  <c r="BD118" i="1"/>
  <c r="BK196" i="20"/>
  <c r="J169" i="20"/>
  <c r="J211" i="20"/>
  <c r="BK190" i="20"/>
  <c r="J160" i="20"/>
  <c r="BK219" i="20"/>
  <c r="BK183" i="20"/>
  <c r="J158" i="20"/>
  <c r="BK212" i="20"/>
  <c r="BK170" i="20"/>
  <c r="BK201" i="20"/>
  <c r="J175" i="20"/>
  <c r="BK205" i="20"/>
  <c r="BK177" i="20"/>
  <c r="J139" i="20"/>
  <c r="J176" i="20"/>
  <c r="BK137" i="20"/>
  <c r="J172" i="20"/>
  <c r="J168" i="21"/>
  <c r="J172" i="21"/>
  <c r="BK135" i="21"/>
  <c r="J152" i="21"/>
  <c r="BK157" i="21"/>
  <c r="BK164" i="21"/>
  <c r="BK141" i="21"/>
  <c r="J164" i="21"/>
  <c r="J137" i="21"/>
  <c r="J139" i="21"/>
  <c r="BK205" i="22"/>
  <c r="J155" i="22"/>
  <c r="BK230" i="22"/>
  <c r="BK200" i="22"/>
  <c r="BK178" i="22"/>
  <c r="J139" i="22"/>
  <c r="J236" i="22"/>
  <c r="BK184" i="22"/>
  <c r="J156" i="22"/>
  <c r="BK254" i="22"/>
  <c r="BK233" i="22"/>
  <c r="J218" i="22"/>
  <c r="J196" i="22"/>
  <c r="BK172" i="22"/>
  <c r="J254" i="22"/>
  <c r="BK235" i="22"/>
  <c r="BK204" i="22"/>
  <c r="J190" i="22"/>
  <c r="J172" i="22"/>
  <c r="BK146" i="22"/>
  <c r="J229" i="22"/>
  <c r="BK197" i="22"/>
  <c r="J165" i="22"/>
  <c r="J232" i="22"/>
  <c r="J194" i="22"/>
  <c r="BK162" i="22"/>
  <c r="BK261" i="22"/>
  <c r="J253" i="22"/>
  <c r="J185" i="22"/>
  <c r="J147" i="22"/>
  <c r="J192" i="23"/>
  <c r="BK144" i="23"/>
  <c r="BK173" i="23"/>
  <c r="BK181" i="23"/>
  <c r="J141" i="23"/>
  <c r="J186" i="23"/>
  <c r="J148" i="23"/>
  <c r="BK163" i="23"/>
  <c r="BK141" i="23"/>
  <c r="BK147" i="23"/>
  <c r="BK164" i="23"/>
  <c r="J181" i="23"/>
  <c r="J145" i="23"/>
  <c r="J179" i="24"/>
  <c r="J157" i="24"/>
  <c r="BK183" i="24"/>
  <c r="J141" i="24"/>
  <c r="J154" i="24"/>
  <c r="BK144" i="24"/>
  <c r="J140" i="24"/>
  <c r="BK166" i="24"/>
  <c r="BK150" i="24"/>
  <c r="BK136" i="24"/>
  <c r="BK152" i="24"/>
  <c r="BK169" i="24"/>
  <c r="BK160" i="25"/>
  <c r="BK162" i="25"/>
  <c r="BK135" i="25"/>
  <c r="BK142" i="25"/>
  <c r="J147" i="25"/>
  <c r="J159" i="25"/>
  <c r="BK143" i="25"/>
  <c r="J153" i="25"/>
  <c r="J162" i="25"/>
  <c r="J146" i="26"/>
  <c r="BK185" i="26"/>
  <c r="BK159" i="26"/>
  <c r="J168" i="26"/>
  <c r="BK170" i="26"/>
  <c r="J179" i="26"/>
  <c r="BK190" i="26"/>
  <c r="BK144" i="26"/>
  <c r="BK157" i="26"/>
  <c r="J140" i="26"/>
  <c r="BK162" i="26"/>
  <c r="BK160" i="27"/>
  <c r="BK137" i="27"/>
  <c r="J180" i="27"/>
  <c r="BK163" i="27"/>
  <c r="J135" i="27"/>
  <c r="J159" i="27"/>
  <c r="BK152" i="27"/>
  <c r="BK156" i="27"/>
  <c r="J157" i="27"/>
  <c r="BK153" i="27"/>
  <c r="J136" i="28"/>
  <c r="J147" i="28"/>
  <c r="J141" i="28"/>
  <c r="BK157" i="28"/>
  <c r="J167" i="28"/>
  <c r="BK145" i="28"/>
  <c r="J145" i="28"/>
  <c r="BK136" i="28"/>
  <c r="J229" i="29"/>
  <c r="J204" i="29"/>
  <c r="J178" i="29"/>
  <c r="BK162" i="29"/>
  <c r="BK218" i="29"/>
  <c r="J195" i="29"/>
  <c r="J152" i="29"/>
  <c r="J212" i="29"/>
  <c r="J182" i="29"/>
  <c r="BK150" i="29"/>
  <c r="BK204" i="29"/>
  <c r="BK184" i="29"/>
  <c r="BK216" i="29"/>
  <c r="J189" i="29"/>
  <c r="J164" i="29"/>
  <c r="J217" i="29"/>
  <c r="J166" i="29"/>
  <c r="BK208" i="29"/>
  <c r="J176" i="29"/>
  <c r="BK153" i="29"/>
  <c r="J180" i="31"/>
  <c r="J172" i="31"/>
  <c r="BK157" i="31"/>
  <c r="J166" i="31"/>
  <c r="J138" i="31"/>
  <c r="J142" i="31"/>
  <c r="J156" i="31"/>
  <c r="BK171" i="31"/>
  <c r="BK143" i="31"/>
  <c r="J155" i="31"/>
  <c r="J140" i="31"/>
  <c r="BK135" i="32"/>
  <c r="BK162" i="32"/>
  <c r="J142" i="32"/>
  <c r="BK149" i="32"/>
  <c r="J159" i="32"/>
  <c r="BK156" i="32"/>
  <c r="J163" i="33"/>
  <c r="BK163" i="33"/>
  <c r="J153" i="33"/>
  <c r="BK140" i="33"/>
  <c r="BK137" i="33"/>
  <c r="J140" i="33"/>
  <c r="BK184" i="34"/>
  <c r="J147" i="34"/>
  <c r="J150" i="34"/>
  <c r="J169" i="34"/>
  <c r="BK153" i="34"/>
  <c r="J154" i="34"/>
  <c r="J181" i="34"/>
  <c r="BK159" i="34"/>
  <c r="J168" i="34"/>
  <c r="BK180" i="34"/>
  <c r="BK179" i="34"/>
  <c r="BK160" i="34"/>
  <c r="BK133" i="35"/>
  <c r="BK156" i="35"/>
  <c r="J161" i="35"/>
  <c r="J134" i="35"/>
  <c r="J149" i="35"/>
  <c r="BK154" i="35"/>
  <c r="J218" i="36"/>
  <c r="J174" i="36"/>
  <c r="BK231" i="36"/>
  <c r="BK196" i="36"/>
  <c r="J149" i="36"/>
  <c r="BK212" i="36"/>
  <c r="J185" i="36"/>
  <c r="J223" i="36"/>
  <c r="BK206" i="36"/>
  <c r="J163" i="36"/>
  <c r="J177" i="36"/>
  <c r="J147" i="36"/>
  <c r="J204" i="36"/>
  <c r="J154" i="36"/>
  <c r="BK227" i="36"/>
  <c r="J173" i="36"/>
  <c r="J152" i="36"/>
  <c r="J234" i="36"/>
  <c r="J211" i="36"/>
  <c r="BK182" i="36"/>
  <c r="J155" i="36"/>
  <c r="J37" i="37"/>
  <c r="AV141" i="1"/>
  <c r="J147" i="38"/>
  <c r="BK162" i="38"/>
  <c r="BK143" i="38"/>
  <c r="BK175" i="38"/>
  <c r="J149" i="38"/>
  <c r="J164" i="38"/>
  <c r="J166" i="38"/>
  <c r="J155" i="38"/>
  <c r="BK163" i="39"/>
  <c r="BK169" i="39"/>
  <c r="BK153" i="39"/>
  <c r="BK155" i="39"/>
  <c r="BK157" i="39"/>
  <c r="J146" i="39"/>
  <c r="J144" i="40"/>
  <c r="J141" i="40"/>
  <c r="BK146" i="40"/>
  <c r="J149" i="40"/>
  <c r="J142" i="40"/>
  <c r="J138" i="40"/>
  <c r="BK154" i="41"/>
  <c r="BK160" i="41"/>
  <c r="BK150" i="41"/>
  <c r="J147" i="41"/>
  <c r="BK158" i="41"/>
  <c r="J172" i="42"/>
  <c r="BK166" i="42"/>
  <c r="J165" i="42"/>
  <c r="BK135" i="42"/>
  <c r="J161" i="42"/>
  <c r="J152" i="42"/>
  <c r="J167" i="42"/>
  <c r="J140" i="42"/>
  <c r="BK156" i="42"/>
  <c r="BK140" i="42"/>
  <c r="BK131" i="43"/>
  <c r="J138" i="43"/>
  <c r="J136" i="43"/>
  <c r="J155" i="44"/>
  <c r="BK196" i="44"/>
  <c r="J193" i="44"/>
  <c r="BK154" i="44"/>
  <c r="J183" i="44"/>
  <c r="J165" i="44"/>
  <c r="J196" i="44"/>
  <c r="BK162" i="44"/>
  <c r="BK175" i="44"/>
  <c r="BK200" i="44"/>
  <c r="BK165" i="44"/>
  <c r="J187" i="44"/>
  <c r="J149" i="44"/>
  <c r="J173" i="46"/>
  <c r="J153" i="46"/>
  <c r="BK164" i="46"/>
  <c r="J166" i="46"/>
  <c r="J181" i="46"/>
  <c r="J160" i="46"/>
  <c r="BK137" i="46"/>
  <c r="BK178" i="46"/>
  <c r="J139" i="46"/>
  <c r="J165" i="46"/>
  <c r="J136" i="46"/>
  <c r="BK143" i="47"/>
  <c r="BK159" i="47"/>
  <c r="J151" i="47"/>
  <c r="J140" i="47"/>
  <c r="BK142" i="47"/>
  <c r="BK173" i="47"/>
  <c r="J144" i="47"/>
  <c r="BK175" i="48"/>
  <c r="BK152" i="48"/>
  <c r="BK182" i="48"/>
  <c r="J184" i="48"/>
  <c r="BK153" i="48"/>
  <c r="BK188" i="48"/>
  <c r="BK191" i="48"/>
  <c r="BK167" i="48"/>
  <c r="BK177" i="48"/>
  <c r="J158" i="48"/>
  <c r="BK140" i="48"/>
  <c r="BK157" i="49"/>
  <c r="J157" i="49"/>
  <c r="J174" i="49"/>
  <c r="BK158" i="49"/>
  <c r="BK147" i="49"/>
  <c r="BK156" i="49"/>
  <c r="J144" i="49"/>
  <c r="J167" i="49"/>
  <c r="BK152" i="49"/>
  <c r="J201" i="50"/>
  <c r="J182" i="50"/>
  <c r="BK161" i="50"/>
  <c r="BK201" i="50"/>
  <c r="BK178" i="50"/>
  <c r="BK145" i="50"/>
  <c r="J181" i="50"/>
  <c r="J186" i="50"/>
  <c r="BK167" i="50"/>
  <c r="BK211" i="50"/>
  <c r="J175" i="50"/>
  <c r="J202" i="50"/>
  <c r="BK171" i="50"/>
  <c r="J145" i="50"/>
  <c r="J174" i="50"/>
  <c r="J177" i="50"/>
  <c r="BK142" i="50"/>
  <c r="BK140" i="51"/>
  <c r="J147" i="51"/>
  <c r="J142" i="51"/>
  <c r="J143" i="51"/>
  <c r="BK143" i="51"/>
  <c r="J218" i="52"/>
  <c r="J192" i="52"/>
  <c r="BK164" i="52"/>
  <c r="BK197" i="52"/>
  <c r="J170" i="52"/>
  <c r="BK153" i="52"/>
  <c r="J187" i="52"/>
  <c r="J150" i="52"/>
  <c r="BK169" i="52"/>
  <c r="J207" i="52"/>
  <c r="BK148" i="52"/>
  <c r="J199" i="52"/>
  <c r="J169" i="52"/>
  <c r="J222" i="52"/>
  <c r="BK191" i="52"/>
  <c r="J142" i="52"/>
  <c r="J195" i="52"/>
  <c r="J159" i="52"/>
  <c r="F39" i="53"/>
  <c r="BB161" i="1"/>
  <c r="J150" i="54"/>
  <c r="J160" i="54"/>
  <c r="J145" i="54"/>
  <c r="J152" i="54"/>
  <c r="BK146" i="54"/>
  <c r="BK145" i="54"/>
  <c r="BK210" i="55"/>
  <c r="BK158" i="55"/>
  <c r="J203" i="55"/>
  <c r="J171" i="55"/>
  <c r="BK197" i="55"/>
  <c r="J173" i="55"/>
  <c r="J187" i="55"/>
  <c r="J178" i="55"/>
  <c r="J145" i="55"/>
  <c r="J179" i="55"/>
  <c r="BK159" i="55"/>
  <c r="J213" i="55"/>
  <c r="BK173" i="55"/>
  <c r="J141" i="55"/>
  <c r="BK162" i="55"/>
  <c r="BK138" i="55"/>
  <c r="BK200" i="55"/>
  <c r="J148" i="55"/>
  <c r="J146" i="56"/>
  <c r="BK131" i="56"/>
  <c r="BK145" i="56"/>
  <c r="BK154" i="56"/>
  <c r="BK159" i="56"/>
  <c r="J129" i="56"/>
  <c r="BK147" i="57"/>
  <c r="J154" i="57"/>
  <c r="J134" i="57"/>
  <c r="J133" i="57"/>
  <c r="J147" i="57"/>
  <c r="J149" i="57"/>
  <c r="J141" i="57"/>
  <c r="BK134" i="58"/>
  <c r="J149" i="58"/>
  <c r="BK136" i="58"/>
  <c r="J151" i="58"/>
  <c r="BK154" i="58"/>
  <c r="J134" i="58"/>
  <c r="J140" i="59"/>
  <c r="J133" i="59"/>
  <c r="J128" i="59"/>
  <c r="J130" i="59"/>
  <c r="BK137" i="59"/>
  <c r="BK130" i="60"/>
  <c r="J136" i="60"/>
  <c r="J129" i="60"/>
  <c r="J140" i="60"/>
  <c r="J125" i="62"/>
  <c r="F37" i="62"/>
  <c r="BB172" i="1"/>
  <c r="T144" i="2" l="1"/>
  <c r="BK197" i="2"/>
  <c r="J197" i="2"/>
  <c r="J109" i="2"/>
  <c r="R200" i="2"/>
  <c r="T203" i="2"/>
  <c r="T147" i="3"/>
  <c r="R168" i="3"/>
  <c r="T139" i="4"/>
  <c r="T142" i="4"/>
  <c r="P176" i="4"/>
  <c r="R134" i="5"/>
  <c r="R133" i="5"/>
  <c r="T151" i="5"/>
  <c r="R136" i="6"/>
  <c r="R135" i="6"/>
  <c r="BK172" i="6"/>
  <c r="J172" i="6"/>
  <c r="J107" i="6"/>
  <c r="R188" i="6"/>
  <c r="T146" i="7"/>
  <c r="T149" i="7"/>
  <c r="R162" i="7"/>
  <c r="R171" i="7"/>
  <c r="P192" i="7"/>
  <c r="BK201" i="7"/>
  <c r="J201" i="7"/>
  <c r="J113" i="7"/>
  <c r="BK205" i="7"/>
  <c r="J205" i="7"/>
  <c r="J114" i="7"/>
  <c r="BK230" i="7"/>
  <c r="J230" i="7"/>
  <c r="J116" i="7"/>
  <c r="BK238" i="7"/>
  <c r="J238" i="7"/>
  <c r="J119" i="7"/>
  <c r="R150" i="9"/>
  <c r="BK166" i="9"/>
  <c r="J166" i="9"/>
  <c r="J106" i="9"/>
  <c r="BK181" i="9"/>
  <c r="J181" i="9"/>
  <c r="J107" i="9"/>
  <c r="BK214" i="9"/>
  <c r="J214" i="9"/>
  <c r="J110" i="9"/>
  <c r="R146" i="10"/>
  <c r="R145" i="10"/>
  <c r="R171" i="10"/>
  <c r="R170" i="10"/>
  <c r="T138" i="11"/>
  <c r="T137" i="11"/>
  <c r="T145" i="11"/>
  <c r="T149" i="11"/>
  <c r="P192" i="11"/>
  <c r="BK149" i="12"/>
  <c r="J149" i="12"/>
  <c r="J103" i="12"/>
  <c r="R157" i="12"/>
  <c r="T163" i="12"/>
  <c r="P199" i="12"/>
  <c r="P198" i="12"/>
  <c r="BK138" i="13"/>
  <c r="J138" i="13"/>
  <c r="J102" i="13"/>
  <c r="P196" i="13"/>
  <c r="T205" i="13"/>
  <c r="P137" i="14"/>
  <c r="BK159" i="14"/>
  <c r="J159" i="14"/>
  <c r="J107" i="14"/>
  <c r="BK173" i="14"/>
  <c r="J173" i="14"/>
  <c r="J109" i="14"/>
  <c r="T136" i="15"/>
  <c r="BK150" i="15"/>
  <c r="J150" i="15"/>
  <c r="J108" i="15"/>
  <c r="BK185" i="15"/>
  <c r="J185" i="15"/>
  <c r="J110" i="15"/>
  <c r="P151" i="16"/>
  <c r="BK136" i="17"/>
  <c r="J136" i="17"/>
  <c r="J102" i="17"/>
  <c r="BK176" i="17"/>
  <c r="J176" i="17"/>
  <c r="J108" i="17"/>
  <c r="R188" i="17"/>
  <c r="R147" i="18"/>
  <c r="R154" i="18"/>
  <c r="T175" i="18"/>
  <c r="T190" i="18"/>
  <c r="P202" i="18"/>
  <c r="T219" i="18"/>
  <c r="T240" i="18"/>
  <c r="R249" i="18"/>
  <c r="R150" i="20"/>
  <c r="BK184" i="20"/>
  <c r="J184" i="20"/>
  <c r="J107" i="20"/>
  <c r="BK217" i="20"/>
  <c r="J217" i="20"/>
  <c r="J110" i="20"/>
  <c r="T133" i="21"/>
  <c r="T132" i="21"/>
  <c r="T171" i="21"/>
  <c r="T170" i="21"/>
  <c r="BK160" i="22"/>
  <c r="J160" i="22"/>
  <c r="J106" i="22"/>
  <c r="R192" i="22"/>
  <c r="R213" i="22"/>
  <c r="BK138" i="23"/>
  <c r="BK152" i="23"/>
  <c r="J152" i="23"/>
  <c r="J104" i="23"/>
  <c r="T172" i="23"/>
  <c r="T171" i="23"/>
  <c r="BK135" i="24"/>
  <c r="J135" i="24"/>
  <c r="J102" i="24"/>
  <c r="BK178" i="24"/>
  <c r="J178" i="24"/>
  <c r="J107" i="24"/>
  <c r="P185" i="24"/>
  <c r="P134" i="25"/>
  <c r="BK157" i="25"/>
  <c r="J157" i="25"/>
  <c r="J106" i="25"/>
  <c r="R171" i="25"/>
  <c r="P136" i="26"/>
  <c r="R150" i="26"/>
  <c r="P187" i="26"/>
  <c r="T134" i="27"/>
  <c r="T133" i="27"/>
  <c r="BK143" i="27"/>
  <c r="J143" i="27"/>
  <c r="J105" i="27"/>
  <c r="BK172" i="27"/>
  <c r="J172" i="27"/>
  <c r="J107" i="27"/>
  <c r="T179" i="27"/>
  <c r="T151" i="28"/>
  <c r="T142" i="29"/>
  <c r="P149" i="29"/>
  <c r="T172" i="29"/>
  <c r="T175" i="29"/>
  <c r="T180" i="29"/>
  <c r="P186" i="29"/>
  <c r="BK222" i="29"/>
  <c r="J222" i="29"/>
  <c r="J114" i="29"/>
  <c r="T133" i="31"/>
  <c r="T132" i="31"/>
  <c r="T165" i="31"/>
  <c r="P143" i="32"/>
  <c r="T134" i="33"/>
  <c r="P145" i="33"/>
  <c r="P158" i="33"/>
  <c r="P136" i="34"/>
  <c r="R139" i="34"/>
  <c r="R164" i="34"/>
  <c r="T183" i="34"/>
  <c r="T132" i="35"/>
  <c r="T131" i="35"/>
  <c r="T139" i="35"/>
  <c r="P143" i="36"/>
  <c r="R153" i="36"/>
  <c r="R165" i="36"/>
  <c r="P178" i="36"/>
  <c r="BK189" i="36"/>
  <c r="T202" i="36"/>
  <c r="P232" i="36"/>
  <c r="T150" i="38"/>
  <c r="R169" i="38"/>
  <c r="R168" i="38"/>
  <c r="R137" i="39"/>
  <c r="T161" i="39"/>
  <c r="P139" i="40"/>
  <c r="T134" i="41"/>
  <c r="T133" i="41"/>
  <c r="P153" i="41"/>
  <c r="BK134" i="42"/>
  <c r="J134" i="42"/>
  <c r="J102" i="42"/>
  <c r="P142" i="42"/>
  <c r="T171" i="42"/>
  <c r="R139" i="44"/>
  <c r="R145" i="44"/>
  <c r="BK159" i="44"/>
  <c r="J159" i="44"/>
  <c r="J106" i="44"/>
  <c r="BK177" i="44"/>
  <c r="J177" i="44"/>
  <c r="J111" i="44"/>
  <c r="R190" i="44"/>
  <c r="T135" i="46"/>
  <c r="T134" i="46"/>
  <c r="P152" i="46"/>
  <c r="BK172" i="46"/>
  <c r="J172" i="46"/>
  <c r="J108" i="46"/>
  <c r="P137" i="47"/>
  <c r="P144" i="48"/>
  <c r="BK181" i="48"/>
  <c r="J181" i="48"/>
  <c r="J109" i="48"/>
  <c r="BK187" i="48"/>
  <c r="J187" i="48"/>
  <c r="J110" i="48"/>
  <c r="P137" i="49"/>
  <c r="P162" i="49"/>
  <c r="BK176" i="49"/>
  <c r="J176" i="49"/>
  <c r="J109" i="49"/>
  <c r="R141" i="50"/>
  <c r="T158" i="50"/>
  <c r="R198" i="50"/>
  <c r="P130" i="51"/>
  <c r="P148" i="51"/>
  <c r="T141" i="52"/>
  <c r="R149" i="52"/>
  <c r="BK189" i="52"/>
  <c r="J189" i="52"/>
  <c r="J110" i="52"/>
  <c r="R202" i="52"/>
  <c r="T212" i="52"/>
  <c r="BK219" i="52"/>
  <c r="J219" i="52"/>
  <c r="J115" i="52"/>
  <c r="BK137" i="54"/>
  <c r="J137" i="54"/>
  <c r="J103" i="54"/>
  <c r="BK157" i="54"/>
  <c r="J157" i="54"/>
  <c r="J105" i="54"/>
  <c r="BK135" i="55"/>
  <c r="BK192" i="55"/>
  <c r="J192" i="55"/>
  <c r="J103" i="55"/>
  <c r="P202" i="55"/>
  <c r="T211" i="55"/>
  <c r="P128" i="56"/>
  <c r="P148" i="56"/>
  <c r="R144" i="2"/>
  <c r="P193" i="2"/>
  <c r="P200" i="2"/>
  <c r="BK206" i="2"/>
  <c r="J206" i="2"/>
  <c r="J112" i="2"/>
  <c r="R147" i="3"/>
  <c r="T168" i="3"/>
  <c r="BK136" i="4"/>
  <c r="J136" i="4"/>
  <c r="J102" i="4"/>
  <c r="BK142" i="4"/>
  <c r="J142" i="4"/>
  <c r="J104" i="4"/>
  <c r="R176" i="4"/>
  <c r="T134" i="5"/>
  <c r="T133" i="5"/>
  <c r="R151" i="5"/>
  <c r="P164" i="6"/>
  <c r="P176" i="6"/>
  <c r="T207" i="6"/>
  <c r="P146" i="7"/>
  <c r="T153" i="7"/>
  <c r="BK174" i="7"/>
  <c r="J174" i="7"/>
  <c r="J107" i="7"/>
  <c r="P189" i="7"/>
  <c r="P197" i="7"/>
  <c r="P213" i="7"/>
  <c r="BK233" i="7"/>
  <c r="J233" i="7"/>
  <c r="J117" i="7"/>
  <c r="P242" i="7"/>
  <c r="T181" i="9"/>
  <c r="T214" i="9"/>
  <c r="P133" i="10"/>
  <c r="P132" i="10"/>
  <c r="P166" i="10"/>
  <c r="R160" i="11"/>
  <c r="BK192" i="11"/>
  <c r="J192" i="11"/>
  <c r="J107" i="11"/>
  <c r="BK215" i="11"/>
  <c r="J215" i="11"/>
  <c r="J108" i="11"/>
  <c r="R215" i="11"/>
  <c r="R138" i="12"/>
  <c r="P153" i="12"/>
  <c r="BK163" i="12"/>
  <c r="J163" i="12"/>
  <c r="J107" i="12"/>
  <c r="R199" i="12"/>
  <c r="R198" i="12"/>
  <c r="T144" i="13"/>
  <c r="T196" i="13"/>
  <c r="R202" i="13"/>
  <c r="T137" i="14"/>
  <c r="P159" i="14"/>
  <c r="P173" i="14"/>
  <c r="BK136" i="15"/>
  <c r="J136" i="15"/>
  <c r="J102" i="15"/>
  <c r="T150" i="15"/>
  <c r="T185" i="15"/>
  <c r="R134" i="16"/>
  <c r="R133" i="16"/>
  <c r="R141" i="16"/>
  <c r="P148" i="16"/>
  <c r="T181" i="16"/>
  <c r="P136" i="17"/>
  <c r="P135" i="17"/>
  <c r="T164" i="17"/>
  <c r="T176" i="17"/>
  <c r="BK207" i="17"/>
  <c r="J207" i="17"/>
  <c r="J110" i="17"/>
  <c r="P147" i="18"/>
  <c r="BK154" i="18"/>
  <c r="J154" i="18"/>
  <c r="J104" i="18"/>
  <c r="P175" i="18"/>
  <c r="BK193" i="18"/>
  <c r="J193" i="18"/>
  <c r="J111" i="18"/>
  <c r="T202" i="18"/>
  <c r="P206" i="18"/>
  <c r="BK211" i="18"/>
  <c r="J211" i="18"/>
  <c r="J115" i="18"/>
  <c r="P237" i="18"/>
  <c r="BK249" i="18"/>
  <c r="J249" i="18"/>
  <c r="J121" i="18"/>
  <c r="P150" i="20"/>
  <c r="P184" i="20"/>
  <c r="P217" i="20"/>
  <c r="BK133" i="21"/>
  <c r="BK132" i="21"/>
  <c r="J132" i="21"/>
  <c r="J101" i="21"/>
  <c r="P171" i="21"/>
  <c r="P170" i="21"/>
  <c r="BK138" i="22"/>
  <c r="J138" i="22"/>
  <c r="J102" i="22"/>
  <c r="BK145" i="22"/>
  <c r="J145" i="22"/>
  <c r="J103" i="22"/>
  <c r="R149" i="22"/>
  <c r="P217" i="22"/>
  <c r="R138" i="23"/>
  <c r="R152" i="23"/>
  <c r="P162" i="23"/>
  <c r="BK195" i="23"/>
  <c r="J195" i="23"/>
  <c r="J111" i="23"/>
  <c r="T142" i="24"/>
  <c r="R178" i="24"/>
  <c r="R185" i="24"/>
  <c r="BK134" i="25"/>
  <c r="J134" i="25"/>
  <c r="J102" i="25"/>
  <c r="R157" i="25"/>
  <c r="BK171" i="25"/>
  <c r="J171" i="25"/>
  <c r="J108" i="25"/>
  <c r="BK136" i="26"/>
  <c r="J136" i="26"/>
  <c r="J102" i="26"/>
  <c r="R139" i="26"/>
  <c r="R142" i="26"/>
  <c r="R178" i="26"/>
  <c r="P148" i="27"/>
  <c r="BK179" i="27"/>
  <c r="J179" i="27"/>
  <c r="J108" i="27"/>
  <c r="BK132" i="28"/>
  <c r="J132" i="28"/>
  <c r="J102" i="28"/>
  <c r="R163" i="28"/>
  <c r="P142" i="29"/>
  <c r="T157" i="29"/>
  <c r="BK192" i="29"/>
  <c r="J192" i="29"/>
  <c r="J112" i="29"/>
  <c r="R219" i="29"/>
  <c r="R228" i="29"/>
  <c r="T137" i="31"/>
  <c r="BK165" i="31"/>
  <c r="J165" i="31"/>
  <c r="J106" i="31"/>
  <c r="T143" i="32"/>
  <c r="T139" i="33"/>
  <c r="P154" i="33"/>
  <c r="T136" i="34"/>
  <c r="R146" i="34"/>
  <c r="P175" i="34"/>
  <c r="BK147" i="35"/>
  <c r="BK143" i="36"/>
  <c r="J143" i="36"/>
  <c r="J102" i="36"/>
  <c r="P153" i="36"/>
  <c r="T165" i="36"/>
  <c r="P175" i="36"/>
  <c r="P192" i="36"/>
  <c r="P198" i="36"/>
  <c r="R224" i="36"/>
  <c r="BK235" i="36"/>
  <c r="J235" i="36"/>
  <c r="J117" i="36"/>
  <c r="T135" i="38"/>
  <c r="T134" i="38"/>
  <c r="P142" i="38"/>
  <c r="P159" i="38"/>
  <c r="T147" i="39"/>
  <c r="R139" i="40"/>
  <c r="R134" i="41"/>
  <c r="R133" i="41"/>
  <c r="BK153" i="41"/>
  <c r="J153" i="41"/>
  <c r="J107" i="41"/>
  <c r="R142" i="42"/>
  <c r="P171" i="42"/>
  <c r="T128" i="43"/>
  <c r="T127" i="43"/>
  <c r="T126" i="43"/>
  <c r="P142" i="44"/>
  <c r="T151" i="44"/>
  <c r="P167" i="44"/>
  <c r="R173" i="44"/>
  <c r="P190" i="44"/>
  <c r="P135" i="46"/>
  <c r="P134" i="46"/>
  <c r="P142" i="46"/>
  <c r="R161" i="46"/>
  <c r="BK147" i="47"/>
  <c r="J147" i="47"/>
  <c r="J104" i="47"/>
  <c r="T163" i="47"/>
  <c r="R150" i="49"/>
  <c r="BK171" i="49"/>
  <c r="J171" i="49"/>
  <c r="J108" i="49"/>
  <c r="R176" i="49"/>
  <c r="T141" i="50"/>
  <c r="T148" i="50"/>
  <c r="T188" i="50"/>
  <c r="P203" i="50"/>
  <c r="T133" i="51"/>
  <c r="P149" i="52"/>
  <c r="R189" i="52"/>
  <c r="P206" i="52"/>
  <c r="P215" i="52"/>
  <c r="T137" i="54"/>
  <c r="T157" i="54"/>
  <c r="R151" i="55"/>
  <c r="R199" i="55"/>
  <c r="P205" i="55"/>
  <c r="R128" i="56"/>
  <c r="P144" i="56"/>
  <c r="BK138" i="2"/>
  <c r="J138" i="2"/>
  <c r="J102" i="2"/>
  <c r="R138" i="2"/>
  <c r="R137" i="2"/>
  <c r="R193" i="2"/>
  <c r="T200" i="2"/>
  <c r="T206" i="2"/>
  <c r="BK137" i="3"/>
  <c r="R159" i="3"/>
  <c r="BK173" i="3"/>
  <c r="J173" i="3"/>
  <c r="J109" i="3"/>
  <c r="P136" i="4"/>
  <c r="P150" i="4"/>
  <c r="P185" i="4"/>
  <c r="P149" i="4" s="1"/>
  <c r="P134" i="5"/>
  <c r="P133" i="5"/>
  <c r="T141" i="5"/>
  <c r="R148" i="5"/>
  <c r="R181" i="5"/>
  <c r="T164" i="6"/>
  <c r="T176" i="6"/>
  <c r="BK207" i="6"/>
  <c r="J207" i="6"/>
  <c r="J110" i="6"/>
  <c r="R153" i="7"/>
  <c r="R174" i="7"/>
  <c r="R189" i="7"/>
  <c r="R197" i="7"/>
  <c r="T213" i="7"/>
  <c r="T233" i="7"/>
  <c r="T238" i="7"/>
  <c r="P150" i="9"/>
  <c r="T150" i="9"/>
  <c r="R181" i="9"/>
  <c r="R214" i="9"/>
  <c r="BK133" i="10"/>
  <c r="J133" i="10"/>
  <c r="J102" i="10"/>
  <c r="BK166" i="10"/>
  <c r="J166" i="10"/>
  <c r="J105" i="10"/>
  <c r="P138" i="11"/>
  <c r="P137" i="11"/>
  <c r="R145" i="11"/>
  <c r="P149" i="11"/>
  <c r="BK218" i="11"/>
  <c r="J218" i="11"/>
  <c r="J109" i="11"/>
  <c r="BK138" i="12"/>
  <c r="J138" i="12"/>
  <c r="J102" i="12"/>
  <c r="BK153" i="12"/>
  <c r="J153" i="12"/>
  <c r="J104" i="12"/>
  <c r="BK173" i="12"/>
  <c r="J173" i="12"/>
  <c r="J109" i="12"/>
  <c r="P138" i="13"/>
  <c r="T192" i="13"/>
  <c r="T199" i="13"/>
  <c r="R205" i="13"/>
  <c r="T147" i="14"/>
  <c r="T134" i="14" s="1"/>
  <c r="BK168" i="14"/>
  <c r="J168" i="14"/>
  <c r="J108" i="14"/>
  <c r="BK139" i="15"/>
  <c r="J139" i="15"/>
  <c r="J103" i="15"/>
  <c r="BK142" i="15"/>
  <c r="J142" i="15"/>
  <c r="J104" i="15"/>
  <c r="R176" i="15"/>
  <c r="P134" i="16"/>
  <c r="P133" i="16"/>
  <c r="R151" i="16"/>
  <c r="T136" i="17"/>
  <c r="T135" i="17"/>
  <c r="BK172" i="17"/>
  <c r="J172" i="17"/>
  <c r="J107" i="17"/>
  <c r="BK188" i="17"/>
  <c r="J188" i="17"/>
  <c r="J109" i="17"/>
  <c r="R207" i="17"/>
  <c r="P150" i="18"/>
  <c r="BK163" i="18"/>
  <c r="J163" i="18"/>
  <c r="J105" i="18"/>
  <c r="R172" i="18"/>
  <c r="P193" i="18"/>
  <c r="BK198" i="18"/>
  <c r="J198" i="18"/>
  <c r="J112" i="18"/>
  <c r="BK206" i="18"/>
  <c r="J206" i="18"/>
  <c r="J114" i="18"/>
  <c r="P211" i="18"/>
  <c r="BK240" i="18"/>
  <c r="J240" i="18"/>
  <c r="J118" i="18"/>
  <c r="P245" i="18"/>
  <c r="R136" i="20"/>
  <c r="R135" i="20"/>
  <c r="BK145" i="20"/>
  <c r="J145" i="20"/>
  <c r="J104" i="20"/>
  <c r="BK167" i="20"/>
  <c r="J167" i="20"/>
  <c r="J106" i="20"/>
  <c r="P208" i="20"/>
  <c r="P207" i="20"/>
  <c r="T146" i="21"/>
  <c r="T145" i="21"/>
  <c r="R171" i="21"/>
  <c r="R170" i="21"/>
  <c r="P160" i="22"/>
  <c r="T192" i="22"/>
  <c r="T213" i="22"/>
  <c r="P138" i="23"/>
  <c r="P152" i="23"/>
  <c r="BK162" i="23"/>
  <c r="J162" i="23"/>
  <c r="J107" i="23"/>
  <c r="P195" i="23"/>
  <c r="P194" i="23"/>
  <c r="R135" i="24"/>
  <c r="R182" i="24"/>
  <c r="R175" i="24" s="1"/>
  <c r="BK145" i="25"/>
  <c r="J145" i="25"/>
  <c r="J103" i="25"/>
  <c r="BK166" i="25"/>
  <c r="J166" i="25"/>
  <c r="J107" i="25"/>
  <c r="P150" i="26"/>
  <c r="R187" i="26"/>
  <c r="BK148" i="27"/>
  <c r="BK142" i="27"/>
  <c r="J142" i="27"/>
  <c r="J104" i="27"/>
  <c r="P132" i="28"/>
  <c r="P131" i="28"/>
  <c r="BK163" i="28"/>
  <c r="J163" i="28"/>
  <c r="J106" i="28"/>
  <c r="R145" i="29"/>
  <c r="R149" i="29"/>
  <c r="R172" i="29"/>
  <c r="P175" i="29"/>
  <c r="P180" i="29"/>
  <c r="BK186" i="29"/>
  <c r="J186" i="29"/>
  <c r="J111" i="29"/>
  <c r="BK219" i="29"/>
  <c r="J219" i="29"/>
  <c r="J113" i="29"/>
  <c r="BK228" i="29"/>
  <c r="J228" i="29"/>
  <c r="J116" i="29"/>
  <c r="R133" i="31"/>
  <c r="R132" i="31"/>
  <c r="R165" i="31"/>
  <c r="BK133" i="32"/>
  <c r="J133" i="32"/>
  <c r="J102" i="32"/>
  <c r="P133" i="32"/>
  <c r="BK160" i="32"/>
  <c r="J160" i="32"/>
  <c r="J107" i="32"/>
  <c r="R139" i="33"/>
  <c r="R158" i="33"/>
  <c r="BK146" i="34"/>
  <c r="BK175" i="34"/>
  <c r="J175" i="34"/>
  <c r="J108" i="34"/>
  <c r="R183" i="34"/>
  <c r="P132" i="35"/>
  <c r="P131" i="35"/>
  <c r="T147" i="35"/>
  <c r="T138" i="35"/>
  <c r="R143" i="36"/>
  <c r="R146" i="36"/>
  <c r="P162" i="36"/>
  <c r="T178" i="36"/>
  <c r="P189" i="36"/>
  <c r="BK202" i="36"/>
  <c r="J202" i="36"/>
  <c r="J114" i="36"/>
  <c r="T232" i="36"/>
  <c r="R142" i="38"/>
  <c r="P169" i="38"/>
  <c r="P168" i="38"/>
  <c r="P147" i="39"/>
  <c r="R133" i="40"/>
  <c r="R132" i="40"/>
  <c r="BK144" i="41"/>
  <c r="T153" i="41"/>
  <c r="BK142" i="42"/>
  <c r="BK171" i="42"/>
  <c r="J171" i="42"/>
  <c r="J108" i="42"/>
  <c r="BK139" i="44"/>
  <c r="J139" i="44"/>
  <c r="J102" i="44"/>
  <c r="R142" i="44"/>
  <c r="P159" i="44"/>
  <c r="T167" i="44"/>
  <c r="T177" i="44"/>
  <c r="P198" i="44"/>
  <c r="BK142" i="46"/>
  <c r="T161" i="46"/>
  <c r="P147" i="47"/>
  <c r="P138" i="48"/>
  <c r="P173" i="48"/>
  <c r="T181" i="48"/>
  <c r="T150" i="49"/>
  <c r="P171" i="49"/>
  <c r="T138" i="50"/>
  <c r="BK148" i="50"/>
  <c r="J148" i="50"/>
  <c r="J104" i="50"/>
  <c r="P188" i="50"/>
  <c r="BK203" i="50"/>
  <c r="J203" i="50"/>
  <c r="J112" i="50"/>
  <c r="BK133" i="51"/>
  <c r="J133" i="51"/>
  <c r="J103" i="51"/>
  <c r="BK144" i="52"/>
  <c r="J144" i="52"/>
  <c r="J103" i="52"/>
  <c r="P163" i="52"/>
  <c r="T175" i="52"/>
  <c r="BK206" i="52"/>
  <c r="J206" i="52"/>
  <c r="J112" i="52"/>
  <c r="BK215" i="52"/>
  <c r="J215" i="52"/>
  <c r="J114" i="52"/>
  <c r="R131" i="54"/>
  <c r="R148" i="54"/>
  <c r="BK151" i="55"/>
  <c r="J151" i="55"/>
  <c r="J102" i="55"/>
  <c r="BK199" i="55"/>
  <c r="J199" i="55"/>
  <c r="J104" i="55"/>
  <c r="BK205" i="55"/>
  <c r="J205" i="55"/>
  <c r="J106" i="55"/>
  <c r="P140" i="56"/>
  <c r="T148" i="56"/>
  <c r="BK135" i="57"/>
  <c r="J135" i="57"/>
  <c r="J101" i="57"/>
  <c r="R143" i="57"/>
  <c r="R197" i="2"/>
  <c r="P203" i="2"/>
  <c r="R137" i="3"/>
  <c r="R134" i="3"/>
  <c r="T159" i="3"/>
  <c r="R173" i="3"/>
  <c r="T136" i="4"/>
  <c r="T135" i="4"/>
  <c r="T150" i="4"/>
  <c r="T185" i="4"/>
  <c r="BK141" i="5"/>
  <c r="J141" i="5"/>
  <c r="J105" i="5"/>
  <c r="BK148" i="5"/>
  <c r="J148" i="5"/>
  <c r="J106" i="5"/>
  <c r="BK181" i="5"/>
  <c r="J181" i="5"/>
  <c r="J108" i="5"/>
  <c r="BK136" i="6"/>
  <c r="R164" i="6"/>
  <c r="BK176" i="6"/>
  <c r="J176" i="6"/>
  <c r="J108" i="6"/>
  <c r="P207" i="6"/>
  <c r="BK153" i="7"/>
  <c r="J153" i="7"/>
  <c r="J104" i="7"/>
  <c r="P174" i="7"/>
  <c r="BK189" i="7"/>
  <c r="J189" i="7"/>
  <c r="J110" i="7"/>
  <c r="BK197" i="7"/>
  <c r="J197" i="7"/>
  <c r="J112" i="7"/>
  <c r="R201" i="7"/>
  <c r="P205" i="7"/>
  <c r="P233" i="7"/>
  <c r="T242" i="7"/>
  <c r="P181" i="9"/>
  <c r="P214" i="9"/>
  <c r="T133" i="10"/>
  <c r="T132" i="10"/>
  <c r="T171" i="10"/>
  <c r="T170" i="10"/>
  <c r="R138" i="11"/>
  <c r="R137" i="11"/>
  <c r="P145" i="11"/>
  <c r="R149" i="11"/>
  <c r="T192" i="11"/>
  <c r="T215" i="11"/>
  <c r="R149" i="12"/>
  <c r="BK157" i="12"/>
  <c r="J157" i="12"/>
  <c r="J105" i="12"/>
  <c r="R163" i="12"/>
  <c r="T199" i="12"/>
  <c r="T198" i="12"/>
  <c r="R138" i="13"/>
  <c r="R196" i="13"/>
  <c r="P202" i="13"/>
  <c r="P147" i="14"/>
  <c r="P134" i="14" s="1"/>
  <c r="T168" i="14"/>
  <c r="P150" i="15"/>
  <c r="P185" i="15"/>
  <c r="BK151" i="16"/>
  <c r="J151" i="16"/>
  <c r="J107" i="16"/>
  <c r="BK164" i="17"/>
  <c r="BK163" i="17"/>
  <c r="J163" i="17"/>
  <c r="J105" i="17"/>
  <c r="R172" i="17"/>
  <c r="R150" i="18"/>
  <c r="P163" i="18"/>
  <c r="BK172" i="18"/>
  <c r="J172" i="18"/>
  <c r="J106" i="18"/>
  <c r="BK190" i="18"/>
  <c r="J190" i="18"/>
  <c r="J110" i="18"/>
  <c r="BK202" i="18"/>
  <c r="J202" i="18"/>
  <c r="J113" i="18"/>
  <c r="R219" i="18"/>
  <c r="T237" i="18"/>
  <c r="T249" i="18"/>
  <c r="T150" i="20"/>
  <c r="R184" i="20"/>
  <c r="T217" i="20"/>
  <c r="P133" i="21"/>
  <c r="P132" i="21"/>
  <c r="BK171" i="21"/>
  <c r="BK170" i="21"/>
  <c r="J170" i="21"/>
  <c r="J106" i="21"/>
  <c r="T138" i="22"/>
  <c r="T137" i="22"/>
  <c r="T145" i="22"/>
  <c r="P149" i="22"/>
  <c r="T217" i="22"/>
  <c r="R149" i="23"/>
  <c r="R156" i="23"/>
  <c r="P172" i="23"/>
  <c r="P171" i="23"/>
  <c r="P142" i="24"/>
  <c r="BK182" i="24"/>
  <c r="J182" i="24"/>
  <c r="J108" i="24"/>
  <c r="T145" i="25"/>
  <c r="P166" i="25"/>
  <c r="BK150" i="26"/>
  <c r="J150" i="26"/>
  <c r="J108" i="26"/>
  <c r="BK187" i="26"/>
  <c r="J187" i="26"/>
  <c r="J110" i="26"/>
  <c r="BK134" i="27"/>
  <c r="J134" i="27"/>
  <c r="J102" i="27"/>
  <c r="T143" i="27"/>
  <c r="P172" i="27"/>
  <c r="R132" i="28"/>
  <c r="R131" i="28"/>
  <c r="T163" i="28"/>
  <c r="R142" i="29"/>
  <c r="BK157" i="29"/>
  <c r="J157" i="29"/>
  <c r="J105" i="29"/>
  <c r="BK172" i="29"/>
  <c r="J172" i="29"/>
  <c r="J108" i="29"/>
  <c r="P192" i="29"/>
  <c r="T222" i="29"/>
  <c r="R137" i="31"/>
  <c r="T154" i="31"/>
  <c r="R177" i="31"/>
  <c r="BK143" i="32"/>
  <c r="J143" i="32"/>
  <c r="J103" i="32"/>
  <c r="T160" i="32"/>
  <c r="T157" i="32"/>
  <c r="BK139" i="33"/>
  <c r="J139" i="33"/>
  <c r="J103" i="33"/>
  <c r="T158" i="33"/>
  <c r="T146" i="34"/>
  <c r="P147" i="35"/>
  <c r="BK146" i="36"/>
  <c r="J146" i="36"/>
  <c r="J103" i="36"/>
  <c r="BK165" i="36"/>
  <c r="J165" i="36"/>
  <c r="J106" i="36"/>
  <c r="BK178" i="36"/>
  <c r="J178" i="36"/>
  <c r="J108" i="36"/>
  <c r="R192" i="36"/>
  <c r="T198" i="36"/>
  <c r="T224" i="36"/>
  <c r="P235" i="36"/>
  <c r="P135" i="38"/>
  <c r="P134" i="38"/>
  <c r="BK150" i="38"/>
  <c r="J150" i="38"/>
  <c r="J105" i="38"/>
  <c r="R159" i="38"/>
  <c r="BK147" i="39"/>
  <c r="J147" i="39"/>
  <c r="J104" i="39"/>
  <c r="T133" i="40"/>
  <c r="R144" i="41"/>
  <c r="P157" i="41"/>
  <c r="T134" i="42"/>
  <c r="T133" i="42"/>
  <c r="T160" i="42"/>
  <c r="P128" i="43"/>
  <c r="P127" i="43"/>
  <c r="P126" i="43"/>
  <c r="AU149" i="1"/>
  <c r="BK145" i="44"/>
  <c r="J145" i="44"/>
  <c r="J104" i="44"/>
  <c r="P151" i="44"/>
  <c r="BK173" i="44"/>
  <c r="J173" i="44"/>
  <c r="J110" i="44"/>
  <c r="R177" i="44"/>
  <c r="T198" i="44"/>
  <c r="T142" i="46"/>
  <c r="BK161" i="46"/>
  <c r="J161" i="46"/>
  <c r="J106" i="46"/>
  <c r="T137" i="47"/>
  <c r="BK163" i="47"/>
  <c r="J163" i="47"/>
  <c r="J106" i="47"/>
  <c r="BK138" i="48"/>
  <c r="J138" i="48"/>
  <c r="J102" i="48"/>
  <c r="T138" i="48"/>
  <c r="T173" i="48"/>
  <c r="R187" i="48"/>
  <c r="BK137" i="49"/>
  <c r="J137" i="49"/>
  <c r="J103" i="49"/>
  <c r="BK162" i="49"/>
  <c r="J162" i="49"/>
  <c r="J107" i="49"/>
  <c r="R171" i="49"/>
  <c r="BK141" i="50"/>
  <c r="J141" i="50"/>
  <c r="J103" i="50"/>
  <c r="R158" i="50"/>
  <c r="T203" i="50"/>
  <c r="P133" i="51"/>
  <c r="R141" i="52"/>
  <c r="BK149" i="52"/>
  <c r="J149" i="52"/>
  <c r="J105" i="52"/>
  <c r="BK175" i="52"/>
  <c r="J175" i="52"/>
  <c r="J109" i="52"/>
  <c r="BK202" i="52"/>
  <c r="J202" i="52"/>
  <c r="J111" i="52"/>
  <c r="R212" i="52"/>
  <c r="T219" i="52"/>
  <c r="P131" i="54"/>
  <c r="T148" i="54"/>
  <c r="P135" i="55"/>
  <c r="T192" i="55"/>
  <c r="BK202" i="55"/>
  <c r="J202" i="55"/>
  <c r="J105" i="55"/>
  <c r="P211" i="55"/>
  <c r="T128" i="56"/>
  <c r="R148" i="56"/>
  <c r="R128" i="57"/>
  <c r="BK143" i="57"/>
  <c r="J143" i="57"/>
  <c r="J103" i="57"/>
  <c r="R128" i="58"/>
  <c r="R139" i="58"/>
  <c r="P138" i="2"/>
  <c r="T193" i="2"/>
  <c r="BK203" i="2"/>
  <c r="J203" i="2"/>
  <c r="J111" i="2"/>
  <c r="BK147" i="3"/>
  <c r="J147" i="3"/>
  <c r="J104" i="3"/>
  <c r="BK168" i="3"/>
  <c r="J168" i="3"/>
  <c r="J108" i="3"/>
  <c r="R136" i="4"/>
  <c r="BK150" i="4"/>
  <c r="BK185" i="4"/>
  <c r="J185" i="4"/>
  <c r="J110" i="4"/>
  <c r="BK134" i="5"/>
  <c r="J134" i="5"/>
  <c r="J102" i="5"/>
  <c r="BK151" i="5"/>
  <c r="J151" i="5"/>
  <c r="J107" i="5"/>
  <c r="BK164" i="6"/>
  <c r="J164" i="6"/>
  <c r="J106" i="6"/>
  <c r="R176" i="6"/>
  <c r="R207" i="6"/>
  <c r="BK149" i="7"/>
  <c r="J149" i="7"/>
  <c r="J103" i="7"/>
  <c r="BK162" i="7"/>
  <c r="J162" i="7"/>
  <c r="J105" i="7"/>
  <c r="BK171" i="7"/>
  <c r="J171" i="7"/>
  <c r="J106" i="7"/>
  <c r="R192" i="7"/>
  <c r="BK213" i="7"/>
  <c r="J213" i="7"/>
  <c r="J115" i="7"/>
  <c r="R230" i="7"/>
  <c r="P238" i="7"/>
  <c r="P136" i="9"/>
  <c r="P135" i="9"/>
  <c r="P166" i="9"/>
  <c r="T205" i="9"/>
  <c r="T204" i="9"/>
  <c r="R133" i="10"/>
  <c r="R132" i="10"/>
  <c r="R166" i="10"/>
  <c r="R131" i="10" s="1"/>
  <c r="T160" i="11"/>
  <c r="R192" i="11"/>
  <c r="P215" i="11"/>
  <c r="P138" i="12"/>
  <c r="R153" i="12"/>
  <c r="T173" i="12"/>
  <c r="T172" i="12"/>
  <c r="T138" i="13"/>
  <c r="BK196" i="13"/>
  <c r="J196" i="13"/>
  <c r="J109" i="13"/>
  <c r="BK202" i="13"/>
  <c r="J202" i="13"/>
  <c r="J111" i="13"/>
  <c r="R137" i="14"/>
  <c r="R159" i="14"/>
  <c r="R173" i="14"/>
  <c r="T139" i="15"/>
  <c r="T142" i="15"/>
  <c r="BK176" i="15"/>
  <c r="J176" i="15"/>
  <c r="J109" i="15"/>
  <c r="BK141" i="16"/>
  <c r="BK148" i="16"/>
  <c r="J148" i="16"/>
  <c r="J106" i="16"/>
  <c r="BK181" i="16"/>
  <c r="J181" i="16"/>
  <c r="J108" i="16"/>
  <c r="P176" i="17"/>
  <c r="T188" i="17"/>
  <c r="T150" i="18"/>
  <c r="T163" i="18"/>
  <c r="P172" i="18"/>
  <c r="R193" i="18"/>
  <c r="R202" i="18"/>
  <c r="T206" i="18"/>
  <c r="T211" i="18"/>
  <c r="R237" i="18"/>
  <c r="R245" i="18"/>
  <c r="P136" i="20"/>
  <c r="P135" i="20"/>
  <c r="R145" i="20"/>
  <c r="R167" i="20"/>
  <c r="BK208" i="20"/>
  <c r="J208" i="20"/>
  <c r="J109" i="20"/>
  <c r="BK146" i="21"/>
  <c r="J146" i="21"/>
  <c r="J104" i="21"/>
  <c r="P166" i="21"/>
  <c r="R138" i="22"/>
  <c r="R137" i="22"/>
  <c r="R145" i="22"/>
  <c r="T149" i="22"/>
  <c r="R217" i="22"/>
  <c r="T149" i="23"/>
  <c r="T156" i="23"/>
  <c r="BK172" i="23"/>
  <c r="J172" i="23"/>
  <c r="J109" i="23"/>
  <c r="R142" i="24"/>
  <c r="R134" i="24"/>
  <c r="T178" i="24"/>
  <c r="BK185" i="24"/>
  <c r="J185" i="24"/>
  <c r="J109" i="24"/>
  <c r="T134" i="25"/>
  <c r="T133" i="25"/>
  <c r="T157" i="25"/>
  <c r="P171" i="25"/>
  <c r="R136" i="26"/>
  <c r="R135" i="26"/>
  <c r="T139" i="26"/>
  <c r="T142" i="26"/>
  <c r="P178" i="26"/>
  <c r="P134" i="27"/>
  <c r="P133" i="27"/>
  <c r="R143" i="27"/>
  <c r="T172" i="27"/>
  <c r="T132" i="28"/>
  <c r="T131" i="28"/>
  <c r="P163" i="28"/>
  <c r="P145" i="29"/>
  <c r="BK149" i="29"/>
  <c r="J149" i="29"/>
  <c r="J104" i="29"/>
  <c r="R192" i="29"/>
  <c r="R222" i="29"/>
  <c r="P137" i="31"/>
  <c r="R154" i="31"/>
  <c r="T177" i="31"/>
  <c r="R133" i="32"/>
  <c r="R160" i="32"/>
  <c r="R157" i="32"/>
  <c r="P134" i="33"/>
  <c r="T145" i="33"/>
  <c r="T154" i="33"/>
  <c r="T144" i="33" s="1"/>
  <c r="BK139" i="34"/>
  <c r="J139" i="34"/>
  <c r="J103" i="34"/>
  <c r="BK164" i="34"/>
  <c r="J164" i="34"/>
  <c r="J107" i="34"/>
  <c r="T175" i="34"/>
  <c r="BK139" i="35"/>
  <c r="J139" i="35"/>
  <c r="J105" i="35"/>
  <c r="BK153" i="36"/>
  <c r="J153" i="36"/>
  <c r="J104" i="36"/>
  <c r="BK162" i="36"/>
  <c r="J162" i="36"/>
  <c r="J105" i="36"/>
  <c r="T175" i="36"/>
  <c r="R189" i="36"/>
  <c r="R202" i="36"/>
  <c r="BK232" i="36"/>
  <c r="J232" i="36"/>
  <c r="J116" i="36"/>
  <c r="BK135" i="38"/>
  <c r="J135" i="38"/>
  <c r="J102" i="38"/>
  <c r="BK142" i="38"/>
  <c r="BK159" i="38"/>
  <c r="BK141" i="38" s="1"/>
  <c r="J141" i="38" s="1"/>
  <c r="J103" i="38" s="1"/>
  <c r="J159" i="38"/>
  <c r="J106" i="38"/>
  <c r="P137" i="39"/>
  <c r="P136" i="39"/>
  <c r="R161" i="39"/>
  <c r="BK139" i="40"/>
  <c r="J139" i="40"/>
  <c r="J103" i="40"/>
  <c r="R157" i="40"/>
  <c r="R154" i="40"/>
  <c r="P134" i="41"/>
  <c r="P133" i="41"/>
  <c r="R153" i="41"/>
  <c r="T142" i="42"/>
  <c r="T141" i="42"/>
  <c r="R171" i="42"/>
  <c r="T139" i="44"/>
  <c r="T145" i="44"/>
  <c r="T159" i="44"/>
  <c r="P177" i="44"/>
  <c r="BK198" i="44"/>
  <c r="J198" i="44"/>
  <c r="J113" i="44"/>
  <c r="BK135" i="46"/>
  <c r="J135" i="46"/>
  <c r="J102" i="46"/>
  <c r="T152" i="46"/>
  <c r="T172" i="46"/>
  <c r="T171" i="46"/>
  <c r="T147" i="47"/>
  <c r="R144" i="48"/>
  <c r="P187" i="48"/>
  <c r="R137" i="49"/>
  <c r="R134" i="49"/>
  <c r="P138" i="50"/>
  <c r="BK158" i="50"/>
  <c r="J158" i="50"/>
  <c r="J109" i="50"/>
  <c r="BK198" i="50"/>
  <c r="J198" i="50"/>
  <c r="J111" i="50"/>
  <c r="R130" i="51"/>
  <c r="R148" i="51"/>
  <c r="P141" i="52"/>
  <c r="T144" i="52"/>
  <c r="R163" i="52"/>
  <c r="P175" i="52"/>
  <c r="P202" i="52"/>
  <c r="BK212" i="52"/>
  <c r="J212" i="52"/>
  <c r="J113" i="52"/>
  <c r="P219" i="52"/>
  <c r="BK131" i="54"/>
  <c r="J131" i="54"/>
  <c r="J102" i="54"/>
  <c r="BK148" i="54"/>
  <c r="J148" i="54"/>
  <c r="J104" i="54"/>
  <c r="T151" i="55"/>
  <c r="P199" i="55"/>
  <c r="R202" i="55"/>
  <c r="BK211" i="55"/>
  <c r="J211" i="55"/>
  <c r="J109" i="55"/>
  <c r="BK128" i="56"/>
  <c r="J128" i="56"/>
  <c r="J100" i="56"/>
  <c r="BK148" i="56"/>
  <c r="J148" i="56"/>
  <c r="J103" i="56"/>
  <c r="P135" i="57"/>
  <c r="T143" i="57"/>
  <c r="P128" i="58"/>
  <c r="R135" i="58"/>
  <c r="BK143" i="58"/>
  <c r="J143" i="58"/>
  <c r="J103" i="58"/>
  <c r="BK144" i="2"/>
  <c r="J144" i="2"/>
  <c r="J103" i="2"/>
  <c r="P197" i="2"/>
  <c r="R203" i="2"/>
  <c r="P137" i="3"/>
  <c r="BK159" i="3"/>
  <c r="J159" i="3"/>
  <c r="J107" i="3"/>
  <c r="T173" i="3"/>
  <c r="BK139" i="4"/>
  <c r="J139" i="4"/>
  <c r="J103" i="4"/>
  <c r="P142" i="4"/>
  <c r="T176" i="4"/>
  <c r="P141" i="5"/>
  <c r="P148" i="5"/>
  <c r="T181" i="5"/>
  <c r="R172" i="6"/>
  <c r="P188" i="6"/>
  <c r="R146" i="7"/>
  <c r="R149" i="7"/>
  <c r="R145" i="7" s="1"/>
  <c r="P162" i="7"/>
  <c r="P171" i="7"/>
  <c r="T192" i="7"/>
  <c r="T201" i="7"/>
  <c r="R205" i="7"/>
  <c r="P230" i="7"/>
  <c r="BK242" i="7"/>
  <c r="J242" i="7"/>
  <c r="J120" i="7"/>
  <c r="R136" i="9"/>
  <c r="R135" i="9"/>
  <c r="BK145" i="9"/>
  <c r="J145" i="9"/>
  <c r="J104" i="9"/>
  <c r="R145" i="9"/>
  <c r="T145" i="9"/>
  <c r="R166" i="9"/>
  <c r="BK205" i="9"/>
  <c r="BK204" i="9"/>
  <c r="J204" i="9"/>
  <c r="J108" i="9"/>
  <c r="BK146" i="10"/>
  <c r="J146" i="10"/>
  <c r="J104" i="10"/>
  <c r="P171" i="10"/>
  <c r="P170" i="10"/>
  <c r="P160" i="11"/>
  <c r="R218" i="11"/>
  <c r="P149" i="12"/>
  <c r="P157" i="12"/>
  <c r="R173" i="12"/>
  <c r="R172" i="12"/>
  <c r="BK144" i="13"/>
  <c r="J144" i="13"/>
  <c r="J103" i="13"/>
  <c r="R192" i="13"/>
  <c r="R199" i="13"/>
  <c r="R187" i="13" s="1"/>
  <c r="BK205" i="13"/>
  <c r="J205" i="13"/>
  <c r="J112" i="13"/>
  <c r="R147" i="14"/>
  <c r="R134" i="14" s="1"/>
  <c r="P168" i="14"/>
  <c r="R136" i="15"/>
  <c r="R139" i="15"/>
  <c r="R142" i="15"/>
  <c r="P176" i="15"/>
  <c r="T134" i="16"/>
  <c r="T133" i="16"/>
  <c r="T141" i="16"/>
  <c r="R148" i="16"/>
  <c r="P181" i="16"/>
  <c r="P164" i="17"/>
  <c r="T172" i="17"/>
  <c r="P188" i="17"/>
  <c r="T207" i="17"/>
  <c r="T147" i="18"/>
  <c r="T154" i="18"/>
  <c r="R175" i="18"/>
  <c r="T193" i="18"/>
  <c r="R198" i="18"/>
  <c r="BK219" i="18"/>
  <c r="J219" i="18"/>
  <c r="J116" i="18"/>
  <c r="R240" i="18"/>
  <c r="BK245" i="18"/>
  <c r="J245" i="18"/>
  <c r="J120" i="18"/>
  <c r="BK150" i="20"/>
  <c r="J150" i="20"/>
  <c r="J105" i="20"/>
  <c r="T184" i="20"/>
  <c r="R217" i="20"/>
  <c r="R133" i="21"/>
  <c r="R132" i="21"/>
  <c r="R166" i="21"/>
  <c r="P138" i="22"/>
  <c r="P137" i="22"/>
  <c r="P145" i="22"/>
  <c r="BK149" i="22"/>
  <c r="J149" i="22"/>
  <c r="J105" i="22"/>
  <c r="BK217" i="22"/>
  <c r="J217" i="22"/>
  <c r="J109" i="22"/>
  <c r="BK149" i="23"/>
  <c r="J149" i="23"/>
  <c r="J103" i="23"/>
  <c r="T152" i="23"/>
  <c r="R162" i="23"/>
  <c r="T195" i="23"/>
  <c r="T194" i="23"/>
  <c r="T135" i="24"/>
  <c r="T182" i="24"/>
  <c r="P145" i="25"/>
  <c r="R166" i="25"/>
  <c r="BK139" i="26"/>
  <c r="J139" i="26"/>
  <c r="J103" i="26"/>
  <c r="P142" i="26"/>
  <c r="T178" i="26"/>
  <c r="R148" i="27"/>
  <c r="P179" i="27"/>
  <c r="R151" i="28"/>
  <c r="R150" i="28"/>
  <c r="BK142" i="29"/>
  <c r="J142" i="29"/>
  <c r="J102" i="29"/>
  <c r="R157" i="29"/>
  <c r="BK175" i="29"/>
  <c r="J175" i="29"/>
  <c r="J109" i="29"/>
  <c r="BK180" i="29"/>
  <c r="J180" i="29"/>
  <c r="J110" i="29"/>
  <c r="T186" i="29"/>
  <c r="P222" i="29"/>
  <c r="P133" i="31"/>
  <c r="P132" i="31"/>
  <c r="P165" i="31"/>
  <c r="T133" i="32"/>
  <c r="P139" i="33"/>
  <c r="BK158" i="33"/>
  <c r="J158" i="33"/>
  <c r="J108" i="33"/>
  <c r="BK136" i="34"/>
  <c r="J136" i="34"/>
  <c r="J102" i="34"/>
  <c r="P139" i="34"/>
  <c r="T164" i="34"/>
  <c r="BK183" i="34"/>
  <c r="J183" i="34"/>
  <c r="J109" i="34"/>
  <c r="BK132" i="35"/>
  <c r="P139" i="35"/>
  <c r="T143" i="36"/>
  <c r="T153" i="36"/>
  <c r="T162" i="36"/>
  <c r="BK175" i="36"/>
  <c r="J175" i="36"/>
  <c r="J107" i="36"/>
  <c r="BK192" i="36"/>
  <c r="J192" i="36"/>
  <c r="J112" i="36"/>
  <c r="BK198" i="36"/>
  <c r="J198" i="36"/>
  <c r="J113" i="36"/>
  <c r="P224" i="36"/>
  <c r="R232" i="36"/>
  <c r="P150" i="38"/>
  <c r="T169" i="38"/>
  <c r="T168" i="38"/>
  <c r="BK137" i="39"/>
  <c r="J137" i="39"/>
  <c r="J102" i="39"/>
  <c r="BK161" i="39"/>
  <c r="J161" i="39"/>
  <c r="J106" i="39"/>
  <c r="P133" i="40"/>
  <c r="P132" i="40"/>
  <c r="P157" i="40"/>
  <c r="P154" i="40"/>
  <c r="P144" i="41"/>
  <c r="P143" i="41"/>
  <c r="R157" i="41"/>
  <c r="R134" i="42"/>
  <c r="R133" i="42"/>
  <c r="P160" i="42"/>
  <c r="BK128" i="43"/>
  <c r="BK127" i="43"/>
  <c r="J127" i="43"/>
  <c r="J101" i="43"/>
  <c r="BK142" i="44"/>
  <c r="J142" i="44"/>
  <c r="J103" i="44"/>
  <c r="BK151" i="44"/>
  <c r="J151" i="44"/>
  <c r="J105" i="44"/>
  <c r="BK167" i="44"/>
  <c r="J167" i="44"/>
  <c r="J109" i="44"/>
  <c r="P173" i="44"/>
  <c r="BK190" i="44"/>
  <c r="J190" i="44"/>
  <c r="J112" i="44"/>
  <c r="R198" i="44"/>
  <c r="BK152" i="46"/>
  <c r="J152" i="46"/>
  <c r="J105" i="46"/>
  <c r="P161" i="46"/>
  <c r="R137" i="47"/>
  <c r="P163" i="47"/>
  <c r="T144" i="48"/>
  <c r="T137" i="48"/>
  <c r="BK173" i="48"/>
  <c r="J173" i="48"/>
  <c r="J107" i="48"/>
  <c r="R181" i="48"/>
  <c r="P150" i="49"/>
  <c r="P134" i="49" s="1"/>
  <c r="T171" i="49"/>
  <c r="BK138" i="50"/>
  <c r="R148" i="50"/>
  <c r="R188" i="50"/>
  <c r="T198" i="50"/>
  <c r="T130" i="51"/>
  <c r="T148" i="51"/>
  <c r="P144" i="52"/>
  <c r="BK163" i="52"/>
  <c r="J163" i="52"/>
  <c r="J106" i="52"/>
  <c r="T189" i="52"/>
  <c r="T206" i="52"/>
  <c r="R215" i="52"/>
  <c r="T131" i="54"/>
  <c r="T130" i="54"/>
  <c r="T129" i="54"/>
  <c r="P148" i="54"/>
  <c r="R135" i="55"/>
  <c r="R192" i="55"/>
  <c r="T202" i="55"/>
  <c r="R211" i="55"/>
  <c r="R140" i="56"/>
  <c r="T144" i="56"/>
  <c r="P128" i="57"/>
  <c r="R135" i="57"/>
  <c r="P139" i="57"/>
  <c r="T139" i="57"/>
  <c r="T128" i="58"/>
  <c r="BK139" i="58"/>
  <c r="J139" i="58"/>
  <c r="J102" i="58"/>
  <c r="R143" i="58"/>
  <c r="P144" i="2"/>
  <c r="BK193" i="2"/>
  <c r="J193" i="2"/>
  <c r="J108" i="2"/>
  <c r="T197" i="2"/>
  <c r="P206" i="2"/>
  <c r="P147" i="3"/>
  <c r="P134" i="3" s="1"/>
  <c r="P168" i="3"/>
  <c r="P139" i="4"/>
  <c r="R150" i="4"/>
  <c r="R185" i="4"/>
  <c r="R149" i="4" s="1"/>
  <c r="P151" i="5"/>
  <c r="P136" i="6"/>
  <c r="P135" i="6"/>
  <c r="P172" i="6"/>
  <c r="T188" i="6"/>
  <c r="BK146" i="7"/>
  <c r="J146" i="7"/>
  <c r="J102" i="7"/>
  <c r="P153" i="7"/>
  <c r="T174" i="7"/>
  <c r="T189" i="7"/>
  <c r="T197" i="7"/>
  <c r="R213" i="7"/>
  <c r="R233" i="7"/>
  <c r="R238" i="7"/>
  <c r="BK136" i="9"/>
  <c r="BK135" i="9"/>
  <c r="T136" i="9"/>
  <c r="T135" i="9"/>
  <c r="P145" i="9"/>
  <c r="P144" i="9"/>
  <c r="BK150" i="9"/>
  <c r="J150" i="9"/>
  <c r="J105" i="9"/>
  <c r="R205" i="9"/>
  <c r="R204" i="9"/>
  <c r="T146" i="10"/>
  <c r="T145" i="10"/>
  <c r="T166" i="10"/>
  <c r="T131" i="10" s="1"/>
  <c r="BK138" i="11"/>
  <c r="J138" i="11"/>
  <c r="J102" i="11"/>
  <c r="BK145" i="11"/>
  <c r="J145" i="11"/>
  <c r="J103" i="11"/>
  <c r="BK149" i="11"/>
  <c r="J149" i="11"/>
  <c r="J105" i="11"/>
  <c r="T218" i="11"/>
  <c r="T138" i="12"/>
  <c r="T153" i="12"/>
  <c r="P173" i="12"/>
  <c r="P172" i="12"/>
  <c r="R144" i="13"/>
  <c r="BK192" i="13"/>
  <c r="J192" i="13"/>
  <c r="J108" i="13"/>
  <c r="P199" i="13"/>
  <c r="T202" i="13"/>
  <c r="BK137" i="14"/>
  <c r="J137" i="14"/>
  <c r="J103" i="14"/>
  <c r="T159" i="14"/>
  <c r="T173" i="14"/>
  <c r="T158" i="14" s="1"/>
  <c r="P136" i="15"/>
  <c r="P139" i="15"/>
  <c r="P142" i="15"/>
  <c r="T176" i="15"/>
  <c r="BK134" i="16"/>
  <c r="J134" i="16"/>
  <c r="J102" i="16"/>
  <c r="T151" i="16"/>
  <c r="R136" i="17"/>
  <c r="R135" i="17"/>
  <c r="P172" i="17"/>
  <c r="BK150" i="18"/>
  <c r="J150" i="18"/>
  <c r="J103" i="18"/>
  <c r="R163" i="18"/>
  <c r="T172" i="18"/>
  <c r="R190" i="18"/>
  <c r="P198" i="18"/>
  <c r="R206" i="18"/>
  <c r="R211" i="18"/>
  <c r="BK237" i="18"/>
  <c r="J237" i="18"/>
  <c r="J117" i="18"/>
  <c r="P249" i="18"/>
  <c r="BK136" i="20"/>
  <c r="BK135" i="20"/>
  <c r="P145" i="20"/>
  <c r="T167" i="20"/>
  <c r="T208" i="20"/>
  <c r="T207" i="20"/>
  <c r="R146" i="21"/>
  <c r="R145" i="21"/>
  <c r="R131" i="21"/>
  <c r="BK166" i="21"/>
  <c r="J166" i="21"/>
  <c r="J105" i="21"/>
  <c r="R160" i="22"/>
  <c r="R148" i="22"/>
  <c r="P192" i="22"/>
  <c r="BK213" i="22"/>
  <c r="J213" i="22"/>
  <c r="J108" i="22"/>
  <c r="P149" i="23"/>
  <c r="BK156" i="23"/>
  <c r="J156" i="23"/>
  <c r="J105" i="23"/>
  <c r="R172" i="23"/>
  <c r="R171" i="23"/>
  <c r="P135" i="24"/>
  <c r="P178" i="24"/>
  <c r="T185" i="24"/>
  <c r="R145" i="25"/>
  <c r="T166" i="25"/>
  <c r="T136" i="26"/>
  <c r="T135" i="26"/>
  <c r="P139" i="26"/>
  <c r="BK142" i="26"/>
  <c r="J142" i="26"/>
  <c r="J104" i="26"/>
  <c r="BK178" i="26"/>
  <c r="J178" i="26"/>
  <c r="J109" i="26"/>
  <c r="R134" i="27"/>
  <c r="R133" i="27"/>
  <c r="P143" i="27"/>
  <c r="R172" i="27"/>
  <c r="BK151" i="28"/>
  <c r="J151" i="28"/>
  <c r="J105" i="28"/>
  <c r="T145" i="29"/>
  <c r="T149" i="29"/>
  <c r="T192" i="29"/>
  <c r="T219" i="29"/>
  <c r="T228" i="29"/>
  <c r="BK133" i="31"/>
  <c r="J133" i="31"/>
  <c r="J102" i="31"/>
  <c r="BK154" i="31"/>
  <c r="J154" i="31"/>
  <c r="J105" i="31"/>
  <c r="BK177" i="31"/>
  <c r="J177" i="31"/>
  <c r="J107" i="31"/>
  <c r="R134" i="33"/>
  <c r="R133" i="33"/>
  <c r="R145" i="33"/>
  <c r="R154" i="33"/>
  <c r="R144" i="33" s="1"/>
  <c r="R132" i="33" s="1"/>
  <c r="T139" i="34"/>
  <c r="P164" i="34"/>
  <c r="P183" i="34"/>
  <c r="R147" i="35"/>
  <c r="P146" i="36"/>
  <c r="R162" i="36"/>
  <c r="R178" i="36"/>
  <c r="T189" i="36"/>
  <c r="P202" i="36"/>
  <c r="R235" i="36"/>
  <c r="T142" i="38"/>
  <c r="T159" i="38"/>
  <c r="T137" i="39"/>
  <c r="T136" i="39"/>
  <c r="T135" i="39"/>
  <c r="P161" i="39"/>
  <c r="T139" i="40"/>
  <c r="T157" i="40"/>
  <c r="T154" i="40"/>
  <c r="BK134" i="41"/>
  <c r="BK157" i="41"/>
  <c r="J157" i="41"/>
  <c r="J108" i="41"/>
  <c r="R160" i="42"/>
  <c r="P145" i="44"/>
  <c r="R159" i="44"/>
  <c r="R135" i="46"/>
  <c r="R134" i="46"/>
  <c r="R142" i="46"/>
  <c r="P172" i="46"/>
  <c r="P171" i="46"/>
  <c r="R147" i="47"/>
  <c r="R138" i="48"/>
  <c r="T187" i="48"/>
  <c r="T170" i="48" s="1"/>
  <c r="T137" i="49"/>
  <c r="T134" i="49"/>
  <c r="T162" i="49"/>
  <c r="T176" i="49"/>
  <c r="T161" i="49" s="1"/>
  <c r="T133" i="49" s="1"/>
  <c r="P141" i="50"/>
  <c r="P148" i="50"/>
  <c r="BK188" i="50"/>
  <c r="J188" i="50"/>
  <c r="J110" i="50"/>
  <c r="R203" i="50"/>
  <c r="BK130" i="51"/>
  <c r="J130" i="51"/>
  <c r="J102" i="51"/>
  <c r="BK148" i="51"/>
  <c r="J148" i="51"/>
  <c r="J104" i="51"/>
  <c r="BK141" i="52"/>
  <c r="T149" i="52"/>
  <c r="R175" i="52"/>
  <c r="T202" i="52"/>
  <c r="P212" i="52"/>
  <c r="R219" i="52"/>
  <c r="P137" i="54"/>
  <c r="R157" i="54"/>
  <c r="P151" i="55"/>
  <c r="T199" i="55"/>
  <c r="T205" i="55"/>
  <c r="T140" i="56"/>
  <c r="R144" i="56"/>
  <c r="T128" i="57"/>
  <c r="BK139" i="57"/>
  <c r="J139" i="57"/>
  <c r="J102" i="57"/>
  <c r="R139" i="57"/>
  <c r="P135" i="58"/>
  <c r="P139" i="58"/>
  <c r="T143" i="58"/>
  <c r="BK127" i="59"/>
  <c r="J127" i="59"/>
  <c r="J100" i="59"/>
  <c r="T127" i="59"/>
  <c r="BK135" i="59"/>
  <c r="J135" i="59"/>
  <c r="J102" i="59"/>
  <c r="R135" i="59"/>
  <c r="BK126" i="60"/>
  <c r="J126" i="60"/>
  <c r="J100" i="60"/>
  <c r="T126" i="60"/>
  <c r="R135" i="60"/>
  <c r="R142" i="60"/>
  <c r="T138" i="2"/>
  <c r="T137" i="2"/>
  <c r="BK200" i="2"/>
  <c r="J200" i="2"/>
  <c r="J110" i="2"/>
  <c r="R206" i="2"/>
  <c r="T137" i="3"/>
  <c r="T134" i="3"/>
  <c r="P159" i="3"/>
  <c r="P173" i="3"/>
  <c r="P158" i="3" s="1"/>
  <c r="R139" i="4"/>
  <c r="R142" i="4"/>
  <c r="BK176" i="4"/>
  <c r="J176" i="4"/>
  <c r="J109" i="4"/>
  <c r="R141" i="5"/>
  <c r="R140" i="5"/>
  <c r="T148" i="5"/>
  <c r="P181" i="5"/>
  <c r="T136" i="6"/>
  <c r="T135" i="6"/>
  <c r="T172" i="6"/>
  <c r="BK188" i="6"/>
  <c r="J188" i="6"/>
  <c r="J109" i="6"/>
  <c r="P149" i="7"/>
  <c r="T162" i="7"/>
  <c r="T171" i="7"/>
  <c r="BK192" i="7"/>
  <c r="J192" i="7"/>
  <c r="J111" i="7"/>
  <c r="P201" i="7"/>
  <c r="T205" i="7"/>
  <c r="T230" i="7"/>
  <c r="R242" i="7"/>
  <c r="T166" i="9"/>
  <c r="P205" i="9"/>
  <c r="P204" i="9"/>
  <c r="P146" i="10"/>
  <c r="P145" i="10"/>
  <c r="BK171" i="10"/>
  <c r="J171" i="10"/>
  <c r="J107" i="10"/>
  <c r="BK160" i="11"/>
  <c r="J160" i="11"/>
  <c r="J106" i="11"/>
  <c r="P218" i="11"/>
  <c r="T149" i="12"/>
  <c r="T157" i="12"/>
  <c r="P163" i="12"/>
  <c r="BK199" i="12"/>
  <c r="J199" i="12"/>
  <c r="J111" i="12"/>
  <c r="P144" i="13"/>
  <c r="P137" i="13"/>
  <c r="P192" i="13"/>
  <c r="BK199" i="13"/>
  <c r="J199" i="13"/>
  <c r="J110" i="13"/>
  <c r="P205" i="13"/>
  <c r="P187" i="13" s="1"/>
  <c r="BK147" i="14"/>
  <c r="J147" i="14"/>
  <c r="J104" i="14"/>
  <c r="R168" i="14"/>
  <c r="R150" i="15"/>
  <c r="R185" i="15"/>
  <c r="R149" i="15" s="1"/>
  <c r="P141" i="16"/>
  <c r="P140" i="16"/>
  <c r="T148" i="16"/>
  <c r="R181" i="16"/>
  <c r="R164" i="17"/>
  <c r="R176" i="17"/>
  <c r="P207" i="17"/>
  <c r="BK147" i="18"/>
  <c r="J147" i="18"/>
  <c r="J102" i="18"/>
  <c r="P154" i="18"/>
  <c r="BK175" i="18"/>
  <c r="J175" i="18"/>
  <c r="J107" i="18"/>
  <c r="P190" i="18"/>
  <c r="T198" i="18"/>
  <c r="P219" i="18"/>
  <c r="P240" i="18"/>
  <c r="T245" i="18"/>
  <c r="T136" i="20"/>
  <c r="T135" i="20"/>
  <c r="T145" i="20"/>
  <c r="P167" i="20"/>
  <c r="R208" i="20"/>
  <c r="R207" i="20"/>
  <c r="P146" i="21"/>
  <c r="P145" i="21"/>
  <c r="P131" i="21"/>
  <c r="AU120" i="1"/>
  <c r="T166" i="21"/>
  <c r="T160" i="22"/>
  <c r="T148" i="22"/>
  <c r="BK192" i="22"/>
  <c r="J192" i="22"/>
  <c r="J107" i="22"/>
  <c r="P213" i="22"/>
  <c r="T138" i="23"/>
  <c r="T137" i="23"/>
  <c r="P156" i="23"/>
  <c r="T162" i="23"/>
  <c r="T136" i="23" s="1"/>
  <c r="R195" i="23"/>
  <c r="R194" i="23"/>
  <c r="BK142" i="24"/>
  <c r="J142" i="24"/>
  <c r="J103" i="24"/>
  <c r="P182" i="24"/>
  <c r="P175" i="24" s="1"/>
  <c r="R134" i="25"/>
  <c r="R133" i="25"/>
  <c r="P157" i="25"/>
  <c r="P156" i="25"/>
  <c r="T171" i="25"/>
  <c r="T150" i="26"/>
  <c r="T187" i="26"/>
  <c r="T149" i="26" s="1"/>
  <c r="T148" i="27"/>
  <c r="T142" i="27"/>
  <c r="T132" i="27"/>
  <c r="R179" i="27"/>
  <c r="P151" i="28"/>
  <c r="P150" i="28"/>
  <c r="BK145" i="29"/>
  <c r="J145" i="29"/>
  <c r="J103" i="29"/>
  <c r="P157" i="29"/>
  <c r="P172" i="29"/>
  <c r="R175" i="29"/>
  <c r="R180" i="29"/>
  <c r="R186" i="29"/>
  <c r="P219" i="29"/>
  <c r="P228" i="29"/>
  <c r="BK137" i="31"/>
  <c r="J137" i="31"/>
  <c r="J104" i="31"/>
  <c r="P154" i="31"/>
  <c r="P177" i="31"/>
  <c r="R143" i="32"/>
  <c r="R132" i="32"/>
  <c r="R131" i="32"/>
  <c r="P160" i="32"/>
  <c r="P157" i="32"/>
  <c r="BK134" i="33"/>
  <c r="J134" i="33"/>
  <c r="J102" i="33"/>
  <c r="BK145" i="33"/>
  <c r="BK154" i="33"/>
  <c r="BK144" i="33" s="1"/>
  <c r="J154" i="33"/>
  <c r="J107" i="33"/>
  <c r="R136" i="34"/>
  <c r="R135" i="34"/>
  <c r="P146" i="34"/>
  <c r="P145" i="34"/>
  <c r="R175" i="34"/>
  <c r="R132" i="35"/>
  <c r="R131" i="35"/>
  <c r="R139" i="35"/>
  <c r="T146" i="36"/>
  <c r="P165" i="36"/>
  <c r="R175" i="36"/>
  <c r="T192" i="36"/>
  <c r="R198" i="36"/>
  <c r="BK224" i="36"/>
  <c r="J224" i="36"/>
  <c r="J115" i="36"/>
  <c r="T235" i="36"/>
  <c r="R135" i="38"/>
  <c r="R134" i="38"/>
  <c r="R150" i="38"/>
  <c r="BK169" i="38"/>
  <c r="J169" i="38"/>
  <c r="J108" i="38"/>
  <c r="R147" i="39"/>
  <c r="BK133" i="40"/>
  <c r="J133" i="40"/>
  <c r="J102" i="40"/>
  <c r="BK157" i="40"/>
  <c r="J157" i="40"/>
  <c r="J107" i="40"/>
  <c r="T144" i="41"/>
  <c r="T157" i="41"/>
  <c r="T143" i="41" s="1"/>
  <c r="P134" i="42"/>
  <c r="P133" i="42"/>
  <c r="BK160" i="42"/>
  <c r="J160" i="42"/>
  <c r="J107" i="42"/>
  <c r="R128" i="43"/>
  <c r="R127" i="43"/>
  <c r="R126" i="43"/>
  <c r="P139" i="44"/>
  <c r="P138" i="44"/>
  <c r="T142" i="44"/>
  <c r="R151" i="44"/>
  <c r="R167" i="44"/>
  <c r="R166" i="44"/>
  <c r="T173" i="44"/>
  <c r="T190" i="44"/>
  <c r="R152" i="46"/>
  <c r="R172" i="46"/>
  <c r="R171" i="46"/>
  <c r="BK137" i="47"/>
  <c r="R163" i="47"/>
  <c r="BK144" i="48"/>
  <c r="J144" i="48"/>
  <c r="J103" i="48"/>
  <c r="R173" i="48"/>
  <c r="R170" i="48"/>
  <c r="P181" i="48"/>
  <c r="P170" i="48" s="1"/>
  <c r="BK150" i="49"/>
  <c r="J150" i="49"/>
  <c r="J104" i="49"/>
  <c r="R162" i="49"/>
  <c r="R161" i="49"/>
  <c r="R133" i="49" s="1"/>
  <c r="P176" i="49"/>
  <c r="R138" i="50"/>
  <c r="R137" i="50"/>
  <c r="P158" i="50"/>
  <c r="P198" i="50"/>
  <c r="P157" i="50" s="1"/>
  <c r="R133" i="51"/>
  <c r="R129" i="51"/>
  <c r="R128" i="51"/>
  <c r="R144" i="52"/>
  <c r="T163" i="52"/>
  <c r="P189" i="52"/>
  <c r="R206" i="52"/>
  <c r="T215" i="52"/>
  <c r="R137" i="54"/>
  <c r="P157" i="54"/>
  <c r="T135" i="55"/>
  <c r="T134" i="55"/>
  <c r="T133" i="55"/>
  <c r="P192" i="55"/>
  <c r="R205" i="55"/>
  <c r="BK140" i="56"/>
  <c r="J140" i="56"/>
  <c r="J101" i="56"/>
  <c r="BK144" i="56"/>
  <c r="J144" i="56"/>
  <c r="J102" i="56"/>
  <c r="BK128" i="57"/>
  <c r="J128" i="57"/>
  <c r="J100" i="57"/>
  <c r="T135" i="57"/>
  <c r="P143" i="57"/>
  <c r="BK128" i="58"/>
  <c r="BK135" i="58"/>
  <c r="J135" i="58"/>
  <c r="J101" i="58"/>
  <c r="T135" i="58"/>
  <c r="P143" i="58"/>
  <c r="P127" i="59"/>
  <c r="R127" i="59"/>
  <c r="BK132" i="59"/>
  <c r="J132" i="59"/>
  <c r="J101" i="59"/>
  <c r="P132" i="59"/>
  <c r="R132" i="59"/>
  <c r="T132" i="59"/>
  <c r="P135" i="59"/>
  <c r="T135" i="59"/>
  <c r="P126" i="60"/>
  <c r="R126" i="60"/>
  <c r="R125" i="60"/>
  <c r="R124" i="60"/>
  <c r="BK135" i="60"/>
  <c r="J135" i="60"/>
  <c r="J101" i="60"/>
  <c r="P135" i="60"/>
  <c r="T135" i="60"/>
  <c r="BK142" i="60"/>
  <c r="J142" i="60"/>
  <c r="J102" i="60"/>
  <c r="P142" i="60"/>
  <c r="T142" i="60"/>
  <c r="BK191" i="2"/>
  <c r="J191" i="2"/>
  <c r="J107" i="2"/>
  <c r="BK186" i="7"/>
  <c r="J186" i="7"/>
  <c r="J108" i="7"/>
  <c r="BK185" i="13"/>
  <c r="J185" i="13"/>
  <c r="J104" i="13"/>
  <c r="BK161" i="17"/>
  <c r="J161" i="17"/>
  <c r="J104" i="17"/>
  <c r="BK160" i="23"/>
  <c r="J160" i="23"/>
  <c r="J106" i="23"/>
  <c r="BK173" i="24"/>
  <c r="J173" i="24"/>
  <c r="J104" i="24"/>
  <c r="BK226" i="29"/>
  <c r="J226" i="29"/>
  <c r="J115" i="29"/>
  <c r="BK158" i="32"/>
  <c r="J158" i="32"/>
  <c r="J106" i="32"/>
  <c r="BK177" i="38"/>
  <c r="J177" i="38"/>
  <c r="J109" i="38"/>
  <c r="BK145" i="39"/>
  <c r="J145" i="39"/>
  <c r="J103" i="39"/>
  <c r="BK170" i="39"/>
  <c r="J170" i="39"/>
  <c r="J111" i="39"/>
  <c r="BK172" i="52"/>
  <c r="J172" i="52"/>
  <c r="J107" i="52"/>
  <c r="BK128" i="53"/>
  <c r="J128" i="53"/>
  <c r="J102" i="53"/>
  <c r="BK236" i="7"/>
  <c r="J236" i="7"/>
  <c r="J118" i="7"/>
  <c r="BK188" i="13"/>
  <c r="J188" i="13"/>
  <c r="J106" i="13"/>
  <c r="BK243" i="18"/>
  <c r="J243" i="18"/>
  <c r="J119" i="18"/>
  <c r="BK128" i="37"/>
  <c r="J128" i="37"/>
  <c r="J102" i="37"/>
  <c r="BK155" i="40"/>
  <c r="J155" i="40"/>
  <c r="J106" i="40"/>
  <c r="BK172" i="47"/>
  <c r="J172" i="47"/>
  <c r="J111" i="47"/>
  <c r="BK216" i="55"/>
  <c r="J216" i="55"/>
  <c r="J111" i="55"/>
  <c r="BK158" i="56"/>
  <c r="J158" i="56"/>
  <c r="J104" i="56"/>
  <c r="BK159" i="6"/>
  <c r="J159" i="6"/>
  <c r="J103" i="6"/>
  <c r="BK266" i="11"/>
  <c r="J266" i="11"/>
  <c r="J112" i="11"/>
  <c r="BK145" i="15"/>
  <c r="J145" i="15"/>
  <c r="J105" i="15"/>
  <c r="BK148" i="28"/>
  <c r="J148" i="28"/>
  <c r="J103" i="28"/>
  <c r="BK169" i="29"/>
  <c r="J169" i="29"/>
  <c r="J106" i="29"/>
  <c r="BK152" i="40"/>
  <c r="J152" i="40"/>
  <c r="J104" i="40"/>
  <c r="BK161" i="47"/>
  <c r="J161" i="47"/>
  <c r="J105" i="47"/>
  <c r="BK168" i="48"/>
  <c r="J168" i="48"/>
  <c r="J104" i="48"/>
  <c r="BK151" i="50"/>
  <c r="J151" i="50"/>
  <c r="J105" i="50"/>
  <c r="BK189" i="2"/>
  <c r="J189" i="2"/>
  <c r="J106" i="2"/>
  <c r="BK161" i="12"/>
  <c r="J161" i="12"/>
  <c r="J106" i="12"/>
  <c r="BK187" i="18"/>
  <c r="J187" i="18"/>
  <c r="J108" i="18"/>
  <c r="BK263" i="22"/>
  <c r="J263" i="22"/>
  <c r="J112" i="22"/>
  <c r="BK176" i="24"/>
  <c r="J176" i="24"/>
  <c r="J106" i="24"/>
  <c r="BK140" i="27"/>
  <c r="J140" i="27"/>
  <c r="J103" i="27"/>
  <c r="BK128" i="30"/>
  <c r="J128" i="30"/>
  <c r="J102" i="30"/>
  <c r="BK142" i="33"/>
  <c r="J142" i="33"/>
  <c r="J104" i="33"/>
  <c r="BK165" i="39"/>
  <c r="J165" i="39"/>
  <c r="J108" i="39"/>
  <c r="BK164" i="44"/>
  <c r="J164" i="44"/>
  <c r="J107" i="44"/>
  <c r="BK180" i="46"/>
  <c r="J180" i="46"/>
  <c r="J109" i="46"/>
  <c r="BK170" i="47"/>
  <c r="J170" i="47"/>
  <c r="J110" i="47"/>
  <c r="BK193" i="48"/>
  <c r="J193" i="48"/>
  <c r="J112" i="48"/>
  <c r="BK149" i="55"/>
  <c r="J149" i="55"/>
  <c r="J101" i="55"/>
  <c r="BK186" i="2"/>
  <c r="J186" i="2"/>
  <c r="J104" i="2"/>
  <c r="BK135" i="3"/>
  <c r="J135" i="3"/>
  <c r="J102" i="3"/>
  <c r="BK156" i="3"/>
  <c r="J156" i="3"/>
  <c r="J105" i="3"/>
  <c r="BK138" i="5"/>
  <c r="J138" i="5"/>
  <c r="J103" i="5"/>
  <c r="BK263" i="11"/>
  <c r="J263" i="11"/>
  <c r="J110" i="11"/>
  <c r="BK190" i="13"/>
  <c r="J190" i="13"/>
  <c r="J107" i="13"/>
  <c r="BK128" i="19"/>
  <c r="J128" i="19"/>
  <c r="J102" i="19"/>
  <c r="BK155" i="32"/>
  <c r="J155" i="32"/>
  <c r="J104" i="32"/>
  <c r="BK143" i="34"/>
  <c r="J143" i="34"/>
  <c r="J104" i="34"/>
  <c r="BK186" i="34"/>
  <c r="J186" i="34"/>
  <c r="J110" i="34"/>
  <c r="BK136" i="35"/>
  <c r="J136" i="35"/>
  <c r="J103" i="35"/>
  <c r="BK186" i="36"/>
  <c r="J186" i="36"/>
  <c r="J109" i="36"/>
  <c r="BK168" i="39"/>
  <c r="J168" i="39"/>
  <c r="J110" i="39"/>
  <c r="BK141" i="41"/>
  <c r="J141" i="41"/>
  <c r="J104" i="41"/>
  <c r="BK167" i="47"/>
  <c r="J167" i="47"/>
  <c r="J108" i="47"/>
  <c r="BK171" i="48"/>
  <c r="J171" i="48"/>
  <c r="J106" i="48"/>
  <c r="BK179" i="48"/>
  <c r="J179" i="48"/>
  <c r="J108" i="48"/>
  <c r="BK153" i="58"/>
  <c r="J153" i="58"/>
  <c r="J104" i="58"/>
  <c r="BK145" i="4"/>
  <c r="J145" i="4"/>
  <c r="J105" i="4"/>
  <c r="BK128" i="8"/>
  <c r="J128" i="8"/>
  <c r="J102" i="8"/>
  <c r="BK147" i="15"/>
  <c r="J147" i="15"/>
  <c r="J106" i="15"/>
  <c r="BK159" i="17"/>
  <c r="J159" i="17"/>
  <c r="J103" i="17"/>
  <c r="BK154" i="25"/>
  <c r="J154" i="25"/>
  <c r="J104" i="25"/>
  <c r="BK139" i="42"/>
  <c r="J139" i="42"/>
  <c r="J104" i="42"/>
  <c r="BK159" i="49"/>
  <c r="J159" i="49"/>
  <c r="J105" i="49"/>
  <c r="BK153" i="50"/>
  <c r="J153" i="50"/>
  <c r="J106" i="50"/>
  <c r="BK147" i="52"/>
  <c r="J147" i="52"/>
  <c r="J104" i="52"/>
  <c r="BK161" i="6"/>
  <c r="J161" i="6"/>
  <c r="J104" i="6"/>
  <c r="BK206" i="12"/>
  <c r="J206" i="12"/>
  <c r="J112" i="12"/>
  <c r="BK138" i="16"/>
  <c r="J138" i="16"/>
  <c r="J103" i="16"/>
  <c r="BK260" i="22"/>
  <c r="J260" i="22"/>
  <c r="J110" i="22"/>
  <c r="BK145" i="26"/>
  <c r="J145" i="26"/>
  <c r="J105" i="26"/>
  <c r="BK147" i="26"/>
  <c r="J147" i="26"/>
  <c r="J106" i="26"/>
  <c r="BK139" i="41"/>
  <c r="J139" i="41"/>
  <c r="J103" i="41"/>
  <c r="BK137" i="42"/>
  <c r="J137" i="42"/>
  <c r="J103" i="42"/>
  <c r="BK128" i="45"/>
  <c r="J128" i="45"/>
  <c r="J102" i="45"/>
  <c r="BK155" i="50"/>
  <c r="J155" i="50"/>
  <c r="J107" i="50"/>
  <c r="BK145" i="59"/>
  <c r="J145" i="59"/>
  <c r="J103" i="59"/>
  <c r="BK147" i="4"/>
  <c r="J147" i="4"/>
  <c r="J106" i="4"/>
  <c r="BK135" i="14"/>
  <c r="J135" i="14"/>
  <c r="J102" i="14"/>
  <c r="BK156" i="14"/>
  <c r="J156" i="14"/>
  <c r="J105" i="14"/>
  <c r="BK202" i="23"/>
  <c r="J202" i="23"/>
  <c r="J112" i="23"/>
  <c r="BK159" i="39"/>
  <c r="J159" i="39"/>
  <c r="J105" i="39"/>
  <c r="BK145" i="47"/>
  <c r="J145" i="47"/>
  <c r="J103" i="47"/>
  <c r="BK135" i="49"/>
  <c r="J135" i="49"/>
  <c r="J102" i="49"/>
  <c r="BK209" i="55"/>
  <c r="J209" i="55"/>
  <c r="J108" i="55"/>
  <c r="BK153" i="57"/>
  <c r="J153" i="57"/>
  <c r="J104" i="57"/>
  <c r="BK124" i="61"/>
  <c r="J124" i="61"/>
  <c r="J100" i="61"/>
  <c r="BK124" i="62"/>
  <c r="J124" i="62"/>
  <c r="J100" i="62"/>
  <c r="J116" i="62"/>
  <c r="F119" i="62"/>
  <c r="BF125" i="62"/>
  <c r="E110" i="62"/>
  <c r="J93" i="62"/>
  <c r="J118" i="61"/>
  <c r="J91" i="61"/>
  <c r="BK125" i="60"/>
  <c r="J125" i="60"/>
  <c r="J99" i="60"/>
  <c r="BF125" i="61"/>
  <c r="E85" i="61"/>
  <c r="F94" i="61"/>
  <c r="J118" i="60"/>
  <c r="BF128" i="60"/>
  <c r="BF137" i="60"/>
  <c r="BF138" i="60"/>
  <c r="BF133" i="60"/>
  <c r="BF134" i="60"/>
  <c r="BF139" i="60"/>
  <c r="BF131" i="60"/>
  <c r="J93" i="60"/>
  <c r="BF129" i="60"/>
  <c r="BF143" i="60"/>
  <c r="F121" i="60"/>
  <c r="BF127" i="60"/>
  <c r="BF141" i="60"/>
  <c r="BK126" i="59"/>
  <c r="J126" i="59"/>
  <c r="J99" i="59"/>
  <c r="E85" i="60"/>
  <c r="BF130" i="60"/>
  <c r="BF132" i="60"/>
  <c r="BF136" i="60"/>
  <c r="BF140" i="60"/>
  <c r="BF144" i="60"/>
  <c r="BF131" i="59"/>
  <c r="J128" i="58"/>
  <c r="J100" i="58"/>
  <c r="F94" i="59"/>
  <c r="BF137" i="59"/>
  <c r="BF138" i="59"/>
  <c r="BF144" i="59"/>
  <c r="BF143" i="59"/>
  <c r="J91" i="59"/>
  <c r="BF139" i="59"/>
  <c r="BF128" i="59"/>
  <c r="BF136" i="59"/>
  <c r="E85" i="59"/>
  <c r="BF133" i="59"/>
  <c r="BF141" i="59"/>
  <c r="BF142" i="59"/>
  <c r="J93" i="59"/>
  <c r="BF134" i="59"/>
  <c r="BF146" i="59"/>
  <c r="BF129" i="59"/>
  <c r="BF130" i="59"/>
  <c r="BF140" i="59"/>
  <c r="BK127" i="57"/>
  <c r="J127" i="57"/>
  <c r="J99" i="57"/>
  <c r="J120" i="58"/>
  <c r="J93" i="58"/>
  <c r="BF149" i="58"/>
  <c r="E114" i="58"/>
  <c r="BF131" i="58"/>
  <c r="BF133" i="58"/>
  <c r="BF134" i="58"/>
  <c r="BF138" i="58"/>
  <c r="BF142" i="58"/>
  <c r="BF145" i="58"/>
  <c r="BF147" i="58"/>
  <c r="BF152" i="58"/>
  <c r="BF154" i="58"/>
  <c r="BF132" i="58"/>
  <c r="BF136" i="58"/>
  <c r="BF144" i="58"/>
  <c r="BF146" i="58"/>
  <c r="BF150" i="58"/>
  <c r="F94" i="58"/>
  <c r="BF129" i="58"/>
  <c r="BF140" i="58"/>
  <c r="BF141" i="58"/>
  <c r="BF148" i="58"/>
  <c r="BF130" i="58"/>
  <c r="BF137" i="58"/>
  <c r="BF151" i="58"/>
  <c r="J120" i="57"/>
  <c r="F123" i="57"/>
  <c r="BF130" i="57"/>
  <c r="BF131" i="57"/>
  <c r="E85" i="57"/>
  <c r="J93" i="57"/>
  <c r="BF146" i="57"/>
  <c r="BF147" i="57"/>
  <c r="BF148" i="57"/>
  <c r="BF144" i="57"/>
  <c r="BF145" i="57"/>
  <c r="BF149" i="57"/>
  <c r="BF150" i="57"/>
  <c r="BK127" i="56"/>
  <c r="J127" i="56"/>
  <c r="J99" i="56"/>
  <c r="BF138" i="57"/>
  <c r="BF141" i="57"/>
  <c r="BF142" i="57"/>
  <c r="BF154" i="57"/>
  <c r="BF136" i="57"/>
  <c r="BF140" i="57"/>
  <c r="BF151" i="57"/>
  <c r="BF129" i="57"/>
  <c r="BF132" i="57"/>
  <c r="BF133" i="57"/>
  <c r="BF134" i="57"/>
  <c r="BF137" i="57"/>
  <c r="BF152" i="57"/>
  <c r="F94" i="56"/>
  <c r="BF129" i="56"/>
  <c r="BF133" i="56"/>
  <c r="BF149" i="56"/>
  <c r="BF130" i="56"/>
  <c r="BF134" i="56"/>
  <c r="J135" i="55"/>
  <c r="J100" i="55"/>
  <c r="E85" i="56"/>
  <c r="BF137" i="56"/>
  <c r="BF141" i="56"/>
  <c r="BF146" i="56"/>
  <c r="BF151" i="56"/>
  <c r="BF154" i="56"/>
  <c r="J91" i="56"/>
  <c r="BF131" i="56"/>
  <c r="BF145" i="56"/>
  <c r="J93" i="56"/>
  <c r="BF135" i="56"/>
  <c r="BF139" i="56"/>
  <c r="BF147" i="56"/>
  <c r="BF150" i="56"/>
  <c r="BF152" i="56"/>
  <c r="BF156" i="56"/>
  <c r="BF157" i="56"/>
  <c r="BF138" i="56"/>
  <c r="BF142" i="56"/>
  <c r="BF143" i="56"/>
  <c r="BF153" i="56"/>
  <c r="BF155" i="56"/>
  <c r="BF159" i="56"/>
  <c r="BF132" i="56"/>
  <c r="BF136" i="56"/>
  <c r="F130" i="55"/>
  <c r="BF164" i="55"/>
  <c r="BF174" i="55"/>
  <c r="BF180" i="55"/>
  <c r="BF182" i="55"/>
  <c r="BF196" i="55"/>
  <c r="BF197" i="55"/>
  <c r="BF198" i="55"/>
  <c r="BF206" i="55"/>
  <c r="BF214" i="55"/>
  <c r="BF217" i="55"/>
  <c r="J91" i="55"/>
  <c r="E121" i="55"/>
  <c r="BF136" i="55"/>
  <c r="BF150" i="55"/>
  <c r="BF160" i="55"/>
  <c r="BF170" i="55"/>
  <c r="BF172" i="55"/>
  <c r="BF173" i="55"/>
  <c r="BF181" i="55"/>
  <c r="BF187" i="55"/>
  <c r="BF201" i="55"/>
  <c r="BK130" i="54"/>
  <c r="J130" i="54"/>
  <c r="J101" i="54"/>
  <c r="BF138" i="55"/>
  <c r="BF153" i="55"/>
  <c r="BF155" i="55"/>
  <c r="BF157" i="55"/>
  <c r="BF158" i="55"/>
  <c r="BF166" i="55"/>
  <c r="BF167" i="55"/>
  <c r="BF185" i="55"/>
  <c r="BF210" i="55"/>
  <c r="J129" i="55"/>
  <c r="BF137" i="55"/>
  <c r="BF143" i="55"/>
  <c r="BF144" i="55"/>
  <c r="BF148" i="55"/>
  <c r="BF156" i="55"/>
  <c r="BF161" i="55"/>
  <c r="BF177" i="55"/>
  <c r="BF190" i="55"/>
  <c r="BF191" i="55"/>
  <c r="BF193" i="55"/>
  <c r="BF194" i="55"/>
  <c r="BF200" i="55"/>
  <c r="BF203" i="55"/>
  <c r="BF207" i="55"/>
  <c r="BF142" i="55"/>
  <c r="BF188" i="55"/>
  <c r="BF140" i="55"/>
  <c r="BF145" i="55"/>
  <c r="BF147" i="55"/>
  <c r="BF154" i="55"/>
  <c r="BF162" i="55"/>
  <c r="BF165" i="55"/>
  <c r="BF168" i="55"/>
  <c r="BF169" i="55"/>
  <c r="BF171" i="55"/>
  <c r="BF175" i="55"/>
  <c r="BF186" i="55"/>
  <c r="BF189" i="55"/>
  <c r="BF213" i="55"/>
  <c r="BF159" i="55"/>
  <c r="BF184" i="55"/>
  <c r="BF212" i="55"/>
  <c r="BF139" i="55"/>
  <c r="BF141" i="55"/>
  <c r="BF146" i="55"/>
  <c r="BF152" i="55"/>
  <c r="BF163" i="55"/>
  <c r="BF176" i="55"/>
  <c r="BF178" i="55"/>
  <c r="BF179" i="55"/>
  <c r="BF183" i="55"/>
  <c r="BF195" i="55"/>
  <c r="BF204" i="55"/>
  <c r="F96" i="54"/>
  <c r="J125" i="54"/>
  <c r="BK127" i="53"/>
  <c r="BK126" i="53"/>
  <c r="J126" i="53"/>
  <c r="J100" i="53"/>
  <c r="J123" i="54"/>
  <c r="BF138" i="54"/>
  <c r="BF139" i="54"/>
  <c r="E85" i="54"/>
  <c r="BF136" i="54"/>
  <c r="BF146" i="54"/>
  <c r="BF153" i="54"/>
  <c r="BF160" i="54"/>
  <c r="BF134" i="54"/>
  <c r="BF135" i="54"/>
  <c r="BF147" i="54"/>
  <c r="BF132" i="54"/>
  <c r="BF140" i="54"/>
  <c r="BF142" i="54"/>
  <c r="BF149" i="54"/>
  <c r="BF151" i="54"/>
  <c r="BF141" i="54"/>
  <c r="BF144" i="54"/>
  <c r="BF152" i="54"/>
  <c r="BF154" i="54"/>
  <c r="BF155" i="54"/>
  <c r="BF158" i="54"/>
  <c r="BF159" i="54"/>
  <c r="BF150" i="54"/>
  <c r="BF156" i="54"/>
  <c r="BF133" i="54"/>
  <c r="BF143" i="54"/>
  <c r="BF145" i="54"/>
  <c r="J93" i="53"/>
  <c r="J141" i="52"/>
  <c r="J102" i="52"/>
  <c r="E85" i="53"/>
  <c r="J122" i="53"/>
  <c r="BF129" i="53"/>
  <c r="F96" i="53"/>
  <c r="BK174" i="52"/>
  <c r="J174" i="52"/>
  <c r="J108" i="52"/>
  <c r="BF146" i="52"/>
  <c r="BF162" i="52"/>
  <c r="BF164" i="52"/>
  <c r="BF167" i="52"/>
  <c r="BF182" i="52"/>
  <c r="BF185" i="52"/>
  <c r="BF187" i="52"/>
  <c r="BF198" i="52"/>
  <c r="BF208" i="52"/>
  <c r="E125" i="52"/>
  <c r="BF145" i="52"/>
  <c r="BF153" i="52"/>
  <c r="BF168" i="52"/>
  <c r="BF170" i="52"/>
  <c r="BF193" i="52"/>
  <c r="BF217" i="52"/>
  <c r="BF218" i="52"/>
  <c r="BF221" i="52"/>
  <c r="BF222" i="52"/>
  <c r="F136" i="52"/>
  <c r="BF143" i="52"/>
  <c r="BF154" i="52"/>
  <c r="BF160" i="52"/>
  <c r="BF166" i="52"/>
  <c r="BF183" i="52"/>
  <c r="BF186" i="52"/>
  <c r="BF188" i="52"/>
  <c r="BF190" i="52"/>
  <c r="BF191" i="52"/>
  <c r="BF207" i="52"/>
  <c r="BF214" i="52"/>
  <c r="BF216" i="52"/>
  <c r="BF173" i="52"/>
  <c r="BF181" i="52"/>
  <c r="BF184" i="52"/>
  <c r="BF196" i="52"/>
  <c r="BF197" i="52"/>
  <c r="BF209" i="52"/>
  <c r="BF148" i="52"/>
  <c r="BF159" i="52"/>
  <c r="BF165" i="52"/>
  <c r="BF171" i="52"/>
  <c r="BF176" i="52"/>
  <c r="BF194" i="52"/>
  <c r="BF195" i="52"/>
  <c r="BF201" i="52"/>
  <c r="BF210" i="52"/>
  <c r="BF213" i="52"/>
  <c r="J95" i="52"/>
  <c r="BF142" i="52"/>
  <c r="BF158" i="52"/>
  <c r="BF169" i="52"/>
  <c r="BF150" i="52"/>
  <c r="BF151" i="52"/>
  <c r="BF155" i="52"/>
  <c r="BF156" i="52"/>
  <c r="BF157" i="52"/>
  <c r="BF192" i="52"/>
  <c r="BF200" i="52"/>
  <c r="BF205" i="52"/>
  <c r="BF211" i="52"/>
  <c r="BF220" i="52"/>
  <c r="J93" i="52"/>
  <c r="BF152" i="52"/>
  <c r="BF161" i="52"/>
  <c r="BF177" i="52"/>
  <c r="BF178" i="52"/>
  <c r="BF179" i="52"/>
  <c r="BF180" i="52"/>
  <c r="BF199" i="52"/>
  <c r="BF203" i="52"/>
  <c r="BF204" i="52"/>
  <c r="J138" i="50"/>
  <c r="J102" i="50"/>
  <c r="F96" i="51"/>
  <c r="J122" i="51"/>
  <c r="E114" i="51"/>
  <c r="BF135" i="51"/>
  <c r="BF144" i="51"/>
  <c r="J124" i="51"/>
  <c r="BF137" i="51"/>
  <c r="BF138" i="51"/>
  <c r="BF139" i="51"/>
  <c r="BF140" i="51"/>
  <c r="BF146" i="51"/>
  <c r="BF147" i="51"/>
  <c r="BF154" i="51"/>
  <c r="BK157" i="50"/>
  <c r="J157" i="50"/>
  <c r="J108" i="50"/>
  <c r="BF136" i="51"/>
  <c r="BF145" i="51"/>
  <c r="BF150" i="51"/>
  <c r="BF152" i="51"/>
  <c r="BF153" i="51"/>
  <c r="BF132" i="51"/>
  <c r="BF134" i="51"/>
  <c r="BF141" i="51"/>
  <c r="BF131" i="51"/>
  <c r="BF143" i="51"/>
  <c r="BF151" i="51"/>
  <c r="BF142" i="51"/>
  <c r="BF149" i="51"/>
  <c r="BK134" i="49"/>
  <c r="J134" i="49"/>
  <c r="J101" i="49"/>
  <c r="BK161" i="49"/>
  <c r="J161" i="49"/>
  <c r="J106" i="49"/>
  <c r="E85" i="50"/>
  <c r="J130" i="50"/>
  <c r="BF147" i="50"/>
  <c r="BF150" i="50"/>
  <c r="BF174" i="50"/>
  <c r="BF142" i="50"/>
  <c r="BF144" i="50"/>
  <c r="BF145" i="50"/>
  <c r="BF152" i="50"/>
  <c r="BF156" i="50"/>
  <c r="BF159" i="50"/>
  <c r="BF160" i="50"/>
  <c r="BF162" i="50"/>
  <c r="BF171" i="50"/>
  <c r="BF172" i="50"/>
  <c r="BF180" i="50"/>
  <c r="BF184" i="50"/>
  <c r="J95" i="50"/>
  <c r="BF146" i="50"/>
  <c r="BF167" i="50"/>
  <c r="BF169" i="50"/>
  <c r="BF196" i="50"/>
  <c r="BF199" i="50"/>
  <c r="BF200" i="50"/>
  <c r="BF208" i="50"/>
  <c r="BF149" i="50"/>
  <c r="BF164" i="50"/>
  <c r="BF173" i="50"/>
  <c r="BF178" i="50"/>
  <c r="BF185" i="50"/>
  <c r="BF190" i="50"/>
  <c r="BF213" i="50"/>
  <c r="F96" i="50"/>
  <c r="BF161" i="50"/>
  <c r="BF163" i="50"/>
  <c r="BF165" i="50"/>
  <c r="BF181" i="50"/>
  <c r="BF182" i="50"/>
  <c r="BF183" i="50"/>
  <c r="BF194" i="50"/>
  <c r="BF202" i="50"/>
  <c r="BF204" i="50"/>
  <c r="BF166" i="50"/>
  <c r="BF176" i="50"/>
  <c r="BF179" i="50"/>
  <c r="BF189" i="50"/>
  <c r="BF192" i="50"/>
  <c r="BF201" i="50"/>
  <c r="BF205" i="50"/>
  <c r="BF210" i="50"/>
  <c r="BF212" i="50"/>
  <c r="BF139" i="50"/>
  <c r="BF140" i="50"/>
  <c r="BF154" i="50"/>
  <c r="BF168" i="50"/>
  <c r="BF170" i="50"/>
  <c r="BF175" i="50"/>
  <c r="BF186" i="50"/>
  <c r="BF187" i="50"/>
  <c r="BF193" i="50"/>
  <c r="BF197" i="50"/>
  <c r="BF143" i="50"/>
  <c r="BF177" i="50"/>
  <c r="BF191" i="50"/>
  <c r="BF195" i="50"/>
  <c r="BF206" i="50"/>
  <c r="BF207" i="50"/>
  <c r="BF209" i="50"/>
  <c r="BF211" i="50"/>
  <c r="E85" i="49"/>
  <c r="J95" i="49"/>
  <c r="BF151" i="49"/>
  <c r="BF155" i="49"/>
  <c r="BF160" i="49"/>
  <c r="BF163" i="49"/>
  <c r="BF164" i="49"/>
  <c r="BF165" i="49"/>
  <c r="BF169" i="49"/>
  <c r="BF172" i="49"/>
  <c r="BF173" i="49"/>
  <c r="J93" i="49"/>
  <c r="BF136" i="49"/>
  <c r="BF146" i="49"/>
  <c r="BF147" i="49"/>
  <c r="BF157" i="49"/>
  <c r="F96" i="49"/>
  <c r="BF139" i="49"/>
  <c r="BF141" i="49"/>
  <c r="BF144" i="49"/>
  <c r="BF167" i="49"/>
  <c r="BF179" i="49"/>
  <c r="BF140" i="49"/>
  <c r="BF143" i="49"/>
  <c r="BF153" i="49"/>
  <c r="BF154" i="49"/>
  <c r="BF166" i="49"/>
  <c r="BF168" i="49"/>
  <c r="BF145" i="49"/>
  <c r="BF149" i="49"/>
  <c r="BF152" i="49"/>
  <c r="BF158" i="49"/>
  <c r="BF170" i="49"/>
  <c r="BF175" i="49"/>
  <c r="BF177" i="49"/>
  <c r="BF138" i="49"/>
  <c r="BF142" i="49"/>
  <c r="BF148" i="49"/>
  <c r="BF156" i="49"/>
  <c r="BF174" i="49"/>
  <c r="BF178" i="49"/>
  <c r="J93" i="48"/>
  <c r="BF148" i="48"/>
  <c r="BF194" i="48"/>
  <c r="F133" i="48"/>
  <c r="BF139" i="48"/>
  <c r="BF149" i="48"/>
  <c r="BF158" i="48"/>
  <c r="BF162" i="48"/>
  <c r="BF163" i="48"/>
  <c r="BF184" i="48"/>
  <c r="BF185" i="48"/>
  <c r="J132" i="48"/>
  <c r="BF141" i="48"/>
  <c r="BF143" i="48"/>
  <c r="BF164" i="48"/>
  <c r="BF167" i="48"/>
  <c r="BF175" i="48"/>
  <c r="BF180" i="48"/>
  <c r="BF182" i="48"/>
  <c r="J137" i="47"/>
  <c r="J102" i="47"/>
  <c r="BF140" i="48"/>
  <c r="BF152" i="48"/>
  <c r="BF154" i="48"/>
  <c r="BF155" i="48"/>
  <c r="BF159" i="48"/>
  <c r="BF160" i="48"/>
  <c r="BF174" i="48"/>
  <c r="BF183" i="48"/>
  <c r="BF189" i="48"/>
  <c r="BF190" i="48"/>
  <c r="BF145" i="48"/>
  <c r="BF147" i="48"/>
  <c r="BF151" i="48"/>
  <c r="BF165" i="48"/>
  <c r="BF169" i="48"/>
  <c r="BF172" i="48"/>
  <c r="BF188" i="48"/>
  <c r="E85" i="48"/>
  <c r="BF153" i="48"/>
  <c r="BF156" i="48"/>
  <c r="BF161" i="48"/>
  <c r="BF191" i="48"/>
  <c r="BF150" i="48"/>
  <c r="BF157" i="48"/>
  <c r="BF166" i="48"/>
  <c r="BF176" i="48"/>
  <c r="BF177" i="48"/>
  <c r="BF178" i="48"/>
  <c r="BF186" i="48"/>
  <c r="BF142" i="48"/>
  <c r="BF146" i="48"/>
  <c r="J142" i="46"/>
  <c r="J104" i="46"/>
  <c r="BK171" i="46"/>
  <c r="J171" i="46"/>
  <c r="J107" i="46"/>
  <c r="J131" i="47"/>
  <c r="BF149" i="47"/>
  <c r="BF150" i="47"/>
  <c r="BF157" i="47"/>
  <c r="E85" i="47"/>
  <c r="F132" i="47"/>
  <c r="BF138" i="47"/>
  <c r="BF141" i="47"/>
  <c r="BF142" i="47"/>
  <c r="BF140" i="47"/>
  <c r="BF151" i="47"/>
  <c r="J93" i="47"/>
  <c r="BF143" i="47"/>
  <c r="BF152" i="47"/>
  <c r="BF159" i="47"/>
  <c r="BF171" i="47"/>
  <c r="BK134" i="46"/>
  <c r="J134" i="46"/>
  <c r="J101" i="46"/>
  <c r="BF153" i="47"/>
  <c r="BF156" i="47"/>
  <c r="BF158" i="47"/>
  <c r="BF173" i="47"/>
  <c r="BF139" i="47"/>
  <c r="BF146" i="47"/>
  <c r="BF154" i="47"/>
  <c r="BF160" i="47"/>
  <c r="BF162" i="47"/>
  <c r="BF164" i="47"/>
  <c r="BF165" i="47"/>
  <c r="BF168" i="47"/>
  <c r="BF144" i="47"/>
  <c r="BF148" i="47"/>
  <c r="BF155" i="47"/>
  <c r="BF149" i="46"/>
  <c r="BF156" i="46"/>
  <c r="BF169" i="46"/>
  <c r="BF174" i="46"/>
  <c r="BF178" i="46"/>
  <c r="BF179" i="46"/>
  <c r="BF136" i="46"/>
  <c r="BF137" i="46"/>
  <c r="BF143" i="46"/>
  <c r="BF144" i="46"/>
  <c r="BF147" i="46"/>
  <c r="BF165" i="46"/>
  <c r="BF170" i="46"/>
  <c r="BF173" i="46"/>
  <c r="E85" i="46"/>
  <c r="BF158" i="46"/>
  <c r="J127" i="46"/>
  <c r="BF145" i="46"/>
  <c r="BF146" i="46"/>
  <c r="BF153" i="46"/>
  <c r="BF177" i="46"/>
  <c r="BF181" i="46"/>
  <c r="BF140" i="46"/>
  <c r="BF159" i="46"/>
  <c r="BF168" i="46"/>
  <c r="F96" i="46"/>
  <c r="BF150" i="46"/>
  <c r="BF151" i="46"/>
  <c r="BF154" i="46"/>
  <c r="BF155" i="46"/>
  <c r="BF163" i="46"/>
  <c r="BF164" i="46"/>
  <c r="BF167" i="46"/>
  <c r="BF176" i="46"/>
  <c r="J95" i="46"/>
  <c r="BF138" i="46"/>
  <c r="BF148" i="46"/>
  <c r="BF157" i="46"/>
  <c r="BF166" i="46"/>
  <c r="BF175" i="46"/>
  <c r="BF139" i="46"/>
  <c r="BF160" i="46"/>
  <c r="BF162" i="46"/>
  <c r="E112" i="45"/>
  <c r="J122" i="45"/>
  <c r="J120" i="45"/>
  <c r="F123" i="45"/>
  <c r="BF129" i="45"/>
  <c r="BK166" i="44"/>
  <c r="J166" i="44"/>
  <c r="J108" i="44"/>
  <c r="BF172" i="44"/>
  <c r="BF178" i="44"/>
  <c r="BK126" i="43"/>
  <c r="J126" i="43"/>
  <c r="J100" i="43"/>
  <c r="E123" i="44"/>
  <c r="BF150" i="44"/>
  <c r="BF152" i="44"/>
  <c r="BF153" i="44"/>
  <c r="BF154" i="44"/>
  <c r="BF168" i="44"/>
  <c r="BF174" i="44"/>
  <c r="BF180" i="44"/>
  <c r="BF193" i="44"/>
  <c r="BF195" i="44"/>
  <c r="BF199" i="44"/>
  <c r="BF200" i="44"/>
  <c r="J128" i="43"/>
  <c r="J102" i="43"/>
  <c r="J95" i="44"/>
  <c r="F134" i="44"/>
  <c r="BF144" i="44"/>
  <c r="BF169" i="44"/>
  <c r="BF170" i="44"/>
  <c r="BF171" i="44"/>
  <c r="BF179" i="44"/>
  <c r="BF183" i="44"/>
  <c r="BF189" i="44"/>
  <c r="J131" i="44"/>
  <c r="BF155" i="44"/>
  <c r="BF158" i="44"/>
  <c r="BF160" i="44"/>
  <c r="BF191" i="44"/>
  <c r="BF149" i="44"/>
  <c r="BF187" i="44"/>
  <c r="BF197" i="44"/>
  <c r="BF147" i="44"/>
  <c r="BF156" i="44"/>
  <c r="BF157" i="44"/>
  <c r="BF161" i="44"/>
  <c r="BF162" i="44"/>
  <c r="BF163" i="44"/>
  <c r="BF175" i="44"/>
  <c r="BF185" i="44"/>
  <c r="BF186" i="44"/>
  <c r="BF194" i="44"/>
  <c r="BF196" i="44"/>
  <c r="BF141" i="44"/>
  <c r="BF143" i="44"/>
  <c r="BF176" i="44"/>
  <c r="BF192" i="44"/>
  <c r="BF140" i="44"/>
  <c r="BF146" i="44"/>
  <c r="BF148" i="44"/>
  <c r="BF165" i="44"/>
  <c r="BF181" i="44"/>
  <c r="BF182" i="44"/>
  <c r="BF184" i="44"/>
  <c r="BF188" i="44"/>
  <c r="J122" i="43"/>
  <c r="BF133" i="43"/>
  <c r="J142" i="42"/>
  <c r="J106" i="42"/>
  <c r="F96" i="43"/>
  <c r="BF131" i="43"/>
  <c r="BF137" i="43"/>
  <c r="BF132" i="43"/>
  <c r="E112" i="43"/>
  <c r="BF130" i="43"/>
  <c r="J120" i="43"/>
  <c r="BF134" i="43"/>
  <c r="BF138" i="43"/>
  <c r="BF135" i="43"/>
  <c r="BF129" i="43"/>
  <c r="BF136" i="43"/>
  <c r="J93" i="42"/>
  <c r="BF152" i="42"/>
  <c r="BF153" i="42"/>
  <c r="BF165" i="42"/>
  <c r="BF167" i="42"/>
  <c r="J134" i="41"/>
  <c r="J102" i="41"/>
  <c r="J144" i="41"/>
  <c r="J106" i="41"/>
  <c r="J128" i="42"/>
  <c r="BF135" i="42"/>
  <c r="BF143" i="42"/>
  <c r="BF144" i="42"/>
  <c r="BF156" i="42"/>
  <c r="BF159" i="42"/>
  <c r="BF164" i="42"/>
  <c r="BF166" i="42"/>
  <c r="BF162" i="42"/>
  <c r="BF172" i="42"/>
  <c r="E85" i="42"/>
  <c r="BF155" i="42"/>
  <c r="BF163" i="42"/>
  <c r="BF147" i="42"/>
  <c r="BF148" i="42"/>
  <c r="BF149" i="42"/>
  <c r="BF154" i="42"/>
  <c r="BF157" i="42"/>
  <c r="BF136" i="42"/>
  <c r="BF138" i="42"/>
  <c r="BF140" i="42"/>
  <c r="BF145" i="42"/>
  <c r="BF158" i="42"/>
  <c r="BF161" i="42"/>
  <c r="BF169" i="42"/>
  <c r="BF170" i="42"/>
  <c r="BF173" i="42"/>
  <c r="F96" i="42"/>
  <c r="BF146" i="42"/>
  <c r="BF150" i="42"/>
  <c r="BF151" i="42"/>
  <c r="BF168" i="42"/>
  <c r="J128" i="41"/>
  <c r="F96" i="41"/>
  <c r="BF148" i="41"/>
  <c r="BF151" i="41"/>
  <c r="BF155" i="41"/>
  <c r="BF161" i="41"/>
  <c r="BK132" i="40"/>
  <c r="J132" i="40"/>
  <c r="J101" i="40"/>
  <c r="E85" i="41"/>
  <c r="BF137" i="41"/>
  <c r="BF160" i="41"/>
  <c r="BF135" i="41"/>
  <c r="BF136" i="41"/>
  <c r="BF138" i="41"/>
  <c r="BF140" i="41"/>
  <c r="BF149" i="41"/>
  <c r="BF142" i="41"/>
  <c r="BF147" i="41"/>
  <c r="BF154" i="41"/>
  <c r="BF156" i="41"/>
  <c r="BF162" i="41"/>
  <c r="J93" i="41"/>
  <c r="BF150" i="41"/>
  <c r="BF152" i="41"/>
  <c r="BF145" i="41"/>
  <c r="BF146" i="41"/>
  <c r="BF158" i="41"/>
  <c r="BF159" i="41"/>
  <c r="J93" i="40"/>
  <c r="BF151" i="40"/>
  <c r="BF134" i="40"/>
  <c r="BF143" i="40"/>
  <c r="BF146" i="40"/>
  <c r="BF148" i="40"/>
  <c r="BF149" i="40"/>
  <c r="BK136" i="39"/>
  <c r="F96" i="40"/>
  <c r="BF140" i="40"/>
  <c r="BF142" i="40"/>
  <c r="BF145" i="40"/>
  <c r="BF153" i="40"/>
  <c r="BF160" i="40"/>
  <c r="BK164" i="39"/>
  <c r="J164" i="39"/>
  <c r="J107" i="39"/>
  <c r="BF135" i="40"/>
  <c r="BF137" i="40"/>
  <c r="BF141" i="40"/>
  <c r="J95" i="40"/>
  <c r="BF138" i="40"/>
  <c r="BF144" i="40"/>
  <c r="BF150" i="40"/>
  <c r="BF156" i="40"/>
  <c r="BF158" i="40"/>
  <c r="BF159" i="40"/>
  <c r="E85" i="40"/>
  <c r="BF136" i="40"/>
  <c r="BF147" i="40"/>
  <c r="J95" i="39"/>
  <c r="J129" i="39"/>
  <c r="BF139" i="39"/>
  <c r="BF140" i="39"/>
  <c r="BF142" i="39"/>
  <c r="BF143" i="39"/>
  <c r="BF146" i="39"/>
  <c r="BF152" i="39"/>
  <c r="BF157" i="39"/>
  <c r="BF160" i="39"/>
  <c r="BF171" i="39"/>
  <c r="J142" i="38"/>
  <c r="J104" i="38"/>
  <c r="F132" i="39"/>
  <c r="BF141" i="39"/>
  <c r="BF153" i="39"/>
  <c r="BF169" i="39"/>
  <c r="BF148" i="39"/>
  <c r="BF156" i="39"/>
  <c r="E85" i="39"/>
  <c r="BF144" i="39"/>
  <c r="BF149" i="39"/>
  <c r="BF151" i="39"/>
  <c r="BF154" i="39"/>
  <c r="BF163" i="39"/>
  <c r="BF166" i="39"/>
  <c r="BF138" i="39"/>
  <c r="BF150" i="39"/>
  <c r="BF155" i="39"/>
  <c r="BF158" i="39"/>
  <c r="BF162" i="39"/>
  <c r="J95" i="38"/>
  <c r="BF158" i="38"/>
  <c r="BF172" i="38"/>
  <c r="BF136" i="38"/>
  <c r="BF137" i="38"/>
  <c r="BF144" i="38"/>
  <c r="BF151" i="38"/>
  <c r="BF160" i="38"/>
  <c r="BF164" i="38"/>
  <c r="BF176" i="38"/>
  <c r="BF147" i="38"/>
  <c r="BF152" i="38"/>
  <c r="BF157" i="38"/>
  <c r="BF161" i="38"/>
  <c r="BF167" i="38"/>
  <c r="BF175" i="38"/>
  <c r="BF162" i="38"/>
  <c r="BF165" i="38"/>
  <c r="BF171" i="38"/>
  <c r="BF178" i="38"/>
  <c r="F96" i="38"/>
  <c r="BF140" i="38"/>
  <c r="BF143" i="38"/>
  <c r="BF145" i="38"/>
  <c r="BF146" i="38"/>
  <c r="BF148" i="38"/>
  <c r="BF149" i="38"/>
  <c r="BF156" i="38"/>
  <c r="BF163" i="38"/>
  <c r="J93" i="38"/>
  <c r="E119" i="38"/>
  <c r="BF138" i="38"/>
  <c r="BF139" i="38"/>
  <c r="BF153" i="38"/>
  <c r="BF155" i="38"/>
  <c r="BF166" i="38"/>
  <c r="BF170" i="38"/>
  <c r="BF173" i="38"/>
  <c r="BF174" i="38"/>
  <c r="BF154" i="38"/>
  <c r="J120" i="37"/>
  <c r="F123" i="37"/>
  <c r="E112" i="37"/>
  <c r="J189" i="36"/>
  <c r="J111" i="36"/>
  <c r="J95" i="37"/>
  <c r="BF129" i="37"/>
  <c r="BF144" i="36"/>
  <c r="BF156" i="36"/>
  <c r="BF199" i="36"/>
  <c r="BF200" i="36"/>
  <c r="BF218" i="36"/>
  <c r="BF234" i="36"/>
  <c r="BF236" i="36"/>
  <c r="BF237" i="36"/>
  <c r="BF238" i="36"/>
  <c r="J147" i="35"/>
  <c r="J106" i="35"/>
  <c r="F96" i="36"/>
  <c r="J137" i="36"/>
  <c r="BF145" i="36"/>
  <c r="BF157" i="36"/>
  <c r="BF158" i="36"/>
  <c r="BF170" i="36"/>
  <c r="BF183" i="36"/>
  <c r="BF184" i="36"/>
  <c r="BF194" i="36"/>
  <c r="BF195" i="36"/>
  <c r="BF204" i="36"/>
  <c r="BF208" i="36"/>
  <c r="BF211" i="36"/>
  <c r="BF213" i="36"/>
  <c r="BF215" i="36"/>
  <c r="BF217" i="36"/>
  <c r="BF221" i="36"/>
  <c r="BF222" i="36"/>
  <c r="BF228" i="36"/>
  <c r="J132" i="35"/>
  <c r="J102" i="35"/>
  <c r="E85" i="36"/>
  <c r="BF147" i="36"/>
  <c r="BF155" i="36"/>
  <c r="BF161" i="36"/>
  <c r="BF164" i="36"/>
  <c r="BF182" i="36"/>
  <c r="BF187" i="36"/>
  <c r="BF206" i="36"/>
  <c r="BF210" i="36"/>
  <c r="BF214" i="36"/>
  <c r="BF223" i="36"/>
  <c r="BF227" i="36"/>
  <c r="BF230" i="36"/>
  <c r="BF231" i="36"/>
  <c r="BF233" i="36"/>
  <c r="BF150" i="36"/>
  <c r="BF152" i="36"/>
  <c r="BF168" i="36"/>
  <c r="BF171" i="36"/>
  <c r="BF172" i="36"/>
  <c r="BF173" i="36"/>
  <c r="BF190" i="36"/>
  <c r="BF196" i="36"/>
  <c r="BF197" i="36"/>
  <c r="BF201" i="36"/>
  <c r="BF212" i="36"/>
  <c r="BF216" i="36"/>
  <c r="BF219" i="36"/>
  <c r="J135" i="36"/>
  <c r="BF148" i="36"/>
  <c r="BF149" i="36"/>
  <c r="BF160" i="36"/>
  <c r="BF176" i="36"/>
  <c r="BF203" i="36"/>
  <c r="BF225" i="36"/>
  <c r="BF226" i="36"/>
  <c r="BF167" i="36"/>
  <c r="BF174" i="36"/>
  <c r="BF191" i="36"/>
  <c r="BF205" i="36"/>
  <c r="BF229" i="36"/>
  <c r="BF151" i="36"/>
  <c r="BF154" i="36"/>
  <c r="BF169" i="36"/>
  <c r="BF177" i="36"/>
  <c r="BF179" i="36"/>
  <c r="BF185" i="36"/>
  <c r="BF207" i="36"/>
  <c r="BF159" i="36"/>
  <c r="BF163" i="36"/>
  <c r="BF166" i="36"/>
  <c r="BF180" i="36"/>
  <c r="BF181" i="36"/>
  <c r="BF193" i="36"/>
  <c r="BF209" i="36"/>
  <c r="BF220" i="36"/>
  <c r="F127" i="35"/>
  <c r="BF161" i="35"/>
  <c r="J95" i="35"/>
  <c r="BF133" i="35"/>
  <c r="BF142" i="35"/>
  <c r="BF146" i="35"/>
  <c r="BF150" i="35"/>
  <c r="J93" i="35"/>
  <c r="E116" i="35"/>
  <c r="BF143" i="35"/>
  <c r="BF144" i="35"/>
  <c r="BF154" i="35"/>
  <c r="BF157" i="35"/>
  <c r="BF158" i="35"/>
  <c r="BF148" i="35"/>
  <c r="BF153" i="35"/>
  <c r="BF135" i="35"/>
  <c r="BF137" i="35"/>
  <c r="BF151" i="35"/>
  <c r="J146" i="34"/>
  <c r="J106" i="34"/>
  <c r="BF140" i="35"/>
  <c r="BF141" i="35"/>
  <c r="BF149" i="35"/>
  <c r="BF152" i="35"/>
  <c r="BF159" i="35"/>
  <c r="BF134" i="35"/>
  <c r="BF145" i="35"/>
  <c r="BF155" i="35"/>
  <c r="BF156" i="35"/>
  <c r="BF160" i="35"/>
  <c r="J144" i="33"/>
  <c r="J105" i="33"/>
  <c r="J145" i="33"/>
  <c r="J106" i="33"/>
  <c r="E85" i="34"/>
  <c r="J95" i="34"/>
  <c r="BF149" i="34"/>
  <c r="BF152" i="34"/>
  <c r="BF169" i="34"/>
  <c r="BF171" i="34"/>
  <c r="BF140" i="34"/>
  <c r="BF161" i="34"/>
  <c r="BF168" i="34"/>
  <c r="BF176" i="34"/>
  <c r="BF177" i="34"/>
  <c r="BF187" i="34"/>
  <c r="F131" i="34"/>
  <c r="BF137" i="34"/>
  <c r="BF138" i="34"/>
  <c r="BF159" i="34"/>
  <c r="BF160" i="34"/>
  <c r="BF163" i="34"/>
  <c r="BF179" i="34"/>
  <c r="BF141" i="34"/>
  <c r="BF155" i="34"/>
  <c r="BF170" i="34"/>
  <c r="BF178" i="34"/>
  <c r="BF182" i="34"/>
  <c r="J93" i="34"/>
  <c r="BF147" i="34"/>
  <c r="BF156" i="34"/>
  <c r="BF162" i="34"/>
  <c r="BF165" i="34"/>
  <c r="BF172" i="34"/>
  <c r="BF142" i="34"/>
  <c r="BF144" i="34"/>
  <c r="BF150" i="34"/>
  <c r="BF151" i="34"/>
  <c r="BF173" i="34"/>
  <c r="BF174" i="34"/>
  <c r="BF148" i="34"/>
  <c r="BF166" i="34"/>
  <c r="BF167" i="34"/>
  <c r="BF181" i="34"/>
  <c r="BF153" i="34"/>
  <c r="BF154" i="34"/>
  <c r="BF157" i="34"/>
  <c r="BF158" i="34"/>
  <c r="BF180" i="34"/>
  <c r="BF184" i="34"/>
  <c r="BF185" i="34"/>
  <c r="BF137" i="33"/>
  <c r="BF146" i="33"/>
  <c r="F129" i="33"/>
  <c r="BF141" i="33"/>
  <c r="BF143" i="33"/>
  <c r="BF147" i="33"/>
  <c r="BF149" i="33"/>
  <c r="BF152" i="33"/>
  <c r="BF155" i="33"/>
  <c r="BF153" i="33"/>
  <c r="BF156" i="33"/>
  <c r="BF157" i="33"/>
  <c r="BF160" i="33"/>
  <c r="BF165" i="33"/>
  <c r="BK132" i="32"/>
  <c r="J132" i="32"/>
  <c r="J101" i="32"/>
  <c r="BF140" i="33"/>
  <c r="BF148" i="33"/>
  <c r="BF162" i="33"/>
  <c r="BF163" i="33"/>
  <c r="BF164" i="33"/>
  <c r="J95" i="33"/>
  <c r="J126" i="33"/>
  <c r="BF135" i="33"/>
  <c r="BF136" i="33"/>
  <c r="BF151" i="33"/>
  <c r="E85" i="33"/>
  <c r="BF150" i="33"/>
  <c r="BF159" i="33"/>
  <c r="BF161" i="33"/>
  <c r="BF138" i="33"/>
  <c r="E117" i="32"/>
  <c r="J127" i="32"/>
  <c r="BF136" i="32"/>
  <c r="BF149" i="32"/>
  <c r="BF150" i="32"/>
  <c r="BF152" i="32"/>
  <c r="BF154" i="32"/>
  <c r="BF159" i="32"/>
  <c r="BK136" i="31"/>
  <c r="F96" i="32"/>
  <c r="BF139" i="32"/>
  <c r="J125" i="32"/>
  <c r="BF163" i="32"/>
  <c r="BF138" i="32"/>
  <c r="BF151" i="32"/>
  <c r="BF153" i="32"/>
  <c r="BF134" i="32"/>
  <c r="BF135" i="32"/>
  <c r="BF142" i="32"/>
  <c r="BF144" i="32"/>
  <c r="BF146" i="32"/>
  <c r="BF147" i="32"/>
  <c r="BF164" i="32"/>
  <c r="BF137" i="32"/>
  <c r="BF156" i="32"/>
  <c r="BF148" i="32"/>
  <c r="BF162" i="32"/>
  <c r="BF140" i="32"/>
  <c r="BF141" i="32"/>
  <c r="BF145" i="32"/>
  <c r="BF161" i="32"/>
  <c r="BF156" i="31"/>
  <c r="BF157" i="31"/>
  <c r="BF158" i="31"/>
  <c r="BF164" i="31"/>
  <c r="BF166" i="31"/>
  <c r="BF170" i="31"/>
  <c r="E117" i="31"/>
  <c r="BF148" i="31"/>
  <c r="BF149" i="31"/>
  <c r="BK127" i="30"/>
  <c r="BK126" i="30"/>
  <c r="J126" i="30"/>
  <c r="J95" i="31"/>
  <c r="BF146" i="31"/>
  <c r="BF151" i="31"/>
  <c r="BF152" i="31"/>
  <c r="BF169" i="31"/>
  <c r="J93" i="31"/>
  <c r="BF138" i="31"/>
  <c r="BF140" i="31"/>
  <c r="BF141" i="31"/>
  <c r="BF147" i="31"/>
  <c r="BF155" i="31"/>
  <c r="BF161" i="31"/>
  <c r="BF172" i="31"/>
  <c r="BF173" i="31"/>
  <c r="F128" i="31"/>
  <c r="BF145" i="31"/>
  <c r="BF159" i="31"/>
  <c r="BF160" i="31"/>
  <c r="BF179" i="31"/>
  <c r="BF162" i="31"/>
  <c r="BF163" i="31"/>
  <c r="BF168" i="31"/>
  <c r="BF174" i="31"/>
  <c r="BF175" i="31"/>
  <c r="BF180" i="31"/>
  <c r="BF139" i="31"/>
  <c r="BF143" i="31"/>
  <c r="BF144" i="31"/>
  <c r="BF171" i="31"/>
  <c r="BF178" i="31"/>
  <c r="BF134" i="31"/>
  <c r="BF135" i="31"/>
  <c r="BF142" i="31"/>
  <c r="BF150" i="31"/>
  <c r="BF153" i="31"/>
  <c r="BF167" i="31"/>
  <c r="BF176" i="31"/>
  <c r="J95" i="30"/>
  <c r="BF129" i="30"/>
  <c r="BK141" i="29"/>
  <c r="E112" i="30"/>
  <c r="J120" i="30"/>
  <c r="F123" i="30"/>
  <c r="BK131" i="28"/>
  <c r="J131" i="28"/>
  <c r="J101" i="28"/>
  <c r="F137" i="29"/>
  <c r="BF156" i="29"/>
  <c r="BF170" i="29"/>
  <c r="BF173" i="29"/>
  <c r="BF184" i="29"/>
  <c r="BF198" i="29"/>
  <c r="BF201" i="29"/>
  <c r="BF204" i="29"/>
  <c r="BF206" i="29"/>
  <c r="BF213" i="29"/>
  <c r="BF214" i="29"/>
  <c r="BF216" i="29"/>
  <c r="E85" i="29"/>
  <c r="J136" i="29"/>
  <c r="BF150" i="29"/>
  <c r="BF164" i="29"/>
  <c r="BF165" i="29"/>
  <c r="BF187" i="29"/>
  <c r="BF189" i="29"/>
  <c r="BF218" i="29"/>
  <c r="BF224" i="29"/>
  <c r="BF225" i="29"/>
  <c r="J134" i="29"/>
  <c r="BF144" i="29"/>
  <c r="BF152" i="29"/>
  <c r="BF153" i="29"/>
  <c r="BF154" i="29"/>
  <c r="BF155" i="29"/>
  <c r="BF158" i="29"/>
  <c r="BF163" i="29"/>
  <c r="BF174" i="29"/>
  <c r="BF177" i="29"/>
  <c r="BF178" i="29"/>
  <c r="BF183" i="29"/>
  <c r="BF194" i="29"/>
  <c r="BF202" i="29"/>
  <c r="BF196" i="29"/>
  <c r="BF197" i="29"/>
  <c r="BF215" i="29"/>
  <c r="BF217" i="29"/>
  <c r="BF229" i="29"/>
  <c r="BF230" i="29"/>
  <c r="BK150" i="28"/>
  <c r="J150" i="28"/>
  <c r="J104" i="28"/>
  <c r="BF151" i="29"/>
  <c r="BF159" i="29"/>
  <c r="BF161" i="29"/>
  <c r="BF162" i="29"/>
  <c r="BF166" i="29"/>
  <c r="BF176" i="29"/>
  <c r="BF195" i="29"/>
  <c r="BF199" i="29"/>
  <c r="BF207" i="29"/>
  <c r="BF210" i="29"/>
  <c r="BF221" i="29"/>
  <c r="BF223" i="29"/>
  <c r="BF143" i="29"/>
  <c r="BF146" i="29"/>
  <c r="BF167" i="29"/>
  <c r="BF179" i="29"/>
  <c r="BF188" i="29"/>
  <c r="BF190" i="29"/>
  <c r="BF191" i="29"/>
  <c r="BF203" i="29"/>
  <c r="BF211" i="29"/>
  <c r="BF212" i="29"/>
  <c r="BF227" i="29"/>
  <c r="BF231" i="29"/>
  <c r="BF147" i="29"/>
  <c r="BF148" i="29"/>
  <c r="BF160" i="29"/>
  <c r="BF168" i="29"/>
  <c r="BF181" i="29"/>
  <c r="BF182" i="29"/>
  <c r="BF185" i="29"/>
  <c r="BF193" i="29"/>
  <c r="BF200" i="29"/>
  <c r="BF205" i="29"/>
  <c r="BF208" i="29"/>
  <c r="BF209" i="29"/>
  <c r="BF220" i="29"/>
  <c r="F127" i="28"/>
  <c r="BF136" i="28"/>
  <c r="BF141" i="28"/>
  <c r="BF153" i="28"/>
  <c r="BF158" i="28"/>
  <c r="BF159" i="28"/>
  <c r="J124" i="28"/>
  <c r="BF143" i="28"/>
  <c r="BF155" i="28"/>
  <c r="BF164" i="28"/>
  <c r="J148" i="27"/>
  <c r="J106" i="27"/>
  <c r="BF137" i="28"/>
  <c r="BF142" i="28"/>
  <c r="BF161" i="28"/>
  <c r="BF166" i="28"/>
  <c r="BK133" i="27"/>
  <c r="J133" i="27"/>
  <c r="J101" i="27"/>
  <c r="BF140" i="28"/>
  <c r="BF147" i="28"/>
  <c r="BF149" i="28"/>
  <c r="BF165" i="28"/>
  <c r="BF167" i="28"/>
  <c r="E85" i="28"/>
  <c r="BF135" i="28"/>
  <c r="BF144" i="28"/>
  <c r="BF146" i="28"/>
  <c r="J126" i="28"/>
  <c r="BF138" i="28"/>
  <c r="BF145" i="28"/>
  <c r="BF152" i="28"/>
  <c r="BF154" i="28"/>
  <c r="BF157" i="28"/>
  <c r="BF133" i="28"/>
  <c r="BF134" i="28"/>
  <c r="BF162" i="28"/>
  <c r="BF139" i="28"/>
  <c r="BF156" i="28"/>
  <c r="BF160" i="28"/>
  <c r="BK149" i="26"/>
  <c r="J149" i="26"/>
  <c r="J107" i="26"/>
  <c r="F96" i="27"/>
  <c r="BF154" i="27"/>
  <c r="BF156" i="27"/>
  <c r="BF159" i="27"/>
  <c r="BF178" i="27"/>
  <c r="BF180" i="27"/>
  <c r="BF181" i="27"/>
  <c r="BF136" i="27"/>
  <c r="BF138" i="27"/>
  <c r="BF145" i="27"/>
  <c r="BF150" i="27"/>
  <c r="BF163" i="27"/>
  <c r="BF164" i="27"/>
  <c r="BF165" i="27"/>
  <c r="BF176" i="27"/>
  <c r="J93" i="27"/>
  <c r="BF135" i="27"/>
  <c r="BF144" i="27"/>
  <c r="BF146" i="27"/>
  <c r="BF162" i="27"/>
  <c r="BF166" i="27"/>
  <c r="BF167" i="27"/>
  <c r="BF170" i="27"/>
  <c r="BF171" i="27"/>
  <c r="BF174" i="27"/>
  <c r="BF175" i="27"/>
  <c r="J95" i="27"/>
  <c r="BF139" i="27"/>
  <c r="BF141" i="27"/>
  <c r="BF147" i="27"/>
  <c r="BF160" i="27"/>
  <c r="BF177" i="27"/>
  <c r="BF157" i="27"/>
  <c r="E85" i="27"/>
  <c r="BF137" i="27"/>
  <c r="BF151" i="27"/>
  <c r="BF161" i="27"/>
  <c r="BF149" i="27"/>
  <c r="BF152" i="27"/>
  <c r="BF153" i="27"/>
  <c r="BF158" i="27"/>
  <c r="BF169" i="27"/>
  <c r="BF155" i="27"/>
  <c r="BF168" i="27"/>
  <c r="BF173" i="27"/>
  <c r="BF182" i="27"/>
  <c r="J95" i="26"/>
  <c r="BF141" i="26"/>
  <c r="BF152" i="26"/>
  <c r="BF155" i="26"/>
  <c r="BF157" i="26"/>
  <c r="BF160" i="26"/>
  <c r="BF171" i="26"/>
  <c r="BF173" i="26"/>
  <c r="BF190" i="26"/>
  <c r="BK133" i="25"/>
  <c r="J133" i="25"/>
  <c r="J101" i="25"/>
  <c r="E85" i="26"/>
  <c r="J128" i="26"/>
  <c r="BF146" i="26"/>
  <c r="BF151" i="26"/>
  <c r="BF167" i="26"/>
  <c r="BF168" i="26"/>
  <c r="BF170" i="26"/>
  <c r="BF179" i="26"/>
  <c r="BF180" i="26"/>
  <c r="BF184" i="26"/>
  <c r="BF162" i="26"/>
  <c r="BF164" i="26"/>
  <c r="BF172" i="26"/>
  <c r="BF176" i="26"/>
  <c r="BK156" i="25"/>
  <c r="J156" i="25"/>
  <c r="J105" i="25"/>
  <c r="BF156" i="26"/>
  <c r="BF181" i="26"/>
  <c r="BF186" i="26"/>
  <c r="BF188" i="26"/>
  <c r="BF137" i="26"/>
  <c r="BF148" i="26"/>
  <c r="BF138" i="26"/>
  <c r="BF143" i="26"/>
  <c r="BF144" i="26"/>
  <c r="BF161" i="26"/>
  <c r="BF175" i="26"/>
  <c r="BF182" i="26"/>
  <c r="BF183" i="26"/>
  <c r="BF185" i="26"/>
  <c r="BF189" i="26"/>
  <c r="F96" i="26"/>
  <c r="BF153" i="26"/>
  <c r="BF154" i="26"/>
  <c r="BF177" i="26"/>
  <c r="BF140" i="26"/>
  <c r="BF158" i="26"/>
  <c r="BF159" i="26"/>
  <c r="BF163" i="26"/>
  <c r="BF165" i="26"/>
  <c r="BF166" i="26"/>
  <c r="BF169" i="26"/>
  <c r="BF174" i="26"/>
  <c r="BF135" i="25"/>
  <c r="BF146" i="25"/>
  <c r="BF148" i="25"/>
  <c r="BF153" i="25"/>
  <c r="BK134" i="24"/>
  <c r="J134" i="24"/>
  <c r="J101" i="24"/>
  <c r="F96" i="25"/>
  <c r="J128" i="25"/>
  <c r="BF151" i="25"/>
  <c r="BF155" i="25"/>
  <c r="J93" i="25"/>
  <c r="BF139" i="25"/>
  <c r="BF149" i="25"/>
  <c r="BF160" i="25"/>
  <c r="BF161" i="25"/>
  <c r="BF165" i="25"/>
  <c r="BF141" i="25"/>
  <c r="BF144" i="25"/>
  <c r="BF159" i="25"/>
  <c r="BF162" i="25"/>
  <c r="E85" i="25"/>
  <c r="BF136" i="25"/>
  <c r="BF137" i="25"/>
  <c r="BF140" i="25"/>
  <c r="BF147" i="25"/>
  <c r="BF152" i="25"/>
  <c r="BF163" i="25"/>
  <c r="BF167" i="25"/>
  <c r="BF138" i="25"/>
  <c r="BF142" i="25"/>
  <c r="BF150" i="25"/>
  <c r="BF158" i="25"/>
  <c r="BF164" i="25"/>
  <c r="BF169" i="25"/>
  <c r="BF170" i="25"/>
  <c r="BF173" i="25"/>
  <c r="BF174" i="25"/>
  <c r="BF143" i="25"/>
  <c r="BF168" i="25"/>
  <c r="BF172" i="25"/>
  <c r="J138" i="23"/>
  <c r="J102" i="23"/>
  <c r="J93" i="24"/>
  <c r="BF136" i="24"/>
  <c r="BF145" i="24"/>
  <c r="BF156" i="24"/>
  <c r="BF164" i="24"/>
  <c r="BF166" i="24"/>
  <c r="BF172" i="24"/>
  <c r="BF174" i="24"/>
  <c r="BF148" i="24"/>
  <c r="BF149" i="24"/>
  <c r="BF152" i="24"/>
  <c r="BK194" i="23"/>
  <c r="J194" i="23"/>
  <c r="J110" i="23"/>
  <c r="E119" i="24"/>
  <c r="F130" i="24"/>
  <c r="BF143" i="24"/>
  <c r="BF144" i="24"/>
  <c r="BF154" i="24"/>
  <c r="BF186" i="24"/>
  <c r="BF188" i="24"/>
  <c r="BK171" i="23"/>
  <c r="J171" i="23"/>
  <c r="J108" i="23"/>
  <c r="J129" i="24"/>
  <c r="BF141" i="24"/>
  <c r="BF146" i="24"/>
  <c r="BF158" i="24"/>
  <c r="BF159" i="24"/>
  <c r="BF170" i="24"/>
  <c r="BF171" i="24"/>
  <c r="BF180" i="24"/>
  <c r="BF181" i="24"/>
  <c r="BF138" i="24"/>
  <c r="BF150" i="24"/>
  <c r="BF151" i="24"/>
  <c r="BF155" i="24"/>
  <c r="BF161" i="24"/>
  <c r="BF163" i="24"/>
  <c r="BF165" i="24"/>
  <c r="BF168" i="24"/>
  <c r="BF183" i="24"/>
  <c r="BF184" i="24"/>
  <c r="BF137" i="24"/>
  <c r="BF139" i="24"/>
  <c r="BF140" i="24"/>
  <c r="BF147" i="24"/>
  <c r="BF160" i="24"/>
  <c r="BF177" i="24"/>
  <c r="BF157" i="24"/>
  <c r="BF162" i="24"/>
  <c r="BF187" i="24"/>
  <c r="BF189" i="24"/>
  <c r="BF153" i="24"/>
  <c r="BF167" i="24"/>
  <c r="BF169" i="24"/>
  <c r="BF179" i="24"/>
  <c r="BK148" i="22"/>
  <c r="J148" i="22"/>
  <c r="J104" i="22"/>
  <c r="BF179" i="23"/>
  <c r="BK137" i="22"/>
  <c r="BK136" i="22"/>
  <c r="J136" i="22"/>
  <c r="J95" i="23"/>
  <c r="BF154" i="23"/>
  <c r="BF166" i="23"/>
  <c r="BF168" i="23"/>
  <c r="BF198" i="23"/>
  <c r="BF199" i="23"/>
  <c r="BF200" i="23"/>
  <c r="J130" i="23"/>
  <c r="BF140" i="23"/>
  <c r="BF145" i="23"/>
  <c r="BF153" i="23"/>
  <c r="BF165" i="23"/>
  <c r="BF167" i="23"/>
  <c r="BF180" i="23"/>
  <c r="BF181" i="23"/>
  <c r="BF185" i="23"/>
  <c r="BF186" i="23"/>
  <c r="BF187" i="23"/>
  <c r="BF190" i="23"/>
  <c r="BF193" i="23"/>
  <c r="BF196" i="23"/>
  <c r="F96" i="23"/>
  <c r="BF139" i="23"/>
  <c r="BF157" i="23"/>
  <c r="BF169" i="23"/>
  <c r="BF173" i="23"/>
  <c r="BF177" i="23"/>
  <c r="BF183" i="23"/>
  <c r="BF188" i="23"/>
  <c r="BF192" i="23"/>
  <c r="BF143" i="23"/>
  <c r="BF161" i="23"/>
  <c r="BF164" i="23"/>
  <c r="BF170" i="23"/>
  <c r="BF175" i="23"/>
  <c r="BF178" i="23"/>
  <c r="BF191" i="23"/>
  <c r="E122" i="23"/>
  <c r="BF142" i="23"/>
  <c r="BF155" i="23"/>
  <c r="BF158" i="23"/>
  <c r="BF174" i="23"/>
  <c r="BF176" i="23"/>
  <c r="BF147" i="23"/>
  <c r="BF148" i="23"/>
  <c r="BF150" i="23"/>
  <c r="BF163" i="23"/>
  <c r="BF184" i="23"/>
  <c r="BF141" i="23"/>
  <c r="BF144" i="23"/>
  <c r="BF146" i="23"/>
  <c r="BF151" i="23"/>
  <c r="BF159" i="23"/>
  <c r="BF182" i="23"/>
  <c r="BF189" i="23"/>
  <c r="BF197" i="23"/>
  <c r="BF201" i="23"/>
  <c r="BF203" i="23"/>
  <c r="E85" i="22"/>
  <c r="BF139" i="22"/>
  <c r="BF158" i="22"/>
  <c r="BF162" i="22"/>
  <c r="BF167" i="22"/>
  <c r="BF171" i="22"/>
  <c r="BF174" i="22"/>
  <c r="BF178" i="22"/>
  <c r="BF235" i="22"/>
  <c r="BF248" i="22"/>
  <c r="BF254" i="22"/>
  <c r="BF259" i="22"/>
  <c r="BF261" i="22"/>
  <c r="BF264" i="22"/>
  <c r="J133" i="21"/>
  <c r="J102" i="21"/>
  <c r="BK145" i="21"/>
  <c r="J145" i="21"/>
  <c r="J103" i="21"/>
  <c r="BF151" i="22"/>
  <c r="BF152" i="22"/>
  <c r="BF164" i="22"/>
  <c r="BF169" i="22"/>
  <c r="BF172" i="22"/>
  <c r="BF195" i="22"/>
  <c r="BF233" i="22"/>
  <c r="BF236" i="22"/>
  <c r="BF144" i="22"/>
  <c r="BF146" i="22"/>
  <c r="BF163" i="22"/>
  <c r="BF180" i="22"/>
  <c r="BF193" i="22"/>
  <c r="BF198" i="22"/>
  <c r="BF199" i="22"/>
  <c r="BF201" i="22"/>
  <c r="BF237" i="22"/>
  <c r="BF239" i="22"/>
  <c r="J171" i="21"/>
  <c r="J107" i="21"/>
  <c r="J95" i="22"/>
  <c r="J130" i="22"/>
  <c r="BF150" i="22"/>
  <c r="BF153" i="22"/>
  <c r="BF156" i="22"/>
  <c r="BF159" i="22"/>
  <c r="BF183" i="22"/>
  <c r="BF184" i="22"/>
  <c r="BF205" i="22"/>
  <c r="BF206" i="22"/>
  <c r="BF207" i="22"/>
  <c r="BF219" i="22"/>
  <c r="BF220" i="22"/>
  <c r="BF221" i="22"/>
  <c r="BF230" i="22"/>
  <c r="BF243" i="22"/>
  <c r="BF256" i="22"/>
  <c r="F133" i="22"/>
  <c r="BF143" i="22"/>
  <c r="BF154" i="22"/>
  <c r="BF155" i="22"/>
  <c r="BF165" i="22"/>
  <c r="BF170" i="22"/>
  <c r="BF189" i="22"/>
  <c r="BF194" i="22"/>
  <c r="BF215" i="22"/>
  <c r="BF225" i="22"/>
  <c r="BF226" i="22"/>
  <c r="BF234" i="22"/>
  <c r="BF238" i="22"/>
  <c r="BF240" i="22"/>
  <c r="BF241" i="22"/>
  <c r="BF242" i="22"/>
  <c r="BF244" i="22"/>
  <c r="BF245" i="22"/>
  <c r="BF246" i="22"/>
  <c r="BF250" i="22"/>
  <c r="BF251" i="22"/>
  <c r="BF252" i="22"/>
  <c r="BF253" i="22"/>
  <c r="BF255" i="22"/>
  <c r="BF258" i="22"/>
  <c r="BF157" i="22"/>
  <c r="BF161" i="22"/>
  <c r="BF175" i="22"/>
  <c r="BF179" i="22"/>
  <c r="BF181" i="22"/>
  <c r="BF186" i="22"/>
  <c r="BF196" i="22"/>
  <c r="BF197" i="22"/>
  <c r="BF200" i="22"/>
  <c r="BF203" i="22"/>
  <c r="BF204" i="22"/>
  <c r="BF223" i="22"/>
  <c r="BF224" i="22"/>
  <c r="BF227" i="22"/>
  <c r="BF228" i="22"/>
  <c r="BF229" i="22"/>
  <c r="BF231" i="22"/>
  <c r="BF257" i="22"/>
  <c r="BF140" i="22"/>
  <c r="BF142" i="22"/>
  <c r="BF147" i="22"/>
  <c r="BF168" i="22"/>
  <c r="BF173" i="22"/>
  <c r="BF176" i="22"/>
  <c r="BF185" i="22"/>
  <c r="BF191" i="22"/>
  <c r="BF202" i="22"/>
  <c r="BF210" i="22"/>
  <c r="BF211" i="22"/>
  <c r="BF212" i="22"/>
  <c r="BF214" i="22"/>
  <c r="BF218" i="22"/>
  <c r="BF222" i="22"/>
  <c r="BF232" i="22"/>
  <c r="BF247" i="22"/>
  <c r="BF249" i="22"/>
  <c r="BF141" i="22"/>
  <c r="BF166" i="22"/>
  <c r="BF177" i="22"/>
  <c r="BF182" i="22"/>
  <c r="BF187" i="22"/>
  <c r="BF188" i="22"/>
  <c r="BF190" i="22"/>
  <c r="BF208" i="22"/>
  <c r="BF209" i="22"/>
  <c r="BF216" i="22"/>
  <c r="F96" i="21"/>
  <c r="BF141" i="21"/>
  <c r="BF142" i="21"/>
  <c r="BF162" i="21"/>
  <c r="BF147" i="21"/>
  <c r="BF148" i="21"/>
  <c r="BF152" i="21"/>
  <c r="BF154" i="21"/>
  <c r="BF164" i="21"/>
  <c r="BF168" i="21"/>
  <c r="J135" i="20"/>
  <c r="J101" i="20"/>
  <c r="J136" i="20"/>
  <c r="J102" i="20"/>
  <c r="BK207" i="20"/>
  <c r="J207" i="20"/>
  <c r="J108" i="20"/>
  <c r="J125" i="21"/>
  <c r="BF144" i="21"/>
  <c r="BF150" i="21"/>
  <c r="BF155" i="21"/>
  <c r="BF160" i="21"/>
  <c r="BF161" i="21"/>
  <c r="BF167" i="21"/>
  <c r="BF169" i="21"/>
  <c r="BF149" i="21"/>
  <c r="BF151" i="21"/>
  <c r="BF172" i="21"/>
  <c r="BF134" i="21"/>
  <c r="BF139" i="21"/>
  <c r="BF163" i="21"/>
  <c r="E85" i="21"/>
  <c r="BF137" i="21"/>
  <c r="BF156" i="21"/>
  <c r="BF173" i="21"/>
  <c r="BF175" i="21"/>
  <c r="J127" i="21"/>
  <c r="BF140" i="21"/>
  <c r="BF153" i="21"/>
  <c r="BF157" i="21"/>
  <c r="BF158" i="21"/>
  <c r="BF159" i="21"/>
  <c r="BF165" i="21"/>
  <c r="BF174" i="21"/>
  <c r="BF135" i="21"/>
  <c r="BF136" i="21"/>
  <c r="BF138" i="21"/>
  <c r="BF143" i="21"/>
  <c r="E85" i="20"/>
  <c r="BF140" i="20"/>
  <c r="BF151" i="20"/>
  <c r="BF161" i="20"/>
  <c r="BF162" i="20"/>
  <c r="BF163" i="20"/>
  <c r="BF173" i="20"/>
  <c r="BF174" i="20"/>
  <c r="BF204" i="20"/>
  <c r="J93" i="20"/>
  <c r="BF139" i="20"/>
  <c r="BF153" i="20"/>
  <c r="BF154" i="20"/>
  <c r="BF171" i="20"/>
  <c r="BF177" i="20"/>
  <c r="BF190" i="20"/>
  <c r="BF193" i="20"/>
  <c r="BF199" i="20"/>
  <c r="BF201" i="20"/>
  <c r="BF211" i="20"/>
  <c r="BF214" i="20"/>
  <c r="BF218" i="20"/>
  <c r="J95" i="20"/>
  <c r="F131" i="20"/>
  <c r="BF142" i="20"/>
  <c r="BF148" i="20"/>
  <c r="BF149" i="20"/>
  <c r="BF165" i="20"/>
  <c r="BF166" i="20"/>
  <c r="BF181" i="20"/>
  <c r="BF210" i="20"/>
  <c r="BF212" i="20"/>
  <c r="BF155" i="20"/>
  <c r="BF156" i="20"/>
  <c r="BF157" i="20"/>
  <c r="BF164" i="20"/>
  <c r="BF169" i="20"/>
  <c r="BF188" i="20"/>
  <c r="BF189" i="20"/>
  <c r="BF198" i="20"/>
  <c r="BF203" i="20"/>
  <c r="BF209" i="20"/>
  <c r="BF215" i="20"/>
  <c r="BF216" i="20"/>
  <c r="BF219" i="20"/>
  <c r="BF146" i="20"/>
  <c r="BF160" i="20"/>
  <c r="BF168" i="20"/>
  <c r="BF185" i="20"/>
  <c r="BF186" i="20"/>
  <c r="BF187" i="20"/>
  <c r="BF192" i="20"/>
  <c r="BF141" i="20"/>
  <c r="BF143" i="20"/>
  <c r="BF147" i="20"/>
  <c r="BF170" i="20"/>
  <c r="BF191" i="20"/>
  <c r="BF194" i="20"/>
  <c r="BF195" i="20"/>
  <c r="BF196" i="20"/>
  <c r="BF197" i="20"/>
  <c r="BF200" i="20"/>
  <c r="BF206" i="20"/>
  <c r="BF152" i="20"/>
  <c r="BF172" i="20"/>
  <c r="BF179" i="20"/>
  <c r="BF180" i="20"/>
  <c r="BF183" i="20"/>
  <c r="BF205" i="20"/>
  <c r="BF137" i="20"/>
  <c r="BF138" i="20"/>
  <c r="BF158" i="20"/>
  <c r="BF159" i="20"/>
  <c r="BF175" i="20"/>
  <c r="BF176" i="20"/>
  <c r="BF178" i="20"/>
  <c r="BF182" i="20"/>
  <c r="BF202" i="20"/>
  <c r="BF213" i="20"/>
  <c r="J95" i="19"/>
  <c r="BK146" i="18"/>
  <c r="J146" i="18"/>
  <c r="J101" i="18"/>
  <c r="F96" i="19"/>
  <c r="E85" i="19"/>
  <c r="J120" i="19"/>
  <c r="BF129" i="19"/>
  <c r="E131" i="18"/>
  <c r="BF170" i="18"/>
  <c r="BF171" i="18"/>
  <c r="BF197" i="18"/>
  <c r="BF218" i="18"/>
  <c r="BF222" i="18"/>
  <c r="J139" i="18"/>
  <c r="BF155" i="18"/>
  <c r="BF179" i="18"/>
  <c r="BF182" i="18"/>
  <c r="BF183" i="18"/>
  <c r="BF205" i="18"/>
  <c r="BF149" i="18"/>
  <c r="BF153" i="18"/>
  <c r="BF166" i="18"/>
  <c r="BF167" i="18"/>
  <c r="BF184" i="18"/>
  <c r="BF204" i="18"/>
  <c r="BF213" i="18"/>
  <c r="BF214" i="18"/>
  <c r="BF217" i="18"/>
  <c r="BF220" i="18"/>
  <c r="BF229" i="18"/>
  <c r="BF230" i="18"/>
  <c r="BF231" i="18"/>
  <c r="BK135" i="17"/>
  <c r="BK134" i="17"/>
  <c r="J134" i="17"/>
  <c r="J100" i="17"/>
  <c r="J95" i="18"/>
  <c r="BF148" i="18"/>
  <c r="BF152" i="18"/>
  <c r="BF158" i="18"/>
  <c r="BF161" i="18"/>
  <c r="BF164" i="18"/>
  <c r="BF188" i="18"/>
  <c r="BF191" i="18"/>
  <c r="BF192" i="18"/>
  <c r="BF194" i="18"/>
  <c r="BF195" i="18"/>
  <c r="BF199" i="18"/>
  <c r="BF200" i="18"/>
  <c r="BF212" i="18"/>
  <c r="BF223" i="18"/>
  <c r="BF247" i="18"/>
  <c r="J164" i="17"/>
  <c r="J106" i="17"/>
  <c r="BF156" i="18"/>
  <c r="BF165" i="18"/>
  <c r="BF177" i="18"/>
  <c r="BF178" i="18"/>
  <c r="BF180" i="18"/>
  <c r="BF196" i="18"/>
  <c r="BF201" i="18"/>
  <c r="BF203" i="18"/>
  <c r="BF209" i="18"/>
  <c r="BF221" i="18"/>
  <c r="BF235" i="18"/>
  <c r="BF239" i="18"/>
  <c r="BF241" i="18"/>
  <c r="BF242" i="18"/>
  <c r="F96" i="18"/>
  <c r="BF159" i="18"/>
  <c r="BF168" i="18"/>
  <c r="BF169" i="18"/>
  <c r="BF207" i="18"/>
  <c r="BF208" i="18"/>
  <c r="BF226" i="18"/>
  <c r="BF227" i="18"/>
  <c r="BF228" i="18"/>
  <c r="BF232" i="18"/>
  <c r="BF233" i="18"/>
  <c r="BF234" i="18"/>
  <c r="BF248" i="18"/>
  <c r="BF250" i="18"/>
  <c r="BF181" i="18"/>
  <c r="BF185" i="18"/>
  <c r="BF186" i="18"/>
  <c r="BF225" i="18"/>
  <c r="BF236" i="18"/>
  <c r="BF244" i="18"/>
  <c r="BF151" i="18"/>
  <c r="BF157" i="18"/>
  <c r="BF160" i="18"/>
  <c r="BF162" i="18"/>
  <c r="BF173" i="18"/>
  <c r="BF174" i="18"/>
  <c r="BF176" i="18"/>
  <c r="BF210" i="18"/>
  <c r="BF215" i="18"/>
  <c r="BF216" i="18"/>
  <c r="BF224" i="18"/>
  <c r="BF238" i="18"/>
  <c r="BF246" i="18"/>
  <c r="BF251" i="18"/>
  <c r="J128" i="17"/>
  <c r="BF156" i="17"/>
  <c r="BF170" i="17"/>
  <c r="BF175" i="17"/>
  <c r="BF189" i="17"/>
  <c r="BF191" i="17"/>
  <c r="BF194" i="17"/>
  <c r="BF195" i="17"/>
  <c r="BF204" i="17"/>
  <c r="BF208" i="17"/>
  <c r="BF209" i="17"/>
  <c r="J141" i="16"/>
  <c r="J105" i="16"/>
  <c r="BF137" i="17"/>
  <c r="BF139" i="17"/>
  <c r="BF140" i="17"/>
  <c r="BF143" i="17"/>
  <c r="BF144" i="17"/>
  <c r="BF146" i="17"/>
  <c r="BF173" i="17"/>
  <c r="BK133" i="16"/>
  <c r="J95" i="17"/>
  <c r="F131" i="17"/>
  <c r="BF150" i="17"/>
  <c r="BF155" i="17"/>
  <c r="BF160" i="17"/>
  <c r="BF168" i="17"/>
  <c r="BF185" i="17"/>
  <c r="BF187" i="17"/>
  <c r="BF141" i="17"/>
  <c r="BF151" i="17"/>
  <c r="BF152" i="17"/>
  <c r="BF165" i="17"/>
  <c r="BF167" i="17"/>
  <c r="BF178" i="17"/>
  <c r="BF183" i="17"/>
  <c r="BF184" i="17"/>
  <c r="BF186" i="17"/>
  <c r="BF196" i="17"/>
  <c r="BF197" i="17"/>
  <c r="BF198" i="17"/>
  <c r="BF203" i="17"/>
  <c r="BF211" i="17"/>
  <c r="E120" i="17"/>
  <c r="BF142" i="17"/>
  <c r="BF153" i="17"/>
  <c r="BF154" i="17"/>
  <c r="BF166" i="17"/>
  <c r="BF174" i="17"/>
  <c r="BF177" i="17"/>
  <c r="BF182" i="17"/>
  <c r="BF190" i="17"/>
  <c r="BF210" i="17"/>
  <c r="BF147" i="17"/>
  <c r="BF148" i="17"/>
  <c r="BF149" i="17"/>
  <c r="BF157" i="17"/>
  <c r="BF162" i="17"/>
  <c r="BF199" i="17"/>
  <c r="BF200" i="17"/>
  <c r="BF205" i="17"/>
  <c r="BF206" i="17"/>
  <c r="BF158" i="17"/>
  <c r="BF171" i="17"/>
  <c r="BF179" i="17"/>
  <c r="BF192" i="17"/>
  <c r="BF193" i="17"/>
  <c r="BF201" i="17"/>
  <c r="BF212" i="17"/>
  <c r="BF138" i="17"/>
  <c r="BF145" i="17"/>
  <c r="BF169" i="17"/>
  <c r="BF180" i="17"/>
  <c r="BF181" i="17"/>
  <c r="BF202" i="17"/>
  <c r="E85" i="16"/>
  <c r="BF143" i="16"/>
  <c r="BF144" i="16"/>
  <c r="BF145" i="16"/>
  <c r="BF155" i="16"/>
  <c r="BF158" i="16"/>
  <c r="BF167" i="16"/>
  <c r="BF170" i="16"/>
  <c r="BF174" i="16"/>
  <c r="BF175" i="16"/>
  <c r="BF186" i="16"/>
  <c r="BF190" i="16"/>
  <c r="BF198" i="16"/>
  <c r="BF199" i="16"/>
  <c r="J128" i="16"/>
  <c r="BF150" i="16"/>
  <c r="BF152" i="16"/>
  <c r="BF153" i="16"/>
  <c r="BF169" i="16"/>
  <c r="BF173" i="16"/>
  <c r="BF178" i="16"/>
  <c r="BF168" i="16"/>
  <c r="BF176" i="16"/>
  <c r="BF182" i="16"/>
  <c r="BF187" i="16"/>
  <c r="BF147" i="16"/>
  <c r="BF154" i="16"/>
  <c r="BF160" i="16"/>
  <c r="BF163" i="16"/>
  <c r="BF189" i="16"/>
  <c r="BK149" i="15"/>
  <c r="J149" i="15"/>
  <c r="J107" i="15"/>
  <c r="J126" i="16"/>
  <c r="BF136" i="16"/>
  <c r="BF142" i="16"/>
  <c r="BF149" i="16"/>
  <c r="BF156" i="16"/>
  <c r="BF162" i="16"/>
  <c r="BF164" i="16"/>
  <c r="BF177" i="16"/>
  <c r="BF179" i="16"/>
  <c r="BF180" i="16"/>
  <c r="F96" i="16"/>
  <c r="BF146" i="16"/>
  <c r="BF157" i="16"/>
  <c r="BF171" i="16"/>
  <c r="BF185" i="16"/>
  <c r="BF188" i="16"/>
  <c r="BF192" i="16"/>
  <c r="BF135" i="16"/>
  <c r="BF137" i="16"/>
  <c r="BF139" i="16"/>
  <c r="BF165" i="16"/>
  <c r="BF166" i="16"/>
  <c r="BF183" i="16"/>
  <c r="BF184" i="16"/>
  <c r="BF196" i="16"/>
  <c r="BF197" i="16"/>
  <c r="BF159" i="16"/>
  <c r="BF161" i="16"/>
  <c r="BF172" i="16"/>
  <c r="BF191" i="16"/>
  <c r="BF193" i="16"/>
  <c r="BF194" i="16"/>
  <c r="BF195" i="16"/>
  <c r="J128" i="15"/>
  <c r="BF146" i="15"/>
  <c r="BF156" i="15"/>
  <c r="BF161" i="15"/>
  <c r="BF169" i="15"/>
  <c r="BF171" i="15"/>
  <c r="BF182" i="15"/>
  <c r="BF183" i="15"/>
  <c r="E85" i="15"/>
  <c r="BF144" i="15"/>
  <c r="BF151" i="15"/>
  <c r="BF152" i="15"/>
  <c r="BF167" i="15"/>
  <c r="BF181" i="15"/>
  <c r="F131" i="15"/>
  <c r="BF137" i="15"/>
  <c r="BF148" i="15"/>
  <c r="BF158" i="15"/>
  <c r="BF190" i="15"/>
  <c r="BF191" i="15"/>
  <c r="BF140" i="15"/>
  <c r="BF141" i="15"/>
  <c r="BF143" i="15"/>
  <c r="BF157" i="15"/>
  <c r="BF173" i="15"/>
  <c r="BF174" i="15"/>
  <c r="BF175" i="15"/>
  <c r="BF180" i="15"/>
  <c r="BF186" i="15"/>
  <c r="BF187" i="15"/>
  <c r="BF188" i="15"/>
  <c r="J95" i="15"/>
  <c r="BF160" i="15"/>
  <c r="BF162" i="15"/>
  <c r="BF163" i="15"/>
  <c r="BF164" i="15"/>
  <c r="BF165" i="15"/>
  <c r="BF166" i="15"/>
  <c r="BF168" i="15"/>
  <c r="BF172" i="15"/>
  <c r="BF189" i="15"/>
  <c r="BF138" i="15"/>
  <c r="BF153" i="15"/>
  <c r="BF154" i="15"/>
  <c r="BF155" i="15"/>
  <c r="BF159" i="15"/>
  <c r="BF170" i="15"/>
  <c r="BF177" i="15"/>
  <c r="BF178" i="15"/>
  <c r="BF179" i="15"/>
  <c r="BF184" i="15"/>
  <c r="BK137" i="13"/>
  <c r="BF145" i="14"/>
  <c r="BF160" i="14"/>
  <c r="BF163" i="14"/>
  <c r="BF138" i="14"/>
  <c r="BF152" i="14"/>
  <c r="BF154" i="14"/>
  <c r="E119" i="14"/>
  <c r="BF142" i="14"/>
  <c r="BF148" i="14"/>
  <c r="BF157" i="14"/>
  <c r="BF165" i="14"/>
  <c r="BF170" i="14"/>
  <c r="J127" i="14"/>
  <c r="BF151" i="14"/>
  <c r="BF153" i="14"/>
  <c r="BF155" i="14"/>
  <c r="BF161" i="14"/>
  <c r="BF162" i="14"/>
  <c r="BF164" i="14"/>
  <c r="BF169" i="14"/>
  <c r="BF174" i="14"/>
  <c r="J129" i="14"/>
  <c r="BF136" i="14"/>
  <c r="BF143" i="14"/>
  <c r="BF144" i="14"/>
  <c r="BF150" i="14"/>
  <c r="BF172" i="14"/>
  <c r="F130" i="14"/>
  <c r="BF146" i="14"/>
  <c r="BF149" i="14"/>
  <c r="BF166" i="14"/>
  <c r="BF167" i="14"/>
  <c r="BF176" i="14"/>
  <c r="BF139" i="14"/>
  <c r="BF140" i="14"/>
  <c r="BF141" i="14"/>
  <c r="BF171" i="14"/>
  <c r="BF175" i="14"/>
  <c r="F96" i="13"/>
  <c r="BF152" i="13"/>
  <c r="BF160" i="13"/>
  <c r="BF169" i="13"/>
  <c r="BF173" i="13"/>
  <c r="BF194" i="13"/>
  <c r="BF140" i="13"/>
  <c r="BF150" i="13"/>
  <c r="BF151" i="13"/>
  <c r="BF153" i="13"/>
  <c r="BF156" i="13"/>
  <c r="BF162" i="13"/>
  <c r="BF166" i="13"/>
  <c r="BF168" i="13"/>
  <c r="BF203" i="13"/>
  <c r="BF204" i="13"/>
  <c r="BF146" i="13"/>
  <c r="BF147" i="13"/>
  <c r="BF154" i="13"/>
  <c r="BF159" i="13"/>
  <c r="BF167" i="13"/>
  <c r="BF172" i="13"/>
  <c r="BF193" i="13"/>
  <c r="BF195" i="13"/>
  <c r="BF197" i="13"/>
  <c r="BK172" i="12"/>
  <c r="J172" i="12"/>
  <c r="J108" i="12"/>
  <c r="J93" i="13"/>
  <c r="BF141" i="13"/>
  <c r="BF142" i="13"/>
  <c r="BF157" i="13"/>
  <c r="BF161" i="13"/>
  <c r="BF164" i="13"/>
  <c r="BF176" i="13"/>
  <c r="BF178" i="13"/>
  <c r="BF200" i="13"/>
  <c r="BF201" i="13"/>
  <c r="BK137" i="12"/>
  <c r="E122" i="13"/>
  <c r="BF143" i="13"/>
  <c r="BF145" i="13"/>
  <c r="BF148" i="13"/>
  <c r="BF171" i="13"/>
  <c r="BF175" i="13"/>
  <c r="BF179" i="13"/>
  <c r="BF181" i="13"/>
  <c r="BF186" i="13"/>
  <c r="BF189" i="13"/>
  <c r="BF191" i="13"/>
  <c r="BK198" i="12"/>
  <c r="J198" i="12"/>
  <c r="J110" i="12"/>
  <c r="J132" i="13"/>
  <c r="BF139" i="13"/>
  <c r="BF149" i="13"/>
  <c r="BF155" i="13"/>
  <c r="BF158" i="13"/>
  <c r="BF165" i="13"/>
  <c r="BF170" i="13"/>
  <c r="BF198" i="13"/>
  <c r="BF207" i="13"/>
  <c r="BF163" i="13"/>
  <c r="BF177" i="13"/>
  <c r="BF184" i="13"/>
  <c r="BF174" i="13"/>
  <c r="BF180" i="13"/>
  <c r="BF182" i="13"/>
  <c r="BF183" i="13"/>
  <c r="BF206" i="13"/>
  <c r="BF147" i="12"/>
  <c r="BF164" i="12"/>
  <c r="BF165" i="12"/>
  <c r="BF166" i="12"/>
  <c r="BF170" i="12"/>
  <c r="BF175" i="12"/>
  <c r="BF185" i="12"/>
  <c r="BF191" i="12"/>
  <c r="BF204" i="12"/>
  <c r="BK137" i="11"/>
  <c r="J137" i="11"/>
  <c r="J101" i="11"/>
  <c r="BK148" i="11"/>
  <c r="J148" i="11"/>
  <c r="J104" i="11"/>
  <c r="J95" i="12"/>
  <c r="F133" i="12"/>
  <c r="BF152" i="12"/>
  <c r="BF155" i="12"/>
  <c r="BF158" i="12"/>
  <c r="BF177" i="12"/>
  <c r="BF179" i="12"/>
  <c r="BF180" i="12"/>
  <c r="BF183" i="12"/>
  <c r="BF192" i="12"/>
  <c r="J93" i="12"/>
  <c r="BF151" i="12"/>
  <c r="BF156" i="12"/>
  <c r="BF160" i="12"/>
  <c r="BF162" i="12"/>
  <c r="BF171" i="12"/>
  <c r="BF178" i="12"/>
  <c r="BF181" i="12"/>
  <c r="BF190" i="12"/>
  <c r="BF202" i="12"/>
  <c r="BF207" i="12"/>
  <c r="BF142" i="12"/>
  <c r="BF145" i="12"/>
  <c r="BF159" i="12"/>
  <c r="BF197" i="12"/>
  <c r="BF201" i="12"/>
  <c r="BF141" i="12"/>
  <c r="BF150" i="12"/>
  <c r="BF154" i="12"/>
  <c r="BF186" i="12"/>
  <c r="BF187" i="12"/>
  <c r="BF193" i="12"/>
  <c r="BF194" i="12"/>
  <c r="BF195" i="12"/>
  <c r="BF200" i="12"/>
  <c r="BF205" i="12"/>
  <c r="E122" i="12"/>
  <c r="BF139" i="12"/>
  <c r="BF140" i="12"/>
  <c r="BF143" i="12"/>
  <c r="BF169" i="12"/>
  <c r="BF174" i="12"/>
  <c r="BF182" i="12"/>
  <c r="BF184" i="12"/>
  <c r="BF188" i="12"/>
  <c r="BF196" i="12"/>
  <c r="BF203" i="12"/>
  <c r="BF144" i="12"/>
  <c r="BF146" i="12"/>
  <c r="BF148" i="12"/>
  <c r="BF167" i="12"/>
  <c r="BF168" i="12"/>
  <c r="BF176" i="12"/>
  <c r="BF189" i="12"/>
  <c r="J93" i="11"/>
  <c r="J132" i="11"/>
  <c r="BF141" i="11"/>
  <c r="BF143" i="11"/>
  <c r="BF147" i="11"/>
  <c r="BF152" i="11"/>
  <c r="BF158" i="11"/>
  <c r="BF161" i="11"/>
  <c r="BF162" i="11"/>
  <c r="BF171" i="11"/>
  <c r="BF172" i="11"/>
  <c r="BF187" i="11"/>
  <c r="BF198" i="11"/>
  <c r="BF205" i="11"/>
  <c r="BF211" i="11"/>
  <c r="BF223" i="11"/>
  <c r="BF230" i="11"/>
  <c r="BF233" i="11"/>
  <c r="BF236" i="11"/>
  <c r="BF237" i="11"/>
  <c r="BF240" i="11"/>
  <c r="BF241" i="11"/>
  <c r="BF242" i="11"/>
  <c r="BF243" i="11"/>
  <c r="BF244" i="11"/>
  <c r="BF245" i="11"/>
  <c r="BF246" i="11"/>
  <c r="BF247" i="11"/>
  <c r="BF248" i="11"/>
  <c r="BF249" i="11"/>
  <c r="BF250" i="11"/>
  <c r="BF251" i="11"/>
  <c r="BF252" i="11"/>
  <c r="BF253" i="11"/>
  <c r="BF254" i="11"/>
  <c r="BF255" i="11"/>
  <c r="BF256" i="11"/>
  <c r="BF257" i="11"/>
  <c r="BF258" i="11"/>
  <c r="BF259" i="11"/>
  <c r="BF260" i="11"/>
  <c r="BF261" i="11"/>
  <c r="BF262" i="11"/>
  <c r="BF264" i="11"/>
  <c r="BF267" i="11"/>
  <c r="BK170" i="10"/>
  <c r="J170" i="10"/>
  <c r="J106" i="10"/>
  <c r="BF139" i="11"/>
  <c r="BF144" i="11"/>
  <c r="BF154" i="11"/>
  <c r="BF175" i="11"/>
  <c r="BF176" i="11"/>
  <c r="BF182" i="11"/>
  <c r="BF194" i="11"/>
  <c r="BF195" i="11"/>
  <c r="BF201" i="11"/>
  <c r="BF209" i="11"/>
  <c r="BF226" i="11"/>
  <c r="BF227" i="11"/>
  <c r="BF231" i="11"/>
  <c r="E85" i="11"/>
  <c r="F133" i="11"/>
  <c r="BF142" i="11"/>
  <c r="BF153" i="11"/>
  <c r="BF159" i="11"/>
  <c r="BF164" i="11"/>
  <c r="BF165" i="11"/>
  <c r="BF169" i="11"/>
  <c r="BF170" i="11"/>
  <c r="BF177" i="11"/>
  <c r="BF180" i="11"/>
  <c r="BF184" i="11"/>
  <c r="BF185" i="11"/>
  <c r="BF186" i="11"/>
  <c r="BF189" i="11"/>
  <c r="BF207" i="11"/>
  <c r="BF213" i="11"/>
  <c r="BF219" i="11"/>
  <c r="BF232" i="11"/>
  <c r="BF234" i="11"/>
  <c r="BF235" i="11"/>
  <c r="BF238" i="11"/>
  <c r="BF239" i="11"/>
  <c r="BF140" i="11"/>
  <c r="BF156" i="11"/>
  <c r="BF178" i="11"/>
  <c r="BF220" i="11"/>
  <c r="BF222" i="11"/>
  <c r="BK145" i="10"/>
  <c r="J145" i="10"/>
  <c r="J103" i="10"/>
  <c r="BF146" i="11"/>
  <c r="BF150" i="11"/>
  <c r="BF163" i="11"/>
  <c r="BF173" i="11"/>
  <c r="BF174" i="11"/>
  <c r="BF190" i="11"/>
  <c r="BF193" i="11"/>
  <c r="BF197" i="11"/>
  <c r="BF204" i="11"/>
  <c r="BF206" i="11"/>
  <c r="BF208" i="11"/>
  <c r="BF214" i="11"/>
  <c r="BF157" i="11"/>
  <c r="BF151" i="11"/>
  <c r="BF155" i="11"/>
  <c r="BF167" i="11"/>
  <c r="BF168" i="11"/>
  <c r="BF181" i="11"/>
  <c r="BF183" i="11"/>
  <c r="BF188" i="11"/>
  <c r="BF191" i="11"/>
  <c r="BF196" i="11"/>
  <c r="BF200" i="11"/>
  <c r="BF203" i="11"/>
  <c r="BF216" i="11"/>
  <c r="BF217" i="11"/>
  <c r="BF229" i="11"/>
  <c r="BF166" i="11"/>
  <c r="BF179" i="11"/>
  <c r="BF199" i="11"/>
  <c r="BF202" i="11"/>
  <c r="BF210" i="11"/>
  <c r="BF212" i="11"/>
  <c r="BF221" i="11"/>
  <c r="BF224" i="11"/>
  <c r="BF225" i="11"/>
  <c r="BF228" i="11"/>
  <c r="F128" i="10"/>
  <c r="BF144" i="10"/>
  <c r="BF149" i="10"/>
  <c r="BF154" i="10"/>
  <c r="BF159" i="10"/>
  <c r="BF161" i="10"/>
  <c r="BF162" i="10"/>
  <c r="BF172" i="10"/>
  <c r="BF175" i="10"/>
  <c r="BK144" i="9"/>
  <c r="J144" i="9"/>
  <c r="J103" i="9"/>
  <c r="J93" i="10"/>
  <c r="BF164" i="10"/>
  <c r="BF169" i="10"/>
  <c r="J136" i="9"/>
  <c r="J102" i="9"/>
  <c r="E85" i="10"/>
  <c r="BF137" i="10"/>
  <c r="BF147" i="10"/>
  <c r="BF150" i="10"/>
  <c r="BF152" i="10"/>
  <c r="BF153" i="10"/>
  <c r="BF173" i="10"/>
  <c r="BF174" i="10"/>
  <c r="J205" i="9"/>
  <c r="J109" i="9"/>
  <c r="BF138" i="10"/>
  <c r="BF139" i="10"/>
  <c r="BF140" i="10"/>
  <c r="BF156" i="10"/>
  <c r="BF157" i="10"/>
  <c r="J135" i="9"/>
  <c r="J101" i="9"/>
  <c r="BF135" i="10"/>
  <c r="BF136" i="10"/>
  <c r="BF165" i="10"/>
  <c r="BF168" i="10"/>
  <c r="J95" i="10"/>
  <c r="BF143" i="10"/>
  <c r="BF158" i="10"/>
  <c r="BF160" i="10"/>
  <c r="BF167" i="10"/>
  <c r="BF134" i="10"/>
  <c r="BF141" i="10"/>
  <c r="BF142" i="10"/>
  <c r="BF148" i="10"/>
  <c r="BF151" i="10"/>
  <c r="BF155" i="10"/>
  <c r="BF163" i="10"/>
  <c r="E120" i="9"/>
  <c r="BF155" i="9"/>
  <c r="BF156" i="9"/>
  <c r="BF160" i="9"/>
  <c r="BF161" i="9"/>
  <c r="BF162" i="9"/>
  <c r="BF163" i="9"/>
  <c r="BF183" i="9"/>
  <c r="BF186" i="9"/>
  <c r="BF187" i="9"/>
  <c r="BF188" i="9"/>
  <c r="BF198" i="9"/>
  <c r="BF201" i="9"/>
  <c r="BF202" i="9"/>
  <c r="BF208" i="9"/>
  <c r="BF213" i="9"/>
  <c r="J130" i="9"/>
  <c r="BF140" i="9"/>
  <c r="BF141" i="9"/>
  <c r="BF169" i="9"/>
  <c r="BF172" i="9"/>
  <c r="BF173" i="9"/>
  <c r="BF178" i="9"/>
  <c r="BF179" i="9"/>
  <c r="BF180" i="9"/>
  <c r="BF182" i="9"/>
  <c r="BF185" i="9"/>
  <c r="BF212" i="9"/>
  <c r="BF151" i="9"/>
  <c r="BF170" i="9"/>
  <c r="BF189" i="9"/>
  <c r="BF191" i="9"/>
  <c r="BF192" i="9"/>
  <c r="BF197" i="9"/>
  <c r="BF199" i="9"/>
  <c r="BF200" i="9"/>
  <c r="BF206" i="9"/>
  <c r="BF209" i="9"/>
  <c r="F96" i="9"/>
  <c r="BF137" i="9"/>
  <c r="BF139" i="9"/>
  <c r="BF146" i="9"/>
  <c r="BF147" i="9"/>
  <c r="BF148" i="9"/>
  <c r="BF149" i="9"/>
  <c r="BF159" i="9"/>
  <c r="BF184" i="9"/>
  <c r="BF193" i="9"/>
  <c r="BF194" i="9"/>
  <c r="BF211" i="9"/>
  <c r="BF138" i="9"/>
  <c r="BF152" i="9"/>
  <c r="BF167" i="9"/>
  <c r="BF190" i="9"/>
  <c r="BF195" i="9"/>
  <c r="J128" i="9"/>
  <c r="BF153" i="9"/>
  <c r="BF154" i="9"/>
  <c r="BF158" i="9"/>
  <c r="BF164" i="9"/>
  <c r="BF165" i="9"/>
  <c r="BF168" i="9"/>
  <c r="BF171" i="9"/>
  <c r="BF174" i="9"/>
  <c r="BF175" i="9"/>
  <c r="BF176" i="9"/>
  <c r="BF177" i="9"/>
  <c r="BF210" i="9"/>
  <c r="BF215" i="9"/>
  <c r="BF216" i="9"/>
  <c r="BF142" i="9"/>
  <c r="BF143" i="9"/>
  <c r="BF157" i="9"/>
  <c r="BF196" i="9"/>
  <c r="BF203" i="9"/>
  <c r="BF207" i="9"/>
  <c r="J93" i="8"/>
  <c r="E112" i="8"/>
  <c r="J122" i="8"/>
  <c r="AV104" i="1"/>
  <c r="AZ104" i="1"/>
  <c r="F123" i="8"/>
  <c r="BF129" i="8"/>
  <c r="J136" i="6"/>
  <c r="J102" i="6"/>
  <c r="E130" i="7"/>
  <c r="J140" i="7"/>
  <c r="BF147" i="7"/>
  <c r="BF159" i="7"/>
  <c r="BF175" i="7"/>
  <c r="BF183" i="7"/>
  <c r="BF191" i="7"/>
  <c r="BF194" i="7"/>
  <c r="BF198" i="7"/>
  <c r="BK163" i="6"/>
  <c r="J163" i="6"/>
  <c r="J105" i="6"/>
  <c r="BF152" i="7"/>
  <c r="BF154" i="7"/>
  <c r="BF163" i="7"/>
  <c r="BF182" i="7"/>
  <c r="BF204" i="7"/>
  <c r="BF209" i="7"/>
  <c r="BF218" i="7"/>
  <c r="BF151" i="7"/>
  <c r="BF156" i="7"/>
  <c r="BF164" i="7"/>
  <c r="BF168" i="7"/>
  <c r="BF232" i="7"/>
  <c r="BF240" i="7"/>
  <c r="BF241" i="7"/>
  <c r="BF244" i="7"/>
  <c r="F141" i="7"/>
  <c r="BF148" i="7"/>
  <c r="BF150" i="7"/>
  <c r="BF160" i="7"/>
  <c r="BF161" i="7"/>
  <c r="BF165" i="7"/>
  <c r="BF167" i="7"/>
  <c r="BF170" i="7"/>
  <c r="BF177" i="7"/>
  <c r="BF178" i="7"/>
  <c r="BF179" i="7"/>
  <c r="BF180" i="7"/>
  <c r="BF193" i="7"/>
  <c r="BF210" i="7"/>
  <c r="BF211" i="7"/>
  <c r="BF212" i="7"/>
  <c r="BF225" i="7"/>
  <c r="BF226" i="7"/>
  <c r="BF228" i="7"/>
  <c r="BF234" i="7"/>
  <c r="BF237" i="7"/>
  <c r="BF243" i="7"/>
  <c r="J138" i="7"/>
  <c r="BF155" i="7"/>
  <c r="BF169" i="7"/>
  <c r="BF173" i="7"/>
  <c r="BF190" i="7"/>
  <c r="BF203" i="7"/>
  <c r="BF206" i="7"/>
  <c r="BF219" i="7"/>
  <c r="BF221" i="7"/>
  <c r="BF223" i="7"/>
  <c r="BF224" i="7"/>
  <c r="BF157" i="7"/>
  <c r="BF158" i="7"/>
  <c r="BF166" i="7"/>
  <c r="BF181" i="7"/>
  <c r="BF185" i="7"/>
  <c r="BF195" i="7"/>
  <c r="BF196" i="7"/>
  <c r="BF202" i="7"/>
  <c r="BF231" i="7"/>
  <c r="BF172" i="7"/>
  <c r="BF187" i="7"/>
  <c r="BF199" i="7"/>
  <c r="BF200" i="7"/>
  <c r="BF207" i="7"/>
  <c r="BF222" i="7"/>
  <c r="BF227" i="7"/>
  <c r="BF176" i="7"/>
  <c r="BF184" i="7"/>
  <c r="BF208" i="7"/>
  <c r="BF214" i="7"/>
  <c r="BF215" i="7"/>
  <c r="BF216" i="7"/>
  <c r="BF217" i="7"/>
  <c r="BF220" i="7"/>
  <c r="BF229" i="7"/>
  <c r="BF235" i="7"/>
  <c r="BF239" i="7"/>
  <c r="BK140" i="5"/>
  <c r="J140" i="5"/>
  <c r="J104" i="5"/>
  <c r="BF138" i="6"/>
  <c r="BF141" i="6"/>
  <c r="BF143" i="6"/>
  <c r="BF148" i="6"/>
  <c r="BF149" i="6"/>
  <c r="BF156" i="6"/>
  <c r="BF173" i="6"/>
  <c r="BF189" i="6"/>
  <c r="BF194" i="6"/>
  <c r="BF195" i="6"/>
  <c r="BF202" i="6"/>
  <c r="BF211" i="6"/>
  <c r="BF212" i="6"/>
  <c r="E85" i="6"/>
  <c r="BF162" i="6"/>
  <c r="BF165" i="6"/>
  <c r="BF167" i="6"/>
  <c r="BF182" i="6"/>
  <c r="BF187" i="6"/>
  <c r="BF204" i="6"/>
  <c r="BF210" i="6"/>
  <c r="BF140" i="6"/>
  <c r="BF152" i="6"/>
  <c r="BF158" i="6"/>
  <c r="BF175" i="6"/>
  <c r="BF177" i="6"/>
  <c r="BF179" i="6"/>
  <c r="BK133" i="5"/>
  <c r="J133" i="5"/>
  <c r="J101" i="5"/>
  <c r="F96" i="6"/>
  <c r="BF147" i="6"/>
  <c r="BF160" i="6"/>
  <c r="BF174" i="6"/>
  <c r="BF198" i="6"/>
  <c r="BF199" i="6"/>
  <c r="BF200" i="6"/>
  <c r="BF208" i="6"/>
  <c r="BF209" i="6"/>
  <c r="J95" i="6"/>
  <c r="BF142" i="6"/>
  <c r="BF154" i="6"/>
  <c r="BF186" i="6"/>
  <c r="BF190" i="6"/>
  <c r="BF201" i="6"/>
  <c r="BF205" i="6"/>
  <c r="J93" i="6"/>
  <c r="BF139" i="6"/>
  <c r="BF150" i="6"/>
  <c r="BF155" i="6"/>
  <c r="BF181" i="6"/>
  <c r="BF184" i="6"/>
  <c r="BF193" i="6"/>
  <c r="BF203" i="6"/>
  <c r="BF206" i="6"/>
  <c r="BF145" i="6"/>
  <c r="BF146" i="6"/>
  <c r="BF153" i="6"/>
  <c r="BF157" i="6"/>
  <c r="BF169" i="6"/>
  <c r="BF185" i="6"/>
  <c r="BF192" i="6"/>
  <c r="BF196" i="6"/>
  <c r="BF197" i="6"/>
  <c r="BF137" i="6"/>
  <c r="BF144" i="6"/>
  <c r="BF151" i="6"/>
  <c r="BF166" i="6"/>
  <c r="BF168" i="6"/>
  <c r="BF170" i="6"/>
  <c r="BF171" i="6"/>
  <c r="BF178" i="6"/>
  <c r="BF180" i="6"/>
  <c r="BF183" i="6"/>
  <c r="BF191" i="6"/>
  <c r="BF137" i="5"/>
  <c r="BF139" i="5"/>
  <c r="BF147" i="5"/>
  <c r="BF149" i="5"/>
  <c r="BF158" i="5"/>
  <c r="BF165" i="5"/>
  <c r="BF176" i="5"/>
  <c r="BF182" i="5"/>
  <c r="BF191" i="5"/>
  <c r="BF144" i="5"/>
  <c r="BF170" i="5"/>
  <c r="BF171" i="5"/>
  <c r="BF180" i="5"/>
  <c r="BF187" i="5"/>
  <c r="J150" i="4"/>
  <c r="J108" i="4"/>
  <c r="E85" i="5"/>
  <c r="BF136" i="5"/>
  <c r="BF146" i="5"/>
  <c r="BF153" i="5"/>
  <c r="BF160" i="5"/>
  <c r="BF169" i="5"/>
  <c r="BF172" i="5"/>
  <c r="BF174" i="5"/>
  <c r="BF179" i="5"/>
  <c r="BF183" i="5"/>
  <c r="BF184" i="5"/>
  <c r="BF192" i="5"/>
  <c r="BF193" i="5"/>
  <c r="BF196" i="5"/>
  <c r="F96" i="5"/>
  <c r="BF157" i="5"/>
  <c r="BF135" i="5"/>
  <c r="BF143" i="5"/>
  <c r="BF145" i="5"/>
  <c r="BF161" i="5"/>
  <c r="BF163" i="5"/>
  <c r="BF164" i="5"/>
  <c r="BF168" i="5"/>
  <c r="BF175" i="5"/>
  <c r="BF195" i="5"/>
  <c r="BK135" i="4"/>
  <c r="J135" i="4"/>
  <c r="J101" i="4"/>
  <c r="J128" i="5"/>
  <c r="BF150" i="5"/>
  <c r="BF152" i="5"/>
  <c r="BF156" i="5"/>
  <c r="BF189" i="5"/>
  <c r="BF197" i="5"/>
  <c r="J126" i="5"/>
  <c r="BF142" i="5"/>
  <c r="BF159" i="5"/>
  <c r="BF162" i="5"/>
  <c r="BF166" i="5"/>
  <c r="BF167" i="5"/>
  <c r="BF173" i="5"/>
  <c r="BF185" i="5"/>
  <c r="BF190" i="5"/>
  <c r="BF198" i="5"/>
  <c r="BF199" i="5"/>
  <c r="BF154" i="5"/>
  <c r="BF155" i="5"/>
  <c r="BF177" i="5"/>
  <c r="BF178" i="5"/>
  <c r="BF186" i="5"/>
  <c r="BF188" i="5"/>
  <c r="BF194" i="5"/>
  <c r="BK158" i="3"/>
  <c r="J158" i="3"/>
  <c r="J106" i="3"/>
  <c r="F131" i="4"/>
  <c r="BF173" i="4"/>
  <c r="BF175" i="4"/>
  <c r="BF190" i="4"/>
  <c r="J93" i="4"/>
  <c r="J130" i="4"/>
  <c r="BF163" i="4"/>
  <c r="BF164" i="4"/>
  <c r="BF171" i="4"/>
  <c r="BF178" i="4"/>
  <c r="BF180" i="4"/>
  <c r="J137" i="3"/>
  <c r="J103" i="3"/>
  <c r="E85" i="4"/>
  <c r="BF148" i="4"/>
  <c r="BF159" i="4"/>
  <c r="BF156" i="4"/>
  <c r="BF157" i="4"/>
  <c r="BF158" i="4"/>
  <c r="BF140" i="4"/>
  <c r="BF141" i="4"/>
  <c r="BF144" i="4"/>
  <c r="BF146" i="4"/>
  <c r="BF154" i="4"/>
  <c r="BF169" i="4"/>
  <c r="BF174" i="4"/>
  <c r="BF183" i="4"/>
  <c r="BF137" i="4"/>
  <c r="BF138" i="4"/>
  <c r="BF152" i="4"/>
  <c r="BF155" i="4"/>
  <c r="BF160" i="4"/>
  <c r="BF161" i="4"/>
  <c r="BF168" i="4"/>
  <c r="BF179" i="4"/>
  <c r="BF182" i="4"/>
  <c r="BF187" i="4"/>
  <c r="BF188" i="4"/>
  <c r="BF143" i="4"/>
  <c r="BF153" i="4"/>
  <c r="BF162" i="4"/>
  <c r="BF166" i="4"/>
  <c r="BF167" i="4"/>
  <c r="BF170" i="4"/>
  <c r="BF177" i="4"/>
  <c r="BF186" i="4"/>
  <c r="BF189" i="4"/>
  <c r="BF151" i="4"/>
  <c r="BF165" i="4"/>
  <c r="BF172" i="4"/>
  <c r="BF181" i="4"/>
  <c r="BF184" i="4"/>
  <c r="J93" i="3"/>
  <c r="F130" i="3"/>
  <c r="BF140" i="3"/>
  <c r="BF141" i="3"/>
  <c r="BF142" i="3"/>
  <c r="BF145" i="3"/>
  <c r="BF165" i="3"/>
  <c r="BF172" i="3"/>
  <c r="BF174" i="3"/>
  <c r="BF143" i="3"/>
  <c r="BF144" i="3"/>
  <c r="E119" i="3"/>
  <c r="J129" i="3"/>
  <c r="BF146" i="3"/>
  <c r="BF148" i="3"/>
  <c r="BF166" i="3"/>
  <c r="BF139" i="3"/>
  <c r="BF149" i="3"/>
  <c r="BF153" i="3"/>
  <c r="BF171" i="3"/>
  <c r="BK137" i="2"/>
  <c r="J137" i="2"/>
  <c r="J101" i="2"/>
  <c r="BF151" i="3"/>
  <c r="BF152" i="3"/>
  <c r="BF160" i="3"/>
  <c r="BF161" i="3"/>
  <c r="BF157" i="3"/>
  <c r="BF163" i="3"/>
  <c r="BF164" i="3"/>
  <c r="BF167" i="3"/>
  <c r="BF169" i="3"/>
  <c r="BF170" i="3"/>
  <c r="BF154" i="3"/>
  <c r="BF155" i="3"/>
  <c r="BF162" i="3"/>
  <c r="BF175" i="3"/>
  <c r="BF176" i="3"/>
  <c r="BF136" i="3"/>
  <c r="BF138" i="3"/>
  <c r="BF150" i="3"/>
  <c r="BC98" i="1"/>
  <c r="AV98" i="1"/>
  <c r="AZ98" i="1"/>
  <c r="BB98" i="1"/>
  <c r="E85" i="2"/>
  <c r="J93" i="2"/>
  <c r="J95" i="2"/>
  <c r="F96" i="2"/>
  <c r="BF139" i="2"/>
  <c r="BF140" i="2"/>
  <c r="BF141" i="2"/>
  <c r="BF142" i="2"/>
  <c r="BF143" i="2"/>
  <c r="BF145" i="2"/>
  <c r="BF146" i="2"/>
  <c r="BF147" i="2"/>
  <c r="BF148" i="2"/>
  <c r="BF149" i="2"/>
  <c r="BF150" i="2"/>
  <c r="BF151" i="2"/>
  <c r="BF152" i="2"/>
  <c r="BF153" i="2"/>
  <c r="BF154" i="2"/>
  <c r="BF155" i="2"/>
  <c r="BF156" i="2"/>
  <c r="BF157" i="2"/>
  <c r="BF158" i="2"/>
  <c r="BF159" i="2"/>
  <c r="BF160" i="2"/>
  <c r="BF161" i="2"/>
  <c r="BF162" i="2"/>
  <c r="BF163" i="2"/>
  <c r="BF164" i="2"/>
  <c r="BF165" i="2"/>
  <c r="BF166" i="2"/>
  <c r="BF167" i="2"/>
  <c r="BF168" i="2"/>
  <c r="BF169" i="2"/>
  <c r="BF170" i="2"/>
  <c r="BF171" i="2"/>
  <c r="BF172" i="2"/>
  <c r="BF173" i="2"/>
  <c r="BF174" i="2"/>
  <c r="BF175" i="2"/>
  <c r="BF176" i="2"/>
  <c r="BF177" i="2"/>
  <c r="BF178" i="2"/>
  <c r="BF179" i="2"/>
  <c r="BF180" i="2"/>
  <c r="BF181" i="2"/>
  <c r="BF182" i="2"/>
  <c r="BF183" i="2"/>
  <c r="BF184" i="2"/>
  <c r="BF185" i="2"/>
  <c r="BF187" i="2"/>
  <c r="BF190" i="2"/>
  <c r="BF192" i="2"/>
  <c r="BF194" i="2"/>
  <c r="BF195" i="2"/>
  <c r="BF196" i="2"/>
  <c r="BF198" i="2"/>
  <c r="BF199" i="2"/>
  <c r="BF201" i="2"/>
  <c r="BF202" i="2"/>
  <c r="BF204" i="2"/>
  <c r="BF205" i="2"/>
  <c r="BF207" i="2"/>
  <c r="BF208" i="2"/>
  <c r="BD98" i="1"/>
  <c r="J37" i="3"/>
  <c r="AV99" i="1"/>
  <c r="F40" i="5"/>
  <c r="BC101" i="1"/>
  <c r="F41" i="7"/>
  <c r="BD103" i="1"/>
  <c r="F39" i="9"/>
  <c r="BB105" i="1"/>
  <c r="F41" i="12"/>
  <c r="BD109" i="1"/>
  <c r="F40" i="12"/>
  <c r="BC109" i="1"/>
  <c r="F39" i="14"/>
  <c r="BB113" i="1"/>
  <c r="F39" i="15"/>
  <c r="BB114" i="1"/>
  <c r="F40" i="17"/>
  <c r="BC116" i="1"/>
  <c r="F38" i="19"/>
  <c r="BA118" i="1"/>
  <c r="F37" i="20"/>
  <c r="AZ119" i="1"/>
  <c r="F37" i="22"/>
  <c r="AZ122" i="1"/>
  <c r="F40" i="24"/>
  <c r="BC126" i="1"/>
  <c r="J37" i="26"/>
  <c r="AV128" i="1"/>
  <c r="F41" i="27"/>
  <c r="BD129" i="1"/>
  <c r="J37" i="29"/>
  <c r="AV131" i="1"/>
  <c r="F37" i="32"/>
  <c r="AZ136" i="1"/>
  <c r="F37" i="34"/>
  <c r="AZ138" i="1"/>
  <c r="F39" i="35"/>
  <c r="BB139" i="1"/>
  <c r="F37" i="38"/>
  <c r="AZ142" i="1"/>
  <c r="F39" i="38"/>
  <c r="BB142" i="1"/>
  <c r="F41" i="39"/>
  <c r="BD143" i="1"/>
  <c r="F40" i="41"/>
  <c r="BC147" i="1"/>
  <c r="F41" i="42"/>
  <c r="BD148" i="1"/>
  <c r="J38" i="45"/>
  <c r="AW151" i="1"/>
  <c r="J37" i="46"/>
  <c r="AV152" i="1"/>
  <c r="F37" i="48"/>
  <c r="AZ156" i="1"/>
  <c r="F37" i="49"/>
  <c r="AZ157" i="1"/>
  <c r="F41" i="50"/>
  <c r="BD158" i="1"/>
  <c r="F37" i="53"/>
  <c r="AZ161" i="1"/>
  <c r="F39" i="54"/>
  <c r="BB162" i="1"/>
  <c r="F38" i="55"/>
  <c r="BC163" i="1"/>
  <c r="J35" i="58"/>
  <c r="AV167" i="1"/>
  <c r="F35" i="60"/>
  <c r="AZ169" i="1"/>
  <c r="F35" i="62"/>
  <c r="AZ172" i="1"/>
  <c r="AZ170" i="1"/>
  <c r="AV170" i="1"/>
  <c r="AS110" i="1"/>
  <c r="F39" i="4"/>
  <c r="BB100" i="1"/>
  <c r="F37" i="5"/>
  <c r="AZ101" i="1"/>
  <c r="J37" i="6"/>
  <c r="AV102" i="1"/>
  <c r="F40" i="9"/>
  <c r="BC105" i="1"/>
  <c r="F41" i="10"/>
  <c r="BD106" i="1"/>
  <c r="F37" i="12"/>
  <c r="AZ109" i="1"/>
  <c r="F37" i="13"/>
  <c r="AZ112" i="1"/>
  <c r="F40" i="14"/>
  <c r="BC113" i="1"/>
  <c r="F37" i="16"/>
  <c r="AZ115" i="1"/>
  <c r="J37" i="18"/>
  <c r="AV117" i="1"/>
  <c r="J37" i="21"/>
  <c r="AV120" i="1"/>
  <c r="F41" i="22"/>
  <c r="BD122" i="1"/>
  <c r="F39" i="25"/>
  <c r="BB127" i="1"/>
  <c r="F41" i="26"/>
  <c r="BD128" i="1"/>
  <c r="J37" i="28"/>
  <c r="AV130" i="1"/>
  <c r="F37" i="31"/>
  <c r="AZ133" i="1"/>
  <c r="F39" i="31"/>
  <c r="BB133" i="1"/>
  <c r="F39" i="33"/>
  <c r="BB137" i="1"/>
  <c r="F41" i="34"/>
  <c r="BD138" i="1"/>
  <c r="J38" i="37"/>
  <c r="AW141" i="1"/>
  <c r="AT141" i="1"/>
  <c r="F37" i="37"/>
  <c r="AZ141" i="1"/>
  <c r="F41" i="38"/>
  <c r="BD142" i="1"/>
  <c r="F40" i="38"/>
  <c r="BC142" i="1"/>
  <c r="F41" i="40"/>
  <c r="BD146" i="1"/>
  <c r="F41" i="41"/>
  <c r="BD147" i="1"/>
  <c r="J37" i="43"/>
  <c r="AV149" i="1"/>
  <c r="J37" i="44"/>
  <c r="AV150" i="1"/>
  <c r="F37" i="47"/>
  <c r="AZ153" i="1"/>
  <c r="F41" i="48"/>
  <c r="BD156" i="1"/>
  <c r="F37" i="51"/>
  <c r="AZ159" i="1"/>
  <c r="F40" i="51"/>
  <c r="BC159" i="1"/>
  <c r="J37" i="52"/>
  <c r="AV160" i="1"/>
  <c r="J35" i="55"/>
  <c r="AV163" i="1"/>
  <c r="F37" i="57"/>
  <c r="BB166" i="1"/>
  <c r="F35" i="59"/>
  <c r="AZ168" i="1"/>
  <c r="J35" i="60"/>
  <c r="AV169" i="1"/>
  <c r="F36" i="62"/>
  <c r="BA172" i="1"/>
  <c r="AS134" i="1"/>
  <c r="F37" i="4"/>
  <c r="AZ100" i="1"/>
  <c r="F40" i="6"/>
  <c r="BC102" i="1"/>
  <c r="J37" i="7"/>
  <c r="AV103" i="1"/>
  <c r="F40" i="10"/>
  <c r="BC106" i="1"/>
  <c r="F37" i="11"/>
  <c r="AZ108" i="1"/>
  <c r="F39" i="13"/>
  <c r="BB112" i="1"/>
  <c r="F41" i="14"/>
  <c r="BD113" i="1"/>
  <c r="J37" i="16"/>
  <c r="AV115" i="1"/>
  <c r="F41" i="18"/>
  <c r="BD117" i="1"/>
  <c r="F39" i="21"/>
  <c r="BB120" i="1"/>
  <c r="F40" i="22"/>
  <c r="BC122" i="1"/>
  <c r="J37" i="24"/>
  <c r="AV126" i="1"/>
  <c r="F37" i="26"/>
  <c r="AZ128" i="1"/>
  <c r="F40" i="27"/>
  <c r="BC129" i="1"/>
  <c r="F41" i="29"/>
  <c r="BD131" i="1"/>
  <c r="F40" i="32"/>
  <c r="BC136" i="1"/>
  <c r="J37" i="34"/>
  <c r="AV138" i="1"/>
  <c r="F40" i="36"/>
  <c r="BC140" i="1"/>
  <c r="F37" i="39"/>
  <c r="AZ143" i="1"/>
  <c r="F39" i="40"/>
  <c r="BB146" i="1"/>
  <c r="F37" i="42"/>
  <c r="AZ148" i="1"/>
  <c r="F37" i="43"/>
  <c r="AZ149" i="1"/>
  <c r="J37" i="45"/>
  <c r="AV151" i="1"/>
  <c r="F41" i="46"/>
  <c r="BD152" i="1"/>
  <c r="F40" i="47"/>
  <c r="BC153" i="1"/>
  <c r="F39" i="48"/>
  <c r="BB156" i="1"/>
  <c r="F41" i="51"/>
  <c r="BD159" i="1"/>
  <c r="J37" i="51"/>
  <c r="AV159" i="1"/>
  <c r="F37" i="52"/>
  <c r="AZ160" i="1"/>
  <c r="J37" i="54"/>
  <c r="AV162" i="1"/>
  <c r="F38" i="56"/>
  <c r="BC165" i="1"/>
  <c r="F37" i="56"/>
  <c r="BB165" i="1"/>
  <c r="F39" i="58"/>
  <c r="BD167" i="1"/>
  <c r="J35" i="59"/>
  <c r="AV168" i="1"/>
  <c r="F36" i="61"/>
  <c r="BA171" i="1"/>
  <c r="AU170" i="1"/>
  <c r="AS96" i="1"/>
  <c r="J37" i="4"/>
  <c r="AV100" i="1"/>
  <c r="F41" i="5"/>
  <c r="BD101" i="1"/>
  <c r="F41" i="6"/>
  <c r="BD102" i="1"/>
  <c r="J37" i="9"/>
  <c r="AV105" i="1"/>
  <c r="J37" i="11"/>
  <c r="AV108" i="1"/>
  <c r="J37" i="14"/>
  <c r="AV113" i="1"/>
  <c r="J37" i="15"/>
  <c r="AV114" i="1"/>
  <c r="J37" i="17"/>
  <c r="AV116" i="1"/>
  <c r="F40" i="18"/>
  <c r="BC117" i="1"/>
  <c r="F40" i="20"/>
  <c r="BC119" i="1"/>
  <c r="F41" i="23"/>
  <c r="BD123" i="1"/>
  <c r="J34" i="22"/>
  <c r="F41" i="24"/>
  <c r="BD126" i="1"/>
  <c r="F40" i="25"/>
  <c r="BC127" i="1"/>
  <c r="F39" i="27"/>
  <c r="BB129" i="1"/>
  <c r="F37" i="29"/>
  <c r="AZ131" i="1"/>
  <c r="F41" i="32"/>
  <c r="BD136" i="1"/>
  <c r="F40" i="33"/>
  <c r="BC137" i="1"/>
  <c r="J37" i="35"/>
  <c r="AV139" i="1"/>
  <c r="J37" i="36"/>
  <c r="AV140" i="1"/>
  <c r="F37" i="40"/>
  <c r="AZ146" i="1"/>
  <c r="F39" i="42"/>
  <c r="BB148" i="1"/>
  <c r="F40" i="44"/>
  <c r="BC150" i="1"/>
  <c r="F40" i="46"/>
  <c r="BC152" i="1"/>
  <c r="F40" i="48"/>
  <c r="BC156" i="1"/>
  <c r="F40" i="50"/>
  <c r="BC158" i="1"/>
  <c r="F40" i="54"/>
  <c r="BC162" i="1"/>
  <c r="F35" i="55"/>
  <c r="AZ163" i="1"/>
  <c r="J35" i="57"/>
  <c r="AV166" i="1"/>
  <c r="F38" i="58"/>
  <c r="BC167" i="1"/>
  <c r="F37" i="60"/>
  <c r="BB169" i="1"/>
  <c r="BB170" i="1"/>
  <c r="AS154" i="1"/>
  <c r="F41" i="3"/>
  <c r="BD99" i="1"/>
  <c r="F39" i="5"/>
  <c r="BB101" i="1"/>
  <c r="F37" i="7"/>
  <c r="AZ103" i="1"/>
  <c r="J37" i="10"/>
  <c r="AV106" i="1"/>
  <c r="F40" i="11"/>
  <c r="BC108" i="1"/>
  <c r="F41" i="13"/>
  <c r="BD112" i="1"/>
  <c r="F39" i="16"/>
  <c r="BB115" i="1"/>
  <c r="F41" i="17"/>
  <c r="BD116" i="1"/>
  <c r="F39" i="18"/>
  <c r="BB117" i="1"/>
  <c r="F39" i="20"/>
  <c r="BB119" i="1"/>
  <c r="F37" i="23"/>
  <c r="AZ123" i="1"/>
  <c r="J37" i="23"/>
  <c r="AV123" i="1"/>
  <c r="F37" i="24"/>
  <c r="AZ126" i="1"/>
  <c r="F41" i="25"/>
  <c r="BD127" i="1"/>
  <c r="J37" i="27"/>
  <c r="AV129" i="1"/>
  <c r="F39" i="28"/>
  <c r="BB130" i="1"/>
  <c r="J38" i="30"/>
  <c r="AW132" i="1"/>
  <c r="AT132" i="1"/>
  <c r="F40" i="31"/>
  <c r="BC133" i="1"/>
  <c r="F41" i="31"/>
  <c r="BD133" i="1"/>
  <c r="J37" i="33"/>
  <c r="AV137" i="1"/>
  <c r="F41" i="35"/>
  <c r="BD139" i="1"/>
  <c r="F41" i="36"/>
  <c r="BD140" i="1"/>
  <c r="F40" i="39"/>
  <c r="BC143" i="1"/>
  <c r="F39" i="41"/>
  <c r="BB147" i="1"/>
  <c r="J37" i="42"/>
  <c r="AV148" i="1"/>
  <c r="F39" i="44"/>
  <c r="BB150" i="1"/>
  <c r="F39" i="47"/>
  <c r="BB153" i="1"/>
  <c r="F41" i="49"/>
  <c r="BD157" i="1"/>
  <c r="F37" i="50"/>
  <c r="AZ158" i="1"/>
  <c r="J38" i="53"/>
  <c r="AW161" i="1"/>
  <c r="AT161" i="1"/>
  <c r="F41" i="54"/>
  <c r="BD162" i="1"/>
  <c r="F39" i="55"/>
  <c r="BD163" i="1"/>
  <c r="F39" i="57"/>
  <c r="BD166" i="1"/>
  <c r="F37" i="59"/>
  <c r="BB168" i="1"/>
  <c r="F39" i="60"/>
  <c r="BD169" i="1"/>
  <c r="F37" i="3"/>
  <c r="AZ99" i="1"/>
  <c r="F41" i="4"/>
  <c r="BD100" i="1"/>
  <c r="F39" i="6"/>
  <c r="BB102" i="1"/>
  <c r="F40" i="7"/>
  <c r="BC103" i="1"/>
  <c r="F41" i="9"/>
  <c r="BD105" i="1"/>
  <c r="F39" i="12"/>
  <c r="BB109" i="1"/>
  <c r="J37" i="12"/>
  <c r="AV109" i="1"/>
  <c r="J37" i="13"/>
  <c r="AV112" i="1"/>
  <c r="F40" i="15"/>
  <c r="BC114" i="1"/>
  <c r="F40" i="16"/>
  <c r="BC115" i="1"/>
  <c r="F37" i="18"/>
  <c r="AZ117" i="1"/>
  <c r="F40" i="21"/>
  <c r="BC120" i="1"/>
  <c r="F39" i="22"/>
  <c r="BB122" i="1"/>
  <c r="J37" i="25"/>
  <c r="AV127" i="1"/>
  <c r="F40" i="26"/>
  <c r="BC128" i="1"/>
  <c r="F41" i="28"/>
  <c r="BD130" i="1"/>
  <c r="F37" i="30"/>
  <c r="AZ132" i="1"/>
  <c r="J37" i="31"/>
  <c r="AV133" i="1"/>
  <c r="J34" i="30"/>
  <c r="J37" i="32"/>
  <c r="AV136" i="1"/>
  <c r="F39" i="34"/>
  <c r="BB138" i="1"/>
  <c r="F40" i="35"/>
  <c r="BC139" i="1"/>
  <c r="J37" i="38"/>
  <c r="AV142" i="1"/>
  <c r="J37" i="39"/>
  <c r="AV143" i="1"/>
  <c r="F40" i="40"/>
  <c r="BC146" i="1"/>
  <c r="J37" i="41"/>
  <c r="AV147" i="1"/>
  <c r="F39" i="43"/>
  <c r="BB149" i="1"/>
  <c r="F41" i="44"/>
  <c r="BD150" i="1"/>
  <c r="F41" i="47"/>
  <c r="BD153" i="1"/>
  <c r="F40" i="49"/>
  <c r="BC157" i="1"/>
  <c r="F39" i="50"/>
  <c r="BB158" i="1"/>
  <c r="F39" i="52"/>
  <c r="BB160" i="1"/>
  <c r="F37" i="55"/>
  <c r="BB163" i="1"/>
  <c r="F38" i="57"/>
  <c r="BC166" i="1"/>
  <c r="F38" i="59"/>
  <c r="BC168" i="1"/>
  <c r="J35" i="61"/>
  <c r="AV171" i="1"/>
  <c r="AS124" i="1"/>
  <c r="F40" i="3"/>
  <c r="BC99" i="1"/>
  <c r="J37" i="5"/>
  <c r="AV101" i="1"/>
  <c r="F39" i="7"/>
  <c r="BB103" i="1"/>
  <c r="F37" i="10"/>
  <c r="AZ106" i="1"/>
  <c r="F41" i="11"/>
  <c r="BD108" i="1"/>
  <c r="F37" i="14"/>
  <c r="AZ113" i="1"/>
  <c r="F37" i="15"/>
  <c r="AZ114" i="1"/>
  <c r="F37" i="17"/>
  <c r="AZ116" i="1"/>
  <c r="J37" i="19"/>
  <c r="AV118" i="1"/>
  <c r="F41" i="20"/>
  <c r="BD119" i="1"/>
  <c r="F37" i="21"/>
  <c r="AZ120" i="1"/>
  <c r="J37" i="22"/>
  <c r="AV122" i="1"/>
  <c r="F39" i="24"/>
  <c r="BB126" i="1"/>
  <c r="F39" i="26"/>
  <c r="BB128" i="1"/>
  <c r="F40" i="28"/>
  <c r="BC130" i="1"/>
  <c r="F39" i="29"/>
  <c r="BB131" i="1"/>
  <c r="F39" i="32"/>
  <c r="BB136" i="1"/>
  <c r="F37" i="33"/>
  <c r="AZ137" i="1"/>
  <c r="F37" i="35"/>
  <c r="AZ139" i="1"/>
  <c r="F37" i="36"/>
  <c r="AZ140" i="1"/>
  <c r="F39" i="39"/>
  <c r="BB143" i="1"/>
  <c r="F37" i="41"/>
  <c r="AZ147" i="1"/>
  <c r="F40" i="43"/>
  <c r="BC149" i="1"/>
  <c r="F37" i="44"/>
  <c r="AZ150" i="1"/>
  <c r="F39" i="46"/>
  <c r="BB152" i="1"/>
  <c r="J37" i="48"/>
  <c r="AV156" i="1"/>
  <c r="F39" i="49"/>
  <c r="BB157" i="1"/>
  <c r="F39" i="51"/>
  <c r="BB159" i="1"/>
  <c r="F41" i="52"/>
  <c r="BD160" i="1"/>
  <c r="F37" i="54"/>
  <c r="AZ162" i="1"/>
  <c r="J35" i="56"/>
  <c r="AV165" i="1"/>
  <c r="F39" i="56"/>
  <c r="BD165" i="1"/>
  <c r="F35" i="58"/>
  <c r="AZ167" i="1"/>
  <c r="F39" i="59"/>
  <c r="BD168" i="1"/>
  <c r="BD170" i="1"/>
  <c r="AS144" i="1"/>
  <c r="F39" i="3"/>
  <c r="BB99" i="1"/>
  <c r="F40" i="4"/>
  <c r="BC100" i="1"/>
  <c r="F37" i="6"/>
  <c r="AZ102" i="1"/>
  <c r="F38" i="8"/>
  <c r="BA104" i="1"/>
  <c r="F37" i="9"/>
  <c r="AZ105" i="1"/>
  <c r="F39" i="10"/>
  <c r="BB106" i="1"/>
  <c r="F39" i="11"/>
  <c r="BB108" i="1"/>
  <c r="F40" i="13"/>
  <c r="BC112" i="1"/>
  <c r="F41" i="15"/>
  <c r="BD114" i="1"/>
  <c r="F41" i="16"/>
  <c r="BD115" i="1"/>
  <c r="F39" i="17"/>
  <c r="BB116" i="1"/>
  <c r="J37" i="20"/>
  <c r="AV119" i="1"/>
  <c r="F41" i="21"/>
  <c r="BD120" i="1"/>
  <c r="F39" i="23"/>
  <c r="BB123" i="1"/>
  <c r="F40" i="23"/>
  <c r="BC123" i="1"/>
  <c r="F37" i="25"/>
  <c r="AZ127" i="1"/>
  <c r="F37" i="27"/>
  <c r="AZ129" i="1"/>
  <c r="F37" i="28"/>
  <c r="AZ130" i="1"/>
  <c r="F40" i="29"/>
  <c r="BC131" i="1"/>
  <c r="F41" i="33"/>
  <c r="BD137" i="1"/>
  <c r="F40" i="34"/>
  <c r="BC138" i="1"/>
  <c r="F39" i="36"/>
  <c r="BB140" i="1"/>
  <c r="J37" i="40"/>
  <c r="AV146" i="1"/>
  <c r="F40" i="42"/>
  <c r="BC148" i="1"/>
  <c r="F41" i="43"/>
  <c r="BD149" i="1"/>
  <c r="F37" i="46"/>
  <c r="AZ152" i="1"/>
  <c r="J37" i="47"/>
  <c r="AV153" i="1"/>
  <c r="J37" i="49"/>
  <c r="AV157" i="1"/>
  <c r="J37" i="50"/>
  <c r="AV158" i="1"/>
  <c r="F40" i="52"/>
  <c r="BC160" i="1"/>
  <c r="F35" i="56"/>
  <c r="AZ165" i="1"/>
  <c r="F35" i="57"/>
  <c r="AZ166" i="1"/>
  <c r="F37" i="58"/>
  <c r="BB167" i="1"/>
  <c r="F38" i="60"/>
  <c r="BC169" i="1"/>
  <c r="BC170" i="1"/>
  <c r="R189" i="18" l="1"/>
  <c r="T175" i="24"/>
  <c r="R135" i="15"/>
  <c r="P188" i="2"/>
  <c r="T133" i="14"/>
  <c r="T187" i="13"/>
  <c r="BK136" i="47"/>
  <c r="J136" i="47"/>
  <c r="J101" i="47"/>
  <c r="R163" i="17"/>
  <c r="R134" i="17"/>
  <c r="R174" i="52"/>
  <c r="T141" i="38"/>
  <c r="T133" i="38"/>
  <c r="T140" i="16"/>
  <c r="T132" i="16"/>
  <c r="P133" i="33"/>
  <c r="R158" i="14"/>
  <c r="R133" i="14"/>
  <c r="BK149" i="4"/>
  <c r="J149" i="4"/>
  <c r="J107" i="4"/>
  <c r="P130" i="54"/>
  <c r="P129" i="54"/>
  <c r="AU162" i="1"/>
  <c r="T132" i="40"/>
  <c r="T131" i="40"/>
  <c r="R130" i="28"/>
  <c r="T144" i="20"/>
  <c r="T134" i="20"/>
  <c r="R158" i="3"/>
  <c r="R133" i="3"/>
  <c r="T129" i="51"/>
  <c r="T128" i="51"/>
  <c r="P166" i="44"/>
  <c r="BK138" i="35"/>
  <c r="J138" i="35"/>
  <c r="J104" i="35"/>
  <c r="T163" i="17"/>
  <c r="T134" i="17"/>
  <c r="P127" i="56"/>
  <c r="P126" i="56"/>
  <c r="AU165" i="1"/>
  <c r="T133" i="33"/>
  <c r="T132" i="33"/>
  <c r="T171" i="29"/>
  <c r="T135" i="15"/>
  <c r="P125" i="60"/>
  <c r="P124" i="60"/>
  <c r="AU169" i="1"/>
  <c r="R138" i="35"/>
  <c r="R130" i="35"/>
  <c r="P131" i="40"/>
  <c r="AU146" i="1"/>
  <c r="T144" i="9"/>
  <c r="T134" i="9"/>
  <c r="R137" i="48"/>
  <c r="R136" i="48"/>
  <c r="P135" i="39"/>
  <c r="AU143" i="1"/>
  <c r="T132" i="42"/>
  <c r="T166" i="44"/>
  <c r="P149" i="26"/>
  <c r="P135" i="4"/>
  <c r="P134" i="4"/>
  <c r="AU100" i="1"/>
  <c r="R141" i="42"/>
  <c r="R132" i="42"/>
  <c r="T134" i="24"/>
  <c r="T133" i="24"/>
  <c r="P144" i="20"/>
  <c r="P134" i="20"/>
  <c r="AU119" i="1"/>
  <c r="P146" i="18"/>
  <c r="T157" i="50"/>
  <c r="P136" i="47"/>
  <c r="P135" i="47"/>
  <c r="AU153" i="1"/>
  <c r="P135" i="34"/>
  <c r="P134" i="34"/>
  <c r="AU138" i="1"/>
  <c r="R146" i="18"/>
  <c r="R145" i="18"/>
  <c r="R126" i="59"/>
  <c r="R125" i="59"/>
  <c r="P136" i="13"/>
  <c r="AU112" i="1"/>
  <c r="P134" i="55"/>
  <c r="P133" i="55"/>
  <c r="AU163" i="1"/>
  <c r="R136" i="47"/>
  <c r="R135" i="47"/>
  <c r="P127" i="58"/>
  <c r="P126" i="58"/>
  <c r="AU167" i="1"/>
  <c r="R188" i="36"/>
  <c r="BK140" i="16"/>
  <c r="J140" i="16"/>
  <c r="J104" i="16"/>
  <c r="T136" i="47"/>
  <c r="T135" i="47"/>
  <c r="P138" i="35"/>
  <c r="P130" i="35"/>
  <c r="AU139" i="1"/>
  <c r="R137" i="13"/>
  <c r="R136" i="13"/>
  <c r="BK135" i="6"/>
  <c r="J135" i="6"/>
  <c r="J101" i="6"/>
  <c r="R130" i="54"/>
  <c r="R129" i="54"/>
  <c r="P137" i="23"/>
  <c r="P136" i="23"/>
  <c r="AU123" i="1"/>
  <c r="T140" i="5"/>
  <c r="T132" i="5"/>
  <c r="BK134" i="3"/>
  <c r="BK133" i="3" s="1"/>
  <c r="J133" i="3" s="1"/>
  <c r="J100" i="3" s="1"/>
  <c r="T137" i="50"/>
  <c r="T136" i="50"/>
  <c r="T135" i="34"/>
  <c r="R156" i="25"/>
  <c r="R132" i="25"/>
  <c r="R148" i="11"/>
  <c r="R136" i="11"/>
  <c r="BK134" i="55"/>
  <c r="J134" i="55"/>
  <c r="J99" i="55"/>
  <c r="T140" i="52"/>
  <c r="T132" i="41"/>
  <c r="P132" i="32"/>
  <c r="P131" i="32"/>
  <c r="AU136" i="1"/>
  <c r="T131" i="21"/>
  <c r="P135" i="15"/>
  <c r="T137" i="12"/>
  <c r="T136" i="12"/>
  <c r="P148" i="11"/>
  <c r="P136" i="11"/>
  <c r="AU108" i="1"/>
  <c r="R144" i="9"/>
  <c r="R134" i="9"/>
  <c r="T138" i="44"/>
  <c r="T137" i="44"/>
  <c r="T156" i="25"/>
  <c r="T132" i="25"/>
  <c r="R136" i="22"/>
  <c r="P137" i="12"/>
  <c r="P136" i="12"/>
  <c r="AU109" i="1"/>
  <c r="P134" i="9"/>
  <c r="AU105" i="1"/>
  <c r="R135" i="4"/>
  <c r="R134" i="4"/>
  <c r="T141" i="46"/>
  <c r="T133" i="46"/>
  <c r="R143" i="41"/>
  <c r="R132" i="41"/>
  <c r="R131" i="40"/>
  <c r="P130" i="28"/>
  <c r="AU130" i="1"/>
  <c r="P158" i="14"/>
  <c r="P133" i="14"/>
  <c r="AU113" i="1"/>
  <c r="R137" i="12"/>
  <c r="R136" i="12"/>
  <c r="P163" i="6"/>
  <c r="P134" i="6"/>
  <c r="AU102" i="1"/>
  <c r="P142" i="36"/>
  <c r="T189" i="18"/>
  <c r="BK127" i="58"/>
  <c r="J127" i="58"/>
  <c r="J99" i="58"/>
  <c r="BK140" i="52"/>
  <c r="J140" i="52"/>
  <c r="J101" i="52"/>
  <c r="T127" i="58"/>
  <c r="T126" i="58"/>
  <c r="T136" i="48"/>
  <c r="T142" i="36"/>
  <c r="R142" i="27"/>
  <c r="R132" i="27"/>
  <c r="P163" i="17"/>
  <c r="P134" i="17"/>
  <c r="AU116" i="1"/>
  <c r="P174" i="52"/>
  <c r="R133" i="24"/>
  <c r="T188" i="2"/>
  <c r="T136" i="2"/>
  <c r="P137" i="2"/>
  <c r="P136" i="2"/>
  <c r="AU98" i="1"/>
  <c r="R127" i="58"/>
  <c r="R126" i="58"/>
  <c r="T145" i="34"/>
  <c r="P134" i="24"/>
  <c r="P133" i="24"/>
  <c r="AU126" i="1"/>
  <c r="R141" i="38"/>
  <c r="R133" i="38"/>
  <c r="R142" i="36"/>
  <c r="R141" i="36"/>
  <c r="P140" i="52"/>
  <c r="P139" i="52"/>
  <c r="AU160" i="1"/>
  <c r="T136" i="31"/>
  <c r="T131" i="31"/>
  <c r="P141" i="29"/>
  <c r="R140" i="16"/>
  <c r="R132" i="16"/>
  <c r="P188" i="7"/>
  <c r="P137" i="48"/>
  <c r="P136" i="48"/>
  <c r="AU156" i="1"/>
  <c r="R149" i="26"/>
  <c r="R134" i="26"/>
  <c r="T127" i="57"/>
  <c r="T126" i="57"/>
  <c r="BK133" i="41"/>
  <c r="J133" i="41"/>
  <c r="J101" i="41"/>
  <c r="R134" i="15"/>
  <c r="T148" i="11"/>
  <c r="T136" i="11"/>
  <c r="R141" i="29"/>
  <c r="BK145" i="34"/>
  <c r="J145" i="34"/>
  <c r="J105" i="34"/>
  <c r="R171" i="29"/>
  <c r="P132" i="16"/>
  <c r="AU115" i="1"/>
  <c r="P141" i="38"/>
  <c r="P133" i="38"/>
  <c r="AU142" i="1"/>
  <c r="P142" i="27"/>
  <c r="P132" i="27"/>
  <c r="AU129" i="1"/>
  <c r="T137" i="13"/>
  <c r="T136" i="13"/>
  <c r="R136" i="39"/>
  <c r="R135" i="39"/>
  <c r="T130" i="35"/>
  <c r="P144" i="33"/>
  <c r="R188" i="2"/>
  <c r="R136" i="2"/>
  <c r="BK136" i="12"/>
  <c r="J136" i="12"/>
  <c r="J100" i="12"/>
  <c r="P126" i="59"/>
  <c r="P125" i="59"/>
  <c r="AU168" i="1"/>
  <c r="P137" i="44"/>
  <c r="AU150" i="1"/>
  <c r="P171" i="29"/>
  <c r="P189" i="18"/>
  <c r="T126" i="59"/>
  <c r="T125" i="59"/>
  <c r="R141" i="46"/>
  <c r="R133" i="46"/>
  <c r="T188" i="36"/>
  <c r="BK137" i="50"/>
  <c r="J137" i="50"/>
  <c r="J101" i="50"/>
  <c r="BK131" i="35"/>
  <c r="J131" i="35"/>
  <c r="J101" i="35"/>
  <c r="T146" i="18"/>
  <c r="T145" i="18"/>
  <c r="P137" i="50"/>
  <c r="P136" i="50"/>
  <c r="AU158" i="1"/>
  <c r="P132" i="41"/>
  <c r="AU147" i="1"/>
  <c r="P136" i="31"/>
  <c r="P131" i="31"/>
  <c r="AU133" i="1"/>
  <c r="R127" i="57"/>
  <c r="R126" i="57"/>
  <c r="R157" i="50"/>
  <c r="R136" i="50"/>
  <c r="T136" i="22"/>
  <c r="P149" i="15"/>
  <c r="T149" i="4"/>
  <c r="T134" i="4"/>
  <c r="T174" i="52"/>
  <c r="T139" i="52"/>
  <c r="BK141" i="42"/>
  <c r="J141" i="42"/>
  <c r="J105" i="42"/>
  <c r="P188" i="36"/>
  <c r="R188" i="7"/>
  <c r="R144" i="7"/>
  <c r="R134" i="55"/>
  <c r="R133" i="55"/>
  <c r="R145" i="34"/>
  <c r="R134" i="34"/>
  <c r="T149" i="15"/>
  <c r="P131" i="10"/>
  <c r="AU106" i="1"/>
  <c r="P161" i="49"/>
  <c r="P133" i="49"/>
  <c r="AU157" i="1"/>
  <c r="R138" i="44"/>
  <c r="R137" i="44"/>
  <c r="BK188" i="36"/>
  <c r="J188" i="36"/>
  <c r="J110" i="36"/>
  <c r="T141" i="29"/>
  <c r="T140" i="29"/>
  <c r="P135" i="26"/>
  <c r="P134" i="26"/>
  <c r="AU128" i="1"/>
  <c r="T145" i="7"/>
  <c r="R132" i="5"/>
  <c r="P133" i="3"/>
  <c r="AU99" i="1"/>
  <c r="T125" i="60"/>
  <c r="T124" i="60"/>
  <c r="T134" i="26"/>
  <c r="T188" i="7"/>
  <c r="P127" i="57"/>
  <c r="P126" i="57"/>
  <c r="AU166" i="1"/>
  <c r="P140" i="5"/>
  <c r="P132" i="5"/>
  <c r="AU101" i="1"/>
  <c r="T127" i="56"/>
  <c r="T126" i="56"/>
  <c r="R140" i="52"/>
  <c r="R139" i="52"/>
  <c r="R136" i="31"/>
  <c r="R131" i="31"/>
  <c r="R163" i="6"/>
  <c r="R134" i="6"/>
  <c r="T158" i="3"/>
  <c r="T133" i="3"/>
  <c r="BK141" i="46"/>
  <c r="J141" i="46"/>
  <c r="J103" i="46"/>
  <c r="BK143" i="41"/>
  <c r="J143" i="41"/>
  <c r="J105" i="41"/>
  <c r="P148" i="22"/>
  <c r="P136" i="22"/>
  <c r="AU122" i="1"/>
  <c r="T163" i="6"/>
  <c r="T134" i="6"/>
  <c r="R127" i="56"/>
  <c r="R126" i="56"/>
  <c r="P141" i="46"/>
  <c r="P133" i="46"/>
  <c r="AU152" i="1"/>
  <c r="T132" i="32"/>
  <c r="T131" i="32"/>
  <c r="R137" i="23"/>
  <c r="R136" i="23"/>
  <c r="P145" i="7"/>
  <c r="P144" i="7"/>
  <c r="AU103" i="1"/>
  <c r="P129" i="51"/>
  <c r="P128" i="51"/>
  <c r="AU159" i="1"/>
  <c r="P141" i="42"/>
  <c r="P132" i="42"/>
  <c r="AU148" i="1"/>
  <c r="T150" i="28"/>
  <c r="T130" i="28"/>
  <c r="P133" i="25"/>
  <c r="P132" i="25"/>
  <c r="AU127" i="1"/>
  <c r="BK137" i="23"/>
  <c r="J137" i="23"/>
  <c r="J101" i="23"/>
  <c r="R144" i="20"/>
  <c r="R134" i="20"/>
  <c r="BK127" i="8"/>
  <c r="J127" i="8"/>
  <c r="J101" i="8"/>
  <c r="BK134" i="14"/>
  <c r="BK134" i="38"/>
  <c r="J134" i="38"/>
  <c r="J101" i="38"/>
  <c r="BK154" i="40"/>
  <c r="J154" i="40"/>
  <c r="J105" i="40"/>
  <c r="BK169" i="47"/>
  <c r="J169" i="47"/>
  <c r="J109" i="47"/>
  <c r="BK170" i="48"/>
  <c r="J170" i="48"/>
  <c r="J105" i="48"/>
  <c r="BK129" i="51"/>
  <c r="J129" i="51"/>
  <c r="J101" i="51"/>
  <c r="BK189" i="18"/>
  <c r="J189" i="18"/>
  <c r="J109" i="18"/>
  <c r="BK133" i="33"/>
  <c r="J133" i="33"/>
  <c r="J101" i="33"/>
  <c r="BK135" i="34"/>
  <c r="BK134" i="34"/>
  <c r="J134" i="34"/>
  <c r="J100" i="34"/>
  <c r="BK127" i="37"/>
  <c r="J127" i="37"/>
  <c r="J101" i="37"/>
  <c r="BK133" i="42"/>
  <c r="J133" i="42"/>
  <c r="J101" i="42"/>
  <c r="BK166" i="47"/>
  <c r="J166" i="47"/>
  <c r="J107" i="47"/>
  <c r="BK137" i="48"/>
  <c r="J137" i="48"/>
  <c r="J101" i="48"/>
  <c r="BK192" i="48"/>
  <c r="J192" i="48"/>
  <c r="J111" i="48"/>
  <c r="BK132" i="10"/>
  <c r="J132" i="10"/>
  <c r="J101" i="10"/>
  <c r="BK135" i="15"/>
  <c r="J135" i="15"/>
  <c r="J101" i="15"/>
  <c r="BK127" i="19"/>
  <c r="J127" i="19"/>
  <c r="J101" i="19"/>
  <c r="BK135" i="26"/>
  <c r="J135" i="26"/>
  <c r="J101" i="26"/>
  <c r="BK167" i="39"/>
  <c r="J167" i="39"/>
  <c r="J109" i="39"/>
  <c r="BK188" i="2"/>
  <c r="J188" i="2"/>
  <c r="J105" i="2"/>
  <c r="BK175" i="24"/>
  <c r="J175" i="24"/>
  <c r="J105" i="24"/>
  <c r="BK171" i="29"/>
  <c r="J171" i="29"/>
  <c r="J107" i="29"/>
  <c r="BK168" i="38"/>
  <c r="J168" i="38"/>
  <c r="J107" i="38"/>
  <c r="BK188" i="7"/>
  <c r="J188" i="7"/>
  <c r="J109" i="7"/>
  <c r="BK187" i="13"/>
  <c r="J187" i="13"/>
  <c r="J105" i="13"/>
  <c r="BK132" i="31"/>
  <c r="J132" i="31"/>
  <c r="J101" i="31"/>
  <c r="BK157" i="32"/>
  <c r="J157" i="32"/>
  <c r="J105" i="32"/>
  <c r="BK138" i="44"/>
  <c r="J138" i="44"/>
  <c r="J101" i="44"/>
  <c r="BK144" i="20"/>
  <c r="J144" i="20"/>
  <c r="J103" i="20"/>
  <c r="BK142" i="36"/>
  <c r="J142" i="36"/>
  <c r="J101" i="36"/>
  <c r="BK145" i="7"/>
  <c r="BK144" i="7"/>
  <c r="J144" i="7"/>
  <c r="BK158" i="14"/>
  <c r="J158" i="14"/>
  <c r="J106" i="14"/>
  <c r="BK127" i="45"/>
  <c r="J127" i="45"/>
  <c r="J101" i="45"/>
  <c r="BK208" i="55"/>
  <c r="J208" i="55"/>
  <c r="J107" i="55"/>
  <c r="BK123" i="61"/>
  <c r="J123" i="61"/>
  <c r="J99" i="61"/>
  <c r="BK123" i="62"/>
  <c r="J123" i="62"/>
  <c r="J99" i="62"/>
  <c r="BK124" i="60"/>
  <c r="J124" i="60"/>
  <c r="J98" i="60"/>
  <c r="BK125" i="59"/>
  <c r="J125" i="59"/>
  <c r="J98" i="59"/>
  <c r="BK126" i="57"/>
  <c r="J126" i="57"/>
  <c r="BK126" i="56"/>
  <c r="J126" i="56"/>
  <c r="J98" i="56"/>
  <c r="BK129" i="54"/>
  <c r="J129" i="54"/>
  <c r="J127" i="53"/>
  <c r="J101" i="53"/>
  <c r="BK139" i="52"/>
  <c r="J139" i="52"/>
  <c r="J100" i="52"/>
  <c r="BK136" i="50"/>
  <c r="J136" i="50"/>
  <c r="J100" i="50"/>
  <c r="BK133" i="49"/>
  <c r="J133" i="49"/>
  <c r="J100" i="49"/>
  <c r="BK133" i="46"/>
  <c r="J133" i="46"/>
  <c r="BK137" i="44"/>
  <c r="J137" i="44"/>
  <c r="J100" i="44"/>
  <c r="BK131" i="40"/>
  <c r="J131" i="40"/>
  <c r="BK135" i="39"/>
  <c r="J135" i="39"/>
  <c r="J100" i="39"/>
  <c r="J136" i="39"/>
  <c r="J101" i="39"/>
  <c r="BK131" i="32"/>
  <c r="J131" i="32"/>
  <c r="J100" i="32"/>
  <c r="J136" i="31"/>
  <c r="J103" i="31"/>
  <c r="AG132" i="1"/>
  <c r="AN132" i="1"/>
  <c r="J100" i="30"/>
  <c r="J127" i="30"/>
  <c r="J101" i="30"/>
  <c r="J141" i="29"/>
  <c r="J101" i="29"/>
  <c r="J43" i="30"/>
  <c r="BK130" i="28"/>
  <c r="J130" i="28"/>
  <c r="J100" i="28"/>
  <c r="BK132" i="27"/>
  <c r="J132" i="27"/>
  <c r="J100" i="27"/>
  <c r="BK132" i="25"/>
  <c r="J132" i="25"/>
  <c r="J100" i="25"/>
  <c r="BK133" i="24"/>
  <c r="J133" i="24"/>
  <c r="J100" i="24"/>
  <c r="AG122" i="1"/>
  <c r="J100" i="22"/>
  <c r="J137" i="22"/>
  <c r="J101" i="22"/>
  <c r="BK131" i="21"/>
  <c r="J131" i="21"/>
  <c r="J100" i="21"/>
  <c r="BK134" i="20"/>
  <c r="J134" i="20"/>
  <c r="J100" i="20"/>
  <c r="BK145" i="18"/>
  <c r="J145" i="18"/>
  <c r="J100" i="18"/>
  <c r="J135" i="17"/>
  <c r="J101" i="17"/>
  <c r="J133" i="16"/>
  <c r="J101" i="16"/>
  <c r="BK134" i="15"/>
  <c r="J134" i="15"/>
  <c r="J137" i="13"/>
  <c r="J101" i="13"/>
  <c r="J137" i="12"/>
  <c r="J101" i="12"/>
  <c r="BK136" i="11"/>
  <c r="J136" i="11"/>
  <c r="J100" i="11"/>
  <c r="BK131" i="10"/>
  <c r="J131" i="10"/>
  <c r="BK134" i="9"/>
  <c r="J134" i="9"/>
  <c r="J100" i="9"/>
  <c r="BK134" i="6"/>
  <c r="J134" i="6"/>
  <c r="J100" i="6"/>
  <c r="BK132" i="5"/>
  <c r="J132" i="5"/>
  <c r="BK134" i="4"/>
  <c r="J134" i="4"/>
  <c r="BK136" i="2"/>
  <c r="J136" i="2"/>
  <c r="J38" i="3"/>
  <c r="AW99" i="1" s="1"/>
  <c r="AT99" i="1" s="1"/>
  <c r="F38" i="6"/>
  <c r="BA102" i="1"/>
  <c r="J34" i="10"/>
  <c r="AG106" i="1"/>
  <c r="AZ107" i="1"/>
  <c r="AV107" i="1"/>
  <c r="F38" i="12"/>
  <c r="BA109" i="1"/>
  <c r="F38" i="16"/>
  <c r="BA115" i="1"/>
  <c r="J38" i="19"/>
  <c r="AW118" i="1"/>
  <c r="AT118" i="1"/>
  <c r="F38" i="21"/>
  <c r="BA120" i="1"/>
  <c r="BB121" i="1"/>
  <c r="AX121" i="1"/>
  <c r="AZ121" i="1"/>
  <c r="AV121" i="1"/>
  <c r="BC121" i="1"/>
  <c r="AY121" i="1"/>
  <c r="J38" i="23"/>
  <c r="AW123" i="1"/>
  <c r="AT123" i="1"/>
  <c r="J38" i="26"/>
  <c r="AW128" i="1"/>
  <c r="AT128" i="1"/>
  <c r="BD125" i="1"/>
  <c r="J38" i="32"/>
  <c r="AW136" i="1"/>
  <c r="AT136" i="1"/>
  <c r="F38" i="35"/>
  <c r="BA139" i="1"/>
  <c r="J38" i="39"/>
  <c r="AW143" i="1"/>
  <c r="AT143" i="1"/>
  <c r="J38" i="44"/>
  <c r="AW150" i="1"/>
  <c r="AT150" i="1"/>
  <c r="J38" i="49"/>
  <c r="AW157" i="1"/>
  <c r="AT157" i="1"/>
  <c r="J38" i="52"/>
  <c r="AW160" i="1"/>
  <c r="AT160" i="1"/>
  <c r="F36" i="59"/>
  <c r="BA168" i="1"/>
  <c r="BD164" i="1"/>
  <c r="J38" i="2"/>
  <c r="AW98" i="1"/>
  <c r="AT98" i="1"/>
  <c r="BC97" i="1"/>
  <c r="AY97" i="1"/>
  <c r="J38" i="10"/>
  <c r="AW106" i="1"/>
  <c r="AT106" i="1"/>
  <c r="J38" i="11"/>
  <c r="AW108" i="1"/>
  <c r="AT108" i="1"/>
  <c r="J38" i="18"/>
  <c r="AW117" i="1"/>
  <c r="AT117" i="1"/>
  <c r="J38" i="24"/>
  <c r="AW126" i="1"/>
  <c r="AT126" i="1"/>
  <c r="F38" i="27"/>
  <c r="BA129" i="1"/>
  <c r="J38" i="31"/>
  <c r="AW133" i="1"/>
  <c r="AT133" i="1"/>
  <c r="BD135" i="1"/>
  <c r="BC135" i="1"/>
  <c r="F38" i="37"/>
  <c r="BA141" i="1"/>
  <c r="J38" i="38"/>
  <c r="AW142" i="1"/>
  <c r="AT142" i="1"/>
  <c r="J38" i="41"/>
  <c r="AW147" i="1"/>
  <c r="AT147" i="1"/>
  <c r="F38" i="43"/>
  <c r="BA149" i="1"/>
  <c r="BB145" i="1"/>
  <c r="F38" i="46"/>
  <c r="BA152" i="1"/>
  <c r="F38" i="51"/>
  <c r="BA159" i="1"/>
  <c r="F38" i="52"/>
  <c r="BA160" i="1"/>
  <c r="F36" i="58"/>
  <c r="BA167" i="1"/>
  <c r="J36" i="61"/>
  <c r="AW171" i="1"/>
  <c r="AT171" i="1"/>
  <c r="J34" i="7"/>
  <c r="AG103" i="1"/>
  <c r="J38" i="5"/>
  <c r="AW101" i="1"/>
  <c r="AT101" i="1"/>
  <c r="BB97" i="1"/>
  <c r="AX97" i="1"/>
  <c r="J38" i="9"/>
  <c r="AW105" i="1"/>
  <c r="AT105" i="1"/>
  <c r="J38" i="14"/>
  <c r="AW113" i="1"/>
  <c r="AT113" i="1"/>
  <c r="J38" i="15"/>
  <c r="AW114" i="1"/>
  <c r="AT114" i="1"/>
  <c r="F38" i="18"/>
  <c r="BA117" i="1"/>
  <c r="F38" i="24"/>
  <c r="BA126" i="1"/>
  <c r="J38" i="27"/>
  <c r="AW129" i="1"/>
  <c r="AT129" i="1"/>
  <c r="F38" i="30"/>
  <c r="BA132" i="1"/>
  <c r="F38" i="32"/>
  <c r="BA136" i="1"/>
  <c r="J38" i="35"/>
  <c r="AW139" i="1"/>
  <c r="AT139" i="1"/>
  <c r="F38" i="39"/>
  <c r="BA143" i="1"/>
  <c r="AZ145" i="1"/>
  <c r="F38" i="45"/>
  <c r="BA151" i="1"/>
  <c r="J38" i="47"/>
  <c r="AW153" i="1"/>
  <c r="AT153" i="1"/>
  <c r="J38" i="50"/>
  <c r="AW158" i="1"/>
  <c r="AT158" i="1"/>
  <c r="F36" i="56"/>
  <c r="BA165" i="1"/>
  <c r="J32" i="57"/>
  <c r="AG166" i="1"/>
  <c r="J36" i="59"/>
  <c r="AW168" i="1"/>
  <c r="AT168" i="1"/>
  <c r="BC164" i="1"/>
  <c r="AY164" i="1"/>
  <c r="F38" i="3"/>
  <c r="BA99" i="1"/>
  <c r="J34" i="5"/>
  <c r="AG101" i="1"/>
  <c r="J38" i="6"/>
  <c r="AW102" i="1"/>
  <c r="AT102" i="1"/>
  <c r="F38" i="11"/>
  <c r="BA108" i="1"/>
  <c r="BB111" i="1"/>
  <c r="AX111" i="1"/>
  <c r="J34" i="17"/>
  <c r="AG116" i="1"/>
  <c r="BD111" i="1"/>
  <c r="F38" i="20"/>
  <c r="BA119" i="1"/>
  <c r="F38" i="25"/>
  <c r="BA127" i="1"/>
  <c r="F38" i="28"/>
  <c r="BA130" i="1"/>
  <c r="AZ125" i="1"/>
  <c r="F38" i="31"/>
  <c r="BA133" i="1"/>
  <c r="BB135" i="1"/>
  <c r="AZ135" i="1"/>
  <c r="AV135" i="1"/>
  <c r="F38" i="38"/>
  <c r="BA142" i="1"/>
  <c r="J34" i="40"/>
  <c r="AG146" i="1"/>
  <c r="F38" i="41"/>
  <c r="BA147" i="1"/>
  <c r="J38" i="43"/>
  <c r="AW149" i="1"/>
  <c r="AT149" i="1"/>
  <c r="BC145" i="1"/>
  <c r="J38" i="46"/>
  <c r="AW152" i="1"/>
  <c r="AT152" i="1"/>
  <c r="J38" i="51"/>
  <c r="AW159" i="1"/>
  <c r="AT159" i="1"/>
  <c r="BD155" i="1"/>
  <c r="F38" i="53"/>
  <c r="BA161" i="1"/>
  <c r="J34" i="54"/>
  <c r="AG162" i="1"/>
  <c r="F36" i="55"/>
  <c r="BA163" i="1"/>
  <c r="AZ164" i="1"/>
  <c r="AV164" i="1"/>
  <c r="AX170" i="1"/>
  <c r="J38" i="4"/>
  <c r="AW100" i="1"/>
  <c r="AT100" i="1"/>
  <c r="F38" i="7"/>
  <c r="BA103" i="1"/>
  <c r="J38" i="12"/>
  <c r="AW109" i="1"/>
  <c r="AT109" i="1"/>
  <c r="J34" i="15"/>
  <c r="AG114" i="1"/>
  <c r="J38" i="16"/>
  <c r="AW115" i="1"/>
  <c r="AT115" i="1"/>
  <c r="J38" i="20"/>
  <c r="AW119" i="1"/>
  <c r="AT119" i="1"/>
  <c r="J38" i="25"/>
  <c r="AW127" i="1"/>
  <c r="AT127" i="1"/>
  <c r="J38" i="28"/>
  <c r="AW130" i="1"/>
  <c r="AT130" i="1"/>
  <c r="BB125" i="1"/>
  <c r="AX125" i="1"/>
  <c r="F38" i="33"/>
  <c r="BA137" i="1"/>
  <c r="J38" i="34"/>
  <c r="AW138" i="1"/>
  <c r="AT138" i="1"/>
  <c r="F38" i="40"/>
  <c r="BA146" i="1"/>
  <c r="F38" i="44"/>
  <c r="BA150" i="1"/>
  <c r="F38" i="49"/>
  <c r="BA157" i="1"/>
  <c r="AZ155" i="1"/>
  <c r="AV155" i="1"/>
  <c r="J38" i="54"/>
  <c r="AW162" i="1"/>
  <c r="AT162" i="1"/>
  <c r="J36" i="57"/>
  <c r="AW166" i="1"/>
  <c r="AT166" i="1"/>
  <c r="F36" i="60"/>
  <c r="BA169" i="1"/>
  <c r="AY170" i="1"/>
  <c r="J36" i="62"/>
  <c r="AW172" i="1"/>
  <c r="AT172" i="1"/>
  <c r="F38" i="4"/>
  <c r="BA100" i="1"/>
  <c r="J38" i="7"/>
  <c r="AW103" i="1"/>
  <c r="AT103" i="1"/>
  <c r="AN103" i="1"/>
  <c r="F38" i="13"/>
  <c r="BA112" i="1"/>
  <c r="F38" i="17"/>
  <c r="BA116" i="1"/>
  <c r="F38" i="22"/>
  <c r="BA122" i="1"/>
  <c r="J38" i="29"/>
  <c r="AW131" i="1"/>
  <c r="AT131" i="1"/>
  <c r="F38" i="36"/>
  <c r="BA140" i="1"/>
  <c r="F38" i="42"/>
  <c r="BA148" i="1"/>
  <c r="J38" i="48"/>
  <c r="AW156" i="1"/>
  <c r="AT156" i="1"/>
  <c r="BB155" i="1"/>
  <c r="F38" i="54"/>
  <c r="BA162" i="1"/>
  <c r="F36" i="57"/>
  <c r="BA166" i="1"/>
  <c r="J36" i="60"/>
  <c r="AW169" i="1"/>
  <c r="AT169" i="1"/>
  <c r="BA170" i="1"/>
  <c r="AW170" i="1"/>
  <c r="AT170" i="1"/>
  <c r="F38" i="2"/>
  <c r="BA98" i="1"/>
  <c r="AZ97" i="1"/>
  <c r="AV97" i="1"/>
  <c r="F38" i="9"/>
  <c r="BA105" i="1"/>
  <c r="F38" i="14"/>
  <c r="BA113" i="1"/>
  <c r="F38" i="15"/>
  <c r="BA114" i="1"/>
  <c r="AZ111" i="1"/>
  <c r="BC111" i="1"/>
  <c r="J38" i="21"/>
  <c r="AW120" i="1"/>
  <c r="AT120" i="1"/>
  <c r="BD121" i="1"/>
  <c r="F38" i="23"/>
  <c r="BA123" i="1"/>
  <c r="F38" i="26"/>
  <c r="BA128" i="1"/>
  <c r="BC125" i="1"/>
  <c r="AY125" i="1"/>
  <c r="J38" i="33"/>
  <c r="AW137" i="1"/>
  <c r="AT137" i="1"/>
  <c r="F38" i="34"/>
  <c r="BA138" i="1"/>
  <c r="J38" i="40"/>
  <c r="AW146" i="1"/>
  <c r="AT146" i="1"/>
  <c r="J34" i="43"/>
  <c r="AG149" i="1"/>
  <c r="BD145" i="1"/>
  <c r="AT151" i="1"/>
  <c r="J34" i="46"/>
  <c r="AG152" i="1"/>
  <c r="F38" i="47"/>
  <c r="BA153" i="1"/>
  <c r="F38" i="50"/>
  <c r="BA158" i="1"/>
  <c r="J36" i="56"/>
  <c r="AW165" i="1"/>
  <c r="AT165" i="1"/>
  <c r="J36" i="58"/>
  <c r="AW167" i="1"/>
  <c r="AT167" i="1"/>
  <c r="AS95" i="1"/>
  <c r="AS94" i="1"/>
  <c r="F38" i="5"/>
  <c r="BA101" i="1"/>
  <c r="BD97" i="1"/>
  <c r="J38" i="8"/>
  <c r="AW104" i="1"/>
  <c r="AT104" i="1"/>
  <c r="F38" i="10"/>
  <c r="BA106" i="1"/>
  <c r="BD107" i="1"/>
  <c r="BB107" i="1"/>
  <c r="AX107" i="1"/>
  <c r="BC107" i="1"/>
  <c r="AY107" i="1"/>
  <c r="J34" i="12"/>
  <c r="AG109" i="1"/>
  <c r="J38" i="13"/>
  <c r="AW112" i="1"/>
  <c r="AT112" i="1"/>
  <c r="J38" i="17"/>
  <c r="AW116" i="1"/>
  <c r="AT116" i="1"/>
  <c r="J38" i="22"/>
  <c r="AW122" i="1"/>
  <c r="AT122" i="1"/>
  <c r="AN122" i="1"/>
  <c r="F38" i="29"/>
  <c r="BA131" i="1"/>
  <c r="J38" i="36"/>
  <c r="AW140" i="1"/>
  <c r="AT140" i="1"/>
  <c r="J38" i="42"/>
  <c r="AW148" i="1"/>
  <c r="AT148" i="1"/>
  <c r="F38" i="48"/>
  <c r="BA156" i="1"/>
  <c r="BC155" i="1"/>
  <c r="AY155" i="1"/>
  <c r="J34" i="53"/>
  <c r="AG161" i="1"/>
  <c r="AN161" i="1"/>
  <c r="J36" i="55"/>
  <c r="AW163" i="1"/>
  <c r="AT163" i="1"/>
  <c r="BB164" i="1"/>
  <c r="AX164" i="1"/>
  <c r="J34" i="4"/>
  <c r="AG100" i="1"/>
  <c r="J34" i="2"/>
  <c r="AG98" i="1"/>
  <c r="J134" i="3" l="1"/>
  <c r="J101" i="3" s="1"/>
  <c r="P141" i="36"/>
  <c r="AU140" i="1"/>
  <c r="T134" i="15"/>
  <c r="P145" i="18"/>
  <c r="AU117" i="1"/>
  <c r="BK133" i="14"/>
  <c r="J133" i="14"/>
  <c r="J100" i="14"/>
  <c r="R140" i="29"/>
  <c r="T141" i="36"/>
  <c r="T134" i="34"/>
  <c r="P132" i="33"/>
  <c r="AU137" i="1"/>
  <c r="T144" i="7"/>
  <c r="P140" i="29"/>
  <c r="AU131" i="1"/>
  <c r="P134" i="15"/>
  <c r="AU114" i="1"/>
  <c r="BK132" i="16"/>
  <c r="J132" i="16"/>
  <c r="J145" i="7"/>
  <c r="J101" i="7"/>
  <c r="BK132" i="41"/>
  <c r="J132" i="41"/>
  <c r="J100" i="41"/>
  <c r="BK132" i="42"/>
  <c r="J132" i="42"/>
  <c r="J100" i="42"/>
  <c r="BK126" i="37"/>
  <c r="J126" i="37"/>
  <c r="J100" i="7"/>
  <c r="BK140" i="29"/>
  <c r="J140" i="29"/>
  <c r="J100" i="29"/>
  <c r="BK136" i="23"/>
  <c r="J136" i="23"/>
  <c r="J100" i="23"/>
  <c r="BK132" i="33"/>
  <c r="J132" i="33"/>
  <c r="BK126" i="8"/>
  <c r="J126" i="8"/>
  <c r="J100" i="8"/>
  <c r="J134" i="14"/>
  <c r="J101" i="14"/>
  <c r="BK134" i="26"/>
  <c r="J134" i="26"/>
  <c r="BK136" i="48"/>
  <c r="J136" i="48"/>
  <c r="J135" i="34"/>
  <c r="J101" i="34"/>
  <c r="BK133" i="55"/>
  <c r="J133" i="55"/>
  <c r="BK136" i="13"/>
  <c r="J136" i="13"/>
  <c r="J100" i="13"/>
  <c r="BK131" i="31"/>
  <c r="J131" i="31"/>
  <c r="J100" i="31"/>
  <c r="BK126" i="58"/>
  <c r="J126" i="58"/>
  <c r="BK141" i="36"/>
  <c r="J141" i="36"/>
  <c r="J100" i="36"/>
  <c r="BK126" i="19"/>
  <c r="J126" i="19"/>
  <c r="J100" i="19"/>
  <c r="BK130" i="35"/>
  <c r="J130" i="35"/>
  <c r="J100" i="35"/>
  <c r="BK126" i="45"/>
  <c r="J126" i="45"/>
  <c r="BK133" i="38"/>
  <c r="J133" i="38"/>
  <c r="J100" i="38"/>
  <c r="BK135" i="47"/>
  <c r="J135" i="47"/>
  <c r="J100" i="47"/>
  <c r="BK128" i="51"/>
  <c r="J128" i="51"/>
  <c r="J100" i="51"/>
  <c r="BK122" i="61"/>
  <c r="J122" i="61"/>
  <c r="J98" i="61"/>
  <c r="BK122" i="62"/>
  <c r="J122" i="62"/>
  <c r="J98" i="62"/>
  <c r="AN166" i="1"/>
  <c r="J98" i="57"/>
  <c r="J41" i="57"/>
  <c r="AN162" i="1"/>
  <c r="J100" i="54"/>
  <c r="J43" i="53"/>
  <c r="J43" i="54"/>
  <c r="AN152" i="1"/>
  <c r="J100" i="46"/>
  <c r="J43" i="46"/>
  <c r="AN149" i="1"/>
  <c r="J43" i="43"/>
  <c r="AN146" i="1"/>
  <c r="J100" i="40"/>
  <c r="J43" i="40"/>
  <c r="J43" i="22"/>
  <c r="AN116" i="1"/>
  <c r="J43" i="17"/>
  <c r="AN114" i="1"/>
  <c r="J100" i="15"/>
  <c r="J43" i="15"/>
  <c r="AN109" i="1"/>
  <c r="J43" i="12"/>
  <c r="AN106" i="1"/>
  <c r="J100" i="10"/>
  <c r="J43" i="10"/>
  <c r="J43" i="7"/>
  <c r="AN101" i="1"/>
  <c r="J100" i="5"/>
  <c r="AN100" i="1"/>
  <c r="J100" i="4"/>
  <c r="J43" i="5"/>
  <c r="J43" i="4"/>
  <c r="AN98" i="1"/>
  <c r="J100" i="2"/>
  <c r="J43" i="2"/>
  <c r="AU145" i="1"/>
  <c r="AU144" i="1"/>
  <c r="BC144" i="1"/>
  <c r="AY144" i="1"/>
  <c r="BC134" i="1"/>
  <c r="AY134" i="1"/>
  <c r="J34" i="34"/>
  <c r="AG138" i="1"/>
  <c r="J34" i="33"/>
  <c r="AG137" i="1"/>
  <c r="J32" i="58"/>
  <c r="AG167" i="1"/>
  <c r="J34" i="9"/>
  <c r="AG105" i="1"/>
  <c r="AN105" i="1"/>
  <c r="J34" i="20"/>
  <c r="AG119" i="1"/>
  <c r="AN119" i="1"/>
  <c r="J34" i="24"/>
  <c r="AG126" i="1"/>
  <c r="AV125" i="1"/>
  <c r="AY135" i="1"/>
  <c r="J34" i="44"/>
  <c r="AG150" i="1"/>
  <c r="AN150" i="1"/>
  <c r="BC154" i="1"/>
  <c r="AY154" i="1"/>
  <c r="AU107" i="1"/>
  <c r="AU155" i="1"/>
  <c r="AU154" i="1"/>
  <c r="BD134" i="1"/>
  <c r="BD96" i="1"/>
  <c r="J34" i="18"/>
  <c r="AG117" i="1"/>
  <c r="BB110" i="1"/>
  <c r="AX110" i="1"/>
  <c r="AX135" i="1"/>
  <c r="AX145" i="1"/>
  <c r="J34" i="52"/>
  <c r="AG160" i="1"/>
  <c r="AN160" i="1"/>
  <c r="BA164" i="1"/>
  <c r="AW164" i="1"/>
  <c r="AT164" i="1"/>
  <c r="AU164" i="1"/>
  <c r="BD144" i="1"/>
  <c r="BD124" i="1"/>
  <c r="BA107" i="1"/>
  <c r="AW107" i="1"/>
  <c r="AT107" i="1"/>
  <c r="AV111" i="1"/>
  <c r="BD110" i="1"/>
  <c r="J34" i="32"/>
  <c r="AG136" i="1"/>
  <c r="J34" i="39"/>
  <c r="AG143" i="1"/>
  <c r="AN143" i="1"/>
  <c r="BA145" i="1"/>
  <c r="AW145" i="1"/>
  <c r="J32" i="60"/>
  <c r="AG169" i="1"/>
  <c r="AN169" i="1"/>
  <c r="AU125" i="1"/>
  <c r="AU124" i="1"/>
  <c r="BB144" i="1"/>
  <c r="AX144" i="1"/>
  <c r="BB154" i="1"/>
  <c r="AX154" i="1"/>
  <c r="BB134" i="1"/>
  <c r="AX134" i="1"/>
  <c r="BA97" i="1"/>
  <c r="AW97" i="1"/>
  <c r="AT97" i="1" s="1"/>
  <c r="BA111" i="1"/>
  <c r="AW111" i="1"/>
  <c r="J34" i="25"/>
  <c r="AG127" i="1"/>
  <c r="AN127" i="1"/>
  <c r="BC124" i="1"/>
  <c r="AY124" i="1"/>
  <c r="AZ134" i="1"/>
  <c r="AV134" i="1"/>
  <c r="AZ154" i="1"/>
  <c r="AV154" i="1"/>
  <c r="AU97" i="1"/>
  <c r="AU96" i="1"/>
  <c r="AZ144" i="1"/>
  <c r="AV144" i="1"/>
  <c r="J34" i="37"/>
  <c r="AG141" i="1"/>
  <c r="J32" i="55"/>
  <c r="AG163" i="1"/>
  <c r="J34" i="45"/>
  <c r="AG151" i="1"/>
  <c r="J34" i="6"/>
  <c r="AG102" i="1"/>
  <c r="AN102" i="1"/>
  <c r="BC96" i="1"/>
  <c r="AY96" i="1"/>
  <c r="J34" i="21"/>
  <c r="AG120" i="1"/>
  <c r="AN120" i="1"/>
  <c r="J34" i="27"/>
  <c r="AG129" i="1"/>
  <c r="AN129" i="1"/>
  <c r="BB124" i="1"/>
  <c r="AX124" i="1"/>
  <c r="BA135" i="1"/>
  <c r="J34" i="50"/>
  <c r="AG158" i="1"/>
  <c r="AN158" i="1"/>
  <c r="J32" i="59"/>
  <c r="AG168" i="1"/>
  <c r="AN168" i="1"/>
  <c r="AU121" i="1"/>
  <c r="BD154" i="1"/>
  <c r="J34" i="16"/>
  <c r="AG115" i="1"/>
  <c r="J34" i="3"/>
  <c r="AG99" i="1"/>
  <c r="AN99" i="1" s="1"/>
  <c r="J34" i="11"/>
  <c r="AG108" i="1"/>
  <c r="AG107" i="1"/>
  <c r="AY111" i="1"/>
  <c r="BC110" i="1"/>
  <c r="AY110" i="1"/>
  <c r="J34" i="28"/>
  <c r="AG130" i="1"/>
  <c r="AN130" i="1"/>
  <c r="AY145" i="1"/>
  <c r="AX155" i="1"/>
  <c r="AZ124" i="1"/>
  <c r="AV124" i="1"/>
  <c r="J34" i="48"/>
  <c r="AG156" i="1"/>
  <c r="BB96" i="1"/>
  <c r="AX96" i="1"/>
  <c r="BA121" i="1"/>
  <c r="AW121" i="1"/>
  <c r="AT121" i="1"/>
  <c r="BA125" i="1"/>
  <c r="AV145" i="1"/>
  <c r="J34" i="49"/>
  <c r="AG157" i="1"/>
  <c r="J32" i="56"/>
  <c r="AG165" i="1"/>
  <c r="J34" i="26"/>
  <c r="AG128" i="1"/>
  <c r="AZ96" i="1"/>
  <c r="AV96" i="1"/>
  <c r="AZ110" i="1"/>
  <c r="AV110" i="1"/>
  <c r="BA155" i="1"/>
  <c r="AW155" i="1"/>
  <c r="AT155" i="1"/>
  <c r="J43" i="33" l="1"/>
  <c r="J43" i="26"/>
  <c r="J43" i="34"/>
  <c r="J43" i="48"/>
  <c r="J41" i="55"/>
  <c r="J41" i="58"/>
  <c r="J43" i="16"/>
  <c r="J98" i="58"/>
  <c r="J98" i="55"/>
  <c r="J100" i="26"/>
  <c r="J100" i="37"/>
  <c r="J43" i="37"/>
  <c r="J100" i="48"/>
  <c r="J43" i="45"/>
  <c r="J100" i="16"/>
  <c r="J100" i="45"/>
  <c r="J100" i="33"/>
  <c r="J41" i="60"/>
  <c r="J41" i="59"/>
  <c r="J41" i="56"/>
  <c r="AN165" i="1"/>
  <c r="J43" i="52"/>
  <c r="J43" i="50"/>
  <c r="J43" i="49"/>
  <c r="AN157" i="1"/>
  <c r="J43" i="44"/>
  <c r="J43" i="39"/>
  <c r="J43" i="32"/>
  <c r="AN136" i="1"/>
  <c r="J43" i="28"/>
  <c r="J43" i="27"/>
  <c r="J43" i="25"/>
  <c r="J43" i="24"/>
  <c r="AN126" i="1"/>
  <c r="J43" i="21"/>
  <c r="J43" i="20"/>
  <c r="J43" i="18"/>
  <c r="AN117" i="1"/>
  <c r="J43" i="11"/>
  <c r="AN108" i="1"/>
  <c r="J43" i="9"/>
  <c r="J43" i="6"/>
  <c r="J43" i="3"/>
  <c r="AN107" i="1"/>
  <c r="AN141" i="1"/>
  <c r="AN128" i="1"/>
  <c r="AN115" i="1"/>
  <c r="AN138" i="1"/>
  <c r="AN156" i="1"/>
  <c r="AN137" i="1"/>
  <c r="AN151" i="1"/>
  <c r="AN167" i="1"/>
  <c r="AN163" i="1"/>
  <c r="J34" i="29"/>
  <c r="AG131" i="1"/>
  <c r="AN131" i="1"/>
  <c r="AU135" i="1"/>
  <c r="AU134" i="1"/>
  <c r="AG97" i="1"/>
  <c r="AW135" i="1"/>
  <c r="AT135" i="1"/>
  <c r="BD95" i="1"/>
  <c r="J34" i="42"/>
  <c r="AG148" i="1"/>
  <c r="AN148" i="1"/>
  <c r="J34" i="47"/>
  <c r="AG153" i="1"/>
  <c r="AN153" i="1"/>
  <c r="J34" i="41"/>
  <c r="AG147" i="1"/>
  <c r="AN147" i="1"/>
  <c r="J34" i="35"/>
  <c r="AG139" i="1"/>
  <c r="AN139" i="1"/>
  <c r="AG164" i="1"/>
  <c r="J32" i="62"/>
  <c r="AG172" i="1"/>
  <c r="J34" i="13"/>
  <c r="AG112" i="1"/>
  <c r="AN112" i="1"/>
  <c r="J34" i="23"/>
  <c r="AG123" i="1"/>
  <c r="AG121" i="1"/>
  <c r="AZ95" i="1"/>
  <c r="AV95" i="1"/>
  <c r="J34" i="8"/>
  <c r="AG104" i="1"/>
  <c r="J34" i="19"/>
  <c r="AG118" i="1"/>
  <c r="J34" i="14"/>
  <c r="AG113" i="1"/>
  <c r="J34" i="51"/>
  <c r="AG159" i="1"/>
  <c r="AN159" i="1"/>
  <c r="J32" i="61"/>
  <c r="AG171" i="1"/>
  <c r="AW125" i="1"/>
  <c r="AT125" i="1"/>
  <c r="AT145" i="1"/>
  <c r="BB95" i="1"/>
  <c r="AX95" i="1"/>
  <c r="BA134" i="1"/>
  <c r="AW134" i="1"/>
  <c r="AT134" i="1"/>
  <c r="J34" i="36"/>
  <c r="AG140" i="1"/>
  <c r="AN140" i="1"/>
  <c r="AU111" i="1"/>
  <c r="AU110" i="1"/>
  <c r="BC95" i="1"/>
  <c r="AY95" i="1"/>
  <c r="BA124" i="1"/>
  <c r="AW124" i="1"/>
  <c r="AT124" i="1"/>
  <c r="J34" i="38"/>
  <c r="AG142" i="1"/>
  <c r="AN142" i="1"/>
  <c r="J34" i="31"/>
  <c r="AG133" i="1"/>
  <c r="AN133" i="1"/>
  <c r="BA110" i="1"/>
  <c r="AW110" i="1"/>
  <c r="AT110" i="1"/>
  <c r="AT111" i="1"/>
  <c r="BA154" i="1"/>
  <c r="AW154" i="1"/>
  <c r="AT154" i="1"/>
  <c r="BA96" i="1"/>
  <c r="AW96" i="1" s="1"/>
  <c r="AT96" i="1" s="1"/>
  <c r="BA144" i="1"/>
  <c r="AW144" i="1"/>
  <c r="AT144" i="1"/>
  <c r="J43" i="31" l="1"/>
  <c r="J43" i="14"/>
  <c r="J41" i="61"/>
  <c r="J43" i="23"/>
  <c r="J43" i="41"/>
  <c r="J43" i="47"/>
  <c r="J43" i="8"/>
  <c r="J43" i="35"/>
  <c r="J43" i="29"/>
  <c r="J43" i="36"/>
  <c r="J43" i="13"/>
  <c r="J43" i="38"/>
  <c r="AN123" i="1"/>
  <c r="J43" i="42"/>
  <c r="J43" i="19"/>
  <c r="J41" i="62"/>
  <c r="J43" i="51"/>
  <c r="AN164" i="1"/>
  <c r="AN97" i="1"/>
  <c r="AN118" i="1"/>
  <c r="AN171" i="1"/>
  <c r="AN113" i="1"/>
  <c r="AN172" i="1"/>
  <c r="AN104" i="1"/>
  <c r="AG111" i="1"/>
  <c r="AU95" i="1"/>
  <c r="AU94" i="1"/>
  <c r="AN121" i="1"/>
  <c r="AN111" i="1"/>
  <c r="AG145" i="1"/>
  <c r="AG144" i="1"/>
  <c r="AN144" i="1"/>
  <c r="AG135" i="1"/>
  <c r="AG134" i="1"/>
  <c r="AN134" i="1"/>
  <c r="AZ94" i="1"/>
  <c r="W29" i="1"/>
  <c r="AG125" i="1"/>
  <c r="AG124" i="1"/>
  <c r="AN124" i="1"/>
  <c r="BB94" i="1"/>
  <c r="W31" i="1"/>
  <c r="AG155" i="1"/>
  <c r="AG154" i="1"/>
  <c r="AN154" i="1"/>
  <c r="BD94" i="1"/>
  <c r="W33" i="1"/>
  <c r="AG170" i="1"/>
  <c r="AN170" i="1"/>
  <c r="BA95" i="1"/>
  <c r="AW95" i="1"/>
  <c r="AT95" i="1"/>
  <c r="AG96" i="1"/>
  <c r="BC94" i="1"/>
  <c r="W32" i="1"/>
  <c r="AN155" i="1" l="1"/>
  <c r="AN145" i="1"/>
  <c r="AN96" i="1"/>
  <c r="AN125" i="1"/>
  <c r="AN135" i="1"/>
  <c r="AG110" i="1"/>
  <c r="AN110" i="1"/>
  <c r="BA94" i="1"/>
  <c r="W30" i="1" s="1"/>
  <c r="AY94" i="1"/>
  <c r="AX94" i="1"/>
  <c r="AV94" i="1"/>
  <c r="AK29" i="1" s="1"/>
  <c r="AG95" i="1" l="1"/>
  <c r="AG94" i="1" s="1"/>
  <c r="AK26" i="1" s="1"/>
  <c r="AK35" i="1" s="1"/>
  <c r="AW94" i="1"/>
  <c r="AK30" i="1"/>
  <c r="AN95" i="1" l="1"/>
  <c r="AT94" i="1"/>
  <c r="AN94" i="1"/>
</calcChain>
</file>

<file path=xl/sharedStrings.xml><?xml version="1.0" encoding="utf-8"?>
<sst xmlns="http://schemas.openxmlformats.org/spreadsheetml/2006/main" count="47830" uniqueCount="5253">
  <si>
    <t>Export Komplet</t>
  </si>
  <si>
    <t/>
  </si>
  <si>
    <t>2.0</t>
  </si>
  <si>
    <t>ZAMOK</t>
  </si>
  <si>
    <t>False</t>
  </si>
  <si>
    <t>{fa40ecf1-6118-49af-9fdf-09e80a53079e}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</si>
  <si>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</si>
  <si>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</si>
  <si>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</si>
  <si>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</si>
  <si>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</si>
  <si>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</si>
  <si>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</si>
  <si>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R_6620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</si>
  <si>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</si>
  <si>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</si>
  <si>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Rozšírenie kapacít MŠ Oštepová 1, Košice</t>
  </si>
  <si>
    <t>JKSO:</t>
  </si>
  <si>
    <t>KS:</t>
  </si>
  <si>
    <t>Miesto:</t>
  </si>
  <si>
    <t>Oštepová 1, Košice</t>
  </si>
  <si>
    <t>Dátum:</t>
  </si>
  <si>
    <t>15. 6. 2022</t>
  </si>
  <si>
    <t>Objednávateľ:</t>
  </si>
  <si>
    <t>IČO:</t>
  </si>
  <si>
    <t>Mesto Košice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</si>
  <si>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</si>
  <si>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</si>
  <si>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</si>
  <si>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</si>
  <si>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</si>
  <si>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</si>
  <si>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</si>
  <si>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</si>
  <si>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</si>
  <si>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</si>
  <si>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</si>
  <si>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</si>
  <si>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</si>
  <si>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</si>
  <si>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</si>
  <si>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</si>
  <si>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</si>
  <si>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</si>
  <si>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</si>
  <si>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</si>
  <si>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</si>
  <si>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</si>
  <si>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</si>
  <si>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</si>
  <si>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</si>
  <si>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</si>
  <si>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</si>
  <si>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</si>
  <si>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</si>
  <si>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</si>
  <si>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</si>
  <si>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</si>
  <si>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</si>
  <si>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</si>
  <si>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</si>
  <si>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</si>
  <si>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</si>
  <si>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</si>
  <si>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</si>
  <si>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</si>
  <si>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</si>
  <si>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</si>
  <si>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</si>
  <si>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</si>
  <si>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</si>
  <si>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</si>
  <si>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</si>
  <si>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</si>
  <si>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</si>
  <si>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</si>
  <si>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</si>
  <si>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</si>
  <si>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SO.100</t>
  </si>
  <si>
    <t>Stavba</t>
  </si>
  <si>
    <t>STA</t>
  </si>
  <si>
    <t>1</t>
  </si>
  <si>
    <t>{3e6d1667-4d6d-4290-80af-71c49bd588f4}</t>
  </si>
  <si>
    <t>SO.101</t>
  </si>
  <si>
    <t>Samostatný pavilón A</t>
  </si>
  <si>
    <t>Časť</t>
  </si>
  <si>
    <t>2</t>
  </si>
  <si>
    <t>{5217d35c-a1c9-4dd6-9c3f-6ff89c15a0e9}</t>
  </si>
  <si>
    <t>SO.101_ASR</t>
  </si>
  <si>
    <t>Architektonicko stavebné riešenie</t>
  </si>
  <si>
    <t>3</t>
  </si>
  <si>
    <t>{d7be8383-4659-458c-94f4-9bbe769478e7}</t>
  </si>
  <si>
    <t>/</t>
  </si>
  <si>
    <t>SO.101_ASR1</t>
  </si>
  <si>
    <t>Búracie práce</t>
  </si>
  <si>
    <t>4</t>
  </si>
  <si>
    <t>{0985c8be-4ef9-4048-a63d-b4b49efa9d95}</t>
  </si>
  <si>
    <t>SO.101_ASR2</t>
  </si>
  <si>
    <t>Fasáda</t>
  </si>
  <si>
    <t>{1bce868e-09ac-47e7-8fe7-d89da7236324}</t>
  </si>
  <si>
    <t>SO.101_ASR3</t>
  </si>
  <si>
    <t>Zastrešenie</t>
  </si>
  <si>
    <t>{aca52e8a-0f74-4bf9-a179-2545430f88b7}</t>
  </si>
  <si>
    <t>SO.101_ASR4</t>
  </si>
  <si>
    <t>Výplňové konštrukcie</t>
  </si>
  <si>
    <t>{62cffcd0-68cd-4c46-aea5-0e992ab07b9a}</t>
  </si>
  <si>
    <t>SO.101_ASR5</t>
  </si>
  <si>
    <t>Interiér</t>
  </si>
  <si>
    <t>{1c306ddc-9ed0-459a-9279-c3847dd824b4}</t>
  </si>
  <si>
    <t>SO.101_ASR6</t>
  </si>
  <si>
    <t>Ostatné</t>
  </si>
  <si>
    <t>{9e110c7d-9475-412d-9a75-89298981c943}</t>
  </si>
  <si>
    <t>SO.101_ELI</t>
  </si>
  <si>
    <t>Elektroinštalácia a bleskozvod</t>
  </si>
  <si>
    <t>{3e4ddca9-ac70-4e16-8add-dc98e6e51ab5}</t>
  </si>
  <si>
    <t>SO.101_UK</t>
  </si>
  <si>
    <t>Ústredné vykurovanie</t>
  </si>
  <si>
    <t>{83752d9d-e212-4882-8741-9c58019adcc7}</t>
  </si>
  <si>
    <t>SO.101_VZT</t>
  </si>
  <si>
    <t>Vzduchotechnika</t>
  </si>
  <si>
    <t>{e45b3192-39ea-4119-9698-4da025fdb29b}</t>
  </si>
  <si>
    <t>SO.101_ZTI</t>
  </si>
  <si>
    <t>Zdravotechnika</t>
  </si>
  <si>
    <t>{a5c0ec11-d9d7-4314-b972-0d2e5a19affe}</t>
  </si>
  <si>
    <t>SO.101_ZTI1</t>
  </si>
  <si>
    <t xml:space="preserve">Zdravotechnika </t>
  </si>
  <si>
    <t>{4a6a683c-02e5-40bc-b8c8-f90f2525763e}</t>
  </si>
  <si>
    <t>SO.101_ZTI2</t>
  </si>
  <si>
    <t>Rozvody vody, kanal. a techn.potrubia v základoch SO 101</t>
  </si>
  <si>
    <t>{04e12bf4-45f5-4684-a571-a59fee300438}</t>
  </si>
  <si>
    <t>SO.102</t>
  </si>
  <si>
    <t>Samostatný pavilón B</t>
  </si>
  <si>
    <t>{6eaa01df-4b70-4c41-a7a7-a49ec622e830}</t>
  </si>
  <si>
    <t>SO.102_ASR</t>
  </si>
  <si>
    <t>{d6ac0c80-c317-4368-8dad-542af9c44b5a}</t>
  </si>
  <si>
    <t>SO.102_ASR1</t>
  </si>
  <si>
    <t>{2ab06361-5ad0-4461-bcdf-b9e8a519ce71}</t>
  </si>
  <si>
    <t>SO.102_ASR2</t>
  </si>
  <si>
    <t>{ebb9f92d-f69f-4c78-a723-567a9ed1d96c}</t>
  </si>
  <si>
    <t>SO.102_ASR3</t>
  </si>
  <si>
    <t>{29756bfe-2f04-4a87-b785-1e8d6c2f564b}</t>
  </si>
  <si>
    <t>SO.102_ASR4</t>
  </si>
  <si>
    <t>{8b158cc5-e35f-4e59-90e3-ca4e1118ea76}</t>
  </si>
  <si>
    <t>SO.102_ASR5</t>
  </si>
  <si>
    <t>{b6f244e7-2e85-4b00-9954-5c92e530f87e}</t>
  </si>
  <si>
    <t>SO.102_ASR6</t>
  </si>
  <si>
    <t>{d787abfa-5c90-4790-92e2-5107be90f41c}</t>
  </si>
  <si>
    <t>SO.102_ELI</t>
  </si>
  <si>
    <t>{af0906de-50fb-4158-b7eb-dfcc38debe9b}</t>
  </si>
  <si>
    <t>SO.102_UK</t>
  </si>
  <si>
    <t>{357205cb-69d8-4857-bb9b-5861b16a0ca7}</t>
  </si>
  <si>
    <t>SO.102_VZT</t>
  </si>
  <si>
    <t>{d891a99f-c1e0-4e8a-9118-1931f6025b02}</t>
  </si>
  <si>
    <t>SO.102_ZTI</t>
  </si>
  <si>
    <t>{2fd24247-6547-41b2-b903-5c743ebd50f3}</t>
  </si>
  <si>
    <t>SO.102_ZTI1</t>
  </si>
  <si>
    <t>{0f297e69-f9f2-4014-83cd-54dfa3d188d1}</t>
  </si>
  <si>
    <t>SO.102_ZTI2</t>
  </si>
  <si>
    <t>Rozvody vody, kanal. a techn.potrubia v základoch SO 102</t>
  </si>
  <si>
    <t>{0da206b0-65e5-4aaf-8aab-7a283e0b5a2a}</t>
  </si>
  <si>
    <t>SO.103</t>
  </si>
  <si>
    <t>Hlavná budova</t>
  </si>
  <si>
    <t>{ca03bfe3-2ff4-4d16-9cda-b4bdf4f052cb}</t>
  </si>
  <si>
    <t>SO.103_ASR</t>
  </si>
  <si>
    <t>{2bdee76e-569c-45b5-b3d7-411688fb7148}</t>
  </si>
  <si>
    <t>SO.103_ASR1</t>
  </si>
  <si>
    <t>{4bbdbfc6-07ac-4c0f-b381-036b7b0da193}</t>
  </si>
  <si>
    <t>SO.103_ASR2</t>
  </si>
  <si>
    <t>{b9a7125b-0d3c-411a-8d50-27f9a084e3af}</t>
  </si>
  <si>
    <t>SO.103_ASR3</t>
  </si>
  <si>
    <t>{8a8df114-e335-4576-826f-f0df129aed90}</t>
  </si>
  <si>
    <t>SO.103_ASR4</t>
  </si>
  <si>
    <t>{d359f4fe-7bad-4342-8447-71cba9ac3c06}</t>
  </si>
  <si>
    <t>SO.103_ASR5</t>
  </si>
  <si>
    <t>{f8fe07a6-12c6-466b-a762-ba868edf00bb}</t>
  </si>
  <si>
    <t>SO.103_ASR6</t>
  </si>
  <si>
    <t>{2cd1cee1-978e-4d9f-af03-6a56a4faf149}</t>
  </si>
  <si>
    <t>SO.103_ELI</t>
  </si>
  <si>
    <t>{7ea478af-d5f3-4ef3-b040-e27916cc9ffd}</t>
  </si>
  <si>
    <t>SO.103_UK</t>
  </si>
  <si>
    <t>Vyregulovanie UK</t>
  </si>
  <si>
    <t>{21bf66cf-5296-44a2-afc9-fc911829d802}</t>
  </si>
  <si>
    <t>SO.104</t>
  </si>
  <si>
    <t>Spojovacia chodba A</t>
  </si>
  <si>
    <t>{763a176c-c47b-4384-a413-28b41b560671}</t>
  </si>
  <si>
    <t>SO.104_ASR</t>
  </si>
  <si>
    <t>{af9e9e49-304f-484e-bad5-d4775d44179c}</t>
  </si>
  <si>
    <t>SO.104_ASR1</t>
  </si>
  <si>
    <t>{73d40e95-d4a2-4f68-9222-5f24ce737f42}</t>
  </si>
  <si>
    <t>SO.104_ASR2</t>
  </si>
  <si>
    <t>{c2d2cad6-0a69-4cee-a0cd-3dbaec71d35c}</t>
  </si>
  <si>
    <t>SO.104_ASR3</t>
  </si>
  <si>
    <t>{2304d863-d708-4980-af1d-2819d3c9ba30}</t>
  </si>
  <si>
    <t>SO.104_ASR4</t>
  </si>
  <si>
    <t>{68cc6204-1acb-4f25-bd5b-367bb4e4adad}</t>
  </si>
  <si>
    <t>SO.104_ASR5</t>
  </si>
  <si>
    <t>{231c5b4d-bb07-4c39-acb4-1220bd28ec5e}</t>
  </si>
  <si>
    <t>SO.104_ELI</t>
  </si>
  <si>
    <t>Elektroinštalácia</t>
  </si>
  <si>
    <t>{8b801561-60db-4303-98ea-60d444bbddc7}</t>
  </si>
  <si>
    <t>SO.104_UK</t>
  </si>
  <si>
    <t>Ústredné kúrenie</t>
  </si>
  <si>
    <t>{7b7b550e-62ce-4c0a-86ca-75601c102169}</t>
  </si>
  <si>
    <t>SO.104_ZTI</t>
  </si>
  <si>
    <t>Daždová kanalizácia</t>
  </si>
  <si>
    <t>{2d0199ea-b046-4198-98e7-55ca4bb5c069}</t>
  </si>
  <si>
    <t>SO.105</t>
  </si>
  <si>
    <t>Spojovacia chodba B</t>
  </si>
  <si>
    <t>{1270b024-b313-41a0-a334-98baff1c77e0}</t>
  </si>
  <si>
    <t>SO.105_ASR</t>
  </si>
  <si>
    <t>{775fd1a7-c229-4a3c-a855-dde252f2005c}</t>
  </si>
  <si>
    <t>SO.105_ASR1</t>
  </si>
  <si>
    <t>{5fccc272-12f9-42dc-8c40-d3c670856469}</t>
  </si>
  <si>
    <t>SO.105_ASR2</t>
  </si>
  <si>
    <t>{aff72efe-ed43-43b4-8804-9f6baf0b1e24}</t>
  </si>
  <si>
    <t>SO.105_ASR3</t>
  </si>
  <si>
    <t>{d5d364c5-44d2-40c1-b5af-5e212d341c10}</t>
  </si>
  <si>
    <t>SO.105_ASR4</t>
  </si>
  <si>
    <t>{e0596bf9-36d4-40de-9335-1051adead7b1}</t>
  </si>
  <si>
    <t>SO.105_ASR5</t>
  </si>
  <si>
    <t>{f0713b9c-bb11-46b5-9b95-5b97ec539efe}</t>
  </si>
  <si>
    <t>SO.105_ELI</t>
  </si>
  <si>
    <t>{6ba67f98-05cc-4586-a5a8-645be8a35eb4}</t>
  </si>
  <si>
    <t>SO.105_UK</t>
  </si>
  <si>
    <t>{2d191220-f547-4296-8183-9678f26bb3a9}</t>
  </si>
  <si>
    <t>SO.105_ZTI</t>
  </si>
  <si>
    <t>{3aab6c9b-356f-4e12-9040-750fb2bbecc3}</t>
  </si>
  <si>
    <t>SO.106</t>
  </si>
  <si>
    <t>Hospodárský pavilón</t>
  </si>
  <si>
    <t>{8d785cf2-c2e7-4bb9-8eca-5a9f3e0e9d4e}</t>
  </si>
  <si>
    <t>SO.106_ASR</t>
  </si>
  <si>
    <t>{9a904521-2265-4c92-a864-a168f30f1dc3}</t>
  </si>
  <si>
    <t>SO.106_ASR1</t>
  </si>
  <si>
    <t>{8f0eb42e-7f18-4f74-b085-39b6661ae6a2}</t>
  </si>
  <si>
    <t>SO.106_ASR2</t>
  </si>
  <si>
    <t>{0b57d514-e018-44f5-9d20-2ca8e1320c7b}</t>
  </si>
  <si>
    <t>SO.106_ASR3</t>
  </si>
  <si>
    <t>{1df61ec7-cc21-4a32-a4f0-5a02f72c874e}</t>
  </si>
  <si>
    <t>SO.106_ASR4</t>
  </si>
  <si>
    <t>{fd8b46fb-5ce7-4bb4-8478-446696993c66}</t>
  </si>
  <si>
    <t>SO.106_ASR5</t>
  </si>
  <si>
    <t>{c512f3e3-43f1-439b-99e3-b5e58f663394}</t>
  </si>
  <si>
    <t>SO.106_ELI</t>
  </si>
  <si>
    <t>{7109eba5-2be0-46dc-a862-14774f0027c6}</t>
  </si>
  <si>
    <t>SO.106_UK</t>
  </si>
  <si>
    <t>{705890aa-eaa7-41c2-b3de-be79afbab425}</t>
  </si>
  <si>
    <t>ostatne</t>
  </si>
  <si>
    <t>Areálové rozvody kanalizácie</t>
  </si>
  <si>
    <t>{264ea71d-81fd-461f-a488-a17b780a67ea}</t>
  </si>
  <si>
    <t>SO.200</t>
  </si>
  <si>
    <t>Spevnené plochy a komunikácie</t>
  </si>
  <si>
    <t>{4c41d45f-6008-4d36-bdf8-9ac6252b42b0}</t>
  </si>
  <si>
    <t>SO.201.1</t>
  </si>
  <si>
    <t>Spevnená plocha 1</t>
  </si>
  <si>
    <t>{07d62613-ce9a-47f6-92a2-700ca59a6cf7}</t>
  </si>
  <si>
    <t>SO.201.2</t>
  </si>
  <si>
    <t>Spevnená plocha 2</t>
  </si>
  <si>
    <t>{4ebc8a67-2680-44b1-b270-4f6842cbdc8c}</t>
  </si>
  <si>
    <t>SO.201.3</t>
  </si>
  <si>
    <t>Spevnená plocha 3</t>
  </si>
  <si>
    <t>{2b8252e2-e917-4de3-ac9f-29d805f0bc9b}</t>
  </si>
  <si>
    <t>SO.201.4</t>
  </si>
  <si>
    <t>Spevnená plocha 4</t>
  </si>
  <si>
    <t>{e5e98c1d-5f46-4f69-a279-e8e8ef30520a}</t>
  </si>
  <si>
    <t>SO.201.5</t>
  </si>
  <si>
    <t>Spevnená plocha 5</t>
  </si>
  <si>
    <t>{34b5795e-9660-4349-9649-fd2468283343}</t>
  </si>
  <si>
    <t>PS</t>
  </si>
  <si>
    <t>Prevádzkové súbory</t>
  </si>
  <si>
    <t>{96a78ac5-cedb-4924-8247-09a264aac995}</t>
  </si>
  <si>
    <t>PS_301</t>
  </si>
  <si>
    <t xml:space="preserve">Elektronický zabezpečovací systém </t>
  </si>
  <si>
    <t>{98b92ada-6392-4992-b6f3-60e4661ac592}</t>
  </si>
  <si>
    <t>PS_302</t>
  </si>
  <si>
    <t xml:space="preserve">Prístupový videovrátnik </t>
  </si>
  <si>
    <t>{2bf73ff9-4440-4224-8fae-83195f73e56a}</t>
  </si>
  <si>
    <t>KRYCÍ LIST ROZPOČTU</t>
  </si>
  <si>
    <t>Objekt:</t>
  </si>
  <si>
    <t>SO.100 - Stavba</t>
  </si>
  <si>
    <t>Časť:</t>
  </si>
  <si>
    <t>SO.101 - Samostatný pavilón A</t>
  </si>
  <si>
    <t>Úroveň 4:</t>
  </si>
  <si>
    <t>SO.101_ASR1 - Búracie práce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</si>
  <si>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</si>
  <si>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</si>
  <si>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</si>
  <si>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</si>
  <si>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</si>
  <si>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</si>
  <si>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</si>
  <si>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</si>
  <si>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</si>
  <si>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</si>
  <si>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</si>
  <si>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721 - Zdravotechnika - vnútorná kanalizácia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</si>
  <si>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</si>
  <si>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</si>
  <si>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</si>
  <si>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769 - Montáže vzduchotechnických zariadení</t>
  </si>
  <si>
    <t xml:space="preserve">    776 - Podlahy povlakové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</si>
  <si>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</si>
  <si>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</si>
  <si>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</si>
  <si>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</si>
  <si>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</si>
  <si>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</si>
  <si>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</si>
  <si>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</si>
  <si>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</si>
  <si>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</si>
  <si>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</si>
  <si>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</si>
  <si>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</si>
  <si>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</si>
  <si>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</si>
  <si>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</si>
  <si>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</si>
  <si>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130201001.S</t>
  </si>
  <si>
    <t>Výkop jamy a ryhy v obmedzenom priestore horn. tr.3 ručne</t>
  </si>
  <si>
    <t>m3</t>
  </si>
  <si>
    <t>1372742571</t>
  </si>
  <si>
    <t>162501102.S</t>
  </si>
  <si>
    <t>Vodorovné premiestnenie výkopku po spevnenej ceste z horniny tr.1-4, do 100 m3 na vzdialenosť do 3000 m</t>
  </si>
  <si>
    <t>-1443972969</t>
  </si>
  <si>
    <t>162501105.S</t>
  </si>
  <si>
    <t>Vodorovné premiestnenie výkopku po spevnenej ceste z horniny tr.1-4, do 100 m3, príplatok k cene za každých ďalšich a začatých 1000 m</t>
  </si>
  <si>
    <t>-146715369</t>
  </si>
  <si>
    <t>171201201.S</t>
  </si>
  <si>
    <t>Uloženie sypaniny na skládky do 100 m3</t>
  </si>
  <si>
    <t>213761669</t>
  </si>
  <si>
    <t>5</t>
  </si>
  <si>
    <t>171209002.S</t>
  </si>
  <si>
    <t>Poplatok za skladovanie - zemina a kamenivo (17 05) ostatné</t>
  </si>
  <si>
    <t>t</t>
  </si>
  <si>
    <t>-804438058</t>
  </si>
  <si>
    <t>9</t>
  </si>
  <si>
    <t>Ostatné konštrukcie a práce-búranie</t>
  </si>
  <si>
    <t>6</t>
  </si>
  <si>
    <t>941941041.S</t>
  </si>
  <si>
    <t>Montáž lešenia ľahkého pracovného radového s podlahami šírky nad 1,00 do 1,20 m, výšky do 10 m</t>
  </si>
  <si>
    <t>m2</t>
  </si>
  <si>
    <t>214739175</t>
  </si>
  <si>
    <t>7</t>
  </si>
  <si>
    <t>941941291.S</t>
  </si>
  <si>
    <t>Príplatok za prvý a každý ďalší i začatý mesiac použitia lešenia ľahkého pracovného radového s podlahami šírky nad 1,00 do 1,20 m, výšky do 10 m</t>
  </si>
  <si>
    <t>-1778662180</t>
  </si>
  <si>
    <t>8</t>
  </si>
  <si>
    <t>941941841.S</t>
  </si>
  <si>
    <t>Demontáž lešenia ľahkého pracovného radového s podlahami šírky nad 1,00 do 1,20 m, výšky do 10 m</t>
  </si>
  <si>
    <t>-1795236773</t>
  </si>
  <si>
    <t>941955001.S</t>
  </si>
  <si>
    <t>Lešenie ľahké pracovné pomocné, s výškou lešeňovej podlahy do 1,20 m</t>
  </si>
  <si>
    <t>-603969228</t>
  </si>
  <si>
    <t>10</t>
  </si>
  <si>
    <t>962031132.P</t>
  </si>
  <si>
    <t>Búranie priečok alebo vybúranie otvorov z tehál pálených, plných alebo dutých hr. do 150 mm,  -0,19600t</t>
  </si>
  <si>
    <t>707852372</t>
  </si>
  <si>
    <t>11</t>
  </si>
  <si>
    <t>962032231.P</t>
  </si>
  <si>
    <t>Búranie muriva alebo vybúranie otvorov nadzákladového z tehál pálených, vápenopieskových, cementových na maltu,  -1,90500t</t>
  </si>
  <si>
    <t>557618889</t>
  </si>
  <si>
    <t>12</t>
  </si>
  <si>
    <t>962052211.S</t>
  </si>
  <si>
    <t>Búranie muriva alebo vybúranie otvorov plochy nad 4 m2 železobetonového nadzákladného,  -2,40000t</t>
  </si>
  <si>
    <t>1420021807</t>
  </si>
  <si>
    <t>13</t>
  </si>
  <si>
    <t>963012510.P</t>
  </si>
  <si>
    <t>Búranie komínovej krycej dosky zo železobetónu</t>
  </si>
  <si>
    <t>-1104146912</t>
  </si>
  <si>
    <t>14</t>
  </si>
  <si>
    <t>963012510.P1</t>
  </si>
  <si>
    <t>Búranie rampy zo železobetónu</t>
  </si>
  <si>
    <t>1119555785</t>
  </si>
  <si>
    <t>15</t>
  </si>
  <si>
    <t>963042819.P</t>
  </si>
  <si>
    <t>Búranie  betónových najazdových koľají</t>
  </si>
  <si>
    <t>m</t>
  </si>
  <si>
    <t>-766950774</t>
  </si>
  <si>
    <t>16</t>
  </si>
  <si>
    <t>963042819.S</t>
  </si>
  <si>
    <t>Búranie akýchkoľvek betónových schodiskových stupňov zhotovených na mieste,  -0,07000t</t>
  </si>
  <si>
    <t>-415953218</t>
  </si>
  <si>
    <t>17</t>
  </si>
  <si>
    <t>965043341.S</t>
  </si>
  <si>
    <t>Búranie podkladov pod dlažby, liatych dlažieb a mazanín,betón s poterom,teracom hr.do 100 mm, plochy nad 4 m2  -2,20000t</t>
  </si>
  <si>
    <t>-1238978094</t>
  </si>
  <si>
    <t>18</t>
  </si>
  <si>
    <t>965081812.S</t>
  </si>
  <si>
    <t>Búranie dlažieb, z kamen., cement., terazzových, čadičových alebo keramických, hr. nad 10 mm,  -0,06500t</t>
  </si>
  <si>
    <t>965645029</t>
  </si>
  <si>
    <t>19</t>
  </si>
  <si>
    <t>967031132.S</t>
  </si>
  <si>
    <t>Prikresanie rovných ostení, bez odstupu, po hrubom vybúraní otvorov, v murive tehl. na maltu,  -0,05700t</t>
  </si>
  <si>
    <t>1818565259</t>
  </si>
  <si>
    <t>968061112.S</t>
  </si>
  <si>
    <t>Vyvesenie dreveného okenného krídla do suti plochy do 1,5 m2, -0,01200t</t>
  </si>
  <si>
    <t>ks</t>
  </si>
  <si>
    <t>-603308310</t>
  </si>
  <si>
    <t>21</t>
  </si>
  <si>
    <t>968061113.S</t>
  </si>
  <si>
    <t>Vyvesenie dreveného okenného krídla do suti plochy nad 1,5 m2, -0,01600t</t>
  </si>
  <si>
    <t>1892944623</t>
  </si>
  <si>
    <t>22</t>
  </si>
  <si>
    <t>968061125.S</t>
  </si>
  <si>
    <t>Vyvesenie dreveného dverného krídla do suti plochy do 2 m2, -0,02400t</t>
  </si>
  <si>
    <t>833567585</t>
  </si>
  <si>
    <t>23</t>
  </si>
  <si>
    <t>968061126.S</t>
  </si>
  <si>
    <t>Vyvesenie dreveného dverného krídla do suti plochy nad 2 m2, -0,02700t</t>
  </si>
  <si>
    <t>50114186</t>
  </si>
  <si>
    <t>24</t>
  </si>
  <si>
    <t>968062244.S</t>
  </si>
  <si>
    <t>Vybúranie drevených rámov okien jednod. plochy do 1 m2,  -0,04100t</t>
  </si>
  <si>
    <t>-1710134115</t>
  </si>
  <si>
    <t>25</t>
  </si>
  <si>
    <t>968062245.S</t>
  </si>
  <si>
    <t>Vybúranie drevených rámov okien jednoduchých plochy do 2 m2,  -0,03100t</t>
  </si>
  <si>
    <t>-683699306</t>
  </si>
  <si>
    <t>26</t>
  </si>
  <si>
    <t>968062246.S</t>
  </si>
  <si>
    <t>Vybúranie drevených rámov okien jednoduchých plochy do 4 m2,  -0,02700t</t>
  </si>
  <si>
    <t>-2034517318</t>
  </si>
  <si>
    <t>27</t>
  </si>
  <si>
    <t>968062247.S</t>
  </si>
  <si>
    <t>Vybúranie drevených rámov okien jednoduchých plochy nad 4 m2,  -0,02300t</t>
  </si>
  <si>
    <t>-1194615693</t>
  </si>
  <si>
    <t>28</t>
  </si>
  <si>
    <t>968062455.S</t>
  </si>
  <si>
    <t>Vybúranie drevených dverových zárubní plochy do 2 m2,  -0,08800t</t>
  </si>
  <si>
    <t>-1260838366</t>
  </si>
  <si>
    <t>29</t>
  </si>
  <si>
    <t>968062456.S</t>
  </si>
  <si>
    <t>Vybúranie drevených dverových zárubní plochy nad 2 m2,  -0,06700t</t>
  </si>
  <si>
    <t>-1502921384</t>
  </si>
  <si>
    <t>30</t>
  </si>
  <si>
    <t>968071125.S</t>
  </si>
  <si>
    <t>Vyvesenie kovového dverného krídla do suti plochy do 2 m2</t>
  </si>
  <si>
    <t>49021627</t>
  </si>
  <si>
    <t>31</t>
  </si>
  <si>
    <t>968072455.S</t>
  </si>
  <si>
    <t>Vybúranie kovových dverových zárubní plochy do 2 m2,  -0,07600t</t>
  </si>
  <si>
    <t>2064570063</t>
  </si>
  <si>
    <t>32</t>
  </si>
  <si>
    <t>968072456.S</t>
  </si>
  <si>
    <t>Vybúranie kovových dverových zárubní plochy nad 2 m2,  -0,06300t</t>
  </si>
  <si>
    <t>-1117121489</t>
  </si>
  <si>
    <t>33</t>
  </si>
  <si>
    <t>968081115.S</t>
  </si>
  <si>
    <t>Demontáž okien plastových, 1 bm obvodu - 0,007t</t>
  </si>
  <si>
    <t>-1629384798</t>
  </si>
  <si>
    <t>34</t>
  </si>
  <si>
    <t>968081125.S</t>
  </si>
  <si>
    <t>Vyvesenie plastového dverného krídla do suti plochy do 2 m2, -0,02600t</t>
  </si>
  <si>
    <t>1773848360</t>
  </si>
  <si>
    <t>35</t>
  </si>
  <si>
    <t>968082456.S</t>
  </si>
  <si>
    <t>Vybúranie plastových dverových zárubní plochy nad 2 m2,  -0,06200t</t>
  </si>
  <si>
    <t>922471688</t>
  </si>
  <si>
    <t>36</t>
  </si>
  <si>
    <t>978011191.S</t>
  </si>
  <si>
    <t>Otlčenie omietok stropov vnútorných vápenných alebo vápennocementových v rozsahu do 100 %,  -0,05000t</t>
  </si>
  <si>
    <t>-315879677</t>
  </si>
  <si>
    <t>37</t>
  </si>
  <si>
    <t>978013191.S</t>
  </si>
  <si>
    <t>Otlčenie omietok stien vnútorných vápenných alebo vápennocementových v rozsahu do 100 %,  -0,04600t</t>
  </si>
  <si>
    <t>-1603884719</t>
  </si>
  <si>
    <t>38</t>
  </si>
  <si>
    <t>978015241.S</t>
  </si>
  <si>
    <t>Otlčenie omietok vonkajších priečelí jednoduchých, s vyškriabaním škár, očistením muriva,  v rozsahu do 30 %,  -0,01600t</t>
  </si>
  <si>
    <t>-1170071911</t>
  </si>
  <si>
    <t>39</t>
  </si>
  <si>
    <t>978059531.S</t>
  </si>
  <si>
    <t>Odsekanie a odobratie obkladov stien z obkladačiek vnútorných vrátane podkladovej omietky nad 2 m2,  -0,06800t</t>
  </si>
  <si>
    <t>938955067</t>
  </si>
  <si>
    <t>40</t>
  </si>
  <si>
    <t>979011111.S</t>
  </si>
  <si>
    <t>Zvislá doprava sutiny a vybúraných hmôt za prvé podlažie nad alebo pod základným podlažím</t>
  </si>
  <si>
    <t>-367471166</t>
  </si>
  <si>
    <t>41</t>
  </si>
  <si>
    <t>979081111.S</t>
  </si>
  <si>
    <t>Odvoz sutiny a vybúraných hmôt na skládku do 1 km</t>
  </si>
  <si>
    <t>292258057</t>
  </si>
  <si>
    <t>42</t>
  </si>
  <si>
    <t>979081121.S</t>
  </si>
  <si>
    <t>Odvoz sutiny a vybúraných hmôt na skládku za každý ďalší 1 km</t>
  </si>
  <si>
    <t>-1097860221</t>
  </si>
  <si>
    <t>43</t>
  </si>
  <si>
    <t>979082111.S</t>
  </si>
  <si>
    <t>Vnútrostavenisková doprava sutiny a vybúraných hmôt do 10 m</t>
  </si>
  <si>
    <t>-389996326</t>
  </si>
  <si>
    <t>44</t>
  </si>
  <si>
    <t>979082121.S</t>
  </si>
  <si>
    <t>Vnútrostavenisková doprava sutiny a vybúraných hmôt za každých ďalších 5 m</t>
  </si>
  <si>
    <t>-217373764</t>
  </si>
  <si>
    <t>45</t>
  </si>
  <si>
    <t>979089012</t>
  </si>
  <si>
    <t>Poplatok za skladovanie - betón, tehly, dlaždice (17 01) ostatné</t>
  </si>
  <si>
    <t>1692508698</t>
  </si>
  <si>
    <t>46</t>
  </si>
  <si>
    <t>979089612.P</t>
  </si>
  <si>
    <t>Poplatok za skladovanie - zmiešané odpady zo stavieb a demolácií (17 09), ostatné</t>
  </si>
  <si>
    <t>-1969991972</t>
  </si>
  <si>
    <t>99</t>
  </si>
  <si>
    <t>Presun hmôt HSV</t>
  </si>
  <si>
    <t>47</t>
  </si>
  <si>
    <t>998009101.S</t>
  </si>
  <si>
    <t>Presun hmôt samostatne budovaného lešenia bez ohľadu na výšku</t>
  </si>
  <si>
    <t>-6689385</t>
  </si>
  <si>
    <t>PSV</t>
  </si>
  <si>
    <t>Práce a dodávky PSV</t>
  </si>
  <si>
    <t>711</t>
  </si>
  <si>
    <t>Izolácie proti vode a vlhkosti</t>
  </si>
  <si>
    <t>48</t>
  </si>
  <si>
    <t>712300831.P</t>
  </si>
  <si>
    <t>Odstránenie hydroizolácie</t>
  </si>
  <si>
    <t>328886627</t>
  </si>
  <si>
    <t>721</t>
  </si>
  <si>
    <t>Zdravotechnika - vnútorná kanalizácia</t>
  </si>
  <si>
    <t>49</t>
  </si>
  <si>
    <t>721210823.P</t>
  </si>
  <si>
    <t xml:space="preserve">Demontáž strešného vtoku </t>
  </si>
  <si>
    <t>-195123939</t>
  </si>
  <si>
    <t>764</t>
  </si>
  <si>
    <t>Konštrukcie klampiarske</t>
  </si>
  <si>
    <t>50</t>
  </si>
  <si>
    <t>764343881.P</t>
  </si>
  <si>
    <t>Demontáž ostatných prvkov kusových - oplechovanie komínovej krycej dosky</t>
  </si>
  <si>
    <t>-1198849186</t>
  </si>
  <si>
    <t>51</t>
  </si>
  <si>
    <t>764410850.S</t>
  </si>
  <si>
    <t>Demontáž oplechovania parapetov rš od 100 do 330 mm,  -0,00135t</t>
  </si>
  <si>
    <t>-344350081</t>
  </si>
  <si>
    <t>52</t>
  </si>
  <si>
    <t>764430810.P</t>
  </si>
  <si>
    <t>Demontáž oplechovania múrov a nadmuroviek strihaním</t>
  </si>
  <si>
    <t>2034362500</t>
  </si>
  <si>
    <t>766</t>
  </si>
  <si>
    <t>Konštrukcie stolárske</t>
  </si>
  <si>
    <t>53</t>
  </si>
  <si>
    <t>766662811.P</t>
  </si>
  <si>
    <t>Demontáž dverného prahu dverí jednokrídlových,  -0,00100t</t>
  </si>
  <si>
    <t>686462082</t>
  </si>
  <si>
    <t>54</t>
  </si>
  <si>
    <t>766662812.P</t>
  </si>
  <si>
    <t>Demontáž dverného prahu dverí dvojkrídlových,  -0,00200t</t>
  </si>
  <si>
    <t>-403984604</t>
  </si>
  <si>
    <t>767</t>
  </si>
  <si>
    <t>Konštrukcie doplnkové kovové</t>
  </si>
  <si>
    <t>55</t>
  </si>
  <si>
    <t>767662110.P</t>
  </si>
  <si>
    <t>Demontáž mreží pevných</t>
  </si>
  <si>
    <t>911377428</t>
  </si>
  <si>
    <t>56</t>
  </si>
  <si>
    <t>767996801.S</t>
  </si>
  <si>
    <t>Demontáž ostatných doplnkov stavieb s hmotnosťou jednotlivých dielov konštrukcií do 50 kg,  -0,00100t</t>
  </si>
  <si>
    <t>kg</t>
  </si>
  <si>
    <t>-1444397403</t>
  </si>
  <si>
    <t>769</t>
  </si>
  <si>
    <t>Montáže vzduchotechnických zariadení</t>
  </si>
  <si>
    <t>57</t>
  </si>
  <si>
    <t>769082785</t>
  </si>
  <si>
    <t>Demontáž krycej mriežky hranatej do prierezu 0.100 m2</t>
  </si>
  <si>
    <t>-1015041089</t>
  </si>
  <si>
    <t>58</t>
  </si>
  <si>
    <t>769083330</t>
  </si>
  <si>
    <t>Demontáž výfukovej hlavice kruhovej priemeru 355-450 mm</t>
  </si>
  <si>
    <t>59739241</t>
  </si>
  <si>
    <t>776</t>
  </si>
  <si>
    <t>Podlahy povlakové</t>
  </si>
  <si>
    <t>59</t>
  </si>
  <si>
    <t>776401800.S</t>
  </si>
  <si>
    <t>Demontáž soklíkov alebo líšt</t>
  </si>
  <si>
    <t>1212929853</t>
  </si>
  <si>
    <t>60</t>
  </si>
  <si>
    <t>776511810.S</t>
  </si>
  <si>
    <t>Odstránenie povlakových podláh z nášľapnej plochy lepených bez podložky,  -0,00100t</t>
  </si>
  <si>
    <t>224271167</t>
  </si>
  <si>
    <t>SO.101_ASR2 - Fasáda</t>
  </si>
  <si>
    <t xml:space="preserve">    3 - Zvislé a kompletné konštrukcie</t>
  </si>
  <si>
    <t xml:space="preserve">    6 - Úpravy povrchov, podlahy, osadenie</t>
  </si>
  <si>
    <t xml:space="preserve">    713 - Izolácie tepelné</t>
  </si>
  <si>
    <t xml:space="preserve">    762 - Konštrukcie tesárske</t>
  </si>
  <si>
    <t>Zvislé a kompletné konštrukcie</t>
  </si>
  <si>
    <t>311272562.P</t>
  </si>
  <si>
    <t>Murivo nosné (m3) z tvárnic  hr. 250 mm, na MVC a maltu (250x249x599)</t>
  </si>
  <si>
    <t>1694511415</t>
  </si>
  <si>
    <t>Úpravy povrchov, podlahy, osadenie</t>
  </si>
  <si>
    <t>622421312.P</t>
  </si>
  <si>
    <t>Oprava vonkajších omietok stien, opravovaná plocha nad 20% do 30% - vyspravenie povrchu</t>
  </si>
  <si>
    <t>-16412510</t>
  </si>
  <si>
    <t>622460121.S</t>
  </si>
  <si>
    <t>Príprava vonkajšieho podkladu stien penetráciou základnou</t>
  </si>
  <si>
    <t>-2073651410</t>
  </si>
  <si>
    <t>622461281.S</t>
  </si>
  <si>
    <t>Vonkajšia omietka stien pastovitá dekoratívna mozaiková</t>
  </si>
  <si>
    <t>1422821777</t>
  </si>
  <si>
    <t>622461302.S</t>
  </si>
  <si>
    <t>Vonkajšia omietka stien pastovitá dekoratívna vrstvená modelovateľná s použitím šablóny vrátane fasádneho náteru</t>
  </si>
  <si>
    <t>-807607383</t>
  </si>
  <si>
    <t>622464143.P</t>
  </si>
  <si>
    <t>Vonkajšia omietka stien tenkovrstvová, silikónová, roztieraná stredozrnná, hr. 2 mm</t>
  </si>
  <si>
    <t>-1807404347</t>
  </si>
  <si>
    <t>622481119.S</t>
  </si>
  <si>
    <t>Potiahnutie vonkajších stien sklotextílnou mriežkou s celoplošným prilepením</t>
  </si>
  <si>
    <t>-627716340</t>
  </si>
  <si>
    <t>625250588.P1</t>
  </si>
  <si>
    <t>Kontaktný zatepľovací systém, EPS  hr. 100 mm, zatĺkacie kotvy</t>
  </si>
  <si>
    <t>-923597373</t>
  </si>
  <si>
    <t>625252330.P</t>
  </si>
  <si>
    <t>Kontaktný zatepľovací systém hr. 160 mm  (minerálna vlna), zatĺkacie kotvy</t>
  </si>
  <si>
    <t>-95498739</t>
  </si>
  <si>
    <t>632451820.P</t>
  </si>
  <si>
    <t>Sanácia betónových konštrukcií, vyrovnávacia malta na jemné opravy, hr. 10 mm</t>
  </si>
  <si>
    <t>-1742309113</t>
  </si>
  <si>
    <t>216904112.P</t>
  </si>
  <si>
    <t>Očistenie plôch tlakovou vodou akéhokoľvek muriva</t>
  </si>
  <si>
    <t>-724602251</t>
  </si>
  <si>
    <t>952901110.S</t>
  </si>
  <si>
    <t>Čistenie budov umývaním vonkajších plôch okien a dverí</t>
  </si>
  <si>
    <t>-1046852712</t>
  </si>
  <si>
    <t>953945311.S</t>
  </si>
  <si>
    <t>Hliníkový soklový profil šírky 123 mm</t>
  </si>
  <si>
    <t>-1170057052</t>
  </si>
  <si>
    <t>953995406.S</t>
  </si>
  <si>
    <t>Okenný a dverový začisťovací profil</t>
  </si>
  <si>
    <t>57871519</t>
  </si>
  <si>
    <t>953995412.S</t>
  </si>
  <si>
    <t>Nadokenný profil s priznanou okapničkou</t>
  </si>
  <si>
    <t>1851514217</t>
  </si>
  <si>
    <t>953995416.S</t>
  </si>
  <si>
    <t>Parapetný profil s integrovanou sieťovinou</t>
  </si>
  <si>
    <t>-3252502</t>
  </si>
  <si>
    <t>953995421.S</t>
  </si>
  <si>
    <t>Rohový profil s integrovanou sieťovinou - pevný</t>
  </si>
  <si>
    <t>707113818</t>
  </si>
  <si>
    <t>953996628.P</t>
  </si>
  <si>
    <t>Ukončovací profil pre napojenie oplechovania LW45 (plastový)</t>
  </si>
  <si>
    <t>-280578804</t>
  </si>
  <si>
    <t>998011001.S</t>
  </si>
  <si>
    <t>Presun hmôt pre budovy (801, 803, 812), zvislá konštr. z tehál, tvárnic, z kovu výšky do 6 m</t>
  </si>
  <si>
    <t>-1176409529</t>
  </si>
  <si>
    <t>711112001.S</t>
  </si>
  <si>
    <t>Zhotovenie  izolácie proti zemnej vlhkosti zvislá penetračným náterom za studena</t>
  </si>
  <si>
    <t>-1206985057</t>
  </si>
  <si>
    <t>M</t>
  </si>
  <si>
    <t>245620001200.P</t>
  </si>
  <si>
    <t>Náter penetračný, Siplast Primer Speed SBS, 10 l alebo ekvivalent</t>
  </si>
  <si>
    <t>l</t>
  </si>
  <si>
    <t>-1825656476</t>
  </si>
  <si>
    <t>711132107.S</t>
  </si>
  <si>
    <t>Zhotovenie izolácie proti zemnej vlhkosti nopovou fóloiu položenou voľne na ploche zvislej</t>
  </si>
  <si>
    <t>-1818268083</t>
  </si>
  <si>
    <t>283230002700.S</t>
  </si>
  <si>
    <t>Nopová HDPE fólia hrúbky 0,5 mm, výška nopu 8 mm, proti zemnej vlhkosti s radónovou ochranou, pre spodnú stavbu</t>
  </si>
  <si>
    <t>-1726547216</t>
  </si>
  <si>
    <t>283410017100.P</t>
  </si>
  <si>
    <t>Krycia lišta dĺ. 2 m na kotvenie nopovej fólie</t>
  </si>
  <si>
    <t>-1150071517</t>
  </si>
  <si>
    <t>711142559.S</t>
  </si>
  <si>
    <t>Zhotovenie  izolácie proti zemnej vlhkosti a tlakovej vode zvislá NAIP pritavením</t>
  </si>
  <si>
    <t>1432792732</t>
  </si>
  <si>
    <t>15023</t>
  </si>
  <si>
    <t>FUNDAMENT 4.0 Speed profile SBS 7,5m2 alebo ekvivalent</t>
  </si>
  <si>
    <t>-1843036253</t>
  </si>
  <si>
    <t>998711101.S</t>
  </si>
  <si>
    <t>Presun hmôt pre izoláciu proti vode v objektoch výšky do 6 m</t>
  </si>
  <si>
    <t>1290312256</t>
  </si>
  <si>
    <t>713</t>
  </si>
  <si>
    <t>Izolácie tepelné</t>
  </si>
  <si>
    <t>713132133.P</t>
  </si>
  <si>
    <t>Montáž tepelnej izolácie stien polystyrénom, bodovým prilepením, lepidlo na polystyrén</t>
  </si>
  <si>
    <t>637107894</t>
  </si>
  <si>
    <t>283720012700.S</t>
  </si>
  <si>
    <t>Doska fasádna EPS F hr. 140 mm so zníženou nasiakavosťou, pre zateplenie sokla</t>
  </si>
  <si>
    <t>-2008604606</t>
  </si>
  <si>
    <t>283720011700.S</t>
  </si>
  <si>
    <t>Doska fasádna EPS F hr. 30 mm so zníženou nasiakavosťou, pre zateplenie sokla</t>
  </si>
  <si>
    <t>-1762007944</t>
  </si>
  <si>
    <t>998713101.S</t>
  </si>
  <si>
    <t>Presun hmôt pre izolácie tepelné v objektoch výšky do 6 m</t>
  </si>
  <si>
    <t>498541063</t>
  </si>
  <si>
    <t>762</t>
  </si>
  <si>
    <t>Konštrukcie tesárske</t>
  </si>
  <si>
    <t>762431304.S</t>
  </si>
  <si>
    <t>Obloženie stien z dosiek OSB skrutkovaných na zraz hr. dosky 18 mm</t>
  </si>
  <si>
    <t>-2002014959</t>
  </si>
  <si>
    <t>762495000.S</t>
  </si>
  <si>
    <t>Spojovacie prostriedky pre olištovanie škár, obloženie stropov, strešných podhľadov a stien - klince, závrtky</t>
  </si>
  <si>
    <t>-1064444852</t>
  </si>
  <si>
    <t>998762102.S</t>
  </si>
  <si>
    <t>Presun hmôt pre konštrukcie tesárske v objektoch výšky do 12 m</t>
  </si>
  <si>
    <t>925147911</t>
  </si>
  <si>
    <t>SO.101_ASR3 - Zastrešenie</t>
  </si>
  <si>
    <t xml:space="preserve">    4 - Vodorovné konštrukcie</t>
  </si>
  <si>
    <t xml:space="preserve">    712 - Izolácie striech, povlakové krytiny</t>
  </si>
  <si>
    <t>180406111.P</t>
  </si>
  <si>
    <t>Založenie vegetačného krytu z koberca z rozchodníkmi</t>
  </si>
  <si>
    <t>1258402458</t>
  </si>
  <si>
    <t>693410003530.P1</t>
  </si>
  <si>
    <t>Koberce z rozchodníkmi URBANSCAPE SEDUM MIX hr. 20-40 mm, biorozložiteľný vegetačný kryt zelenej strechy alebo ekvivalent</t>
  </si>
  <si>
    <t>121283918</t>
  </si>
  <si>
    <t>311272561.P</t>
  </si>
  <si>
    <t>Murivo nosné (m3) z pórobetónových tvárnic hr. 200 mm P4-550, na MVC a maltu (200x249x599)</t>
  </si>
  <si>
    <t>-1165556433</t>
  </si>
  <si>
    <t>317161711.P</t>
  </si>
  <si>
    <t>Pórobetónový armovaný U profil (stratené debnenie stužujúcích vencov) výšky 249 mm, dĺžky 500 mm, šírky 200 mm</t>
  </si>
  <si>
    <t>868109913</t>
  </si>
  <si>
    <t>Vodorovné konštrukcie</t>
  </si>
  <si>
    <t>417321515.S</t>
  </si>
  <si>
    <t>Betón stužujúcich pásov a vencov železový tr. C 25/30</t>
  </si>
  <si>
    <t>-1135562806</t>
  </si>
  <si>
    <t>417361821.S</t>
  </si>
  <si>
    <t>Výstuž stužujúcich pásov a vencov z betonárskej ocele B500 (10505)</t>
  </si>
  <si>
    <t>-34249390</t>
  </si>
  <si>
    <t>631571010.P</t>
  </si>
  <si>
    <t>Násyp z riečného štrku na plochých strechách vodorovný alebo v spáde, s utlačením  urovnaním povrchu</t>
  </si>
  <si>
    <t>1882992875</t>
  </si>
  <si>
    <t>-1346980004</t>
  </si>
  <si>
    <t>712</t>
  </si>
  <si>
    <t>Izolácie striech, povlakové krytiny</t>
  </si>
  <si>
    <t>711790100.P1</t>
  </si>
  <si>
    <t>Zhotovenie detailov k hydroizolačným fóliam - stenová lišta z HPP rš. 105 mm pre etapové ukončenie, líniové kotvenie, ukončenie na zvislej hrane</t>
  </si>
  <si>
    <t>1866695729</t>
  </si>
  <si>
    <t>311970001800.P1</t>
  </si>
  <si>
    <t>Kotviací prvok</t>
  </si>
  <si>
    <t>65410635</t>
  </si>
  <si>
    <t>553430004600.P1</t>
  </si>
  <si>
    <t>Lišta stenová z poplastovaného plechu FATRAFOL, PVC š. 105 mm, dĺ. 2 m alebo ekvivalent</t>
  </si>
  <si>
    <t>-1840452813</t>
  </si>
  <si>
    <t>711790110</t>
  </si>
  <si>
    <t>Zhotovenie detailov k hydroizolačným fóliam - kútová lišta z HPP rš. 70 mm pre kotvenie na vnútorných a vonkajších hranách</t>
  </si>
  <si>
    <t>-1641099289</t>
  </si>
  <si>
    <t>311970001800.P.1</t>
  </si>
  <si>
    <t>Teleskop univerzálny FATRAFOL NYLON do dĺžky 400 mm alebo ekvivalent</t>
  </si>
  <si>
    <t>-258601709</t>
  </si>
  <si>
    <t>553430004700.P</t>
  </si>
  <si>
    <t>Lišta kútová z poplastovaného plechu FATRAFOL, PVC š. 71 mm, dĺ. 2 m alebo ekvivalent</t>
  </si>
  <si>
    <t>-1440902892</t>
  </si>
  <si>
    <t>712370050.S</t>
  </si>
  <si>
    <t>Zhotovenie povlakovej krytiny striech plochých do 10°PVC-P fóliou položenou voľne so zvarením spoju</t>
  </si>
  <si>
    <t>1943284166</t>
  </si>
  <si>
    <t>245920000400.S</t>
  </si>
  <si>
    <t>Čistič - doplnok k fóliovým systémom</t>
  </si>
  <si>
    <t>-784191411</t>
  </si>
  <si>
    <t>245920000900.S</t>
  </si>
  <si>
    <t>Zálievka pre poisťovanie tesnosti zvarov fóliou z PVC-P</t>
  </si>
  <si>
    <t>-742573660</t>
  </si>
  <si>
    <t>283220002500.P</t>
  </si>
  <si>
    <t>Hydroizolačný pás z fólie PVC-P FATRAFOL 818/V-UV, hr.1,5 mm, š. 2,05m, s UV ochranou, sivá alebo ekvivalent</t>
  </si>
  <si>
    <t>-1201699263</t>
  </si>
  <si>
    <t>712370380.P</t>
  </si>
  <si>
    <t>Zhotovenie odvodňovacieho systém z tvrdeného polyetylénu položeného voľne pre vegetačné strechy</t>
  </si>
  <si>
    <t>-1589885200</t>
  </si>
  <si>
    <t>283230006450.P</t>
  </si>
  <si>
    <t>Odvodňovací systém z tvrdeného polyetylénu s nakašírovanou geotextíliou, výška nopov 10 mm, pre vegetačné strechy</t>
  </si>
  <si>
    <t>891465784</t>
  </si>
  <si>
    <t>712370380.P1.1</t>
  </si>
  <si>
    <t>Zhotovenie koreňovej membrány z LD polyetylénu položenou voľne pre vegetačné strechy</t>
  </si>
  <si>
    <t>391370210</t>
  </si>
  <si>
    <t>693410003500.P</t>
  </si>
  <si>
    <t>Koreňová membrána URBANSCAPE ROOT MEMBRANE FLW500 z LD polyetylénu hr. 0,5 mm, šxl 4x25 m, proti prerastaniu koreňov alebo ekvivalent</t>
  </si>
  <si>
    <t>850451087</t>
  </si>
  <si>
    <t>712973220.P</t>
  </si>
  <si>
    <t>Detaily k PVC-P fóliam osadenie hotovej sanačnej vpuste</t>
  </si>
  <si>
    <t>473937731</t>
  </si>
  <si>
    <t>283770003700.P</t>
  </si>
  <si>
    <t>Sanačná vpusť pre PVC-P fólie, priemer 125 mm, dĺ. 400 mm</t>
  </si>
  <si>
    <t>-1255606380</t>
  </si>
  <si>
    <t>-1536188046</t>
  </si>
  <si>
    <t>712990040.S</t>
  </si>
  <si>
    <t>Položenie geotextílie vodorovne alebo zvislo na strechy ploché do 10°</t>
  </si>
  <si>
    <t>234957252</t>
  </si>
  <si>
    <t>693110004500.P1</t>
  </si>
  <si>
    <t>Geotextília netkaná 300 g/m2</t>
  </si>
  <si>
    <t>-417095435</t>
  </si>
  <si>
    <t>712991040.S</t>
  </si>
  <si>
    <t>Montáž podkladnej konštrukcie z OSB dosiek na atike šírky 411 - 620 mm pod klampiarske konštrukcie</t>
  </si>
  <si>
    <t>-1261178762</t>
  </si>
  <si>
    <t>311970001100.P</t>
  </si>
  <si>
    <t xml:space="preserve">Kotviaci prvok </t>
  </si>
  <si>
    <t>610364780</t>
  </si>
  <si>
    <t>607260000300.S</t>
  </si>
  <si>
    <t>Doska OSB nebrúsená hr. 18 mm</t>
  </si>
  <si>
    <t>1753439691</t>
  </si>
  <si>
    <t>712997002.P</t>
  </si>
  <si>
    <t>Montáž spádových atikových klinov z polystyrénu</t>
  </si>
  <si>
    <t>-1619734738</t>
  </si>
  <si>
    <t>283760007500.P</t>
  </si>
  <si>
    <t>Doska spádová z polystyrénu pre vyspádovanie plochých striech</t>
  </si>
  <si>
    <t>1836698693</t>
  </si>
  <si>
    <t>998712101.S</t>
  </si>
  <si>
    <t>Presun hmôt pre izoláciu povlakovej krytiny v objektoch výšky do 6 m</t>
  </si>
  <si>
    <t>414767860</t>
  </si>
  <si>
    <t>713141131.S</t>
  </si>
  <si>
    <t>Montáž tepelnej izolácie striech plochých do 10° minerálnou vlnou, jednovrstvová prilep. za studena</t>
  </si>
  <si>
    <t>1866521797</t>
  </si>
  <si>
    <t>631440025400.P</t>
  </si>
  <si>
    <t>Doska, 100x1200x2000 mm izolácia z kamennej vlny vhodná pre zateplenie plochých striech</t>
  </si>
  <si>
    <t>2029863015</t>
  </si>
  <si>
    <t>713141151.S</t>
  </si>
  <si>
    <t>Montáž tepelnej izolácie striech plochých do 10° minerálnou vlnou, jednovrstvová kladenými voľne</t>
  </si>
  <si>
    <t>312375779</t>
  </si>
  <si>
    <t>693410003520.P</t>
  </si>
  <si>
    <t>Substrát Urbanscape Green Roll (HTC GR), hydroakumulačná a rastová vrstva z MV hr. 40 mm, šxl 1x3 m alebo ekvivalent</t>
  </si>
  <si>
    <t>1683841797</t>
  </si>
  <si>
    <t>713141250.S</t>
  </si>
  <si>
    <t>Montáž tepelnej izolácie striech plochých do 10° minerálnou vlnou, dvojvrstvová kladenými voľne</t>
  </si>
  <si>
    <t>-1885798410</t>
  </si>
  <si>
    <t>631440024200.P</t>
  </si>
  <si>
    <t>-191009180</t>
  </si>
  <si>
    <t>631440024500.P</t>
  </si>
  <si>
    <t>Doska, 160x1200x2000 mm izolácia z kamennej vlny vhodná pre zateplenie plochých striech</t>
  </si>
  <si>
    <t>800401638</t>
  </si>
  <si>
    <t>-269350367</t>
  </si>
  <si>
    <t>764430350.P1</t>
  </si>
  <si>
    <t>Oplechovanie muriva a atík z plechu - príponka r.š. 565 mm</t>
  </si>
  <si>
    <t>-294857606</t>
  </si>
  <si>
    <t>764430500.P</t>
  </si>
  <si>
    <t>Oplechovanie múru - napojenie na strechu, z poplastovaného plechu, r.š. 185 mm</t>
  </si>
  <si>
    <t>1912664381</t>
  </si>
  <si>
    <t>764430520.P.2</t>
  </si>
  <si>
    <t>Oplechovanie múru - napojenie na stenu, z poplastovaného plechu, r.š. 380 mm</t>
  </si>
  <si>
    <t>-1419580674</t>
  </si>
  <si>
    <t>764430540.P</t>
  </si>
  <si>
    <t>Oplechovanie muriva a atík z poplastovaného plechu, vrátane rohov r.š. 610 mm</t>
  </si>
  <si>
    <t>-1964012444</t>
  </si>
  <si>
    <t>998764102.S</t>
  </si>
  <si>
    <t>Presun hmôt pre konštrukcie klampiarske v objektoch výšky nad 6 do 12 m</t>
  </si>
  <si>
    <t>2096860509</t>
  </si>
  <si>
    <t>SO.101_ASR4 - Výplňové konštrukcie</t>
  </si>
  <si>
    <t xml:space="preserve">    763 - Konštrukcie - drevostavby</t>
  </si>
  <si>
    <t>642940020.P</t>
  </si>
  <si>
    <t>Vyliatie nadpražia dvernej oceľovej zárubne čerstvým betónom</t>
  </si>
  <si>
    <t>1787119221</t>
  </si>
  <si>
    <t>642944121.S</t>
  </si>
  <si>
    <t>Dodatočná montáž oceľovej dverovej zárubne, plochy otvoru do 2,5 m2</t>
  </si>
  <si>
    <t>-946853021</t>
  </si>
  <si>
    <t>553310002100.P</t>
  </si>
  <si>
    <t>Zárubňa kovová protipožiarná šxv 300-1195x500-1970 a 2100 mm, dvojdielna na dodatočnú montáž</t>
  </si>
  <si>
    <t>2123447204</t>
  </si>
  <si>
    <t>-1060035908</t>
  </si>
  <si>
    <t>763</t>
  </si>
  <si>
    <t>Konštrukcie - drevostavby</t>
  </si>
  <si>
    <t>763182291.P</t>
  </si>
  <si>
    <t>Montáž zárubní oceľových ostatných pre SDK priečky do 4,75 m jednokrídlových</t>
  </si>
  <si>
    <t>994240158</t>
  </si>
  <si>
    <t>553310011200.P</t>
  </si>
  <si>
    <t>Zárubňa oceľová typ S 100 V/800 L/P pre sadrokartón</t>
  </si>
  <si>
    <t>-1756364095</t>
  </si>
  <si>
    <t>553310011300.P</t>
  </si>
  <si>
    <t>Zárubňa oceľová typ S 100 V/900 L/P pre sadrokartón</t>
  </si>
  <si>
    <t>875426857</t>
  </si>
  <si>
    <t>763182292.P</t>
  </si>
  <si>
    <t>Montáž zárubní oceľových ostatných pre SDK priečky do 4,75 m dvojkrídlových</t>
  </si>
  <si>
    <t>-1816539281</t>
  </si>
  <si>
    <t>553310011500</t>
  </si>
  <si>
    <t>Zárubňa oceľová typ S 100 V/1450 dvojkrídlová pre sadrokartón</t>
  </si>
  <si>
    <t>-1532314916</t>
  </si>
  <si>
    <t>998763301</t>
  </si>
  <si>
    <t>Presun hmôt pre sádrokartónové konštrukcie v objektoch výšky do 7 m</t>
  </si>
  <si>
    <t>-197932739</t>
  </si>
  <si>
    <t>764410530.S</t>
  </si>
  <si>
    <t>Oplechovanie parapetov z poplastovaného plechu, vrátane rohov r.š. 250 mm</t>
  </si>
  <si>
    <t>147694422</t>
  </si>
  <si>
    <t>998764101.S</t>
  </si>
  <si>
    <t>Presun hmôt pre konštrukcie klampiarske v objektoch výšky do 6 m</t>
  </si>
  <si>
    <t>821957973</t>
  </si>
  <si>
    <t>766621266.P</t>
  </si>
  <si>
    <t xml:space="preserve">Montáž okien drevených </t>
  </si>
  <si>
    <t>1354774672</t>
  </si>
  <si>
    <t>611110002800.501</t>
  </si>
  <si>
    <t>Drevené okno FIX, vxš 730x800 mm, jednosklo, pevné zasklenie z bepečnostného skla ESG, materiál drevina smrek nadpájaný</t>
  </si>
  <si>
    <t>-485377915</t>
  </si>
  <si>
    <t>611110002900.502</t>
  </si>
  <si>
    <t>Drevené okno FIX, vxš 730x900 mm, jednosklo, pevné zasklenie z bepečnostného skla ESG, materiál drevina smrek nadpájaný</t>
  </si>
  <si>
    <t>-2146598458</t>
  </si>
  <si>
    <t>611110003000.503</t>
  </si>
  <si>
    <t>Drevené okno FIX, vxš 730x1000 mm, jednosklo, pevné zasklenie z bepečnostného skla ESG, materiál drevina smrek nadpájaný</t>
  </si>
  <si>
    <t>404426224</t>
  </si>
  <si>
    <t>611110003500.504</t>
  </si>
  <si>
    <t>Drevené okno FIX, vxš 730x1500 mm, jednosklo, pevné zasklenie z bepečnostného skla ESG, materiál drevina smrek nadpájaný</t>
  </si>
  <si>
    <t>717767178</t>
  </si>
  <si>
    <t>611110008400.505</t>
  </si>
  <si>
    <t>Drevené okno FIX, vxš 1120x2000 mm,  jednosklo, pevné zasklenie z bepečnostného skla ESG, materiál drevina smrek nadpájaný</t>
  </si>
  <si>
    <t>1127057179</t>
  </si>
  <si>
    <t>766621400.S</t>
  </si>
  <si>
    <t>Montáž okien plastových s hydroizolačnými ISO páskami (exteriérová a interiérová)</t>
  </si>
  <si>
    <t>-662546085</t>
  </si>
  <si>
    <t>283290005900.S</t>
  </si>
  <si>
    <t>Tesniaca paropriepustná fólia polymér-flísová, š. 90 mm, dĺ. 30 m, pre tesnenie pripájacej škáry okenného rámu a muriva z exteriéru</t>
  </si>
  <si>
    <t>-1086660545</t>
  </si>
  <si>
    <t>283290006200.S</t>
  </si>
  <si>
    <t>Tesniaca paronepriepustná fólia polymér-flísová, š. 70 mm, dĺ. 30 m, pre tesnenie pripájacej škáry okenného rámu a muriva z interiéru</t>
  </si>
  <si>
    <t>-68682050</t>
  </si>
  <si>
    <t>611410008000.201</t>
  </si>
  <si>
    <t>Plastové okno jednokrídlové OS, vxš 1800x1200 mm, izolačné trojsklo</t>
  </si>
  <si>
    <t>-344361821</t>
  </si>
  <si>
    <t>611410006400.P</t>
  </si>
  <si>
    <t>Plastové okno jednokrídlové OS, vxš 750x1200 mm, izolačné trojsklo</t>
  </si>
  <si>
    <t>251621219</t>
  </si>
  <si>
    <t>611410008700.203</t>
  </si>
  <si>
    <t>Plastové okno dvojdielne OS+FIX, vxš 750x1800 mm, izolačné trojsklo</t>
  </si>
  <si>
    <t>520320765</t>
  </si>
  <si>
    <t>611410010400.P</t>
  </si>
  <si>
    <t>Plastové okno dvojdielne OS+FIX, vxš 750x2700 mm, izolačné trojsklo</t>
  </si>
  <si>
    <t>-1268124687</t>
  </si>
  <si>
    <t>766662112.S</t>
  </si>
  <si>
    <t>Montáž dverového krídla otočného jednokrídlového poldrážkového, do existujúcej zárubne, vrátane kovania</t>
  </si>
  <si>
    <t>1413582979</t>
  </si>
  <si>
    <t>549150000600.P1</t>
  </si>
  <si>
    <t>Kľučka dverová a štítok 2x, oceľ</t>
  </si>
  <si>
    <t>479378790</t>
  </si>
  <si>
    <t>549260000100.P</t>
  </si>
  <si>
    <t>Zámok zadlabávací vložkový pre obojstranné otváranie + vložka na spoločný kluč</t>
  </si>
  <si>
    <t>-2094885985</t>
  </si>
  <si>
    <t>611610002900.S</t>
  </si>
  <si>
    <t>Dvere vnútorné jednokrídlové, šírka 600-900 mm, výplň DTD doska, povrch CPL laminát, mechanicky odolné plné</t>
  </si>
  <si>
    <t>1721716325</t>
  </si>
  <si>
    <t>611650001100.P</t>
  </si>
  <si>
    <t>Dvere vnútorné protipožiarne drevené EW 15/ D3, šxv 900x1970 mm, požiarna výplň DTD, SK certifikát, CPL lamino 0,2 mm</t>
  </si>
  <si>
    <t>111508826</t>
  </si>
  <si>
    <t>766662132.S</t>
  </si>
  <si>
    <t>Montáž dverového krídla otočného dvojkrídlového poldrážkového, do existujúcej zárubne, vrátane kovania</t>
  </si>
  <si>
    <t>834219498</t>
  </si>
  <si>
    <t>549150000600.P2</t>
  </si>
  <si>
    <t>Guľa dverová a štítok 2x, oceľ</t>
  </si>
  <si>
    <t>-1240261149</t>
  </si>
  <si>
    <t>-1977821686</t>
  </si>
  <si>
    <t>549730000400.P</t>
  </si>
  <si>
    <t>Elektromechanický zámok a elektrovrátnik na interiérové dvere - M+D</t>
  </si>
  <si>
    <t>1345260856</t>
  </si>
  <si>
    <t>766669117.S</t>
  </si>
  <si>
    <t>Montáž samozatvárača pre dverné krídla s hmotnosťou do 50 kg</t>
  </si>
  <si>
    <t>491306178</t>
  </si>
  <si>
    <t>549170000500.S</t>
  </si>
  <si>
    <t>Samozatvárač dverí do 60 kg hydraulický, rozmer 173x85,5x76 mm, pre dvere šírky max. 900 mm</t>
  </si>
  <si>
    <t>-1493831439</t>
  </si>
  <si>
    <t>766694142.S</t>
  </si>
  <si>
    <t>Montáž parapetnej dosky plastovej šírky do 300 mm, dĺžky 1000-1600 mm</t>
  </si>
  <si>
    <t>-1415426829</t>
  </si>
  <si>
    <t>766694143.S</t>
  </si>
  <si>
    <t>Montáž parapetnej dosky plastovej šírky do 300 mm, dĺžky 1600-2600 mm</t>
  </si>
  <si>
    <t>-2491865</t>
  </si>
  <si>
    <t>766694144.S</t>
  </si>
  <si>
    <t>Montáž parapetnej dosky plastovej šírky do 300 mm, dĺžky nad 2600 mm</t>
  </si>
  <si>
    <t>-1928582598</t>
  </si>
  <si>
    <t>611560000400.P</t>
  </si>
  <si>
    <t>Parapetná doska plastová, šírka 300 mm, komôrková vnútorná</t>
  </si>
  <si>
    <t>-1116846003</t>
  </si>
  <si>
    <t>998766101.S</t>
  </si>
  <si>
    <t>Presun hmot pre konštrukcie stolárske v objektoch výšky do 6 m</t>
  </si>
  <si>
    <t>-1989188878</t>
  </si>
  <si>
    <t>767113110.P1</t>
  </si>
  <si>
    <t>Montáž a dodávka hlinikových zasklenných stien stĺpikovo priečnikovej konštrukcie, pohľadová šírka 55 mm, izolačné trojsklo, vrátane otvaravých častí - dvere a okna, kotviacích prvkov, tesnenia, lemovaích prvkov</t>
  </si>
  <si>
    <t>-290776093</t>
  </si>
  <si>
    <t>767660005.S</t>
  </si>
  <si>
    <t>Montáž siete proti hmyzu na okno, pevnej úchytkami na tesnenie</t>
  </si>
  <si>
    <t>1899137142</t>
  </si>
  <si>
    <t>553420000005.P</t>
  </si>
  <si>
    <t>Okenná sieť proti hmyzu pevná s vnútorným lemom na rám okna, reverzibilná z interiéru</t>
  </si>
  <si>
    <t>1553876369</t>
  </si>
  <si>
    <t>767660157.S</t>
  </si>
  <si>
    <t>Montáž hliníkovej vonkajšej žalúzie od šírky 80 cm do 140 cm a dĺžky 400 cm do podomietkovej schránky</t>
  </si>
  <si>
    <t>-196339149</t>
  </si>
  <si>
    <t>611530013200.P</t>
  </si>
  <si>
    <t>Žalúzie exteriérové hliníkové C-80, šxl 900x2750 mm, podomietkové prevedenie, vodiace lišty, ručné ovládanie, krycí plech</t>
  </si>
  <si>
    <t>-619302103</t>
  </si>
  <si>
    <t>767660161.S</t>
  </si>
  <si>
    <t>Montáž hliníkovej vonkajšej žalúzie od šírky 140 cm do 180 cm a dĺžky 260 cm do podomietkovej schránky</t>
  </si>
  <si>
    <t>1176214041</t>
  </si>
  <si>
    <t>611530030700.P</t>
  </si>
  <si>
    <t>Žalúzie exteriérové hliníkové C-80, šxl 1800x2300 mm, podomietkové prevedenie, vodiace lišty, ručné ovládanie, krycí plech</t>
  </si>
  <si>
    <t>1298243349</t>
  </si>
  <si>
    <t>767660170.S</t>
  </si>
  <si>
    <t>Montáž hliníkovej vonkajšej žalúzie od šírky 240 cm do 300 cm a dĺžky 160 cm do podomietkovej schránky</t>
  </si>
  <si>
    <t>-923299900</t>
  </si>
  <si>
    <t>611530047200.P</t>
  </si>
  <si>
    <t>Žalúzie exteriérové hliníkové C-80, šxl 2700x750 mm, podomietkové prevedenie, vodiace lišty, ručné ovládanie, krycí plech</t>
  </si>
  <si>
    <t>-1777888316</t>
  </si>
  <si>
    <t>767660171.S</t>
  </si>
  <si>
    <t>Montáž hliníkovej vonkajšej žalúzie od šírky 240 cm do 300 cm a dĺžky 260 cm do podomietkovej schránky</t>
  </si>
  <si>
    <t>1317284699</t>
  </si>
  <si>
    <t>611530048700.P</t>
  </si>
  <si>
    <t>Žalúzie exteriérové hliníkové C-80, šxl 2700x2300 mm, podomietkové prevedenie, vodiace lišty, ručné ovládanie, krycí plech</t>
  </si>
  <si>
    <t>1259799603</t>
  </si>
  <si>
    <t>767661556.S</t>
  </si>
  <si>
    <t>Montáž interierovej hliníkovej žalúzie od šírky 80 cm do 120 cm dĺžky do 260 cm</t>
  </si>
  <si>
    <t>502546940</t>
  </si>
  <si>
    <t>611530070800.P</t>
  </si>
  <si>
    <t>Žalúzie interiérové hliníkové, šxl 900x750 mm</t>
  </si>
  <si>
    <t>-1547701762</t>
  </si>
  <si>
    <t>611530074000.P</t>
  </si>
  <si>
    <t>Žalúzie interiérové hliníkové, šxl 1200x1800 mm</t>
  </si>
  <si>
    <t>-820094515</t>
  </si>
  <si>
    <t>611530073000.P</t>
  </si>
  <si>
    <t>Žalúzie interiérové hliníkové, šxl 1200x750 mm</t>
  </si>
  <si>
    <t>-689155133</t>
  </si>
  <si>
    <t>767661560.S</t>
  </si>
  <si>
    <t>Montáž interierovej hliníkovej žalúzie od šírky 120 cm do 200 cm dĺžky do 160 cm</t>
  </si>
  <si>
    <t>99324852</t>
  </si>
  <si>
    <t>611530079600.P</t>
  </si>
  <si>
    <t>Žalúzie interiérové hliníkové, šxl 1800x750 mm</t>
  </si>
  <si>
    <t>-1018991332</t>
  </si>
  <si>
    <t>998767101.S</t>
  </si>
  <si>
    <t>Presun hmôt pre kovové stavebné doplnkové konštrukcie v objektoch výšky do 6 m</t>
  </si>
  <si>
    <t>236271148</t>
  </si>
  <si>
    <t>SO.101_ASR5 - Interiér</t>
  </si>
  <si>
    <t xml:space="preserve">    784 - Maľby</t>
  </si>
  <si>
    <t>611460124.S</t>
  </si>
  <si>
    <t>Príprava vnútorného podkladu stropov penetráciou pod omietky a nátery</t>
  </si>
  <si>
    <t>1701489542</t>
  </si>
  <si>
    <t>611467512.P</t>
  </si>
  <si>
    <t>Vnútorná sadrová omietka stropov hr. 10 mm</t>
  </si>
  <si>
    <t>-1967346951</t>
  </si>
  <si>
    <t>611481121.S</t>
  </si>
  <si>
    <t>Potiahnutie vnútorných stropov sklotextílnou mriežkou s vložením bez lepidla</t>
  </si>
  <si>
    <t>-1076268849</t>
  </si>
  <si>
    <t>612460124.S</t>
  </si>
  <si>
    <t>Príprava vnútorného podkladu stien penetráciou pod omietky a nátery</t>
  </si>
  <si>
    <t>379288145</t>
  </si>
  <si>
    <t>612467512.P</t>
  </si>
  <si>
    <t>Vnútorná sadrová omietka stien, hr. 10 mm</t>
  </si>
  <si>
    <t>1360694339</t>
  </si>
  <si>
    <t>612467623.P</t>
  </si>
  <si>
    <t>Vnútorná sadrová omietka stien, hr. 15 mm</t>
  </si>
  <si>
    <t>56650428</t>
  </si>
  <si>
    <t>612481022.P</t>
  </si>
  <si>
    <t xml:space="preserve">Okenný a dverový plastový dilatačný profil pre omietky </t>
  </si>
  <si>
    <t>-348835414</t>
  </si>
  <si>
    <t>612481031.P</t>
  </si>
  <si>
    <t>Rohový profil z pozinkovaného plechu pre omietky</t>
  </si>
  <si>
    <t>-1579025717</t>
  </si>
  <si>
    <t>612481121.S</t>
  </si>
  <si>
    <t>Potiahnutie vnútorných stien sklotextílnou mriežkou s vložením bez lepidla</t>
  </si>
  <si>
    <t>-1337819772</t>
  </si>
  <si>
    <t>632001011.S</t>
  </si>
  <si>
    <t>Zhotovenie separačnej fólie v podlahových vrstvách z PE</t>
  </si>
  <si>
    <t>1790082483</t>
  </si>
  <si>
    <t>283290003600.P</t>
  </si>
  <si>
    <t>Separačná fólia FE, šxl 1,3x100 m, na oddelenie poterov, PE</t>
  </si>
  <si>
    <t>501827496</t>
  </si>
  <si>
    <t>632001021.S</t>
  </si>
  <si>
    <t>Zhotovenie okrajovej dilatačnej pásky z PE</t>
  </si>
  <si>
    <t>775522327</t>
  </si>
  <si>
    <t>283320005000.S</t>
  </si>
  <si>
    <t>Okrajová dilatačná páska z PE 100/5 mm s fóliou na oddilatovanie poterov od stenových konštrukcií</t>
  </si>
  <si>
    <t>-1587930323</t>
  </si>
  <si>
    <t>632001051.P</t>
  </si>
  <si>
    <t>Zhotovenie jednonásobného penetračného náteru pre podláhy</t>
  </si>
  <si>
    <t>186800587</t>
  </si>
  <si>
    <t>585520008700.P</t>
  </si>
  <si>
    <t>Penetračný náter na nasiakavé podklady pod potery, samonivelizačné hmoty a stavebné lepidlá</t>
  </si>
  <si>
    <t>637088308</t>
  </si>
  <si>
    <t>632452217.S</t>
  </si>
  <si>
    <t>Cementový poter, pevnosti v tlaku 20 MPa, hr. 40 mm</t>
  </si>
  <si>
    <t>-859141652</t>
  </si>
  <si>
    <t>632452617.P</t>
  </si>
  <si>
    <t>Cementová samonivelizačná (vyrovnavacia) stierka, hr. 9 mm</t>
  </si>
  <si>
    <t>-1544867241</t>
  </si>
  <si>
    <t>632452621.P</t>
  </si>
  <si>
    <t>Cementová samonivelizačná (vyrovnavacia) stierka, hr. 13 mm</t>
  </si>
  <si>
    <t>-46315444</t>
  </si>
  <si>
    <t>634601511.P1</t>
  </si>
  <si>
    <t xml:space="preserve">Tmelenie pružným tmelom silikónovým  </t>
  </si>
  <si>
    <t>-1912866532</t>
  </si>
  <si>
    <t>634601511.S</t>
  </si>
  <si>
    <t>Zaplnenie dilatačných škár v mazaninách tmelom silikónovým  šírky škáry do 5 mm</t>
  </si>
  <si>
    <t>-198928799</t>
  </si>
  <si>
    <t>634920011.S</t>
  </si>
  <si>
    <t>Rezanie dilatačných škár v čiastočne zatvrdnutej betónovej mazanine alebo poteru hĺbky nad 10 do 20 mm, šírky do 5 mm</t>
  </si>
  <si>
    <t>486076273</t>
  </si>
  <si>
    <t>776990105.P</t>
  </si>
  <si>
    <t>Vysávanie podkladu pred kladením podláh</t>
  </si>
  <si>
    <t>2144484381</t>
  </si>
  <si>
    <t>952901111.S</t>
  </si>
  <si>
    <t>Vyčistenie budov pri výške podlaží do 4 m</t>
  </si>
  <si>
    <t>282238821</t>
  </si>
  <si>
    <t>1965717347</t>
  </si>
  <si>
    <t>711111001.S</t>
  </si>
  <si>
    <t>Zhotovenie izolácie proti zemnej vlhkosti vodorovná náterom penetračným za studena</t>
  </si>
  <si>
    <t>-1670657003</t>
  </si>
  <si>
    <t>1195500944</t>
  </si>
  <si>
    <t>711141559.S</t>
  </si>
  <si>
    <t>Zhotovenie  izolácie proti zemnej vlhkosti a tlakovej vode vodorovná NAIP pritavením</t>
  </si>
  <si>
    <t>-1209617296</t>
  </si>
  <si>
    <t>-591158039</t>
  </si>
  <si>
    <t>711211001.P</t>
  </si>
  <si>
    <t>Jednozlož. hydroizolačná hmota, náter na vnútorne použitie, vodorovná</t>
  </si>
  <si>
    <t>-855173088</t>
  </si>
  <si>
    <t>247710009300.P</t>
  </si>
  <si>
    <t>Tesniací pás na vystuženie kútov pri aplikácií hydroizolačného náteru</t>
  </si>
  <si>
    <t>336345941</t>
  </si>
  <si>
    <t>-1342926849</t>
  </si>
  <si>
    <t>713122111.S</t>
  </si>
  <si>
    <t>Montáž tepelnej izolácie podláh polystyrénom, kladeným voľne v jednej vrstve</t>
  </si>
  <si>
    <t>1468859514</t>
  </si>
  <si>
    <t>283720000800.S</t>
  </si>
  <si>
    <t>Doska EPS hr. 40 mm, pevnosť v tlaku 150 kPa, na zateplenie podláh a plochých striech</t>
  </si>
  <si>
    <t>-1078556629</t>
  </si>
  <si>
    <t>1805021128</t>
  </si>
  <si>
    <t>763115512.P</t>
  </si>
  <si>
    <t>Priečka SDK hr. 100 mm dvojito opláštená doskami RB 12.5 mm s tep. izoláciou, CW 50</t>
  </si>
  <si>
    <t>84399041</t>
  </si>
  <si>
    <t>763115712.P</t>
  </si>
  <si>
    <t>Priečka SDK hr. 100 mm dvojito opláštená doskami RBI 12.5 mm s tep. izoláciou, CW 50</t>
  </si>
  <si>
    <t>1601143918</t>
  </si>
  <si>
    <t>763115712.P1</t>
  </si>
  <si>
    <t>Priečka SDK hr. 100 mm dvojito opláštená doskami RB/RBI 12.5 mm s tep. izoláciou, CW 50</t>
  </si>
  <si>
    <t>1418589643</t>
  </si>
  <si>
    <t>763115714.P1</t>
  </si>
  <si>
    <t>Priečka SDK hr. 150 mm dvojito opláštená doskami RB/RBI 12.5 mm s tep. izoláciou, CW 100</t>
  </si>
  <si>
    <t>-1414405138</t>
  </si>
  <si>
    <t>763116562.P</t>
  </si>
  <si>
    <t>Priečka SDK hr. 200 mm dvojito opláštená doskami RBI 12.5 mm, dvojitá podkonštrukcia 2xCW 50 s medzerou</t>
  </si>
  <si>
    <t>1152128499</t>
  </si>
  <si>
    <t>763116572.P</t>
  </si>
  <si>
    <t>Priečka SDK Rigips hr. 300 mm dvojito opláštená doskami RBI 12.5 mm, dvojitá podkonštrukcia 2xCW 50 s medzerou alebo ekvivalent</t>
  </si>
  <si>
    <t>819367697</t>
  </si>
  <si>
    <t>763126620.P</t>
  </si>
  <si>
    <t>Predsadená SDK stena Rigips hr. 75 mm, dvojito opláštená doskou RB 12.5 mm, spriahnutá na oceľ. konštrukcií R-CD alebo ekvivalent</t>
  </si>
  <si>
    <t>-960444731</t>
  </si>
  <si>
    <t>763126622.P</t>
  </si>
  <si>
    <t>Predsadená SDK stena Rigips hr. 75 mm, dvojito opláštená doskou RBI 12.5 mm, spriahnutá na oceľ. konštrukcií R-CD alebo ekvivalent</t>
  </si>
  <si>
    <t>-670920522</t>
  </si>
  <si>
    <t>763138220</t>
  </si>
  <si>
    <t>Podhľad SDK Rigips RB 12.5 mm závesný, dvojúrovňová oceľová podkonštrukcia CD alebo ekvivalent</t>
  </si>
  <si>
    <t>1932000679</t>
  </si>
  <si>
    <t>763138222</t>
  </si>
  <si>
    <t>Podhľad SDK Rigips RBI 12.5 mm závesný, dvojúrovňová oceľová podkonštrukcia CD alebo ekvivalent</t>
  </si>
  <si>
    <t>1891581955</t>
  </si>
  <si>
    <t>-1946522732</t>
  </si>
  <si>
    <t>69</t>
  </si>
  <si>
    <t>775413220.S</t>
  </si>
  <si>
    <t>Montáž prechodovej lišty priskrutkovaním</t>
  </si>
  <si>
    <t>66246807</t>
  </si>
  <si>
    <t>70</t>
  </si>
  <si>
    <t>611990001100.S</t>
  </si>
  <si>
    <t>Lišta prechodová skrutkovacia, šírka 40 mm</t>
  </si>
  <si>
    <t>457983630</t>
  </si>
  <si>
    <t>71</t>
  </si>
  <si>
    <t>776411000</t>
  </si>
  <si>
    <t>Lepenie podlahových líšt soklových</t>
  </si>
  <si>
    <t>-939842673</t>
  </si>
  <si>
    <t>72</t>
  </si>
  <si>
    <t>283410017900.P2</t>
  </si>
  <si>
    <t>Soklová lišta, fabionový a krycí profil - PAD10</t>
  </si>
  <si>
    <t>-1113754912</t>
  </si>
  <si>
    <t>73</t>
  </si>
  <si>
    <t>776420011</t>
  </si>
  <si>
    <t>Lepenie podlahových soklov z PVC vytiahnutím</t>
  </si>
  <si>
    <t>-2144828508</t>
  </si>
  <si>
    <t>74</t>
  </si>
  <si>
    <t>284110003120.P</t>
  </si>
  <si>
    <t>Podlaha PVC  homogénna, max. obj. hm. 2800g/m2, hr. 2mm</t>
  </si>
  <si>
    <t>-797887087</t>
  </si>
  <si>
    <t>75</t>
  </si>
  <si>
    <t>284110002620.P</t>
  </si>
  <si>
    <t>Podlaha PVC  homogénna, max. obj. hm. 2800g/m2, hr. 2mm, pre mokré priestory</t>
  </si>
  <si>
    <t>82808653</t>
  </si>
  <si>
    <t>76</t>
  </si>
  <si>
    <t>776470010.S</t>
  </si>
  <si>
    <t>Lepenie a rezanie podlahových soklov z koberca</t>
  </si>
  <si>
    <t>-1831347368</t>
  </si>
  <si>
    <t>77</t>
  </si>
  <si>
    <t>697410003536.P</t>
  </si>
  <si>
    <t>Kobercový štvorec slučkový, šxlxhr 500x500x6 mm</t>
  </si>
  <si>
    <t>-1330366327</t>
  </si>
  <si>
    <t>78</t>
  </si>
  <si>
    <t>776521100.S</t>
  </si>
  <si>
    <t>Lepenie povlakových podláh z PVC homogénnych pásov</t>
  </si>
  <si>
    <t>1482521147</t>
  </si>
  <si>
    <t>79</t>
  </si>
  <si>
    <t>284110003120.P.1</t>
  </si>
  <si>
    <t>-29149128</t>
  </si>
  <si>
    <t>80</t>
  </si>
  <si>
    <t>-1990597780</t>
  </si>
  <si>
    <t>81</t>
  </si>
  <si>
    <t>1231090269</t>
  </si>
  <si>
    <t>82</t>
  </si>
  <si>
    <t>776572410.S</t>
  </si>
  <si>
    <t>Lepenie textilných podláh - kobercov zo štvorcov, dielcov</t>
  </si>
  <si>
    <t>1271452552</t>
  </si>
  <si>
    <t>83</t>
  </si>
  <si>
    <t>1529463311</t>
  </si>
  <si>
    <t>84</t>
  </si>
  <si>
    <t>776620010.S</t>
  </si>
  <si>
    <t>Lepenie PVC heterogénnych alebo homogénnych v pásoch na steny</t>
  </si>
  <si>
    <t>-936274971</t>
  </si>
  <si>
    <t>85</t>
  </si>
  <si>
    <t>284110003200.P</t>
  </si>
  <si>
    <t>Obklad stenový PVC homogénny, max. obj.hm 2800g/m2, hr. 2mm</t>
  </si>
  <si>
    <t>565082338</t>
  </si>
  <si>
    <t>86</t>
  </si>
  <si>
    <t>998776101.S</t>
  </si>
  <si>
    <t>Presun hmôt pre podlahy povlakové v objektoch výšky do 6 m</t>
  </si>
  <si>
    <t>-1795619919</t>
  </si>
  <si>
    <t>784</t>
  </si>
  <si>
    <t>Maľby</t>
  </si>
  <si>
    <t>64</t>
  </si>
  <si>
    <t>784410100</t>
  </si>
  <si>
    <t>Penetrovanie jednonásobné jemnozrnných podkladov výšky do 3,80 m</t>
  </si>
  <si>
    <t>1932164435</t>
  </si>
  <si>
    <t>65</t>
  </si>
  <si>
    <t>784418011</t>
  </si>
  <si>
    <t>Zakrývanie otvorov, podláh a zariadení fóliou v miestnostiach alebo na schodisku</t>
  </si>
  <si>
    <t>423251950</t>
  </si>
  <si>
    <t>66</t>
  </si>
  <si>
    <t>784452271.P</t>
  </si>
  <si>
    <t>Maľby z maliarskych zmesí, ručne nanášané dvojnásobné základné na podklad jemnozrnný výšky do 3,80 m</t>
  </si>
  <si>
    <t>1222480976</t>
  </si>
  <si>
    <t>67</t>
  </si>
  <si>
    <t>784452271.P1</t>
  </si>
  <si>
    <t>Maľby z maliarskych zmesí na úpravu povrchov detských izieb, ..., ručne nanášané dvojnásobné základné na podklad jemnozrnný výšky do 3,80 m</t>
  </si>
  <si>
    <t>-1988398851</t>
  </si>
  <si>
    <t>68</t>
  </si>
  <si>
    <t>784459251.P</t>
  </si>
  <si>
    <t>Maľby z maliarskych zmesí, umývateľný interiérový náter na jemnozrnný podklad výšky do 3,80 m</t>
  </si>
  <si>
    <t>400028836</t>
  </si>
  <si>
    <t>SO.101_ASR6 - Ostatné</t>
  </si>
  <si>
    <t xml:space="preserve">    2 - Zakladanie</t>
  </si>
  <si>
    <t xml:space="preserve">    8 - Rúrové vedenie</t>
  </si>
  <si>
    <t xml:space="preserve">    725 - Zdravotechnika - zariaďovacie predmety</t>
  </si>
  <si>
    <t xml:space="preserve">    783 - Nátery</t>
  </si>
  <si>
    <t xml:space="preserve">    786 - Čalúnnické práce</t>
  </si>
  <si>
    <t xml:space="preserve">    787 - Zasklievanie</t>
  </si>
  <si>
    <t>HZS - Hodinové zúčtovacie sadzby</t>
  </si>
  <si>
    <t>174101001.S</t>
  </si>
  <si>
    <t>Zásyp sypaninou so zhutnením jám, šachiet, rýh, zárezov alebo okolo objektov do 100 m3</t>
  </si>
  <si>
    <t>1642577143</t>
  </si>
  <si>
    <t>175101202.S</t>
  </si>
  <si>
    <t>Obsyp objektov sypaninou z vhodných hornín 1 až 4 s prehodením sypaniny</t>
  </si>
  <si>
    <t>-789127170</t>
  </si>
  <si>
    <t>Zakladanie</t>
  </si>
  <si>
    <t>275313711.S</t>
  </si>
  <si>
    <t>Betón základových pätiek, prostý tr. C 25/30</t>
  </si>
  <si>
    <t>-1335597052</t>
  </si>
  <si>
    <t>289971211.S</t>
  </si>
  <si>
    <t>Zhotovenie vrstvy z geotextílie na upravenom povrchu sklon do 1 : 5 , šírky od 0 do 3 m</t>
  </si>
  <si>
    <t>-1705544826</t>
  </si>
  <si>
    <t>693110004500.S</t>
  </si>
  <si>
    <t>Geotextília polypropylénová netkaná 300 g/m2</t>
  </si>
  <si>
    <t>-2030919543</t>
  </si>
  <si>
    <t>411121121.S</t>
  </si>
  <si>
    <t>Montáž panela stropného prefabrikovaného zo železobetónu šírky do 1200 mm, dĺ. do 3800 mm</t>
  </si>
  <si>
    <t>959644176</t>
  </si>
  <si>
    <t>593430000500.P</t>
  </si>
  <si>
    <t>Stropná doska železobetónová, lxšxv 600x300x100 mm</t>
  </si>
  <si>
    <t>1405281117</t>
  </si>
  <si>
    <t>411321414.S</t>
  </si>
  <si>
    <t>Betón stropov doskových a trámových,  železový tr. C 25/30</t>
  </si>
  <si>
    <t>897122006</t>
  </si>
  <si>
    <t>411351107.S</t>
  </si>
  <si>
    <t>Debnenie stropov doskových zhotovenie-tradičné</t>
  </si>
  <si>
    <t>1904241853</t>
  </si>
  <si>
    <t>411351108.S</t>
  </si>
  <si>
    <t>Debnenie stropov doskových odstránenie-tradičné</t>
  </si>
  <si>
    <t>2074433445</t>
  </si>
  <si>
    <t>411354173.S</t>
  </si>
  <si>
    <t>Podporná konštrukcia stropov výšky do 4 m pre zaťaženie do 12 kPa zhotovenie</t>
  </si>
  <si>
    <t>-56870637</t>
  </si>
  <si>
    <t>411354174.S</t>
  </si>
  <si>
    <t>Podporná konštrukcia stropov výšky do 4 m pre zaťaženie do 12 kPa odstránenie</t>
  </si>
  <si>
    <t>366211269</t>
  </si>
  <si>
    <t>411361821.S</t>
  </si>
  <si>
    <t>Výstuž stropov doskových, trámových, vložkových,konzolových alebo balkónových, B500 (10505)</t>
  </si>
  <si>
    <t>501049497</t>
  </si>
  <si>
    <t>631313711.S</t>
  </si>
  <si>
    <t>Mazanina z betónu prostého (m3) tr. C 25/30 hr.nad 80 do 120 mm</t>
  </si>
  <si>
    <t>901457504</t>
  </si>
  <si>
    <t>631351101.S</t>
  </si>
  <si>
    <t>Debnenie stien, rýh a otvorov v podlahách zhotovenie</t>
  </si>
  <si>
    <t>-367613661</t>
  </si>
  <si>
    <t>631351102.S</t>
  </si>
  <si>
    <t>Debnenie stien, rýh a otvorov v podlahách odstránenie</t>
  </si>
  <si>
    <t>-580354837</t>
  </si>
  <si>
    <t>631362442.S</t>
  </si>
  <si>
    <t>Výstuž mazanín z betónov (z kameniva) a z ľahkých betónov zo sietí KARI, priemer drôtu 8/8 mm, veľkosť oka 150x150 mm</t>
  </si>
  <si>
    <t>-1699925113</t>
  </si>
  <si>
    <t>Násyp z kameniva na okapový chodník</t>
  </si>
  <si>
    <t>-288573775</t>
  </si>
  <si>
    <t>-261667020</t>
  </si>
  <si>
    <t>640879282</t>
  </si>
  <si>
    <t>632452245.P</t>
  </si>
  <si>
    <t>Cementový poter (vhodný aj ako spádový), hr. 30 mm</t>
  </si>
  <si>
    <t>-1379909832</t>
  </si>
  <si>
    <t>Rúrové vedenie</t>
  </si>
  <si>
    <t>899101111.P1</t>
  </si>
  <si>
    <t>Osadenie nerezového krytu šachty</t>
  </si>
  <si>
    <t>-1373323311</t>
  </si>
  <si>
    <t>552410000200.P</t>
  </si>
  <si>
    <t>Kryt šachty z nerezovej ocele s voliteľnou výplňou, rozmer 600x600x83mm</t>
  </si>
  <si>
    <t>407004047</t>
  </si>
  <si>
    <t>216904112.P1</t>
  </si>
  <si>
    <t>Očistenie plôch tlakovou vodou</t>
  </si>
  <si>
    <t>-834307453</t>
  </si>
  <si>
    <t>916561112.S</t>
  </si>
  <si>
    <t>Osadenie záhonového alebo parkového obrubníka betón., do lôžka z bet. pros. tr. C 16/20 s bočnou oporou</t>
  </si>
  <si>
    <t>-1294812024</t>
  </si>
  <si>
    <t>592170001400.S</t>
  </si>
  <si>
    <t>Obrubník parkový, lxšxv 500x50x200 mm, prírodný</t>
  </si>
  <si>
    <t>-1959814267</t>
  </si>
  <si>
    <t>918101112.S</t>
  </si>
  <si>
    <t>Lôžko pod obrubníky, krajníky alebo obruby z dlažobných kociek z betónu prostého tr. C 16/20</t>
  </si>
  <si>
    <t>593962048</t>
  </si>
  <si>
    <t>1198207825</t>
  </si>
  <si>
    <t>953946201.P</t>
  </si>
  <si>
    <t>Montáž a dodávka balkónového profilu (hliníkový) RT/30 mm</t>
  </si>
  <si>
    <t>-540494273</t>
  </si>
  <si>
    <t>953996628.P1</t>
  </si>
  <si>
    <t>Ukončovací profil pre napojenie oplechovania LX45 (plastový)</t>
  </si>
  <si>
    <t>2000393797</t>
  </si>
  <si>
    <t>959941113.P</t>
  </si>
  <si>
    <t>Chemická kotva s kotevným svorníkom M10 tesnená chemickou ampulkou do betónu, ŽB, kameňa, s vyvŕtaním otvoru M10</t>
  </si>
  <si>
    <t>121285997</t>
  </si>
  <si>
    <t>959941122.P</t>
  </si>
  <si>
    <t>Chemická kotva s kotevnou oceľou (R12) tesnená chemickou ampulkou do betónu, ŽB, kameňa, s vyvŕtaním otvoru M12/150 mm</t>
  </si>
  <si>
    <t>1151088366</t>
  </si>
  <si>
    <t>959941122.P.1</t>
  </si>
  <si>
    <t>Chemická kotva s kotevným svorníkom M 12 tesnená chemickou ampulkou, s vyvŕtaním otvoru M12</t>
  </si>
  <si>
    <t>-726063445</t>
  </si>
  <si>
    <t>959941132.P</t>
  </si>
  <si>
    <t>Chemická kotva s kotevným svorníkom M16 tesnená chemickou ampulkou do betónu, ŽB, kameňa, s vyvŕtaním otvoru M16</t>
  </si>
  <si>
    <t>198423389</t>
  </si>
  <si>
    <t>971290266</t>
  </si>
  <si>
    <t>Jednozlož. hydroizolačná hmota disperzná, 2x náter, vodorovný</t>
  </si>
  <si>
    <t>-28661539</t>
  </si>
  <si>
    <t>998711102.S</t>
  </si>
  <si>
    <t>Presun hmôt pre izoláciu proti vode v objektoch výšky nad 6 do 12 m</t>
  </si>
  <si>
    <t>510961357</t>
  </si>
  <si>
    <t>965660388</t>
  </si>
  <si>
    <t>-2118733104</t>
  </si>
  <si>
    <t>631440024300.P</t>
  </si>
  <si>
    <t>Doska, 120x1200x2000 mm izolácia z kamennej vlny vhodná pre zateplenie plochých striech</t>
  </si>
  <si>
    <t>-2140166861</t>
  </si>
  <si>
    <t>1885043653</t>
  </si>
  <si>
    <t>725</t>
  </si>
  <si>
    <t>Zdravotechnika - zariaďovacie predmety</t>
  </si>
  <si>
    <t>725190010.P</t>
  </si>
  <si>
    <t>Montáž deliacej sanitarnej priečky</t>
  </si>
  <si>
    <t>1731962870</t>
  </si>
  <si>
    <t>634310000100.P</t>
  </si>
  <si>
    <t>Detská deliaca priečka z laminovanej HPL dosky s rektifikačnou nožkou, rozmer 500x1200 mm, vrátane vygravirovaného obrázka</t>
  </si>
  <si>
    <t>1426896377</t>
  </si>
  <si>
    <t>998725101.S</t>
  </si>
  <si>
    <t>Presun hmôt pre zariaďovacie predmety v objektoch výšky do 6 m</t>
  </si>
  <si>
    <t>1149510271</t>
  </si>
  <si>
    <t>763170010</t>
  </si>
  <si>
    <t>Montáž revíznych dvierok pre sdk steny veľkosti do 0,10 m2</t>
  </si>
  <si>
    <t>-1754004667</t>
  </si>
  <si>
    <t>590160002300.P</t>
  </si>
  <si>
    <t>Dvierka revízne vývesné F2, šxl 300x300 mm, G125 do sadrokartónových systémov, vrátane cylindrického nábytkového zámku s klúčom</t>
  </si>
  <si>
    <t>104390727</t>
  </si>
  <si>
    <t>829259622</t>
  </si>
  <si>
    <t>766121210.P</t>
  </si>
  <si>
    <t>Montáž a dodávka sanitarnej steny s dverami, 1850x1950 mm, dvere 600x1925 mm, LDTD hr. 28 mm olemovaná eloxovanými hliník. profilmi, povrch. úprava vysokotlakový laminát, vrátane príslušenstva a kotviacích prvkov</t>
  </si>
  <si>
    <t>-22417518</t>
  </si>
  <si>
    <t>766699611.S</t>
  </si>
  <si>
    <t>Montáž krytov vykurovacieho telesa drevených natretých</t>
  </si>
  <si>
    <t>-1102401169</t>
  </si>
  <si>
    <t>615180000200.P</t>
  </si>
  <si>
    <t>Drevený kryt na radiátor z hobľovaných dosie, šxv 270x770 mm, s povrchovou úpravou</t>
  </si>
  <si>
    <t>-1679503356</t>
  </si>
  <si>
    <t>615180000200.P1</t>
  </si>
  <si>
    <t>Drevený kryt na radiátor z hobľovaných dosiek, šxv 270x470 mm, s povrchovou úpravou</t>
  </si>
  <si>
    <t>1849534237</t>
  </si>
  <si>
    <t>615180000200.P2</t>
  </si>
  <si>
    <t>Drevený kryt na radiátor z hobľovaných dosie, šxv 440x470 mm, s povrchovou úpravou</t>
  </si>
  <si>
    <t>-2067954844</t>
  </si>
  <si>
    <t>766811001.P</t>
  </si>
  <si>
    <t>Montáž a dodávka kuchynskej linky drevenej, vrátane skriniek, políc, pracovnej dosky, úchytmi, drezu, kotviacích prvkov</t>
  </si>
  <si>
    <t>kpl</t>
  </si>
  <si>
    <t>1604298704</t>
  </si>
  <si>
    <t>1732690234</t>
  </si>
  <si>
    <t>767161110.S</t>
  </si>
  <si>
    <t>Montáž zábradlia rovného z rúrok do muriva, s hmotnosťou 1 metra zábradlia do 20 kg</t>
  </si>
  <si>
    <t>1061282963</t>
  </si>
  <si>
    <t>767995101.S</t>
  </si>
  <si>
    <t>Montáž ostatných atypických kovových stavebných doplnkových konštrukcií do 5 kg</t>
  </si>
  <si>
    <t>1185564388</t>
  </si>
  <si>
    <t>137110000100.P</t>
  </si>
  <si>
    <t>Kovová ochrana rohu steny, dĺ. 1500 mm</t>
  </si>
  <si>
    <t>1021565177</t>
  </si>
  <si>
    <t>767995102.P</t>
  </si>
  <si>
    <t>Montáž ostatných atypických kovových stavebných doplnkových konštrukcií do 10 kg</t>
  </si>
  <si>
    <t>361975975</t>
  </si>
  <si>
    <t>767995103.S</t>
  </si>
  <si>
    <t>Montáž ostatných atypických kovových stavebných doplnkových konštrukcií nad 10 do 20 kg</t>
  </si>
  <si>
    <t>-61822303</t>
  </si>
  <si>
    <t>767995104.S</t>
  </si>
  <si>
    <t>Montáž ostatných atypických kovových stavebných doplnkových konštrukcií nad 20 do 50 kg</t>
  </si>
  <si>
    <t>-1603180942</t>
  </si>
  <si>
    <t>61</t>
  </si>
  <si>
    <t>767995105.S</t>
  </si>
  <si>
    <t>Montáž ostatných atypických kovových stavebných doplnkových konštrukcií nad 50 do 100 kg</t>
  </si>
  <si>
    <t>-1508510405</t>
  </si>
  <si>
    <t>62</t>
  </si>
  <si>
    <t>767995215.S</t>
  </si>
  <si>
    <t>Výroba atypického zábradlia rovného z rúrok</t>
  </si>
  <si>
    <t>1236157453</t>
  </si>
  <si>
    <t>63</t>
  </si>
  <si>
    <t>767995340.P</t>
  </si>
  <si>
    <t>Výroba doplnku stavebného atypického o hmotnosti do 10,0 kg stupňa zložitosti 3</t>
  </si>
  <si>
    <t>-820041387</t>
  </si>
  <si>
    <t>767995365.S</t>
  </si>
  <si>
    <t>Výroba doplnku stavebného atypického o hmotnosti od 10,01 do 20,0 kg stupňa zložitosti 3</t>
  </si>
  <si>
    <t>1458703250</t>
  </si>
  <si>
    <t>767995390.S</t>
  </si>
  <si>
    <t>Výroba doplnku stavebného atypického o hmotnosti od 20,01 do 300 kg stupňa zložitosti 3</t>
  </si>
  <si>
    <t>-932242037</t>
  </si>
  <si>
    <t>145620001600.P</t>
  </si>
  <si>
    <t>Profily oceľové</t>
  </si>
  <si>
    <t>1884234287</t>
  </si>
  <si>
    <t>136110000500.S</t>
  </si>
  <si>
    <t>Plech oceľový hrubý 5x1000x2000 mm, ozn. 10 004.0, podľa EN S185</t>
  </si>
  <si>
    <t>1766141326</t>
  </si>
  <si>
    <t>136110001000.S</t>
  </si>
  <si>
    <t>Plech oceľový hrubý 10x1000x2000 mm, ozn. 10 004.0, podľa EN S185</t>
  </si>
  <si>
    <t>-1698801508</t>
  </si>
  <si>
    <t>767995107.P</t>
  </si>
  <si>
    <t>Dielenská projektová dokumentácia oceľových konštrukcií</t>
  </si>
  <si>
    <t>-2115920127</t>
  </si>
  <si>
    <t>-1205079932</t>
  </si>
  <si>
    <t>776551010.P2</t>
  </si>
  <si>
    <t>Montáž a dodávka liatej gumennej podlahy z EPDM, hr. 50 mm</t>
  </si>
  <si>
    <t>1076995633</t>
  </si>
  <si>
    <t>1374364095</t>
  </si>
  <si>
    <t>783</t>
  </si>
  <si>
    <t>Nátery</t>
  </si>
  <si>
    <t>783271001.P</t>
  </si>
  <si>
    <t>Nátery kov.stav.doplnk.konštr. polyuretánové- 105μm</t>
  </si>
  <si>
    <t>-1385301756</t>
  </si>
  <si>
    <t>783271007.P</t>
  </si>
  <si>
    <t xml:space="preserve">Nátery kov.stav.doplnk.konštr. polyuretánové </t>
  </si>
  <si>
    <t>697264843</t>
  </si>
  <si>
    <t>786</t>
  </si>
  <si>
    <t>Čalúnnické práce</t>
  </si>
  <si>
    <t>786612200.P</t>
  </si>
  <si>
    <t>Montáž a dodávka zatienenia pergoly baldachýnom, rozmer šxd 3,7x5,0 m, vrátane inštalačného materiálu</t>
  </si>
  <si>
    <t>-2011045860</t>
  </si>
  <si>
    <t>787</t>
  </si>
  <si>
    <t>Zasklievanie</t>
  </si>
  <si>
    <t>787340331.P</t>
  </si>
  <si>
    <t>Zasklievanie strešných konštr. sklom bezpečnostným VSG/EPS  na lišty, vrátane tmelenia</t>
  </si>
  <si>
    <t>-130478350</t>
  </si>
  <si>
    <t>631260001340.P</t>
  </si>
  <si>
    <t xml:space="preserve">Prítlačná lišta s gumenným tesnením </t>
  </si>
  <si>
    <t>-2032581462</t>
  </si>
  <si>
    <t>998787102.S</t>
  </si>
  <si>
    <t>Presun hmôt pre zasklievanie v objektoch výšky nad 6 do 12 m</t>
  </si>
  <si>
    <t>-777749701</t>
  </si>
  <si>
    <t>HZS</t>
  </si>
  <si>
    <t>Hodinové zúčtovacie sadzby</t>
  </si>
  <si>
    <t>HZS000311</t>
  </si>
  <si>
    <t>Stavebno montážne práce menej náročne, pomocné alebo manipulačné (Tr. 1) v rozsahu menej ako 4 hodiny</t>
  </si>
  <si>
    <t>hod</t>
  </si>
  <si>
    <t>512</t>
  </si>
  <si>
    <t>1838751911</t>
  </si>
  <si>
    <t>449170000900.P</t>
  </si>
  <si>
    <t>Prenosný hasiaci prístroj práškový ABC 6 kg, vrátane držiaku na stenu</t>
  </si>
  <si>
    <t>1443527766</t>
  </si>
  <si>
    <t>Úroveň 3:</t>
  </si>
  <si>
    <t>SO.101_ELI - Elektroinštalácia a bleskozvod</t>
  </si>
  <si>
    <t>M - Práce a dodávky M</t>
  </si>
  <si>
    <t xml:space="preserve">    21-M - Elektromontáže</t>
  </si>
  <si>
    <t>Práce a dodávky M</t>
  </si>
  <si>
    <t>21-M</t>
  </si>
  <si>
    <t>Elektromontáže</t>
  </si>
  <si>
    <t>210010016</t>
  </si>
  <si>
    <t>Elektroinštalácia a blezkozvod podľa samostatného rozpočtu</t>
  </si>
  <si>
    <t>1390976764</t>
  </si>
  <si>
    <t>SO.101_UK - Ústredné vykurovanie</t>
  </si>
  <si>
    <t xml:space="preserve">    733 - Ústredné kúrenie, rozvodné potrubie</t>
  </si>
  <si>
    <t xml:space="preserve">    734 - Ústredné kúrenie, armatúry.</t>
  </si>
  <si>
    <t xml:space="preserve">    735 - Ústredné kúrenie, vykurovacie telesá</t>
  </si>
  <si>
    <t xml:space="preserve">    23-M - Montáže potrubia</t>
  </si>
  <si>
    <t>971036004</t>
  </si>
  <si>
    <t>Jadrové vrty diamantovými korunkami do D 50 mm do stien - murivo tehlové -0,00003t</t>
  </si>
  <si>
    <t>cm</t>
  </si>
  <si>
    <t>516308479</t>
  </si>
  <si>
    <t>974029133.S</t>
  </si>
  <si>
    <t>Vysekanie rýh v murive kamennom do hĺbky 50 mm a š. do 100mm,  -0,01200t</t>
  </si>
  <si>
    <t>1924847666</t>
  </si>
  <si>
    <t>979011111</t>
  </si>
  <si>
    <t>-1877179341</t>
  </si>
  <si>
    <t>979011121</t>
  </si>
  <si>
    <t>Zvislá doprava sutiny a vybúraných hmôt za každé ďalšie podlažie</t>
  </si>
  <si>
    <t>-1488364995</t>
  </si>
  <si>
    <t>2096248524</t>
  </si>
  <si>
    <t>1381306109</t>
  </si>
  <si>
    <t>671708178</t>
  </si>
  <si>
    <t>713482121.S</t>
  </si>
  <si>
    <t>Montáž trubíc z PE, hr.15-20 mm,vnút.priemer do 38 mm</t>
  </si>
  <si>
    <t>1626119954</t>
  </si>
  <si>
    <t>283310004900.S</t>
  </si>
  <si>
    <t>Izolačná PE trubica dxhr. 35x20 mm, nadrezaná, na izolovanie rozvodov vody, kúrenia, zdravotechniky</t>
  </si>
  <si>
    <t>-458970365</t>
  </si>
  <si>
    <t>998713201</t>
  </si>
  <si>
    <t>%</t>
  </si>
  <si>
    <t>314752776</t>
  </si>
  <si>
    <t>998713292</t>
  </si>
  <si>
    <t>Izolácie tepelné, prípl.za presun nad vymedz. najväčšiu dopravnú vzdial. do 100 m</t>
  </si>
  <si>
    <t>-339103853</t>
  </si>
  <si>
    <t>733</t>
  </si>
  <si>
    <t>Ústredné kúrenie, rozvodné potrubie</t>
  </si>
  <si>
    <t>733120815</t>
  </si>
  <si>
    <t>Demontáž potrubia z oceľových rúrok hladkých do priem. 38,  -0,00254t</t>
  </si>
  <si>
    <t>1958630783</t>
  </si>
  <si>
    <t>733125012</t>
  </si>
  <si>
    <t>Potrubie z uhlíkovej ocele spájané lisovaním 28x1,5 + T-kusy, spojky, kolená...</t>
  </si>
  <si>
    <t>-1680727742</t>
  </si>
  <si>
    <t>733125015</t>
  </si>
  <si>
    <t>Potrubie z uhlíkovej ocele spájané lisovaním 35x1,5 + T-kusy, spojky, kolená...</t>
  </si>
  <si>
    <t>-1228431506</t>
  </si>
  <si>
    <t>733126300.S1</t>
  </si>
  <si>
    <t>Zaslepenie exist. potrubia</t>
  </si>
  <si>
    <t>499754372</t>
  </si>
  <si>
    <t>733191301.1</t>
  </si>
  <si>
    <t>Tlaková skúška potrubia z uhlík.ocele priemeru do 32 mm</t>
  </si>
  <si>
    <t>-534955405</t>
  </si>
  <si>
    <t>733167100</t>
  </si>
  <si>
    <t>Montáž plasthliníkového potrubia lisovaním D 16</t>
  </si>
  <si>
    <t>1433667039</t>
  </si>
  <si>
    <t>UV520435</t>
  </si>
  <si>
    <t>HERZ Rúrka HERZ-LINE PE-RT 16 x 2, 5-vrstvová, s ochrannou vrstvou EVOH zabraňujúcou difúzii kyslíka podľa DIN 4726, bal. 240 m, červená alebo ekvivalent</t>
  </si>
  <si>
    <t>1609399866</t>
  </si>
  <si>
    <t>733167157</t>
  </si>
  <si>
    <t>Montáž plasthliníkového prechodu  lisovaním D 16</t>
  </si>
  <si>
    <t>-604031307</t>
  </si>
  <si>
    <t>1609803</t>
  </si>
  <si>
    <t>Prechodka na plastovú rúrku 16 x 2, G 3/4"</t>
  </si>
  <si>
    <t>-211756928</t>
  </si>
  <si>
    <t>733167178</t>
  </si>
  <si>
    <t>Montáž plasthliníkového kolena lisovaním D 16</t>
  </si>
  <si>
    <t>1442377491</t>
  </si>
  <si>
    <t>P711600</t>
  </si>
  <si>
    <t>Tvarovka lis. - koleno 90°, 16 x 2</t>
  </si>
  <si>
    <t>-1976545177</t>
  </si>
  <si>
    <t>733167212.1</t>
  </si>
  <si>
    <t>Montáž plasthliníkových tvaroviek nad rámec ( 10 % z ceny )</t>
  </si>
  <si>
    <t>-2129418160</t>
  </si>
  <si>
    <t>733191301</t>
  </si>
  <si>
    <t>Tlaková skúška plastového potrubia do 32 mm</t>
  </si>
  <si>
    <t>-1913143817</t>
  </si>
  <si>
    <t>998733201</t>
  </si>
  <si>
    <t>Presun hmôt pre rozvody potrubia v objektoch výšky do 6 m</t>
  </si>
  <si>
    <t>-1926028028</t>
  </si>
  <si>
    <t>998733293</t>
  </si>
  <si>
    <t>Rozvody potrubia, prípl.za presun nad vymedz. najväčšiu dopravnú vzdial. do 100 m</t>
  </si>
  <si>
    <t>1756343584</t>
  </si>
  <si>
    <t>734</t>
  </si>
  <si>
    <t>Ústredné kúrenie, armatúry.</t>
  </si>
  <si>
    <t>734200812</t>
  </si>
  <si>
    <t>Demontáž armatúry závitovej s jedným závitom nad 1/2 do G 1,  -0,00110t</t>
  </si>
  <si>
    <t>878071784</t>
  </si>
  <si>
    <t>734209112</t>
  </si>
  <si>
    <t>Montáž závitovej armatúry s 2 závitmi do G 1/2</t>
  </si>
  <si>
    <t>-1118283650</t>
  </si>
  <si>
    <t>27649</t>
  </si>
  <si>
    <t>TS-90. priamy 1/2"</t>
  </si>
  <si>
    <t>1237424220</t>
  </si>
  <si>
    <t>27748</t>
  </si>
  <si>
    <t>RL-5. priamy 1/2"</t>
  </si>
  <si>
    <t>-1100546201</t>
  </si>
  <si>
    <t>734209115</t>
  </si>
  <si>
    <t>Montáž závitovej armatúry s 2 závitmi G 1</t>
  </si>
  <si>
    <t>466019113</t>
  </si>
  <si>
    <t>1220103</t>
  </si>
  <si>
    <t>HERZ Kohút guľový  "MODUL" DN 25, PN 25, s pákovým ovládačom (Silumin), 2 x vnútorný závit, teleso s kovanej mosadze, poniklované alebo ekvivalent</t>
  </si>
  <si>
    <t>-480918677</t>
  </si>
  <si>
    <t>734209116.S</t>
  </si>
  <si>
    <t>Montáž závitovej armatúry s 2 závitmi G 5/4</t>
  </si>
  <si>
    <t>1084622569</t>
  </si>
  <si>
    <t>551210044318</t>
  </si>
  <si>
    <t>Ventil STRÖMAX -GMF DN 25, priamy vyvažovací s meracími ventilčekmi pre meranie tlakovej diferencie, prírubový, HERZ alebo ekvivalent</t>
  </si>
  <si>
    <t>674399775</t>
  </si>
  <si>
    <t>1220104</t>
  </si>
  <si>
    <t>HERZ Kohút guľový  "MODUL" DN 32, PN 25, s pákovým ovládačom (Silumin), 2 x vnútorný závit, teleso s kovanej mosadze, poniklované alebo ekvivalent</t>
  </si>
  <si>
    <t>389569718</t>
  </si>
  <si>
    <t>734223208</t>
  </si>
  <si>
    <t>Montáž termostatickej hlavice kvapalinovej jednoduchej</t>
  </si>
  <si>
    <t>súb.</t>
  </si>
  <si>
    <t>-1431710081</t>
  </si>
  <si>
    <t>1986110</t>
  </si>
  <si>
    <t>HERZ Hlavica termostatická "HERZCULES" závit M 28 x 1,5, v masívnom vyhotovení proti vandalizmu, max. hodnotu teploty možno znížiť o 10 K bez zmeny nastavenia, teplotný rozsah 8 - 26°C alebo ekvivalent</t>
  </si>
  <si>
    <t>-1127849744</t>
  </si>
  <si>
    <t>998734201</t>
  </si>
  <si>
    <t>Presun hmôt pre armatúry v objektoch výšky do 6 m</t>
  </si>
  <si>
    <t>-947971850</t>
  </si>
  <si>
    <t>998734293</t>
  </si>
  <si>
    <t>Armatúry, prípl.za presun nad vymedz. najväčšiu dopravnú vzdialenosť do 100 m</t>
  </si>
  <si>
    <t>1461336743</t>
  </si>
  <si>
    <t>HZS000211r</t>
  </si>
  <si>
    <t>Ostatné prepojovacie potrubia a potrubné spojovacie tvarovky (flexi nerez.rúrky, matice, kolená, vsuvky, ...) % z ceny</t>
  </si>
  <si>
    <t>sub</t>
  </si>
  <si>
    <t>-2077364163</t>
  </si>
  <si>
    <t>735</t>
  </si>
  <si>
    <t>Ústredné kúrenie, vykurovacie telesá</t>
  </si>
  <si>
    <t>735151811</t>
  </si>
  <si>
    <t>Demontáž radiátora</t>
  </si>
  <si>
    <t>-1473240161</t>
  </si>
  <si>
    <t>735154113.S</t>
  </si>
  <si>
    <t>Montáž vykurovacieho telesa panelového dvojradového výšky 300 mm/ dĺžky 1400-1800 mm</t>
  </si>
  <si>
    <t>-1440786178</t>
  </si>
  <si>
    <t>K00213018009016011</t>
  </si>
  <si>
    <t>Oceľové panelové radiátory KORAD 21K 300x1800, s bočným pripojením, s 2 panelmi a 1 konvektorom alebo ekvivalent</t>
  </si>
  <si>
    <t>60681624</t>
  </si>
  <si>
    <t>735154140.S</t>
  </si>
  <si>
    <t>Montáž vykurovacieho telesa panelového dvojradového výšky 600 mm/ dĺžky 400-600 mm</t>
  </si>
  <si>
    <t>749994521</t>
  </si>
  <si>
    <t>K00216004009016011</t>
  </si>
  <si>
    <t>Oceľové panelové radiátory KORAD 21K 600x400, s bočným pripojením, s 2 panelmi a 1 konvektorom alebo ekvivalent</t>
  </si>
  <si>
    <t>-1060456409</t>
  </si>
  <si>
    <t>K00216006009016011</t>
  </si>
  <si>
    <t>Oceľové panelové radiátory KORAD 21K 600x600, s bočným pripojením, s 2 panelmi a 1 konvektorom alebo ekvivalent</t>
  </si>
  <si>
    <t>76593122</t>
  </si>
  <si>
    <t>735154141.S</t>
  </si>
  <si>
    <t>Montáž vykurovacieho telesa panelového dvojradového výšky 600 mm/ dĺžky 700-900 mm</t>
  </si>
  <si>
    <t>-2072209199</t>
  </si>
  <si>
    <t>K00216008009016011</t>
  </si>
  <si>
    <t>Oceľové panelové radiátory KORAD 21K 600x800, s bočným pripojením, s 2 panelmi a 1 konvektorom alebo ekvivalent</t>
  </si>
  <si>
    <t>-992553049</t>
  </si>
  <si>
    <t>735154143</t>
  </si>
  <si>
    <t>Montáž vykurovacieho telesa panelového dvojradového výšky 600 mm/ dĺžky 1400-1800 mm</t>
  </si>
  <si>
    <t>1371916027</t>
  </si>
  <si>
    <t>K00216014009016011</t>
  </si>
  <si>
    <t>Oceľové panelové radiátory KORAD 21K 600x1400, s bočným pripojením, s 2 panelmi a 1 konvektorom alebo ekvivalent</t>
  </si>
  <si>
    <t>235172581</t>
  </si>
  <si>
    <t>K00216016009016011</t>
  </si>
  <si>
    <t>Oceľové panelové radiátory KORAD 21K 600x1600, s bočným pripojením, s 2 panelmi a 1 konvektorom alebo ekvivalent</t>
  </si>
  <si>
    <t>-1379233122</t>
  </si>
  <si>
    <t>K00216020009016011</t>
  </si>
  <si>
    <t>Oceľové panelové radiátory KORAD 21K 600x2000, s bočným pripojením, s 2 panelmi a 1 konvektorom alebo ekvivalent</t>
  </si>
  <si>
    <t>1219639147</t>
  </si>
  <si>
    <t>735158120</t>
  </si>
  <si>
    <t>Vykurovacie telesá panelové, tlaková skúška telesa vodou U. S. Steel Košice dvojradového</t>
  </si>
  <si>
    <t>-329904622</t>
  </si>
  <si>
    <t>735000912</t>
  </si>
  <si>
    <t>Vyregulovanie dvojregulačného ventilu s termostatickým ovládaním</t>
  </si>
  <si>
    <t>425955</t>
  </si>
  <si>
    <t>735153300</t>
  </si>
  <si>
    <t>Príplatok k cene za odvzdušňovací ventil telies U. S. Steel Košice s príplatkom 8 %</t>
  </si>
  <si>
    <t>473610386</t>
  </si>
  <si>
    <t>735191910</t>
  </si>
  <si>
    <t>Napustenie vody do vykurovacieho systému vrátane potrubia o v. pl. vykurovacích telies</t>
  </si>
  <si>
    <t>878175876</t>
  </si>
  <si>
    <t>735311570.S</t>
  </si>
  <si>
    <t>Montáž zostavy rozdeľovač / zberač na stenu typ 8 cestný</t>
  </si>
  <si>
    <t>-747103698</t>
  </si>
  <si>
    <t>1853208</t>
  </si>
  <si>
    <t>HERZ Rozdeľovač tyčový 8-okruhový, DN 25 pre vykurovacie okruhy plošného vykurovanie, s termostatickými zvrškami a regulačnými prietokomermi (0 - 2,5 l/min), prípojky okruhov G 3/4" alebo ekvivalent</t>
  </si>
  <si>
    <t>648664767</t>
  </si>
  <si>
    <t>735311770</t>
  </si>
  <si>
    <t>Montáž skrinky rozdeľovača pod omietku</t>
  </si>
  <si>
    <t>178305477</t>
  </si>
  <si>
    <t>1856915</t>
  </si>
  <si>
    <t>HERZ Skriňa rozdeľovača z oceľového pozinkovaného plechu pre montáž do steny, šírka 750 mm, hĺbka 80-110 mm, biela alebo ekvivalent</t>
  </si>
  <si>
    <t>-341234480</t>
  </si>
  <si>
    <t>998735101</t>
  </si>
  <si>
    <t>Presun hmôt pre vykurovacie telesá v objektoch výšky do 6 m</t>
  </si>
  <si>
    <t>127632682</t>
  </si>
  <si>
    <t>998735193</t>
  </si>
  <si>
    <t>Vykurovacie telesá, prípl.za presun nad vymedz. najväčšiu dopr. vzdial. do 500 m</t>
  </si>
  <si>
    <t>-1398212499</t>
  </si>
  <si>
    <t>23-M</t>
  </si>
  <si>
    <t>Montáže potrubia</t>
  </si>
  <si>
    <t>230180065</t>
  </si>
  <si>
    <t>Montáž rúrových dielov DN 25</t>
  </si>
  <si>
    <t>-1229669356</t>
  </si>
  <si>
    <t>316170047100.S</t>
  </si>
  <si>
    <t>Prechodka s vonkajším závitom d 28 mm - 1" lisovacia, uhlíková oceľ</t>
  </si>
  <si>
    <t>256</t>
  </si>
  <si>
    <t>335479195</t>
  </si>
  <si>
    <t>230180066</t>
  </si>
  <si>
    <t>Montáž rúrových dielov DN 32</t>
  </si>
  <si>
    <t>-1462155869</t>
  </si>
  <si>
    <t>316170047400.S</t>
  </si>
  <si>
    <t>Prechodka s vonkajším závitom d 35 mm - 1 1/4" lisovacia, uhlíková oceľ</t>
  </si>
  <si>
    <t>740334579</t>
  </si>
  <si>
    <t>MV</t>
  </si>
  <si>
    <t>Murárske výpomoci</t>
  </si>
  <si>
    <t>-1384141808</t>
  </si>
  <si>
    <t>PM</t>
  </si>
  <si>
    <t>Podružný materiál</t>
  </si>
  <si>
    <t>-286476485</t>
  </si>
  <si>
    <t>PPV</t>
  </si>
  <si>
    <t>Podiel pridružených výkonov</t>
  </si>
  <si>
    <t>539757469</t>
  </si>
  <si>
    <t>552810005800.S</t>
  </si>
  <si>
    <t>Záves stropný nadstaviteľný</t>
  </si>
  <si>
    <t>-1880040850</t>
  </si>
  <si>
    <t>HZS000213</t>
  </si>
  <si>
    <t>Uvedenie technológie a zariadení do prevádzky</t>
  </si>
  <si>
    <t>262144</t>
  </si>
  <si>
    <t>-761873929</t>
  </si>
  <si>
    <t>HZS000312</t>
  </si>
  <si>
    <t>Skúšobná prevádzka vykurovacieho systému, vyregulovanie</t>
  </si>
  <si>
    <t>-669406754</t>
  </si>
  <si>
    <t>SO.101_VZT - Vzduchotechnika</t>
  </si>
  <si>
    <t xml:space="preserve">    769 - Montáže vzduchotechnických zariad.</t>
  </si>
  <si>
    <t xml:space="preserve">    36-M - Montáž prev.,mer. a regul.zariadení</t>
  </si>
  <si>
    <t>943943221.S</t>
  </si>
  <si>
    <t>Montáž lešenia priestorového ľahkého bez podláh pri zaťaženie do 2 kPa, výšky do 10 m</t>
  </si>
  <si>
    <t>1153212146</t>
  </si>
  <si>
    <t>943943821.S</t>
  </si>
  <si>
    <t>Demontáž lešenia priestorového ľahkého bez podláh pri zaťažení do 2 kPa, výšky do 10 m</t>
  </si>
  <si>
    <t>2097720895</t>
  </si>
  <si>
    <t>943955031.S</t>
  </si>
  <si>
    <t>Montáž lešeňovej podlahy bez priečnikov výšky do 10 m</t>
  </si>
  <si>
    <t>1271786465</t>
  </si>
  <si>
    <t>943955192.S</t>
  </si>
  <si>
    <t>Príplatok za prvý a každý i začatý mesiac použitia lešeňovej podlahy, pre všetky výšky do 40 m</t>
  </si>
  <si>
    <t>-629904900</t>
  </si>
  <si>
    <t>971036021</t>
  </si>
  <si>
    <t>Jadrové vrty diamantovými korunkami do D 300 mm do stien - murivo tehlové -0,00113t</t>
  </si>
  <si>
    <t>-1580742319</t>
  </si>
  <si>
    <t>-663216296</t>
  </si>
  <si>
    <t>-1003525124</t>
  </si>
  <si>
    <t>979081111</t>
  </si>
  <si>
    <t>-73982626</t>
  </si>
  <si>
    <t>-954438578</t>
  </si>
  <si>
    <t>979082111</t>
  </si>
  <si>
    <t>Vnútrostavenisková doprava sutiny a skladovanie vybúraných hmôt do 10 m</t>
  </si>
  <si>
    <t>1433488041</t>
  </si>
  <si>
    <t>1883096145</t>
  </si>
  <si>
    <t>Montáže vzduchotechnických zariad.</t>
  </si>
  <si>
    <t>769011000</t>
  </si>
  <si>
    <t>Montáž ventilátora malého axiálneho nástenného na stenu veľkosť: 100</t>
  </si>
  <si>
    <t>-151984876</t>
  </si>
  <si>
    <t>429110004800</t>
  </si>
  <si>
    <t>Ventilátor malý, axiálny DECOR 100 CZ, 12V, IP57, ELEKTRODESIGN alebo ekvivalent</t>
  </si>
  <si>
    <t>869231000</t>
  </si>
  <si>
    <t>769021000</t>
  </si>
  <si>
    <t>Montáž spiro potrubia do DN 100</t>
  </si>
  <si>
    <t>1905954002</t>
  </si>
  <si>
    <t>429810000200</t>
  </si>
  <si>
    <t>Potrubie kruhové spiro DN 100, dĺžka 1000 mm, TZB GLOBAL alebo ekvivalent</t>
  </si>
  <si>
    <t>565784632</t>
  </si>
  <si>
    <t>769021006</t>
  </si>
  <si>
    <t>Montáž spiro potrubia DN 160-180</t>
  </si>
  <si>
    <t>82203523</t>
  </si>
  <si>
    <t>429810000500</t>
  </si>
  <si>
    <t>Potrubie kruhové spiro DN 160, dĺžka 1000 mm, TZB GLOBAL alebo ekvivalent</t>
  </si>
  <si>
    <t>-1333342648</t>
  </si>
  <si>
    <t>769021009</t>
  </si>
  <si>
    <t>Montáž spiro potrubia DN 200-225</t>
  </si>
  <si>
    <t>-654717953</t>
  </si>
  <si>
    <t>429810000700</t>
  </si>
  <si>
    <t>Potrubie kruhové spiro DN 200, dĺžka 1000 mm, TZB GLOBAL alebo ekvivalent</t>
  </si>
  <si>
    <t>-1253662684</t>
  </si>
  <si>
    <t>769021112</t>
  </si>
  <si>
    <t>Montáž ohybnej Al hadice priemeru 100-130 mm</t>
  </si>
  <si>
    <t>-1214998980</t>
  </si>
  <si>
    <t>KR500100050</t>
  </si>
  <si>
    <t>SEMIFLEX 100/3 Heavy odolné flexo alebo ekvivalent</t>
  </si>
  <si>
    <t>694614210</t>
  </si>
  <si>
    <t>769021319</t>
  </si>
  <si>
    <t>Montáž kolena 90° na spiro potrubie DN 80-150</t>
  </si>
  <si>
    <t>-2135650162</t>
  </si>
  <si>
    <t>429850007700</t>
  </si>
  <si>
    <t>Koleno KS 90˚ DN 100 pre kruhové spiro potrubie, TZB GLOBAL alebo ekvivalent</t>
  </si>
  <si>
    <t>-981640664</t>
  </si>
  <si>
    <t>769021322</t>
  </si>
  <si>
    <t>Montáž kolena 90° na spiro potrubie DN 160-250</t>
  </si>
  <si>
    <t>289790653</t>
  </si>
  <si>
    <t>429850008100</t>
  </si>
  <si>
    <t>Koleno KS 90˚ DN 160 pre kruhové spiro potrubie, TZB GLOBAL alebo ekvivalent</t>
  </si>
  <si>
    <t>-1043288371</t>
  </si>
  <si>
    <t>429850008300</t>
  </si>
  <si>
    <t>Koleno KS 90˚ DN 200 pre kruhové spiro potrubie, TZB GLOBAL alebo ekvivalent</t>
  </si>
  <si>
    <t>-611714330</t>
  </si>
  <si>
    <t>769021532</t>
  </si>
  <si>
    <t>Montáž samoťahovej hlavice priemeru 160-200 mm</t>
  </si>
  <si>
    <t>-1209267275</t>
  </si>
  <si>
    <t>DA100100020</t>
  </si>
  <si>
    <t>TU 200 štandard - ventil.hlavica</t>
  </si>
  <si>
    <t>-1543271743</t>
  </si>
  <si>
    <t>769071289r</t>
  </si>
  <si>
    <t>dalšie tvarovky, potrubia...( % z ceny )</t>
  </si>
  <si>
    <t>510751179</t>
  </si>
  <si>
    <t>998769201</t>
  </si>
  <si>
    <t>Presun hmôt pre montáž vzduchotechnických zariadení v stavbe (objekte) výšky do 7 m</t>
  </si>
  <si>
    <t>55231091</t>
  </si>
  <si>
    <t>HZS000111</t>
  </si>
  <si>
    <t>Stavebno montážne práce menej náročne, pomocné alebo manupulačné (Tr. 1) v rozsahu viac ako 8 hodín</t>
  </si>
  <si>
    <t>-1302848747</t>
  </si>
  <si>
    <t>HZS000113.S</t>
  </si>
  <si>
    <t>Stavebno montážne práce náročné ucelené - odborné, tvorivé remeselné (Tr. 3) v rozsahu viac ako 8 hodín</t>
  </si>
  <si>
    <t>-2078301898</t>
  </si>
  <si>
    <t>HZS000214.S</t>
  </si>
  <si>
    <t>Stavebno montážne práce najnáročnejšie na odbornosť - prehliadky pracoviska a revízie (Tr. 4) v rozsahu viac ako 4 a menej ako 8 hodín</t>
  </si>
  <si>
    <t>-535550251</t>
  </si>
  <si>
    <t>36-M</t>
  </si>
  <si>
    <t>Montáž prev.,mer. a regul.zariadení</t>
  </si>
  <si>
    <t>HZS000212</t>
  </si>
  <si>
    <t>-569887275</t>
  </si>
  <si>
    <t>Montážny, kotviaci a spojovací materiál</t>
  </si>
  <si>
    <t>1836528200</t>
  </si>
  <si>
    <t>HZS000214</t>
  </si>
  <si>
    <t>OP a OS elektrického zariadenia v zmysle STN 33 1500:1990~2008</t>
  </si>
  <si>
    <t>-293253613</t>
  </si>
  <si>
    <t>HZS000215</t>
  </si>
  <si>
    <t>Funkčné skúšky zariadení, vrátane vyhotovenia protokolu o funkčných skúškach</t>
  </si>
  <si>
    <t>-1724042918</t>
  </si>
  <si>
    <t xml:space="preserve">SO.101_ZTI1 - Zdravotechnika </t>
  </si>
  <si>
    <t>734 - Ústredné kúrenie, armatúry.</t>
  </si>
  <si>
    <t xml:space="preserve">    722 - Zdravotechnika - vnútorný vodovod</t>
  </si>
  <si>
    <t xml:space="preserve">    723 - Zdravotechnika - vnútorný plynovod</t>
  </si>
  <si>
    <t xml:space="preserve">    725 - Zdravotechnika - zariaď. predmety</t>
  </si>
  <si>
    <t>23-M - Montáže potrubia</t>
  </si>
  <si>
    <t>971056012.S</t>
  </si>
  <si>
    <t>Jadrové vrty diamantovými korunkami do D 130 mm do stien - železobetónových -0,00032t</t>
  </si>
  <si>
    <t>1776990287</t>
  </si>
  <si>
    <t>-127408267</t>
  </si>
  <si>
    <t>979011121.S</t>
  </si>
  <si>
    <t>-1185049463</t>
  </si>
  <si>
    <t>130874547</t>
  </si>
  <si>
    <t>1403427087</t>
  </si>
  <si>
    <t>879315662</t>
  </si>
  <si>
    <t>734296120</t>
  </si>
  <si>
    <t>Montáž zmiešavacej armatúry trojcestnej DN 25 s ručným ovládaním</t>
  </si>
  <si>
    <t>-457518967</t>
  </si>
  <si>
    <t>98919</t>
  </si>
  <si>
    <t>Zmiešavací ventil proti obareniu</t>
  </si>
  <si>
    <t>-2003129212</t>
  </si>
  <si>
    <t>-698248976</t>
  </si>
  <si>
    <t>1475457001</t>
  </si>
  <si>
    <t>283310004700.S</t>
  </si>
  <si>
    <t>Izolačná PE trubica dxhr. 22x20 mm, nadrezaná, na izolovanie rozvodov vody, kúrenia, zdravotechniky</t>
  </si>
  <si>
    <t>-601482177</t>
  </si>
  <si>
    <t>713482305</t>
  </si>
  <si>
    <t>Montaž trubíc  hr. do 13 mm, vnút.priemer 22 - 42 mm</t>
  </si>
  <si>
    <t>1829236351</t>
  </si>
  <si>
    <t>283310002800.S</t>
  </si>
  <si>
    <t>Izolačná PE trubica dxhr. 20x13 mm, nadrezaná, na izolovanie rozvodov vody, kúrenia, zdravotechniky</t>
  </si>
  <si>
    <t>-319106059</t>
  </si>
  <si>
    <t>283310003100.S</t>
  </si>
  <si>
    <t>Izolačná PE trubica dxhr. 28x13 mm, nadrezaná, na izolovanie rozvodov vody, kúrenia, zdravotechniky</t>
  </si>
  <si>
    <t>190531378</t>
  </si>
  <si>
    <t>283310003200.S</t>
  </si>
  <si>
    <t>Izolačná PE trubica dxhr. 32x13 mm, nadrezaná, na izolovanie rozvodov vody, kúrenia, zdravotechniky</t>
  </si>
  <si>
    <t>-1896239946</t>
  </si>
  <si>
    <t>283310003400.S</t>
  </si>
  <si>
    <t>Izolačná PE trubica dxhr. 40x13 mm, nadrezaná, na izolovanie rozvodov vody, kúrenia, zdravotechniky</t>
  </si>
  <si>
    <t>698801624</t>
  </si>
  <si>
    <t>570718886</t>
  </si>
  <si>
    <t>820561301</t>
  </si>
  <si>
    <t>721140802</t>
  </si>
  <si>
    <t>Demontáž potrubia z liatinových rúr odpadového alebo dažďového do DN 100,  -0,01492t</t>
  </si>
  <si>
    <t>-232483476</t>
  </si>
  <si>
    <t>721171208.S</t>
  </si>
  <si>
    <t>Potrubie z rúr PE-HD 110/4,3 mm ležaté zavesené (vrátane tvaroviek)</t>
  </si>
  <si>
    <t>1410517041</t>
  </si>
  <si>
    <t>721171306.S</t>
  </si>
  <si>
    <t>Potrubie z rúr PE-HD 75/3 mm ležaté (vrátane tvaroviek)</t>
  </si>
  <si>
    <t>2134981529</t>
  </si>
  <si>
    <t>721171502</t>
  </si>
  <si>
    <t>Potrubie z rúr PE-HD 40/3 odpadné prípojné (vrátane tvaroviek)</t>
  </si>
  <si>
    <t>-580769284</t>
  </si>
  <si>
    <t>721171503</t>
  </si>
  <si>
    <t>Potrubie z rúr PE-HD 50/3 odpadné prípojné  (vrátane tvaroviek)</t>
  </si>
  <si>
    <t>-1376745070</t>
  </si>
  <si>
    <t>721171508</t>
  </si>
  <si>
    <t>Potrubie z rúr PE-HD 110/4,3 odpadné prípojné ( vrátane tvaroviek )</t>
  </si>
  <si>
    <t>2023900158</t>
  </si>
  <si>
    <t>721172336.S</t>
  </si>
  <si>
    <t>Montáž redukcie HT potrubia DN 125</t>
  </si>
  <si>
    <t>1682482671</t>
  </si>
  <si>
    <t>286530123200.S</t>
  </si>
  <si>
    <t>Redukcia excentrická krátka PE-HD, D 125/110 mm</t>
  </si>
  <si>
    <t>2002404666</t>
  </si>
  <si>
    <t>721174009.S</t>
  </si>
  <si>
    <t>Montáž kanalizačného potrubia z PE-HD zváraného natupo D 75 mm</t>
  </si>
  <si>
    <t>1575654747</t>
  </si>
  <si>
    <t>286130037900.S</t>
  </si>
  <si>
    <t>Rúra D 75/75 mm, kanalizačný systém HDPE, dĺ. 5 m</t>
  </si>
  <si>
    <t>-1428524260</t>
  </si>
  <si>
    <t>286530138900.S</t>
  </si>
  <si>
    <t>Odbočka kanalizačná PE-HD, D 75/50 mm</t>
  </si>
  <si>
    <t>-313154846</t>
  </si>
  <si>
    <t>721174015</t>
  </si>
  <si>
    <t>Montáž kanalizačného potrubia z PE-HD zváraného natupo D 110 mm</t>
  </si>
  <si>
    <t>1229153857</t>
  </si>
  <si>
    <t>286130038100</t>
  </si>
  <si>
    <t>Rúra D 100/110 mm, kanalizačný systém HDPE, dĺ. 5 m</t>
  </si>
  <si>
    <t>2009668607</t>
  </si>
  <si>
    <t>286530140400.S</t>
  </si>
  <si>
    <t>Odbočka kanalizačná PE-HD, D 110/110 mm</t>
  </si>
  <si>
    <t>-326769286</t>
  </si>
  <si>
    <t>286530149900.S</t>
  </si>
  <si>
    <t>Odbočka trojnásobná guľová kanalizačná PE-HD 88,5°/135°, D 110/110 mm</t>
  </si>
  <si>
    <t>-165798776</t>
  </si>
  <si>
    <t>721174018.S</t>
  </si>
  <si>
    <t>Montáž kanalizačného potrubia z PE-HD zváraného natupo D 125 mm</t>
  </si>
  <si>
    <t>-1987056035</t>
  </si>
  <si>
    <t>286530146300</t>
  </si>
  <si>
    <t>Odbočka kanalizačná PE-HD 88,5°, D 125/100 mm, GEBERIT alebo ekvivalent</t>
  </si>
  <si>
    <t>-116336822</t>
  </si>
  <si>
    <t>286530066800.S</t>
  </si>
  <si>
    <t>Koleno 45° PE-HD, DN/D 125/125 mm</t>
  </si>
  <si>
    <t>196363568</t>
  </si>
  <si>
    <t>721174057</t>
  </si>
  <si>
    <t>Montáž tvarovky kanalizačného potrubia z PE-HD zváraného natupo D 110 mm</t>
  </si>
  <si>
    <t>-552930971</t>
  </si>
  <si>
    <t>286530264000</t>
  </si>
  <si>
    <t>Čistiaca tvarovka PE 90° s kruhovým servisným otvorom, D 110 mm, GEBERIT alebo ekvivalent</t>
  </si>
  <si>
    <t>940438841</t>
  </si>
  <si>
    <t>721180923r</t>
  </si>
  <si>
    <t>Spojovací materiál kolená, spojky, odbočky nad vymedzené množstvo (10 % z ceny)</t>
  </si>
  <si>
    <t>-1145752782</t>
  </si>
  <si>
    <t>721194104</t>
  </si>
  <si>
    <t>Zriadenie prípojky na potrubí vyvedenie a upevnenie odpadových výpustiek D 40x1, 8</t>
  </si>
  <si>
    <t>-40738884</t>
  </si>
  <si>
    <t>721194105</t>
  </si>
  <si>
    <t>Zriadenie prípojky na potrubí vyvedenie a upevnenie odpadových výpustiek D 50x1, 8</t>
  </si>
  <si>
    <t>-708854013</t>
  </si>
  <si>
    <t>721194109</t>
  </si>
  <si>
    <t>Zriadenie prípojky na potrubí vyvedenie a upevnenie odpadových výpustiek D 110x2, 3</t>
  </si>
  <si>
    <t>-583773022</t>
  </si>
  <si>
    <t>721274103.S</t>
  </si>
  <si>
    <t>Ventilačná hlavica strešná plastová DN 100</t>
  </si>
  <si>
    <t>354676331</t>
  </si>
  <si>
    <t>721290012.S</t>
  </si>
  <si>
    <t>Montáž privzdušňovacieho ventilu pre odpadové potrubia DN 110</t>
  </si>
  <si>
    <t>1528314582</t>
  </si>
  <si>
    <t>551610000100</t>
  </si>
  <si>
    <t>Privzdušňovacia hlavica HL900N, DN 50/75/110, (37 l/s), - 40 až + 60°C, dvojitá vzduchová izolácia, vnútorná kanalizácia, PP alebo ekvivalent</t>
  </si>
  <si>
    <t>-942751468</t>
  </si>
  <si>
    <t>551610000200</t>
  </si>
  <si>
    <t>Privzdušňovacia hlavica HL900NECO, DN 110, (37 l/s), - 40 až + 60°C, dvojitá izolačná stena, vnútorná kanalizácia, PP alebo ekvivalent</t>
  </si>
  <si>
    <t>-490751962</t>
  </si>
  <si>
    <t>721290111</t>
  </si>
  <si>
    <t>Ostatné - skúška tesnosti kanalizácie v objektoch vodou do DN 125</t>
  </si>
  <si>
    <t>-132326354</t>
  </si>
  <si>
    <t>998721201</t>
  </si>
  <si>
    <t>Presun hmôt pre vnútornú kanalizáciu v objektoch výšky do 6 m</t>
  </si>
  <si>
    <t>1414085716</t>
  </si>
  <si>
    <t>998721292</t>
  </si>
  <si>
    <t>Vnútorná kanalizácia, prípl.za presun nad vymedz. najväč. dopr. vzdial. do 100m</t>
  </si>
  <si>
    <t>459132901</t>
  </si>
  <si>
    <t>722</t>
  </si>
  <si>
    <t>Zdravotechnika - vnútorný vodovod</t>
  </si>
  <si>
    <t>722171132.S</t>
  </si>
  <si>
    <t>Potrubie plasthliníkové D 20 mm (vrátane odbočiek, kolien, redukcií)</t>
  </si>
  <si>
    <t>-394206904</t>
  </si>
  <si>
    <t>722171133.S</t>
  </si>
  <si>
    <t>Potrubie plasthliníkové D 26 mm (vrátane odbočiek, kolien, redukcií)</t>
  </si>
  <si>
    <t>2143687181</t>
  </si>
  <si>
    <t>722171134.S</t>
  </si>
  <si>
    <t>Potrubie plasthliníkové D 32 mm (vrátane odbočiek, kolien, redukcií)</t>
  </si>
  <si>
    <t>-2039962377</t>
  </si>
  <si>
    <t>722171135.S</t>
  </si>
  <si>
    <t>Potrubie plasthliníkové D 40 mm (vrátane odbočiek, kolien, redukcií)</t>
  </si>
  <si>
    <t>892258945</t>
  </si>
  <si>
    <t>722220851.S</t>
  </si>
  <si>
    <t>Demontáž armatúry závitovej s jedným závitom do G 3/4,  -0,00069t</t>
  </si>
  <si>
    <t>-2029069431</t>
  </si>
  <si>
    <t>722221025.S</t>
  </si>
  <si>
    <t>Montáž guľového kohúta závitového priameho pre vodu G 5/4</t>
  </si>
  <si>
    <t>-497508998</t>
  </si>
  <si>
    <t>551110005200.S</t>
  </si>
  <si>
    <t>Guľový uzáver pre vodu 5/4", niklovaná mosadz</t>
  </si>
  <si>
    <t>-1645758583</t>
  </si>
  <si>
    <t>722221070.S</t>
  </si>
  <si>
    <t>Montáž guľového kohúta závitového rohového pre vodu G 1/2</t>
  </si>
  <si>
    <t>-732368426</t>
  </si>
  <si>
    <t>551110007700.S</t>
  </si>
  <si>
    <t>Guľový uzáver pre vodu rohový 1/2", niklovaná mosadz</t>
  </si>
  <si>
    <t>-1350676920</t>
  </si>
  <si>
    <t>722221082</t>
  </si>
  <si>
    <t>Montáž guľového kohúta vypúšťacieho závitového G 1/2</t>
  </si>
  <si>
    <t>423979648</t>
  </si>
  <si>
    <t>551110011200</t>
  </si>
  <si>
    <t>Guľový uzáver vypúšťací s páčkou, 1/2" M, mosadz, IVAR alebo ekvivalent</t>
  </si>
  <si>
    <t>-318590345</t>
  </si>
  <si>
    <t>722221280.S</t>
  </si>
  <si>
    <t>Montáž spätného ventilu závitového G 5/4</t>
  </si>
  <si>
    <t>1160964569</t>
  </si>
  <si>
    <t>551110016700.S</t>
  </si>
  <si>
    <t>Spätný ventil kontrolovateľný, 5/4" FF, PN 16, mosadz, disk plast</t>
  </si>
  <si>
    <t>1125316124</t>
  </si>
  <si>
    <t>722231139r</t>
  </si>
  <si>
    <t>Montáž ostatných potrubných tvaroviek nad vymedzené množstvo (10 % z ceny)</t>
  </si>
  <si>
    <t>-1647305813</t>
  </si>
  <si>
    <t>722220111</t>
  </si>
  <si>
    <t>Montáž armatúry závitovej s jedným závitom, nástenka pre výtokový ventil G 1/2</t>
  </si>
  <si>
    <t>535390548</t>
  </si>
  <si>
    <t>198730043300</t>
  </si>
  <si>
    <t>Nástenka 90˚ s vnútorným závitom, d 20 mm - 1/2", l 52 mm, červený bronz, O-krúžok EPDM, GEBERIT alebo ekvivalent</t>
  </si>
  <si>
    <t>1640256528</t>
  </si>
  <si>
    <t>198730021300.S</t>
  </si>
  <si>
    <t>Prechod s vnútorným závitom pre plasthliníkové potrubia, 20-Rp 1/2, červený bronz</t>
  </si>
  <si>
    <t>542039007</t>
  </si>
  <si>
    <t>722290226</t>
  </si>
  <si>
    <t>Tlaková skúška vodovodného potrubia do DN 50</t>
  </si>
  <si>
    <t>1341799873</t>
  </si>
  <si>
    <t>722290234</t>
  </si>
  <si>
    <t>Prepláchnutie a dezinfekcia vodovodného potrubia do DN 80</t>
  </si>
  <si>
    <t>1801556423</t>
  </si>
  <si>
    <t>722290821.S</t>
  </si>
  <si>
    <t>Vnútrostav. premiestnenie vybúraných hmôt vnútorný vodovod vodorovne do 100 m z budov vys. do 6 m</t>
  </si>
  <si>
    <t>1540370470</t>
  </si>
  <si>
    <t>998722201</t>
  </si>
  <si>
    <t>Presun hmôt pre vnútorný vodovod v objektoch výšky do 6 m</t>
  </si>
  <si>
    <t>-132784537</t>
  </si>
  <si>
    <t>998722292</t>
  </si>
  <si>
    <t>Vodovod, prípl.za presun nad vymedz. najväčšiu dopravnú vzdialenosť do 100m</t>
  </si>
  <si>
    <t>392858998</t>
  </si>
  <si>
    <t>723</t>
  </si>
  <si>
    <t>Zdravotechnika - vnútorný plynovod</t>
  </si>
  <si>
    <t>723120804.S</t>
  </si>
  <si>
    <t>Demontáž potrubia zvarovaného z oceľových rúrok závitových do DN 25,  -0,00215t</t>
  </si>
  <si>
    <t>-334968085</t>
  </si>
  <si>
    <t>723120805.S</t>
  </si>
  <si>
    <t>Demontáž potrubia zvarovaného z oceľových rúrok závitových nad 25 do DN 50,  -0,00342t</t>
  </si>
  <si>
    <t>643671588</t>
  </si>
  <si>
    <t>Zdravotechnika - zariaď. predmety</t>
  </si>
  <si>
    <t>725110811.S</t>
  </si>
  <si>
    <t>Demontáž záchoda splachovacieho s nádržou alebo s tlakovým splachovačom,  -0,01933t</t>
  </si>
  <si>
    <t>1142670111</t>
  </si>
  <si>
    <t>725119410</t>
  </si>
  <si>
    <t>Montáž záchodovej misy zavesenej s rovným odpadom</t>
  </si>
  <si>
    <t>-1455013096</t>
  </si>
  <si>
    <t>642360000200</t>
  </si>
  <si>
    <t>Misa záchodová keramická závesná,rozmer 355x500x360 mm, 6 l, s hlbokým splachovaním,</t>
  </si>
  <si>
    <t>-941555555</t>
  </si>
  <si>
    <t>642360002700.S</t>
  </si>
  <si>
    <t>Misa záchodová keramická závesná detská</t>
  </si>
  <si>
    <t>796223267</t>
  </si>
  <si>
    <t>725119721</t>
  </si>
  <si>
    <t>Montáž predstenového systému záchodov do ľahkých stien s kovovou konštrukciou (napr.GEBERIT, AlcaPlast)</t>
  </si>
  <si>
    <t>-941259631</t>
  </si>
  <si>
    <t>5513005458</t>
  </si>
  <si>
    <t>Duofix pre závesné WC UP320 alebo ekvivalent</t>
  </si>
  <si>
    <t>430748554</t>
  </si>
  <si>
    <t>725210821.S</t>
  </si>
  <si>
    <t>Demontáž umývadiel alebo umývadielok bez výtokovej armatúry,  -0,01946t</t>
  </si>
  <si>
    <t>34192079</t>
  </si>
  <si>
    <t>725219401</t>
  </si>
  <si>
    <t>Montáž umývadla</t>
  </si>
  <si>
    <t>310738109</t>
  </si>
  <si>
    <t>642110000100</t>
  </si>
  <si>
    <t>Umývadlo keramické, rozmer 550x420x185 mm, biela</t>
  </si>
  <si>
    <t>1987808860</t>
  </si>
  <si>
    <t>642110002730.S</t>
  </si>
  <si>
    <t>Umývadlo keramické detské závesné</t>
  </si>
  <si>
    <t>-305329311</t>
  </si>
  <si>
    <t>721174051</t>
  </si>
  <si>
    <t>Montáž tvarovky kanalizačného potrubia z PE-HD zváraného natupo D 75 mm</t>
  </si>
  <si>
    <t>1921575835</t>
  </si>
  <si>
    <t>286530263800</t>
  </si>
  <si>
    <t>Čistiaca tvarovka PE 90° s kruhovým servisným otvorom, D 75 mm, GEBERIT alebo ekvivalent</t>
  </si>
  <si>
    <t>2135987482</t>
  </si>
  <si>
    <t>725241111r</t>
  </si>
  <si>
    <t>Montáž - žlabu sprchového</t>
  </si>
  <si>
    <t>-1338610061</t>
  </si>
  <si>
    <t>87</t>
  </si>
  <si>
    <t>552240008700</t>
  </si>
  <si>
    <t>Žľab sprchový bez krytu nerezový HL50FF.0/90, DN 50, (0,7 l/s), dĺ. 900 mm, montáž do plochy, stavebná výška min. 90 mm</t>
  </si>
  <si>
    <t>-1149209432</t>
  </si>
  <si>
    <t>88</t>
  </si>
  <si>
    <t>725291112</t>
  </si>
  <si>
    <t>Montáž doplnkov zariadení kúpeľní a záchodov, toaletná doska, tlačitko</t>
  </si>
  <si>
    <t>1458123045</t>
  </si>
  <si>
    <t>89</t>
  </si>
  <si>
    <t>554330001100.S</t>
  </si>
  <si>
    <t>Záchodové sedadlo s poklopom detské</t>
  </si>
  <si>
    <t>-485992926</t>
  </si>
  <si>
    <t>90</t>
  </si>
  <si>
    <t>554330000300.S</t>
  </si>
  <si>
    <t>Záchodové sedadlo plastové s poklopom</t>
  </si>
  <si>
    <t>332183004</t>
  </si>
  <si>
    <t>91</t>
  </si>
  <si>
    <t>552380000300</t>
  </si>
  <si>
    <t>Ovládacie tlačidlo pre WC</t>
  </si>
  <si>
    <t>1506644968</t>
  </si>
  <si>
    <t>92</t>
  </si>
  <si>
    <t>725310823.S</t>
  </si>
  <si>
    <t>Demontáž drezu jednodielneho bez výtokovej armatúry vstavanej v kuchynskej zostave,  -0,00920t</t>
  </si>
  <si>
    <t>222935400</t>
  </si>
  <si>
    <t>93</t>
  </si>
  <si>
    <t>725329102.S</t>
  </si>
  <si>
    <t>Montáž kuchynských drezov dvojitých s dvoma drezmi alebo okapovým drezom s rozmerom do 800x600 mm</t>
  </si>
  <si>
    <t>-590972510</t>
  </si>
  <si>
    <t>94</t>
  </si>
  <si>
    <t>552310001900.S</t>
  </si>
  <si>
    <t>Kuchynský dvojdrez nerezový na zapustenie do dosky, 780x435 mm</t>
  </si>
  <si>
    <t>461566646</t>
  </si>
  <si>
    <t>95</t>
  </si>
  <si>
    <t>725330840.S</t>
  </si>
  <si>
    <t>Demontáž výlevky bez výtokovej armatúry, bez nádrže a splachovacieho potrubia,oceľovej alebo liatinovej,  -0,01880t</t>
  </si>
  <si>
    <t>2049411916</t>
  </si>
  <si>
    <t>96</t>
  </si>
  <si>
    <t>725590811.S</t>
  </si>
  <si>
    <t>Vnútrostaveniskové premiestnenie vybúraných hmôt zariaďovacích predmetov vodorovne do 100 m z budov s výš. do 6 m</t>
  </si>
  <si>
    <t>2034593089</t>
  </si>
  <si>
    <t>97</t>
  </si>
  <si>
    <t>725820810.S</t>
  </si>
  <si>
    <t>Demontáž batérie drezovej, umývadlovej nástennej,  -0,0026t</t>
  </si>
  <si>
    <t>-1691125357</t>
  </si>
  <si>
    <t>98</t>
  </si>
  <si>
    <t>725829201.S</t>
  </si>
  <si>
    <t>Montáž batérie umývadlovej a drezovej nástennej pákovej alebo klasickej s mechanickým ovládaním</t>
  </si>
  <si>
    <t>817823108</t>
  </si>
  <si>
    <t>551450000200r</t>
  </si>
  <si>
    <t>Batéria nástenná pre výlevku</t>
  </si>
  <si>
    <t>-2098966919</t>
  </si>
  <si>
    <t>100</t>
  </si>
  <si>
    <t>725829601.S</t>
  </si>
  <si>
    <t>Montáž batérie umývadlovej a drezovej stojankovej, pákovej alebo klasickej s mechanickým ovládaním</t>
  </si>
  <si>
    <t>-1960083930</t>
  </si>
  <si>
    <t>101</t>
  </si>
  <si>
    <t>551450003800.S</t>
  </si>
  <si>
    <t>Batéria umývadlová stojanková páková</t>
  </si>
  <si>
    <t>-1088577202</t>
  </si>
  <si>
    <t>102</t>
  </si>
  <si>
    <t>551450004310.S</t>
  </si>
  <si>
    <t>Batéria pre detské umývadlá páková</t>
  </si>
  <si>
    <t>1040839534</t>
  </si>
  <si>
    <t>103</t>
  </si>
  <si>
    <t>UH00370</t>
  </si>
  <si>
    <t>Podomietkový zmiešavač, termostatický</t>
  </si>
  <si>
    <t>-1141091662</t>
  </si>
  <si>
    <t>104</t>
  </si>
  <si>
    <t>551450000600.S</t>
  </si>
  <si>
    <t>Batéria drezová stojanková páková</t>
  </si>
  <si>
    <t>-433252175</t>
  </si>
  <si>
    <t>105</t>
  </si>
  <si>
    <t>725849201</t>
  </si>
  <si>
    <t>Montáž batérie sprchovej nástennej pákovej, klasickej</t>
  </si>
  <si>
    <t>-278149556</t>
  </si>
  <si>
    <t>106</t>
  </si>
  <si>
    <t>SP0001651</t>
  </si>
  <si>
    <t>Batéria nástenná sprchová bez príslušenstva, 1/2", pochrómovaná mosadz</t>
  </si>
  <si>
    <t>1051894122</t>
  </si>
  <si>
    <t>107</t>
  </si>
  <si>
    <t>725849205</t>
  </si>
  <si>
    <t>Montáž batérie sprchovej nástennej, držiak sprchy s nastaviteľnou výškou sprchy</t>
  </si>
  <si>
    <t>1966423146</t>
  </si>
  <si>
    <t>108</t>
  </si>
  <si>
    <t>5513006810</t>
  </si>
  <si>
    <t>Sprchová sada</t>
  </si>
  <si>
    <t>197733191</t>
  </si>
  <si>
    <t>109</t>
  </si>
  <si>
    <t>725860820.S</t>
  </si>
  <si>
    <t>Demontáž jednoduchej zápachovej uzávierky pre zariaďovacie predmety, umývadlá, drezy, práčky  -0,00085t</t>
  </si>
  <si>
    <t>418412043</t>
  </si>
  <si>
    <t>110</t>
  </si>
  <si>
    <t>725869301</t>
  </si>
  <si>
    <t>Montáž zápachovej uzávierky pre zariaďovacie predmety, umývadlovej do D 40</t>
  </si>
  <si>
    <t>1610434889</t>
  </si>
  <si>
    <t>111</t>
  </si>
  <si>
    <t>551620005800</t>
  </si>
  <si>
    <t>Zápachová uzávierka kolenová pre umývadlá a bidety, d 40 mm, G 1 1/4", vodorovný odtok, alpská biela, plast, GEBERIT alebo ekvivalent</t>
  </si>
  <si>
    <t>1481677014</t>
  </si>
  <si>
    <t>112</t>
  </si>
  <si>
    <t>725869313.S</t>
  </si>
  <si>
    <t>Montáž zápachovej uzávierky pre zariaďovacie predmety, drezovej do D 50 (pre dva drezy)</t>
  </si>
  <si>
    <t>-742018913</t>
  </si>
  <si>
    <t>113</t>
  </si>
  <si>
    <t>551620007500</t>
  </si>
  <si>
    <t>Zápachová uzávierka kolenová pre dvojdielne drezy, d 50 mm, G 1 1/2", vodorovný odtok, úsporný, s uhlovou hadicovou prípojkou, plast, GEBERIT alebo ekvivalent</t>
  </si>
  <si>
    <t>877524201</t>
  </si>
  <si>
    <t>114</t>
  </si>
  <si>
    <t>725869320.S</t>
  </si>
  <si>
    <t>Montáž zápachovej uzávierky pre zariaďovacie predmety, pračkovej do D 40</t>
  </si>
  <si>
    <t>2049094103</t>
  </si>
  <si>
    <t>115</t>
  </si>
  <si>
    <t>HL406</t>
  </si>
  <si>
    <t>Umývačkový-UP-Sifón DN40/50 s možnosťou pripojenia vody armatúrou R1/2",  180x100mm ,</t>
  </si>
  <si>
    <t>-762878460</t>
  </si>
  <si>
    <t>116</t>
  </si>
  <si>
    <t>998725201</t>
  </si>
  <si>
    <t>1051189130</t>
  </si>
  <si>
    <t>117</t>
  </si>
  <si>
    <t>998725292</t>
  </si>
  <si>
    <t>Zariaďovacie predmety, prípl.za presun nad vymedz. najväčšiu dopravnú vzdialenosť do 100m</t>
  </si>
  <si>
    <t>-1871708273</t>
  </si>
  <si>
    <t>118</t>
  </si>
  <si>
    <t>-2120808942</t>
  </si>
  <si>
    <t>119</t>
  </si>
  <si>
    <t>HZS000111r</t>
  </si>
  <si>
    <t>Stavebno montážne práce menej náročne, pomocné alebo manupulačné (Tr 1) v rozsahu viac ako 8 hodín</t>
  </si>
  <si>
    <t>1825996146</t>
  </si>
  <si>
    <t>SO.101_ZTI2 - Rozvody vody, kanal. a techn.potrubia v základoch SO 101</t>
  </si>
  <si>
    <t>4 - Vodorovné konštrukcie</t>
  </si>
  <si>
    <t>722 - Zdravotechnika - vnútorný vodovod</t>
  </si>
  <si>
    <t>130101001.S</t>
  </si>
  <si>
    <t>Výkop jamy a ryhy v obmedzenom priestore horn. tr.1-2 ručne</t>
  </si>
  <si>
    <t>-48439289</t>
  </si>
  <si>
    <t>162301101</t>
  </si>
  <si>
    <t>Vodorovné premiestnenie výkopku po spevnenej ceste z horniny tr.1-4, do 100 m3 na vzdialenosť do 500 m</t>
  </si>
  <si>
    <t>1632676011</t>
  </si>
  <si>
    <t>162501122.S</t>
  </si>
  <si>
    <t>Vodorovné premiestnenie výkopku po spevnenej ceste z horniny tr.1-4, nad 100 do 1000 m3 na vzdialenosť do 3000 m</t>
  </si>
  <si>
    <t>1388318599</t>
  </si>
  <si>
    <t>162501123.S</t>
  </si>
  <si>
    <t>Vodorovné premiestnenie výkopku po spevnenej ceste z horniny tr.1-4, nad 100 do 1000 m3, príplatok k cene za každých ďalšich a začatých 1000 m</t>
  </si>
  <si>
    <t>1286902793</t>
  </si>
  <si>
    <t>167101101</t>
  </si>
  <si>
    <t>Nakladanie neuľahnutého výkopku z hornín tr.1-4 do 100 m3</t>
  </si>
  <si>
    <t>1377534443</t>
  </si>
  <si>
    <t>171201201</t>
  </si>
  <si>
    <t>-360889634</t>
  </si>
  <si>
    <t>-1476685469</t>
  </si>
  <si>
    <t>174101001.1</t>
  </si>
  <si>
    <t>1593421678</t>
  </si>
  <si>
    <t>175101101</t>
  </si>
  <si>
    <t>Obsyp potrubia sypaninou z vhodných hornín 1 až 4 bez prehodenia sypaniny</t>
  </si>
  <si>
    <t>-1955719305</t>
  </si>
  <si>
    <t>5833773700</t>
  </si>
  <si>
    <t>Štrkopiesok drvený 0-16 N</t>
  </si>
  <si>
    <t>622620494</t>
  </si>
  <si>
    <t>279100014r</t>
  </si>
  <si>
    <t>Prestup v základoch  pre kanal.potrubia /200x200/ mm dĺžky 250mm (po stenách polyst.10mm, zvyšok openiť pur penou)</t>
  </si>
  <si>
    <t>-1557514562</t>
  </si>
  <si>
    <t>279100015r</t>
  </si>
  <si>
    <t>Prestup v základoch  pre kanal.potrubia /500x250/ mm dĺžky 250 mm (po stenách polyst.10mm, zvyšok openiť pur penou)</t>
  </si>
  <si>
    <t>-1945569607</t>
  </si>
  <si>
    <t>279100031r</t>
  </si>
  <si>
    <t>Prestup v základoch  pre vodovo.potrubie D 110 mm dĺžky 500 mm (Sklolaminát.al PE potrubie D 110, potr.vystrediť cez dištančné objímky)</t>
  </si>
  <si>
    <t>1382630590</t>
  </si>
  <si>
    <t>871181002</t>
  </si>
  <si>
    <t>Montáž vodovodného potrubia z dvojvsrtvového PE 100 SDR11/PN16 zváraných natupo D 40x3,7 mm</t>
  </si>
  <si>
    <t>66361534</t>
  </si>
  <si>
    <t>286130033500</t>
  </si>
  <si>
    <t>Rúra HDPE na vodu PE100 PN16 SDR11 40x3,7x100 m, WAVIN alebo ekvivalent</t>
  </si>
  <si>
    <t>1054546023</t>
  </si>
  <si>
    <t>286530020200</t>
  </si>
  <si>
    <t>Koleno 90° na tupo PE 100, na vodu, plyn a kanalizáciu, SDR 11 L D 40 mm, WAVIN alebo ekvivalent</t>
  </si>
  <si>
    <t>-768708110</t>
  </si>
  <si>
    <t>965024121.S1</t>
  </si>
  <si>
    <t>Rozobratie teplovodného kanála</t>
  </si>
  <si>
    <t>1009937</t>
  </si>
  <si>
    <t>856851855</t>
  </si>
  <si>
    <t>-1522027479</t>
  </si>
  <si>
    <t>451573111</t>
  </si>
  <si>
    <t>Lôžko pod potrubie, stoky a drobné objekty, v otvorenom výkope z piesku a štrkopiesku do 63 mm</t>
  </si>
  <si>
    <t>-2079410351</t>
  </si>
  <si>
    <t>722221010.S</t>
  </si>
  <si>
    <t>Montáž guľového kohúta závitového priameho pre vodu G 1/2</t>
  </si>
  <si>
    <t>1908584521</t>
  </si>
  <si>
    <t>551110004900.S</t>
  </si>
  <si>
    <t>Guľový uzáver pre vodu 1/2", niklovaná mosadz</t>
  </si>
  <si>
    <t>973988035</t>
  </si>
  <si>
    <t>722221020.S</t>
  </si>
  <si>
    <t>Montáž guľového kohúta závitového priameho pre vodu G 1</t>
  </si>
  <si>
    <t>-1126486292</t>
  </si>
  <si>
    <t>551110005100.S</t>
  </si>
  <si>
    <t>Guľový uzáver pre vodu 1", niklovaná mosadz</t>
  </si>
  <si>
    <t>-1252573713</t>
  </si>
  <si>
    <t>-150304353</t>
  </si>
  <si>
    <t>-147162560</t>
  </si>
  <si>
    <t>-517728348</t>
  </si>
  <si>
    <t>-141834607</t>
  </si>
  <si>
    <t>721171308.S</t>
  </si>
  <si>
    <t>Potrubie z rúr PE-HD 110/4,3 ležaté</t>
  </si>
  <si>
    <t>1901217020</t>
  </si>
  <si>
    <t>721171309</t>
  </si>
  <si>
    <t>Potrubie z rúr PE-HD 125/4,9 ležaté</t>
  </si>
  <si>
    <t>-2103633223</t>
  </si>
  <si>
    <t>721171310.S</t>
  </si>
  <si>
    <t>Potrubie z rúr PE-HD 160/6,2 mm ležaté</t>
  </si>
  <si>
    <t>-2111464444</t>
  </si>
  <si>
    <t>721172296.S</t>
  </si>
  <si>
    <t>Montáž kolena HT potrubia DN 100</t>
  </si>
  <si>
    <t>613335138</t>
  </si>
  <si>
    <t>286530066700.S</t>
  </si>
  <si>
    <t>Koleno 45° PE-HD, DN/D 100/110 mm</t>
  </si>
  <si>
    <t>-367552308</t>
  </si>
  <si>
    <t>721172299</t>
  </si>
  <si>
    <t>Montáž kolena HT potrubia DN 125</t>
  </si>
  <si>
    <t>1138602260</t>
  </si>
  <si>
    <t>286530064800.S</t>
  </si>
  <si>
    <t>Koleno 30° s dlhým ramenom PE-HD, DN/D 125/125 mm</t>
  </si>
  <si>
    <t>-168676481</t>
  </si>
  <si>
    <t>286530066800</t>
  </si>
  <si>
    <t>Koleno 45° PE-HD, DN/D 125/125 mm, GEBERIT alebo ekvivalent</t>
  </si>
  <si>
    <t>405965257</t>
  </si>
  <si>
    <t>721172318</t>
  </si>
  <si>
    <t>Montáž odbočky HT potrubia DN 125</t>
  </si>
  <si>
    <t>-1929250274</t>
  </si>
  <si>
    <t>286530140900</t>
  </si>
  <si>
    <t>Odbočka kanalizačná PE-HD 45°, D 125/125 mm, GEBERIT alebo ekvivalent</t>
  </si>
  <si>
    <t>1958617851</t>
  </si>
  <si>
    <t>286530140800</t>
  </si>
  <si>
    <t>Odbočka kanalizačná PE-HD 45°, D 125/110 mm, GEBERIT alebo ekvivalent</t>
  </si>
  <si>
    <t>-1894139106</t>
  </si>
  <si>
    <t>721172333.S</t>
  </si>
  <si>
    <t>Montáž redukcie HT potrubia DN 100</t>
  </si>
  <si>
    <t>-765391194</t>
  </si>
  <si>
    <t>286530122500.S</t>
  </si>
  <si>
    <t>Redukcia excentrická krátka PE-HD, D 110/75 mm</t>
  </si>
  <si>
    <t>-60803529</t>
  </si>
  <si>
    <t>1982149114</t>
  </si>
  <si>
    <t>286530123200</t>
  </si>
  <si>
    <t>Redukcia excentrická krátka PE-HD, D 125/110 mm, GEBERIT alebo ekvivalent</t>
  </si>
  <si>
    <t>1799290857</t>
  </si>
  <si>
    <t>721172339</t>
  </si>
  <si>
    <t>Montáž redukcie HT potrubia DN 150</t>
  </si>
  <si>
    <t>1714918300</t>
  </si>
  <si>
    <t>286530123400</t>
  </si>
  <si>
    <t>Redukcia excentrická krátka PE-HD, D 160/125 mm, GEBERIT alebo ekvivalent</t>
  </si>
  <si>
    <t>-1786522073</t>
  </si>
  <si>
    <t>721172357.S</t>
  </si>
  <si>
    <t>Montáž čistiaceho kusu HT potrubia DN 100</t>
  </si>
  <si>
    <t>2056915669</t>
  </si>
  <si>
    <t>751538702</t>
  </si>
  <si>
    <t>721172360.S</t>
  </si>
  <si>
    <t>Montáž čistiaceho kusu HT potrubia DN 125</t>
  </si>
  <si>
    <t>-179607056</t>
  </si>
  <si>
    <t>286530264100.S</t>
  </si>
  <si>
    <t>Čistiaca tvarovka PE 90° s kruhovým servisným otvorom, D 125 mm</t>
  </si>
  <si>
    <t>107799786</t>
  </si>
  <si>
    <t>-1456196299</t>
  </si>
  <si>
    <t>1865315964</t>
  </si>
  <si>
    <t>2044382134</t>
  </si>
  <si>
    <t>230203593</t>
  </si>
  <si>
    <t>Montáž USTN prechodka PE/oceľ s vonk. závitom PE100 SDR11 D40/1 1/4"</t>
  </si>
  <si>
    <t>1092158676</t>
  </si>
  <si>
    <t>286220027300</t>
  </si>
  <si>
    <t>Prechodka USTN PE/oceľ s vonkajším závitom PE 100 SDR 11 D 40/1 1/4", FRIALEN alebo ekvivalent</t>
  </si>
  <si>
    <t>872112308</t>
  </si>
  <si>
    <t>230230016</t>
  </si>
  <si>
    <t>Hlavná tlaková skúška vzduchom 0, 6 MPa - STN 38 6413 DN 50</t>
  </si>
  <si>
    <t>-587672090</t>
  </si>
  <si>
    <t>230230121r</t>
  </si>
  <si>
    <t>Príprava na tlakovú skúšku kanalizácie a vody</t>
  </si>
  <si>
    <t>úsek</t>
  </si>
  <si>
    <t>1775148864</t>
  </si>
  <si>
    <t>231131771</t>
  </si>
  <si>
    <t>260487903</t>
  </si>
  <si>
    <t>HZS000112</t>
  </si>
  <si>
    <t>Stavebno montážne práce náročnejšie, ucelené, obtiažne, rutinné (Tr. 2) v rozsahu viac ako 8 hodín náročnejšie</t>
  </si>
  <si>
    <t>960584939</t>
  </si>
  <si>
    <t>SO.102 - Samostatný pavilón B</t>
  </si>
  <si>
    <t>SO.102_ASR1 - Búracie práce</t>
  </si>
  <si>
    <t>-831151799</t>
  </si>
  <si>
    <t>874653287</t>
  </si>
  <si>
    <t>1615039617</t>
  </si>
  <si>
    <t>1251476716</t>
  </si>
  <si>
    <t>-437213024</t>
  </si>
  <si>
    <t>34322766</t>
  </si>
  <si>
    <t>1693229640</t>
  </si>
  <si>
    <t>202609415</t>
  </si>
  <si>
    <t>-603855953</t>
  </si>
  <si>
    <t>-1292341865</t>
  </si>
  <si>
    <t>-1560499417</t>
  </si>
  <si>
    <t>21922493</t>
  </si>
  <si>
    <t>1054314921</t>
  </si>
  <si>
    <t>1927189012</t>
  </si>
  <si>
    <t>335794086</t>
  </si>
  <si>
    <t>-801804946</t>
  </si>
  <si>
    <t>1824964814</t>
  </si>
  <si>
    <t>-286738479</t>
  </si>
  <si>
    <t>-13829786</t>
  </si>
  <si>
    <t>-1287422083</t>
  </si>
  <si>
    <t>-1895318824</t>
  </si>
  <si>
    <t>968061115.S</t>
  </si>
  <si>
    <t>Demontáž okien drevených, 1 bm obvodu - 0,008t</t>
  </si>
  <si>
    <t>222402671</t>
  </si>
  <si>
    <t>137702576</t>
  </si>
  <si>
    <t>-546258505</t>
  </si>
  <si>
    <t>1476566116</t>
  </si>
  <si>
    <t>-1528765902</t>
  </si>
  <si>
    <t>877585327</t>
  </si>
  <si>
    <t>30932377</t>
  </si>
  <si>
    <t>721136919</t>
  </si>
  <si>
    <t>-1583756903</t>
  </si>
  <si>
    <t>1277259162</t>
  </si>
  <si>
    <t>-1886951508</t>
  </si>
  <si>
    <t>1128461989</t>
  </si>
  <si>
    <t>-481947033</t>
  </si>
  <si>
    <t>978012191.S</t>
  </si>
  <si>
    <t>Otlčenie omietok stropov vnútorných rákosovaných vápenných alebo vápennocementových v rozsahu do 100 %,  -0,05000t</t>
  </si>
  <si>
    <t>273711017</t>
  </si>
  <si>
    <t>-1657049812</t>
  </si>
  <si>
    <t>-1836094582</t>
  </si>
  <si>
    <t>1233640930</t>
  </si>
  <si>
    <t>-1779710906</t>
  </si>
  <si>
    <t>-1621461801</t>
  </si>
  <si>
    <t>1406802884</t>
  </si>
  <si>
    <t>-1894450166</t>
  </si>
  <si>
    <t>-1238056311</t>
  </si>
  <si>
    <t>-1304576715</t>
  </si>
  <si>
    <t>1661184984</t>
  </si>
  <si>
    <t>-1869449703</t>
  </si>
  <si>
    <t>1156543309</t>
  </si>
  <si>
    <t>-1676737611</t>
  </si>
  <si>
    <t>-823344148</t>
  </si>
  <si>
    <t>-1976398617</t>
  </si>
  <si>
    <t>-1579232033</t>
  </si>
  <si>
    <t>-1222440345</t>
  </si>
  <si>
    <t>330790336</t>
  </si>
  <si>
    <t>767392802.S</t>
  </si>
  <si>
    <t>Demontáž krytín striech z plechov skrutkovaných,  -0,00700t</t>
  </si>
  <si>
    <t>-1973968530</t>
  </si>
  <si>
    <t>351497520</t>
  </si>
  <si>
    <t>-1399252949</t>
  </si>
  <si>
    <t>-154593693</t>
  </si>
  <si>
    <t>-880591950</t>
  </si>
  <si>
    <t>1637686716</t>
  </si>
  <si>
    <t>SO.102_ASR2 - Fasáda</t>
  </si>
  <si>
    <t>-1432866366</t>
  </si>
  <si>
    <t>-2079920141</t>
  </si>
  <si>
    <t>-1756347816</t>
  </si>
  <si>
    <t>-1919617014</t>
  </si>
  <si>
    <t>-1440541627</t>
  </si>
  <si>
    <t>1214074082</t>
  </si>
  <si>
    <t>-2000654397</t>
  </si>
  <si>
    <t>-112935591</t>
  </si>
  <si>
    <t>-831011379</t>
  </si>
  <si>
    <t>-1210260670</t>
  </si>
  <si>
    <t>-154447180</t>
  </si>
  <si>
    <t>-261990138</t>
  </si>
  <si>
    <t>-590692999</t>
  </si>
  <si>
    <t>-1947998636</t>
  </si>
  <si>
    <t>68914230</t>
  </si>
  <si>
    <t>-1376262370</t>
  </si>
  <si>
    <t>-749551066</t>
  </si>
  <si>
    <t>2116162600</t>
  </si>
  <si>
    <t>-925072117</t>
  </si>
  <si>
    <t>-1827633368</t>
  </si>
  <si>
    <t>201983222</t>
  </si>
  <si>
    <t>661106804</t>
  </si>
  <si>
    <t>780075846</t>
  </si>
  <si>
    <t>749421119</t>
  </si>
  <si>
    <t>1143704670</t>
  </si>
  <si>
    <t>663834580</t>
  </si>
  <si>
    <t>784809252</t>
  </si>
  <si>
    <t>-1805355381</t>
  </si>
  <si>
    <t>1715135578</t>
  </si>
  <si>
    <t>49413783</t>
  </si>
  <si>
    <t>-425143670</t>
  </si>
  <si>
    <t>-1381241737</t>
  </si>
  <si>
    <t>2033367035</t>
  </si>
  <si>
    <t>-1761698095</t>
  </si>
  <si>
    <t>SO.102_ASR3 - Zastrešenie</t>
  </si>
  <si>
    <t>1158367344</t>
  </si>
  <si>
    <t>-721428035</t>
  </si>
  <si>
    <t>1962454575</t>
  </si>
  <si>
    <t>-223895819</t>
  </si>
  <si>
    <t>1151800554</t>
  </si>
  <si>
    <t>290120149</t>
  </si>
  <si>
    <t>-629237850</t>
  </si>
  <si>
    <t>-2116702336</t>
  </si>
  <si>
    <t>1278903855</t>
  </si>
  <si>
    <t>-327953275</t>
  </si>
  <si>
    <t>886037294</t>
  </si>
  <si>
    <t>2097479572</t>
  </si>
  <si>
    <t>584604898</t>
  </si>
  <si>
    <t>-482946180</t>
  </si>
  <si>
    <t>-1579205689</t>
  </si>
  <si>
    <t>-477655353</t>
  </si>
  <si>
    <t>2056302604</t>
  </si>
  <si>
    <t>1382788085</t>
  </si>
  <si>
    <t>1119760923</t>
  </si>
  <si>
    <t>1518275756</t>
  </si>
  <si>
    <t>2016307792</t>
  </si>
  <si>
    <t>1972719790</t>
  </si>
  <si>
    <t>1808513106</t>
  </si>
  <si>
    <t>1411983839</t>
  </si>
  <si>
    <t>-1996859695</t>
  </si>
  <si>
    <t>1051100834</t>
  </si>
  <si>
    <t>-898999570</t>
  </si>
  <si>
    <t>581777762</t>
  </si>
  <si>
    <t>-53436596</t>
  </si>
  <si>
    <t>-1231601525</t>
  </si>
  <si>
    <t>1364175760</t>
  </si>
  <si>
    <t>-294994595</t>
  </si>
  <si>
    <t>-347997804</t>
  </si>
  <si>
    <t>-190381876</t>
  </si>
  <si>
    <t>2093195505</t>
  </si>
  <si>
    <t>-2015512220</t>
  </si>
  <si>
    <t>-1184590262</t>
  </si>
  <si>
    <t>464504088</t>
  </si>
  <si>
    <t>1906248035</t>
  </si>
  <si>
    <t>-1517886134</t>
  </si>
  <si>
    <t>-958900052</t>
  </si>
  <si>
    <t>-604294800</t>
  </si>
  <si>
    <t>176455888</t>
  </si>
  <si>
    <t>764430510.P</t>
  </si>
  <si>
    <t>Oplechovanie múru - napojenie na stenu, z poplastovaného plechu, r.š. 325 mm</t>
  </si>
  <si>
    <t>-1653767534</t>
  </si>
  <si>
    <t>-1417691487</t>
  </si>
  <si>
    <t>-234193707</t>
  </si>
  <si>
    <t>-302268935</t>
  </si>
  <si>
    <t>SO.102_ASR4 - Výplňové konštrukcie</t>
  </si>
  <si>
    <t>13012369</t>
  </si>
  <si>
    <t>1698236055</t>
  </si>
  <si>
    <t>-23020849</t>
  </si>
  <si>
    <t>1455236988</t>
  </si>
  <si>
    <t>-1721851011</t>
  </si>
  <si>
    <t>619092569</t>
  </si>
  <si>
    <t>-350678376</t>
  </si>
  <si>
    <t>2049580381</t>
  </si>
  <si>
    <t>-1889972955</t>
  </si>
  <si>
    <t>-638056297</t>
  </si>
  <si>
    <t>-959518016</t>
  </si>
  <si>
    <t>779768006</t>
  </si>
  <si>
    <t>-2099632394</t>
  </si>
  <si>
    <t>-1719328484</t>
  </si>
  <si>
    <t>793361799</t>
  </si>
  <si>
    <t>978891956</t>
  </si>
  <si>
    <t>-1118672386</t>
  </si>
  <si>
    <t>1855822674</t>
  </si>
  <si>
    <t>-197175247</t>
  </si>
  <si>
    <t>-1860651212</t>
  </si>
  <si>
    <t>-558849251</t>
  </si>
  <si>
    <t>1388886852</t>
  </si>
  <si>
    <t>824696258</t>
  </si>
  <si>
    <t>812177600</t>
  </si>
  <si>
    <t>1861447962</t>
  </si>
  <si>
    <t>-764633355</t>
  </si>
  <si>
    <t>823345459</t>
  </si>
  <si>
    <t>-1316412621</t>
  </si>
  <si>
    <t>-77553642</t>
  </si>
  <si>
    <t>-626769838</t>
  </si>
  <si>
    <t>643484771</t>
  </si>
  <si>
    <t>1355996171</t>
  </si>
  <si>
    <t>-530979707</t>
  </si>
  <si>
    <t>763639348</t>
  </si>
  <si>
    <t>1855584312</t>
  </si>
  <si>
    <t>2033499492</t>
  </si>
  <si>
    <t>-932879077</t>
  </si>
  <si>
    <t>-966782120</t>
  </si>
  <si>
    <t>103134852</t>
  </si>
  <si>
    <t>1825635810</t>
  </si>
  <si>
    <t>-1981173249</t>
  </si>
  <si>
    <t>-2006030440</t>
  </si>
  <si>
    <t>-870991301</t>
  </si>
  <si>
    <t>-398315321</t>
  </si>
  <si>
    <t>-103369013</t>
  </si>
  <si>
    <t>1767893155</t>
  </si>
  <si>
    <t>936766529</t>
  </si>
  <si>
    <t>-606800639</t>
  </si>
  <si>
    <t>1925932836</t>
  </si>
  <si>
    <t>-1196076956</t>
  </si>
  <si>
    <t>-1146125209</t>
  </si>
  <si>
    <t>-1008075981</t>
  </si>
  <si>
    <t>-1247010207</t>
  </si>
  <si>
    <t>-1072919084</t>
  </si>
  <si>
    <t>1768281050</t>
  </si>
  <si>
    <t>1055694410</t>
  </si>
  <si>
    <t>1779028479</t>
  </si>
  <si>
    <t>-1114563345</t>
  </si>
  <si>
    <t>592135370</t>
  </si>
  <si>
    <t>SO.102_ASR5 - Interiér</t>
  </si>
  <si>
    <t>967989868</t>
  </si>
  <si>
    <t>114937843</t>
  </si>
  <si>
    <t>-212963211</t>
  </si>
  <si>
    <t>1161445359</t>
  </si>
  <si>
    <t>445564300</t>
  </si>
  <si>
    <t>-1112289661</t>
  </si>
  <si>
    <t>1193414996</t>
  </si>
  <si>
    <t>1745019152</t>
  </si>
  <si>
    <t>317774675</t>
  </si>
  <si>
    <t>-2089275358</t>
  </si>
  <si>
    <t>283677664</t>
  </si>
  <si>
    <t>-744725323</t>
  </si>
  <si>
    <t>-2120992541</t>
  </si>
  <si>
    <t>-906416275</t>
  </si>
  <si>
    <t>458168961</t>
  </si>
  <si>
    <t>-119661820</t>
  </si>
  <si>
    <t>306143698</t>
  </si>
  <si>
    <t>-952881411</t>
  </si>
  <si>
    <t>-135753511</t>
  </si>
  <si>
    <t>1374245134</t>
  </si>
  <si>
    <t>1293888582</t>
  </si>
  <si>
    <t>-1782368218</t>
  </si>
  <si>
    <t>426357048</t>
  </si>
  <si>
    <t>15549336</t>
  </si>
  <si>
    <t>711971927</t>
  </si>
  <si>
    <t>2009615831</t>
  </si>
  <si>
    <t>-661121480</t>
  </si>
  <si>
    <t>-1470308522</t>
  </si>
  <si>
    <t>1232654279</t>
  </si>
  <si>
    <t>-654715911</t>
  </si>
  <si>
    <t>1368449145</t>
  </si>
  <si>
    <t>-450783425</t>
  </si>
  <si>
    <t>-263926753</t>
  </si>
  <si>
    <t>-1489873458</t>
  </si>
  <si>
    <t>-1315412950</t>
  </si>
  <si>
    <t>1344311845</t>
  </si>
  <si>
    <t>-1223740979</t>
  </si>
  <si>
    <t>-1447153385</t>
  </si>
  <si>
    <t>-476117450</t>
  </si>
  <si>
    <t>-1453442977</t>
  </si>
  <si>
    <t>1397183480</t>
  </si>
  <si>
    <t>2043766471</t>
  </si>
  <si>
    <t>-1682724275</t>
  </si>
  <si>
    <t>1384479716</t>
  </si>
  <si>
    <t>1468198886</t>
  </si>
  <si>
    <t>655510840</t>
  </si>
  <si>
    <t>67809043</t>
  </si>
  <si>
    <t>-291440622</t>
  </si>
  <si>
    <t>-1252222920</t>
  </si>
  <si>
    <t>-2014763016</t>
  </si>
  <si>
    <t>1711097454</t>
  </si>
  <si>
    <t>42490267</t>
  </si>
  <si>
    <t>-804314347</t>
  </si>
  <si>
    <t>-1203111425</t>
  </si>
  <si>
    <t>1827878691</t>
  </si>
  <si>
    <t>1802354104</t>
  </si>
  <si>
    <t>-1607221794</t>
  </si>
  <si>
    <t>637933958</t>
  </si>
  <si>
    <t>206683387</t>
  </si>
  <si>
    <t>409943083</t>
  </si>
  <si>
    <t>1641554414</t>
  </si>
  <si>
    <t>739271578</t>
  </si>
  <si>
    <t>999041239</t>
  </si>
  <si>
    <t>1142764162</t>
  </si>
  <si>
    <t>329061447</t>
  </si>
  <si>
    <t>819067369</t>
  </si>
  <si>
    <t>-164487101</t>
  </si>
  <si>
    <t>1669176827</t>
  </si>
  <si>
    <t>SO.102_ASR6 - Ostatné</t>
  </si>
  <si>
    <t>154604191</t>
  </si>
  <si>
    <t>1221823398</t>
  </si>
  <si>
    <t>280063783</t>
  </si>
  <si>
    <t>-1726422645</t>
  </si>
  <si>
    <t>-241975454</t>
  </si>
  <si>
    <t>-613838252</t>
  </si>
  <si>
    <t>108318973</t>
  </si>
  <si>
    <t>-456564360</t>
  </si>
  <si>
    <t>-733606635</t>
  </si>
  <si>
    <t>1109963560</t>
  </si>
  <si>
    <t>2132244866</t>
  </si>
  <si>
    <t>-1387035818</t>
  </si>
  <si>
    <t>-1870400141</t>
  </si>
  <si>
    <t>-742764504</t>
  </si>
  <si>
    <t>-2107730906</t>
  </si>
  <si>
    <t>-46370627</t>
  </si>
  <si>
    <t>-1309248303</t>
  </si>
  <si>
    <t>1108931385</t>
  </si>
  <si>
    <t>-1013826573</t>
  </si>
  <si>
    <t>2115282052</t>
  </si>
  <si>
    <t>1861045991</t>
  </si>
  <si>
    <t>-212603494</t>
  </si>
  <si>
    <t>1640363339</t>
  </si>
  <si>
    <t>2071455908</t>
  </si>
  <si>
    <t>-1628879253</t>
  </si>
  <si>
    <t>1484837132</t>
  </si>
  <si>
    <t>522217466</t>
  </si>
  <si>
    <t>1526877845</t>
  </si>
  <si>
    <t>-1022483366</t>
  </si>
  <si>
    <t>-671602598</t>
  </si>
  <si>
    <t>-640176890</t>
  </si>
  <si>
    <t>898626774</t>
  </si>
  <si>
    <t>742194090</t>
  </si>
  <si>
    <t>344208195</t>
  </si>
  <si>
    <t>131217858</t>
  </si>
  <si>
    <t>1984956517</t>
  </si>
  <si>
    <t>502745138</t>
  </si>
  <si>
    <t>1257415422</t>
  </si>
  <si>
    <t>1056293126</t>
  </si>
  <si>
    <t>1781424724</t>
  </si>
  <si>
    <t>1450649515</t>
  </si>
  <si>
    <t>-752153272</t>
  </si>
  <si>
    <t>1714012979</t>
  </si>
  <si>
    <t>-2002183284</t>
  </si>
  <si>
    <t>806129965</t>
  </si>
  <si>
    <t>1091795662</t>
  </si>
  <si>
    <t>-2003327683</t>
  </si>
  <si>
    <t>764352423.P</t>
  </si>
  <si>
    <t>Žľaby z pozinkovaného farbeného PZf plechu, pododkvapové polkruhové r.š. 250 mm vrátane hákov, čiel</t>
  </si>
  <si>
    <t>-893183790</t>
  </si>
  <si>
    <t>764359412.S</t>
  </si>
  <si>
    <t>Kotlík kónický z pozinkovaného farbeného PZf plechu, pre rúry s priemerom od 100 do 125 mm</t>
  </si>
  <si>
    <t>128039617</t>
  </si>
  <si>
    <t>764454453.P</t>
  </si>
  <si>
    <t>Zvodové rúry z pozinkovaného farbeného PZf plechu, kruhové priemer 100 mm vrátane objímok</t>
  </si>
  <si>
    <t>1487264694</t>
  </si>
  <si>
    <t>-607572884</t>
  </si>
  <si>
    <t>882940650</t>
  </si>
  <si>
    <t>1735801157</t>
  </si>
  <si>
    <t>2007795758</t>
  </si>
  <si>
    <t>-1867430084</t>
  </si>
  <si>
    <t>-825481972</t>
  </si>
  <si>
    <t>-670608052</t>
  </si>
  <si>
    <t>714839992</t>
  </si>
  <si>
    <t>-720689608</t>
  </si>
  <si>
    <t>767832100.P</t>
  </si>
  <si>
    <t>Montáž a dodávka oceĺového rebríka kotveného do muriva s povrchovou úpravou, vrátane vystupného roštu a kotvenia</t>
  </si>
  <si>
    <t>1515364405</t>
  </si>
  <si>
    <t>-552951729</t>
  </si>
  <si>
    <t>-1566772257</t>
  </si>
  <si>
    <t>1014421651</t>
  </si>
  <si>
    <t>659629045</t>
  </si>
  <si>
    <t>-312169009</t>
  </si>
  <si>
    <t>681188481</t>
  </si>
  <si>
    <t>-174781884</t>
  </si>
  <si>
    <t>-939157099</t>
  </si>
  <si>
    <t>989616895</t>
  </si>
  <si>
    <t>594084710</t>
  </si>
  <si>
    <t>-472258003</t>
  </si>
  <si>
    <t>443404301</t>
  </si>
  <si>
    <t>1986547786</t>
  </si>
  <si>
    <t>1985340376</t>
  </si>
  <si>
    <t>-1729051942</t>
  </si>
  <si>
    <t>2011572115</t>
  </si>
  <si>
    <t>-371129851</t>
  </si>
  <si>
    <t>811680184</t>
  </si>
  <si>
    <t>1093637343</t>
  </si>
  <si>
    <t>-1979960959</t>
  </si>
  <si>
    <t>364876178</t>
  </si>
  <si>
    <t>841330582</t>
  </si>
  <si>
    <t>47505957</t>
  </si>
  <si>
    <t>-26287954</t>
  </si>
  <si>
    <t>-1713501756</t>
  </si>
  <si>
    <t>SO.102_ELI - Elektroinštalácia a bleskozvod</t>
  </si>
  <si>
    <t>Elektroinštalácia a bleskozvod podľa samostatného rozpočtu</t>
  </si>
  <si>
    <t>-265006868</t>
  </si>
  <si>
    <t>SO.102_UK - Ústredné vykurovanie</t>
  </si>
  <si>
    <t>-1217465453</t>
  </si>
  <si>
    <t>-1052774326</t>
  </si>
  <si>
    <t>-99451897</t>
  </si>
  <si>
    <t>116043958</t>
  </si>
  <si>
    <t>795014281</t>
  </si>
  <si>
    <t>-1785069228</t>
  </si>
  <si>
    <t>1733984812</t>
  </si>
  <si>
    <t>1876963068</t>
  </si>
  <si>
    <t>352758726</t>
  </si>
  <si>
    <t>2115892235</t>
  </si>
  <si>
    <t>288696713</t>
  </si>
  <si>
    <t>651220743</t>
  </si>
  <si>
    <t>733125009.S</t>
  </si>
  <si>
    <t>Potrubie z uhlíkovej ocele spájané lisovaním 22x1,5 + T-kusy, spojky, kolená...</t>
  </si>
  <si>
    <t>442944183</t>
  </si>
  <si>
    <t>-1287397715</t>
  </si>
  <si>
    <t>366165185</t>
  </si>
  <si>
    <t>1484438816</t>
  </si>
  <si>
    <t>1483708180</t>
  </si>
  <si>
    <t>928623008</t>
  </si>
  <si>
    <t>-633148763</t>
  </si>
  <si>
    <t>-360739754</t>
  </si>
  <si>
    <t>328350610</t>
  </si>
  <si>
    <t>-1898106517</t>
  </si>
  <si>
    <t>731828366</t>
  </si>
  <si>
    <t>243638670</t>
  </si>
  <si>
    <t>-294651526</t>
  </si>
  <si>
    <t>1828707007</t>
  </si>
  <si>
    <t>1498965720</t>
  </si>
  <si>
    <t>1694331246</t>
  </si>
  <si>
    <t>-182670873</t>
  </si>
  <si>
    <t>611014473</t>
  </si>
  <si>
    <t>-268710060</t>
  </si>
  <si>
    <t>734209114.S</t>
  </si>
  <si>
    <t>Montáž závitovej armatúry s 2 závitmi G 3/4</t>
  </si>
  <si>
    <t>1428421171</t>
  </si>
  <si>
    <t>1421732</t>
  </si>
  <si>
    <t>HERZ Ventil STRÖMAX-GM 2013 DN 20, priamy, vyvažovací, s meracími ventilčekmi pre meranie tlakovej diferencie, s lineárnou charakteristikou, hrdlo x hrdlo  alebo ekvivalent</t>
  </si>
  <si>
    <t>1342550469</t>
  </si>
  <si>
    <t>1943633853</t>
  </si>
  <si>
    <t>-1820537687</t>
  </si>
  <si>
    <t>-1182466814</t>
  </si>
  <si>
    <t>-1226121702</t>
  </si>
  <si>
    <t>249588955</t>
  </si>
  <si>
    <t>-287956563</t>
  </si>
  <si>
    <t>1624601908</t>
  </si>
  <si>
    <t>1546884582</t>
  </si>
  <si>
    <t>-1116688285</t>
  </si>
  <si>
    <t>100794518</t>
  </si>
  <si>
    <t>817331930</t>
  </si>
  <si>
    <t>-944286401</t>
  </si>
  <si>
    <t>2098452761</t>
  </si>
  <si>
    <t>1831259507</t>
  </si>
  <si>
    <t>-2030488633</t>
  </si>
  <si>
    <t>-1723855576</t>
  </si>
  <si>
    <t>657326539</t>
  </si>
  <si>
    <t>-1592438053</t>
  </si>
  <si>
    <t>771230724</t>
  </si>
  <si>
    <t>-1812693565</t>
  </si>
  <si>
    <t>1621880110</t>
  </si>
  <si>
    <t>631759872</t>
  </si>
  <si>
    <t>-922183563</t>
  </si>
  <si>
    <t>2119455093</t>
  </si>
  <si>
    <t>-608371460</t>
  </si>
  <si>
    <t>515659914</t>
  </si>
  <si>
    <t>-1397936967</t>
  </si>
  <si>
    <t>955665607</t>
  </si>
  <si>
    <t>-1960225195</t>
  </si>
  <si>
    <t>-830289446</t>
  </si>
  <si>
    <t>1757560234</t>
  </si>
  <si>
    <t>-550065831</t>
  </si>
  <si>
    <t>-1908986816</t>
  </si>
  <si>
    <t>-1311511208</t>
  </si>
  <si>
    <t>-835801443</t>
  </si>
  <si>
    <t>1454759708</t>
  </si>
  <si>
    <t>1796868289</t>
  </si>
  <si>
    <t>-1373116364</t>
  </si>
  <si>
    <t>947922310</t>
  </si>
  <si>
    <t>-141250872</t>
  </si>
  <si>
    <t>1904596195</t>
  </si>
  <si>
    <t>-1926849148</t>
  </si>
  <si>
    <t>SO.102_VZT - Vzduchotechnika</t>
  </si>
  <si>
    <t>-268989059</t>
  </si>
  <si>
    <t>-1553164736</t>
  </si>
  <si>
    <t>691639702</t>
  </si>
  <si>
    <t>253753588</t>
  </si>
  <si>
    <t>1706272629</t>
  </si>
  <si>
    <t>268089055</t>
  </si>
  <si>
    <t>-1305293463</t>
  </si>
  <si>
    <t>1629179228</t>
  </si>
  <si>
    <t>1631019691</t>
  </si>
  <si>
    <t>-480809956</t>
  </si>
  <si>
    <t>1762490495</t>
  </si>
  <si>
    <t>1696619303</t>
  </si>
  <si>
    <t>-1281937649</t>
  </si>
  <si>
    <t>-1416806824</t>
  </si>
  <si>
    <t>1951988387</t>
  </si>
  <si>
    <t>-1675297398</t>
  </si>
  <si>
    <t>1605721186</t>
  </si>
  <si>
    <t>383179890</t>
  </si>
  <si>
    <t>476871378</t>
  </si>
  <si>
    <t>-281597819</t>
  </si>
  <si>
    <t>1401747891</t>
  </si>
  <si>
    <t>873787016</t>
  </si>
  <si>
    <t>-464294152</t>
  </si>
  <si>
    <t>-428893148</t>
  </si>
  <si>
    <t>-926775519</t>
  </si>
  <si>
    <t>-1804353704</t>
  </si>
  <si>
    <t>455783539</t>
  </si>
  <si>
    <t>-1363840711</t>
  </si>
  <si>
    <t>-1245294625</t>
  </si>
  <si>
    <t>-95714113</t>
  </si>
  <si>
    <t>-1783921863</t>
  </si>
  <si>
    <t>-549656204</t>
  </si>
  <si>
    <t>-578321322</t>
  </si>
  <si>
    <t>330935507</t>
  </si>
  <si>
    <t>1932755958</t>
  </si>
  <si>
    <t>727431292</t>
  </si>
  <si>
    <t>1832147404</t>
  </si>
  <si>
    <t xml:space="preserve">SO.102_ZTI1 - Zdravotechnika </t>
  </si>
  <si>
    <t>427228752</t>
  </si>
  <si>
    <t>-1437539849</t>
  </si>
  <si>
    <t>411195929</t>
  </si>
  <si>
    <t>-1647227910</t>
  </si>
  <si>
    <t>-1893185994</t>
  </si>
  <si>
    <t>-36383855</t>
  </si>
  <si>
    <t>-1965083478</t>
  </si>
  <si>
    <t>599912260</t>
  </si>
  <si>
    <t>1903497960</t>
  </si>
  <si>
    <t>-429007368</t>
  </si>
  <si>
    <t>-1724114164</t>
  </si>
  <si>
    <t>-1849564518</t>
  </si>
  <si>
    <t>644247103</t>
  </si>
  <si>
    <t>-249476518</t>
  </si>
  <si>
    <t>1332943724</t>
  </si>
  <si>
    <t>-1183480840</t>
  </si>
  <si>
    <t>1243875542</t>
  </si>
  <si>
    <t>-971397460</t>
  </si>
  <si>
    <t>-1488807146</t>
  </si>
  <si>
    <t>-1202111515</t>
  </si>
  <si>
    <t>2131043018</t>
  </si>
  <si>
    <t>1023743856</t>
  </si>
  <si>
    <t>-1796967670</t>
  </si>
  <si>
    <t>-2092404055</t>
  </si>
  <si>
    <t>75704553</t>
  </si>
  <si>
    <t>1884289179</t>
  </si>
  <si>
    <t>-1230545404</t>
  </si>
  <si>
    <t>-385079187</t>
  </si>
  <si>
    <t>1385516379</t>
  </si>
  <si>
    <t>-1083302013</t>
  </si>
  <si>
    <t>1590836137</t>
  </si>
  <si>
    <t>1455620327</t>
  </si>
  <si>
    <t>-1687573863</t>
  </si>
  <si>
    <t>1458094440</t>
  </si>
  <si>
    <t>Odbočka kanalizačná PE-HD 88,5°, D 125/100 mm, GEBERIT</t>
  </si>
  <si>
    <t>-10035300</t>
  </si>
  <si>
    <t>500617081</t>
  </si>
  <si>
    <t>469628135</t>
  </si>
  <si>
    <t>Čistiaca tvarovka PE 90° s kruhovým servisným otvorom, D 110 mm, GEBERIT</t>
  </si>
  <si>
    <t>-1816314319</t>
  </si>
  <si>
    <t>-1633377137</t>
  </si>
  <si>
    <t>38335263</t>
  </si>
  <si>
    <t>1052531473</t>
  </si>
  <si>
    <t>-507174651</t>
  </si>
  <si>
    <t>-893208731</t>
  </si>
  <si>
    <t>-1972872158</t>
  </si>
  <si>
    <t>2101111420</t>
  </si>
  <si>
    <t>762129391</t>
  </si>
  <si>
    <t>-504798253</t>
  </si>
  <si>
    <t>-1909697346</t>
  </si>
  <si>
    <t>1958533243</t>
  </si>
  <si>
    <t>407586108</t>
  </si>
  <si>
    <t>29253306</t>
  </si>
  <si>
    <t>330956719</t>
  </si>
  <si>
    <t>-586946561</t>
  </si>
  <si>
    <t>589228683</t>
  </si>
  <si>
    <t>980626242</t>
  </si>
  <si>
    <t>-1305843024</t>
  </si>
  <si>
    <t>38494131</t>
  </si>
  <si>
    <t>617919396</t>
  </si>
  <si>
    <t>-805430091</t>
  </si>
  <si>
    <t>-637357142</t>
  </si>
  <si>
    <t>1938086226</t>
  </si>
  <si>
    <t>-608550381</t>
  </si>
  <si>
    <t>1122572271</t>
  </si>
  <si>
    <t>-2144004781</t>
  </si>
  <si>
    <t>-1328511001</t>
  </si>
  <si>
    <t>-276518687</t>
  </si>
  <si>
    <t>1319015069</t>
  </si>
  <si>
    <t>1527200569</t>
  </si>
  <si>
    <t>-400757307</t>
  </si>
  <si>
    <t>494806014</t>
  </si>
  <si>
    <t>1528711951</t>
  </si>
  <si>
    <t>723290821.S</t>
  </si>
  <si>
    <t>Vnútrostaveniskové premiestnenie vybúraných hmôt vnútorný plynovod vodorovne do 100 m z budov vys. do 6 m</t>
  </si>
  <si>
    <t>-396443565</t>
  </si>
  <si>
    <t>725110811</t>
  </si>
  <si>
    <t>1305183313</t>
  </si>
  <si>
    <t>1862761218</t>
  </si>
  <si>
    <t>1291722983</t>
  </si>
  <si>
    <t>-2114631635</t>
  </si>
  <si>
    <t>-1608183321</t>
  </si>
  <si>
    <t>-1537529249</t>
  </si>
  <si>
    <t>725210821</t>
  </si>
  <si>
    <t>-1643582183</t>
  </si>
  <si>
    <t>-867452968</t>
  </si>
  <si>
    <t>-871732604</t>
  </si>
  <si>
    <t>1913751595</t>
  </si>
  <si>
    <t>1256639058</t>
  </si>
  <si>
    <t>1155727936</t>
  </si>
  <si>
    <t>-392169189</t>
  </si>
  <si>
    <t>Žľab sprchový bez krytu nerezový HL50FF.0/90, DN 50, (0,7 l/s), dĺ. 900 mm, montáž do plochy, stavebná výška min. 90 mm alebo ekvivalent</t>
  </si>
  <si>
    <t>-790243642</t>
  </si>
  <si>
    <t>25792828</t>
  </si>
  <si>
    <t>-1345662176</t>
  </si>
  <si>
    <t>-1928702087</t>
  </si>
  <si>
    <t>-39454599</t>
  </si>
  <si>
    <t>1296256180</t>
  </si>
  <si>
    <t>18895790</t>
  </si>
  <si>
    <t>725330840</t>
  </si>
  <si>
    <t>Demontáž výlevky bez výtok. armatúry, bez nádrže a splach. potrubia,oceľ. alebo liatinovej,  -0,01880t</t>
  </si>
  <si>
    <t>-1675474504</t>
  </si>
  <si>
    <t>725820810</t>
  </si>
  <si>
    <t>1626752386</t>
  </si>
  <si>
    <t>1680198683</t>
  </si>
  <si>
    <t>1742571518</t>
  </si>
  <si>
    <t>525467633</t>
  </si>
  <si>
    <t>977385792</t>
  </si>
  <si>
    <t>-1800146099</t>
  </si>
  <si>
    <t>1290470089</t>
  </si>
  <si>
    <t>164799691</t>
  </si>
  <si>
    <t>-2052388490</t>
  </si>
  <si>
    <t>-1346450803</t>
  </si>
  <si>
    <t>-221718130</t>
  </si>
  <si>
    <t>-6750227</t>
  </si>
  <si>
    <t>725860820</t>
  </si>
  <si>
    <t>Demontáž jednoduchej  zápachovej uzávierky pre zariaďovacie predmety, umývadlá, drezy, práčky  -0,00085t</t>
  </si>
  <si>
    <t>1533209582</t>
  </si>
  <si>
    <t>1303407943</t>
  </si>
  <si>
    <t>-1061420010</t>
  </si>
  <si>
    <t>-948412528</t>
  </si>
  <si>
    <t>-1533566460</t>
  </si>
  <si>
    <t>-811890947</t>
  </si>
  <si>
    <t>-424711929</t>
  </si>
  <si>
    <t>-509224966</t>
  </si>
  <si>
    <t>1113173394</t>
  </si>
  <si>
    <t>1851234950</t>
  </si>
  <si>
    <t>1915788655</t>
  </si>
  <si>
    <t>SO.102_ZTI2 - Rozvody vody, kanal. a techn.potrubia v základoch SO 102</t>
  </si>
  <si>
    <t>167981748</t>
  </si>
  <si>
    <t>1329031579</t>
  </si>
  <si>
    <t>162501102</t>
  </si>
  <si>
    <t>Vodorovné premiestnenie výkopku tr.1-4 do 3000 m</t>
  </si>
  <si>
    <t>1435303069</t>
  </si>
  <si>
    <t>-1340033622</t>
  </si>
  <si>
    <t>-336134504</t>
  </si>
  <si>
    <t>-697556087</t>
  </si>
  <si>
    <t>-29120029</t>
  </si>
  <si>
    <t>1226629652</t>
  </si>
  <si>
    <t>772539321</t>
  </si>
  <si>
    <t>-503042788</t>
  </si>
  <si>
    <t>Prestup v základoch  pre kanal.potrubia dĺžky 250mm (po stenách polyst.10mm, zvyšok openiť pur penou)</t>
  </si>
  <si>
    <t>1115144403</t>
  </si>
  <si>
    <t>Prestup v základoch  pre vodovo.potrubie D 110 mm dĺžky 600 mm (Sklolaminát.al PE potrubie D 110, potr.vystrediť cez dištančné objímky)</t>
  </si>
  <si>
    <t>1917898974</t>
  </si>
  <si>
    <t>805905829</t>
  </si>
  <si>
    <t>155161392</t>
  </si>
  <si>
    <t>-129039801</t>
  </si>
  <si>
    <t>849178799</t>
  </si>
  <si>
    <t>198333281</t>
  </si>
  <si>
    <t>200886433</t>
  </si>
  <si>
    <t>-2139902038</t>
  </si>
  <si>
    <t>-1772724181</t>
  </si>
  <si>
    <t>255995319</t>
  </si>
  <si>
    <t>-218495918</t>
  </si>
  <si>
    <t>392266438</t>
  </si>
  <si>
    <t>-1451376191</t>
  </si>
  <si>
    <t>-751200942</t>
  </si>
  <si>
    <t>-1662418177</t>
  </si>
  <si>
    <t>-1573779476</t>
  </si>
  <si>
    <t>1600131829</t>
  </si>
  <si>
    <t>-1375849946</t>
  </si>
  <si>
    <t>300991831</t>
  </si>
  <si>
    <t>-172776156</t>
  </si>
  <si>
    <t>-49460194</t>
  </si>
  <si>
    <t>-1580979998</t>
  </si>
  <si>
    <t>-608432382</t>
  </si>
  <si>
    <t>1816552331</t>
  </si>
  <si>
    <t>-1253962930</t>
  </si>
  <si>
    <t>-1351238328</t>
  </si>
  <si>
    <t>-562566353</t>
  </si>
  <si>
    <t>Redukcia excentrická krátka PE-HD, D 110/75 mm, GEBERIT alebo ekvivalent</t>
  </si>
  <si>
    <t>-1297753289</t>
  </si>
  <si>
    <t>-281545321</t>
  </si>
  <si>
    <t>542932356</t>
  </si>
  <si>
    <t>-1122724414</t>
  </si>
  <si>
    <t>1054751974</t>
  </si>
  <si>
    <t>612993337</t>
  </si>
  <si>
    <t>-556926956</t>
  </si>
  <si>
    <t>-535616918</t>
  </si>
  <si>
    <t>-1566004306</t>
  </si>
  <si>
    <t>-1970755489</t>
  </si>
  <si>
    <t>465095992</t>
  </si>
  <si>
    <t>-591476862</t>
  </si>
  <si>
    <t>1819308738</t>
  </si>
  <si>
    <t>-1900395865</t>
  </si>
  <si>
    <t>-1440186968</t>
  </si>
  <si>
    <t>-1741962977</t>
  </si>
  <si>
    <t>402256965</t>
  </si>
  <si>
    <t>SO.103 - Hlavná budova</t>
  </si>
  <si>
    <t>SO.103_ASR1 - Búracie práce</t>
  </si>
  <si>
    <t>113107141.S</t>
  </si>
  <si>
    <t>Odstránenie krytu v ploche do 200 m2 asfaltového, hr. vrstvy do 50 mm,  -0,09800t</t>
  </si>
  <si>
    <t>1578894308</t>
  </si>
  <si>
    <t>495872077</t>
  </si>
  <si>
    <t>537091661</t>
  </si>
  <si>
    <t>-2048788402</t>
  </si>
  <si>
    <t>908033339</t>
  </si>
  <si>
    <t>-703931825</t>
  </si>
  <si>
    <t>-1106405997</t>
  </si>
  <si>
    <t>-1338960545</t>
  </si>
  <si>
    <t>-420278404</t>
  </si>
  <si>
    <t>600410175</t>
  </si>
  <si>
    <t>944944103.S</t>
  </si>
  <si>
    <t>Ochranná sieť na boku lešenia, zo siete s rozmermi 2,5x40 m</t>
  </si>
  <si>
    <t>1206660272</t>
  </si>
  <si>
    <t>944944803.S</t>
  </si>
  <si>
    <t>Demontáž ochrannej siete na boku lešenia, zo siete s rozmermi 2,5x40 m</t>
  </si>
  <si>
    <t>-1142315430</t>
  </si>
  <si>
    <t>963012520.S</t>
  </si>
  <si>
    <t>Búranie stropov z dosiek alebo panelov zo železobetónu prefabrikovaných s dutinami hr. nad 140 mm,  -1,60000t</t>
  </si>
  <si>
    <t>-1251470650</t>
  </si>
  <si>
    <t>-1488367798</t>
  </si>
  <si>
    <t>-241630476</t>
  </si>
  <si>
    <t>1520584194</t>
  </si>
  <si>
    <t>-1678266989</t>
  </si>
  <si>
    <t>-1143439268</t>
  </si>
  <si>
    <t>-292858655</t>
  </si>
  <si>
    <t>-153838334</t>
  </si>
  <si>
    <t>-1705625452</t>
  </si>
  <si>
    <t>968062991.S</t>
  </si>
  <si>
    <t>Vybúranie drevených vnútorných obložení výkladov, ostenia a obkladov stien,  -0,00400t</t>
  </si>
  <si>
    <t>1837894114</t>
  </si>
  <si>
    <t>-301137717</t>
  </si>
  <si>
    <t>-1488564466</t>
  </si>
  <si>
    <t>976071111.S</t>
  </si>
  <si>
    <t>Vybúranie kovových madiel a zábradlí,  -0,03700t</t>
  </si>
  <si>
    <t>386258181</t>
  </si>
  <si>
    <t>978011141.S</t>
  </si>
  <si>
    <t>Otlčenie omietok stropov vnútorných vápenných alebo vápennocementových v rozsahu do 30 %,  -0,01000t</t>
  </si>
  <si>
    <t>1312806701</t>
  </si>
  <si>
    <t>978013141.S</t>
  </si>
  <si>
    <t>Otlčenie omietok stien vnútorných vápenných alebo vápennocementových v rozsahu do 30 %,  -0,01000t</t>
  </si>
  <si>
    <t>-1479610552</t>
  </si>
  <si>
    <t>1465787580</t>
  </si>
  <si>
    <t>1500915329</t>
  </si>
  <si>
    <t>-1008089062</t>
  </si>
  <si>
    <t>-237145755</t>
  </si>
  <si>
    <t>816103661</t>
  </si>
  <si>
    <t>-2076336318</t>
  </si>
  <si>
    <t>1021918920</t>
  </si>
  <si>
    <t>979089212.S</t>
  </si>
  <si>
    <t>Poplatok za skladovanie - bitúmenové zmesi, uholný decht, dechtové výrobky (17 03 ), ostatné</t>
  </si>
  <si>
    <t>-804108173</t>
  </si>
  <si>
    <t>1797219412</t>
  </si>
  <si>
    <t>819742502</t>
  </si>
  <si>
    <t>-1580128322</t>
  </si>
  <si>
    <t>764311822.S</t>
  </si>
  <si>
    <t>Demontáž krytiny hladkej strešnej z tabúľ 2000 x 1000 mm, so sklonom do 30st.,  -0,00732t</t>
  </si>
  <si>
    <t>-941332206</t>
  </si>
  <si>
    <t>-178503542</t>
  </si>
  <si>
    <t>1797544441</t>
  </si>
  <si>
    <t>1896960837</t>
  </si>
  <si>
    <t>767996802.S</t>
  </si>
  <si>
    <t>Demontáž ostatných doplnkov stavieb s hmotnosťou jednotlivých dielov konštr. nad 50 do 100 kg,  -0,00100t</t>
  </si>
  <si>
    <t>1985720211</t>
  </si>
  <si>
    <t>776200811.S</t>
  </si>
  <si>
    <t>Odstránenie povlakových podláh zo schodiskových stupňov lepených -0,0010t</t>
  </si>
  <si>
    <t>1562927285</t>
  </si>
  <si>
    <t>776200830.S</t>
  </si>
  <si>
    <t>Odstránenie lepených hrán zo schodiskových stupňov -0,00030t</t>
  </si>
  <si>
    <t>-1971369210</t>
  </si>
  <si>
    <t>1081918517</t>
  </si>
  <si>
    <t>-1594663919</t>
  </si>
  <si>
    <t>SO.103_ASR2 - Fasáda</t>
  </si>
  <si>
    <t>-54297971</t>
  </si>
  <si>
    <t>-807111113</t>
  </si>
  <si>
    <t>-435700482</t>
  </si>
  <si>
    <t>-273015890</t>
  </si>
  <si>
    <t>1297621948</t>
  </si>
  <si>
    <t>-413112060</t>
  </si>
  <si>
    <t>689862173</t>
  </si>
  <si>
    <t>-1252624458</t>
  </si>
  <si>
    <t>625252341.P</t>
  </si>
  <si>
    <t>Kontaktný zatepľovací systém ostenia hr. 30 mm (minerálna vlna)</t>
  </si>
  <si>
    <t>-1627716680</t>
  </si>
  <si>
    <t>-85001208</t>
  </si>
  <si>
    <t>-969860886</t>
  </si>
  <si>
    <t>-449825168</t>
  </si>
  <si>
    <t>-669521056</t>
  </si>
  <si>
    <t>-1306723936</t>
  </si>
  <si>
    <t>12122255</t>
  </si>
  <si>
    <t>2135877340</t>
  </si>
  <si>
    <t>-443911372</t>
  </si>
  <si>
    <t>1193729502</t>
  </si>
  <si>
    <t>998011002.S</t>
  </si>
  <si>
    <t>Presun hmôt pre budovy (801, 803, 812), zvislá konštr. z tehál, tvárnic, z kovu výšky do 12 m</t>
  </si>
  <si>
    <t>-1920446673</t>
  </si>
  <si>
    <t>-1073746878</t>
  </si>
  <si>
    <t>-1092292931</t>
  </si>
  <si>
    <t>-367811834</t>
  </si>
  <si>
    <t>365252072</t>
  </si>
  <si>
    <t>-81694996</t>
  </si>
  <si>
    <t>-258537633</t>
  </si>
  <si>
    <t>1276904141</t>
  </si>
  <si>
    <t>2138566227</t>
  </si>
  <si>
    <t>-1913652970</t>
  </si>
  <si>
    <t>-1076673392</t>
  </si>
  <si>
    <t>549876028</t>
  </si>
  <si>
    <t>998713102.S</t>
  </si>
  <si>
    <t>Presun hmôt pre izolácie tepelné v objektoch výšky nad 6 m do 12 m</t>
  </si>
  <si>
    <t>-1841697867</t>
  </si>
  <si>
    <t>-1179539408</t>
  </si>
  <si>
    <t>214771619</t>
  </si>
  <si>
    <t>-1983660701</t>
  </si>
  <si>
    <t>SO.103_ASR3 - Zastrešenie</t>
  </si>
  <si>
    <t>-507093662</t>
  </si>
  <si>
    <t>1564854376</t>
  </si>
  <si>
    <t>1912789276</t>
  </si>
  <si>
    <t>646216680</t>
  </si>
  <si>
    <t>-865089740</t>
  </si>
  <si>
    <t>-1065224983</t>
  </si>
  <si>
    <t>-1665542582</t>
  </si>
  <si>
    <t>2119956518</t>
  </si>
  <si>
    <t>-754639758</t>
  </si>
  <si>
    <t>311970001800.P</t>
  </si>
  <si>
    <t>-1678482669</t>
  </si>
  <si>
    <t>623331622</t>
  </si>
  <si>
    <t>-1925899606</t>
  </si>
  <si>
    <t>-1088157967</t>
  </si>
  <si>
    <t>1742865729</t>
  </si>
  <si>
    <t>-1507599875</t>
  </si>
  <si>
    <t>-655001290</t>
  </si>
  <si>
    <t>313117532</t>
  </si>
  <si>
    <t>1263792321</t>
  </si>
  <si>
    <t>-2049091150</t>
  </si>
  <si>
    <t>-780191161</t>
  </si>
  <si>
    <t>910499886</t>
  </si>
  <si>
    <t>-1471918272</t>
  </si>
  <si>
    <t>712973240.P</t>
  </si>
  <si>
    <t>Detaily k PVC-P fóliam osadenie sanačných odvetraní</t>
  </si>
  <si>
    <t>-718478535</t>
  </si>
  <si>
    <t>1300253314</t>
  </si>
  <si>
    <t>283770004000.P</t>
  </si>
  <si>
    <t>Sanačné odvetranie TWOP SAN pre PVC-P fólie alebo ekvivalent</t>
  </si>
  <si>
    <t>1622835697</t>
  </si>
  <si>
    <t>2044219280</t>
  </si>
  <si>
    <t>2050045410</t>
  </si>
  <si>
    <t>2019153091</t>
  </si>
  <si>
    <t>20394904</t>
  </si>
  <si>
    <t>974223861</t>
  </si>
  <si>
    <t>-37154224</t>
  </si>
  <si>
    <t>113674387</t>
  </si>
  <si>
    <t>-1642036366</t>
  </si>
  <si>
    <t>-23388606</t>
  </si>
  <si>
    <t>998712102.S</t>
  </si>
  <si>
    <t>Presun hmôt pre izoláciu povlakovej krytiny v objektoch výšky nad 6 do 12 m</t>
  </si>
  <si>
    <t>-586585351</t>
  </si>
  <si>
    <t>-1376148587</t>
  </si>
  <si>
    <t>140248123</t>
  </si>
  <si>
    <t>105702167</t>
  </si>
  <si>
    <t>1350345966</t>
  </si>
  <si>
    <t>-442016932</t>
  </si>
  <si>
    <t>-922024187</t>
  </si>
  <si>
    <t>693410003520</t>
  </si>
  <si>
    <t>Substrát Urbanscape Green Roll (HTC GR), hydroakumulačná a rastová vrstva z MV hr. 40 mm, šxl 1x3 m, KNAUF INSULATION alebo ekvivalent</t>
  </si>
  <si>
    <t>-341848311</t>
  </si>
  <si>
    <t>-1298097455</t>
  </si>
  <si>
    <t>946291565</t>
  </si>
  <si>
    <t>-1832591993</t>
  </si>
  <si>
    <t>597007729</t>
  </si>
  <si>
    <t>SO.103_ASR4 - Výplňové konštrukcie</t>
  </si>
  <si>
    <t>1292487929</t>
  </si>
  <si>
    <t>418840260</t>
  </si>
  <si>
    <t>553310002100.S</t>
  </si>
  <si>
    <t>Zárubňa kovová šxv 300-1195x500-1970 a 2100 mm, dvojdielna na dodatočnú montáž</t>
  </si>
  <si>
    <t>1788691482</t>
  </si>
  <si>
    <t>642944221.S</t>
  </si>
  <si>
    <t>Dodatočná montáž oceľovej dverovej zárubne, plochy otvoru 2,5 - 4,5 m2</t>
  </si>
  <si>
    <t>-922971213</t>
  </si>
  <si>
    <t>553310002400.S</t>
  </si>
  <si>
    <t>Zárubňa kovová šxv 1200-2600x atypická do 2600 mm, dvojdielna na dodatočnú montáž</t>
  </si>
  <si>
    <t>-392096954</t>
  </si>
  <si>
    <t>-599937996</t>
  </si>
  <si>
    <t>764410520.S</t>
  </si>
  <si>
    <t>Oplechovanie parapetov z poplastovaného plechu, vrátane rohov r.š. 200 mm</t>
  </si>
  <si>
    <t>-1628825520</t>
  </si>
  <si>
    <t>764410540.P</t>
  </si>
  <si>
    <t>Oplechovanie parapetov z poplastovaného plechu, vrátane rohov r.š. 340 mm</t>
  </si>
  <si>
    <t>1058599095</t>
  </si>
  <si>
    <t>764410540.P1</t>
  </si>
  <si>
    <t>Oplechovanie parapetov z poplastovaného plechu, vrátane rohov r.š. 290 mm</t>
  </si>
  <si>
    <t>-601647357</t>
  </si>
  <si>
    <t>355522413</t>
  </si>
  <si>
    <t>2001780523</t>
  </si>
  <si>
    <t>611110029000.P</t>
  </si>
  <si>
    <t>Drevené okno dvojdielné FIX+S, vxš 2100x1200 mm, izolačné dvojsklo 4-16-4, materiál drevina smrek nadpájaný</t>
  </si>
  <si>
    <t>1034217271</t>
  </si>
  <si>
    <t>611110025300.P</t>
  </si>
  <si>
    <t>Drevené okno FIX, vxš 980x1600 mm, izolačné dvojsklo 4-16-4, materiál drevina smrek nadpájaný</t>
  </si>
  <si>
    <t>-1189352797</t>
  </si>
  <si>
    <t>611110024900.P</t>
  </si>
  <si>
    <t>Drevené okno FIX, vxš 980x1100 mm, izolačné dvojsklo 4-16-4, materiál drevina smrek nadpájaný</t>
  </si>
  <si>
    <t>1811836897</t>
  </si>
  <si>
    <t>-1893025022</t>
  </si>
  <si>
    <t>393954039</t>
  </si>
  <si>
    <t>-1279954295</t>
  </si>
  <si>
    <t>611410001100.P</t>
  </si>
  <si>
    <t>Plastové okno jednokrídlové OS, vxš 900x900 mm, izolačné dvojsklo</t>
  </si>
  <si>
    <t>-819067487</t>
  </si>
  <si>
    <t>-1769184678</t>
  </si>
  <si>
    <t>990182090</t>
  </si>
  <si>
    <t>1546316247</t>
  </si>
  <si>
    <t>611610002900.P1</t>
  </si>
  <si>
    <t>Dvere vnútorné jednokrídlové, šírka 1000 mm, výplň DTD doska, povrch CPL laminát, mechanicky odolné plné</t>
  </si>
  <si>
    <t>376364601</t>
  </si>
  <si>
    <t>-958912025</t>
  </si>
  <si>
    <t>-1048687626</t>
  </si>
  <si>
    <t>1451057005</t>
  </si>
  <si>
    <t>-1607105400</t>
  </si>
  <si>
    <t>766691610.P</t>
  </si>
  <si>
    <t>Montáž krycej drevenej lišty pre prekrytie spojov medzi oknom a stenou</t>
  </si>
  <si>
    <t>1829817356</t>
  </si>
  <si>
    <t>611990004800.P</t>
  </si>
  <si>
    <t>Drevená lišta 29x7 mm pre kompletizáciu okien</t>
  </si>
  <si>
    <t>-378025786</t>
  </si>
  <si>
    <t>766694112.S</t>
  </si>
  <si>
    <t>Montáž parapetnej dosky drevenej šírky do 300 mm, dĺžky 1000-1600 mm</t>
  </si>
  <si>
    <t>523765221</t>
  </si>
  <si>
    <t>611550000200.P</t>
  </si>
  <si>
    <t>Parapetná doska vnútorná, šírka 250 mm, z drevotriesky laminovanej</t>
  </si>
  <si>
    <t>-1250649233</t>
  </si>
  <si>
    <t>766694141.S</t>
  </si>
  <si>
    <t>Montáž parapetnej dosky plastovej šírky do 300 mm, dĺžky do 1000 mm</t>
  </si>
  <si>
    <t>-1079856722</t>
  </si>
  <si>
    <t>-147235722</t>
  </si>
  <si>
    <t>998766102.S</t>
  </si>
  <si>
    <t>Presun hmot pre konštrukcie stolárske v objektoch výšky nad 6 do 12 m</t>
  </si>
  <si>
    <t>429864234</t>
  </si>
  <si>
    <t>767660156.S</t>
  </si>
  <si>
    <t>Montáž hliníkovej vonkajšej žalúzie od šírky 80 cm do 140 cm a dĺžky 260 cm do podomietkovej schránky</t>
  </si>
  <si>
    <t>1394617097</t>
  </si>
  <si>
    <t>611530012200.P</t>
  </si>
  <si>
    <t>Žalúzie exteriérové hliníkové C-80, šxl 900x1800 mm, podomietkové prevedenie, vodiace lišty, ručné ovládanie, krycí plech</t>
  </si>
  <si>
    <t>-189527061</t>
  </si>
  <si>
    <t>611530019400.P</t>
  </si>
  <si>
    <t>Žalúzie exteriérové hliníkové C-80, šxl 1200x1800 mm, podomietkové prevedenie, vodiace lišty, ručné ovládanie, krycí plech</t>
  </si>
  <si>
    <t>2007917209</t>
  </si>
  <si>
    <t>767660162.S</t>
  </si>
  <si>
    <t>Montáž hliníkovej vonkajšej žalúzie od šírky 140 cm do 180 cm a dĺžky 400 cm do podomietkovej schránky</t>
  </si>
  <si>
    <t>-60747434</t>
  </si>
  <si>
    <t>611530027600.P</t>
  </si>
  <si>
    <t>Žalúzie exteriérové hliníkové C-80, šxl 1500x2800 mm, podomietkové prevedenie, vodiace lišty, ručné ovládanie, krycí plech</t>
  </si>
  <si>
    <t>-66760438</t>
  </si>
  <si>
    <t>998767102.S</t>
  </si>
  <si>
    <t>Presun hmôt pre kovové stavebné doplnkové konštrukcie v objektoch výšky nad 6 do 12 m</t>
  </si>
  <si>
    <t>-1895427183</t>
  </si>
  <si>
    <t>783201812</t>
  </si>
  <si>
    <t>Odstránenie starých náterov z kovových stavebných doplnkových konštrukcií oceľovou kefou</t>
  </si>
  <si>
    <t>-1139341707</t>
  </si>
  <si>
    <t>-429717136</t>
  </si>
  <si>
    <t>506645910</t>
  </si>
  <si>
    <t>SO.103_ASR5 - Interiér</t>
  </si>
  <si>
    <t>-1961586433</t>
  </si>
  <si>
    <t>918592484</t>
  </si>
  <si>
    <t>611467623.P</t>
  </si>
  <si>
    <t>Vnútorná sadrová omietka stropov hr. 15 mm</t>
  </si>
  <si>
    <t>-151504673</t>
  </si>
  <si>
    <t>-1799706516</t>
  </si>
  <si>
    <t>1940784977</t>
  </si>
  <si>
    <t>788262350</t>
  </si>
  <si>
    <t>1317333836</t>
  </si>
  <si>
    <t>992495204</t>
  </si>
  <si>
    <t>1471155044</t>
  </si>
  <si>
    <t>-368005067</t>
  </si>
  <si>
    <t>819537524</t>
  </si>
  <si>
    <t>632452259.P</t>
  </si>
  <si>
    <t>Cementový poter (vhodný aj ako spádový), hr. 100 mm</t>
  </si>
  <si>
    <t>1080354661</t>
  </si>
  <si>
    <t>632458533.P</t>
  </si>
  <si>
    <t>Cementová samonivelizačná stierka, hr. 10 mm</t>
  </si>
  <si>
    <t>-1520181447</t>
  </si>
  <si>
    <t>-989619875</t>
  </si>
  <si>
    <t>-241797962</t>
  </si>
  <si>
    <t>1180022019</t>
  </si>
  <si>
    <t>776220110.S</t>
  </si>
  <si>
    <t>Lepenie povlakových podláh PVC homogénne alebo heterogénne na schodiskových stupňoch na stupnice rovné</t>
  </si>
  <si>
    <t>-226535117</t>
  </si>
  <si>
    <t>-1664755773</t>
  </si>
  <si>
    <t>776220200.S</t>
  </si>
  <si>
    <t>Lepenie povlakových podláh PVC homogénne alebo heterogénne na schodiskových stupňoch na podstupnice</t>
  </si>
  <si>
    <t>1849650661</t>
  </si>
  <si>
    <t>-861663111</t>
  </si>
  <si>
    <t>-1767158096</t>
  </si>
  <si>
    <t>827193257</t>
  </si>
  <si>
    <t>47915638</t>
  </si>
  <si>
    <t>-1083804219</t>
  </si>
  <si>
    <t>2071016466</t>
  </si>
  <si>
    <t>2078064274</t>
  </si>
  <si>
    <t>998776102.S</t>
  </si>
  <si>
    <t>Presun hmôt pre podlahy povlakové v objektoch výšky nad 6 do 12 m</t>
  </si>
  <si>
    <t>-1837397641</t>
  </si>
  <si>
    <t>2103343535</t>
  </si>
  <si>
    <t>-122398979</t>
  </si>
  <si>
    <t>-392184002</t>
  </si>
  <si>
    <t>-183167639</t>
  </si>
  <si>
    <t>SO.103_ASR6 - Ostatné</t>
  </si>
  <si>
    <t>1364131586</t>
  </si>
  <si>
    <t>-1691955153</t>
  </si>
  <si>
    <t>1241945545</t>
  </si>
  <si>
    <t>-1383890283</t>
  </si>
  <si>
    <t>-1097585438</t>
  </si>
  <si>
    <t>612421411.P</t>
  </si>
  <si>
    <t>Oprava vnútorných omietok stien, v množstve opravenej plochy nad 30 do 50 % hrubých</t>
  </si>
  <si>
    <t>604496749</t>
  </si>
  <si>
    <t>-744073234</t>
  </si>
  <si>
    <t>549446767</t>
  </si>
  <si>
    <t>-1438634487</t>
  </si>
  <si>
    <t>632451830.P</t>
  </si>
  <si>
    <t>Sanácia betónových konštrukcií, vyrovnávacia malta na hrubé opravy, hr. 30 mm</t>
  </si>
  <si>
    <t>-1377731309</t>
  </si>
  <si>
    <t>-658724841</t>
  </si>
  <si>
    <t>632921411.P</t>
  </si>
  <si>
    <t>Dlažba z betónových dlaždíc hr. 40 mm do cem malty</t>
  </si>
  <si>
    <t>1549191769</t>
  </si>
  <si>
    <t>433252536</t>
  </si>
  <si>
    <t>-1415193087</t>
  </si>
  <si>
    <t>1172491037</t>
  </si>
  <si>
    <t>1426673712</t>
  </si>
  <si>
    <t>-721085324</t>
  </si>
  <si>
    <t>-1132248974</t>
  </si>
  <si>
    <t>-1425486064</t>
  </si>
  <si>
    <t>Chemická kotva s kotevným svorníkom M 10 tesnená chemickou ampulkou do betónu, ŽB, kameňa, s vyvŕtaním otvoru M10</t>
  </si>
  <si>
    <t>-874466847</t>
  </si>
  <si>
    <t>920654677</t>
  </si>
  <si>
    <t>959941123.P</t>
  </si>
  <si>
    <t xml:space="preserve">Montažný blok Propasiv Block A pre kotvenie konzol so zavitovými tyčami tesnená chemickou ampulkou, s vyvŕtaním otvoru </t>
  </si>
  <si>
    <t>747962104</t>
  </si>
  <si>
    <t>16083149</t>
  </si>
  <si>
    <t>-1242663422</t>
  </si>
  <si>
    <t>1358458657</t>
  </si>
  <si>
    <t>1405416152</t>
  </si>
  <si>
    <t>1908391438</t>
  </si>
  <si>
    <t>1274096190</t>
  </si>
  <si>
    <t>283857647</t>
  </si>
  <si>
    <t>-919685972</t>
  </si>
  <si>
    <t>-524802532</t>
  </si>
  <si>
    <t>764430520.P</t>
  </si>
  <si>
    <t>Oplechovanie múru - napojenie na fasadné sendvičové panely, z poplastovaného plechu, r.š. 375 mm</t>
  </si>
  <si>
    <t>1325196599</t>
  </si>
  <si>
    <t>764430520.P.1</t>
  </si>
  <si>
    <t>-659059708</t>
  </si>
  <si>
    <t>764430530.P</t>
  </si>
  <si>
    <t>Oplechovanie múru - napojenie na fasadné sendvičové panely, z poplastovaného plechu, r.š. 475 mm</t>
  </si>
  <si>
    <t>-192936565</t>
  </si>
  <si>
    <t>-1204525145</t>
  </si>
  <si>
    <t>766416132.P</t>
  </si>
  <si>
    <t>Montáž oblož. stien, stĺpov a pilierov nad 5 m2 panelmi obkladovými dyhovanými</t>
  </si>
  <si>
    <t>-1853619314</t>
  </si>
  <si>
    <t>607150000100.P</t>
  </si>
  <si>
    <t>Doska DTDL, hr 18 mm</t>
  </si>
  <si>
    <t>411598124</t>
  </si>
  <si>
    <t>-359619776</t>
  </si>
  <si>
    <t>-684887779</t>
  </si>
  <si>
    <t>1445854683</t>
  </si>
  <si>
    <t>616069640</t>
  </si>
  <si>
    <t>767221130.P</t>
  </si>
  <si>
    <t>Montáž zábradlí schodísk z rúrok, s hmotnosťou 1 bm zábradlia nad 25 kg</t>
  </si>
  <si>
    <t>-1982270913</t>
  </si>
  <si>
    <t>767230070.S</t>
  </si>
  <si>
    <t>Montáž schodiskového madla na stenu</t>
  </si>
  <si>
    <t>2116399584</t>
  </si>
  <si>
    <t>611930000800.P</t>
  </si>
  <si>
    <t>Drevené madlo schodiskové na stenu, d 42 mm, kotvené do steny, držiak na stenu, dub</t>
  </si>
  <si>
    <t>-914648517</t>
  </si>
  <si>
    <t>767230075.S</t>
  </si>
  <si>
    <t>Montáž prídavného madla na zábradlie</t>
  </si>
  <si>
    <t>-638823280</t>
  </si>
  <si>
    <t>611930001000.P</t>
  </si>
  <si>
    <t>Madlo prídavné na zábradlie, drevené, držiak nazábradlie</t>
  </si>
  <si>
    <t>-867407850</t>
  </si>
  <si>
    <t>767310020.S</t>
  </si>
  <si>
    <t>Montáž strešného svetlíka manuálne otváravého do plochej strechy</t>
  </si>
  <si>
    <t>-268988715</t>
  </si>
  <si>
    <t>611310009600.S</t>
  </si>
  <si>
    <t>Strešné okno PVC manuálne otváravé, šxv 800x800 mm, do plochej strechy</t>
  </si>
  <si>
    <t>736231204</t>
  </si>
  <si>
    <t>767310045.S</t>
  </si>
  <si>
    <t>Montáž zdvíhacieho rámu pre zvýšenie rámu svetlíka o 15 cm</t>
  </si>
  <si>
    <t>882136158</t>
  </si>
  <si>
    <t>611310010400.S</t>
  </si>
  <si>
    <t>Zdvíhací rám PVC, šxvxhr 800x800x150 mm, pre zvýšenie rámu svetlíka o 150 mm</t>
  </si>
  <si>
    <t>1560117803</t>
  </si>
  <si>
    <t>767649193.P</t>
  </si>
  <si>
    <t>Montáž dverovej zaražky na stenu</t>
  </si>
  <si>
    <t>1935842843</t>
  </si>
  <si>
    <t>549110000100.P</t>
  </si>
  <si>
    <t>Dverová zaražka, na stenu, nerez/guma</t>
  </si>
  <si>
    <t>-424630436</t>
  </si>
  <si>
    <t>1487347465</t>
  </si>
  <si>
    <t>-1661788463</t>
  </si>
  <si>
    <t>-789506874</t>
  </si>
  <si>
    <t>-2016700651</t>
  </si>
  <si>
    <t>1168241660</t>
  </si>
  <si>
    <t>1070067858</t>
  </si>
  <si>
    <t>767995220.S</t>
  </si>
  <si>
    <t>Výroba atypického zábradlia šikmého z rúrok</t>
  </si>
  <si>
    <t>-2040443084</t>
  </si>
  <si>
    <t>-2141568077</t>
  </si>
  <si>
    <t>-1615735953</t>
  </si>
  <si>
    <t>-107514140</t>
  </si>
  <si>
    <t>-1932504759</t>
  </si>
  <si>
    <t>-1523585873</t>
  </si>
  <si>
    <t>-694942400</t>
  </si>
  <si>
    <t>-612786480</t>
  </si>
  <si>
    <t>879275569</t>
  </si>
  <si>
    <t>-934501088</t>
  </si>
  <si>
    <t>783251017.P</t>
  </si>
  <si>
    <t xml:space="preserve">Nátery kov.stav.doplnk.konštr. epoxidové a epoxidechtové základné </t>
  </si>
  <si>
    <t>634854405</t>
  </si>
  <si>
    <t>1720621399</t>
  </si>
  <si>
    <t>-352702094</t>
  </si>
  <si>
    <t>1087041789</t>
  </si>
  <si>
    <t>-2052382971</t>
  </si>
  <si>
    <t>292982409</t>
  </si>
  <si>
    <t>-651381952</t>
  </si>
  <si>
    <t>SO.103_ELI - Elektroinštalácia a bleskozvod</t>
  </si>
  <si>
    <t>955850536</t>
  </si>
  <si>
    <t>SO.103_UK - Vyregulovanie UK</t>
  </si>
  <si>
    <t xml:space="preserve">    734 - Ústredné kúrenie - armatúry</t>
  </si>
  <si>
    <t xml:space="preserve">    735 - Ústredné kúrenie - vykurovacie telesá</t>
  </si>
  <si>
    <t>OST - Ostatné</t>
  </si>
  <si>
    <t>965024121.S</t>
  </si>
  <si>
    <t>Búranie kamenných podláh alebo dlažieb z dosiek alebo mozaiky,  -0,19200t</t>
  </si>
  <si>
    <t>529980888</t>
  </si>
  <si>
    <t>965042221.S</t>
  </si>
  <si>
    <t>Búranie podkladov pod dlažby, liatych dlažieb a mazanín,betón,liaty asfalt hr.nad 100 mm, plochy do 1 m2 -2,20000t</t>
  </si>
  <si>
    <t>-1080040355</t>
  </si>
  <si>
    <t>733125003</t>
  </si>
  <si>
    <t>Potrubie z uhlíkovej ocele spájané lisovaním 15x1,2+ T-kusy, spojky, kolená...</t>
  </si>
  <si>
    <t>1287984263</t>
  </si>
  <si>
    <t>733125006.1</t>
  </si>
  <si>
    <t>Potrubie z uhlíkovej ocele spájané lisovaním 18x1,2 + T-kusy, spojky, kolená...</t>
  </si>
  <si>
    <t>273869165</t>
  </si>
  <si>
    <t>1613483531</t>
  </si>
  <si>
    <t>IVC80.2234</t>
  </si>
  <si>
    <t>Prechodka - s vnútorným závitom - C - 22mm-Rp3/4"</t>
  </si>
  <si>
    <t>655851316</t>
  </si>
  <si>
    <t>733167118.S</t>
  </si>
  <si>
    <t>Montáž plasthliníkového flexibilného potrubia pre vykurovanie lisovaním D 20 mm</t>
  </si>
  <si>
    <t>619876006</t>
  </si>
  <si>
    <t>286130002900.S</t>
  </si>
  <si>
    <t>Rúra flexibilná plasthliníková univerzálna D 20x2,8 mm, 100 m kotúč</t>
  </si>
  <si>
    <t>-762631047</t>
  </si>
  <si>
    <t>733167309</t>
  </si>
  <si>
    <t>Montáž plasthliníkového potrubia lisovaním D 26x3</t>
  </si>
  <si>
    <t>-660092367</t>
  </si>
  <si>
    <t>286210004000</t>
  </si>
  <si>
    <t>Rúra flexibilná plasthliníková univerzálna D 26x3,0 mm, 100 m kotú</t>
  </si>
  <si>
    <t>1001695100</t>
  </si>
  <si>
    <t>733167442</t>
  </si>
  <si>
    <t>Montáž plasthliníkového prechodu lisovaním D 20</t>
  </si>
  <si>
    <t>-1267444502</t>
  </si>
  <si>
    <t>286220023500.S</t>
  </si>
  <si>
    <t>Prechod lisovací pre plasthliníkové potrubia D 20x3/4"</t>
  </si>
  <si>
    <t>-596648944</t>
  </si>
  <si>
    <t>733191301.2</t>
  </si>
  <si>
    <t>1376644842</t>
  </si>
  <si>
    <t>733190107</t>
  </si>
  <si>
    <t>Tlaková skúška potrubia z oceľových rúrok závitových</t>
  </si>
  <si>
    <t>-719906228</t>
  </si>
  <si>
    <t>733191923.S1</t>
  </si>
  <si>
    <t>Prepojenie na exist. potrubie</t>
  </si>
  <si>
    <t>-837727371</t>
  </si>
  <si>
    <t>733191924.S</t>
  </si>
  <si>
    <t>Oprava rozvodov potrubí - privarenie odbočky do DN 20</t>
  </si>
  <si>
    <t>-2121345743</t>
  </si>
  <si>
    <t>998733101</t>
  </si>
  <si>
    <t>-505712928</t>
  </si>
  <si>
    <t>998733193</t>
  </si>
  <si>
    <t>Rozvody potrubia, prípl.za presun nad vymedz. najväčšiu dopravnú vzdial. do 500 m</t>
  </si>
  <si>
    <t>189336325</t>
  </si>
  <si>
    <t>Ústredné kúrenie - armatúry</t>
  </si>
  <si>
    <t>734200822</t>
  </si>
  <si>
    <t>Demontáž armatúry závitovej s dvomi závitmi nad 1/2 do G 1,  -0,00110t</t>
  </si>
  <si>
    <t>-1193986195</t>
  </si>
  <si>
    <t>734223120</t>
  </si>
  <si>
    <t>Montáž ventilu závitového termostatického rohového jednoregulačného G 1/2</t>
  </si>
  <si>
    <t>-915878519</t>
  </si>
  <si>
    <t>1772491</t>
  </si>
  <si>
    <t>Ventil TS-90 DN 15, termostatický, priamy/rohový, prípojka na vykurovacie teleso s kužeľovým tesnením, pripojenie na rúru univerzálnym hrdlom alebo ekvivalent</t>
  </si>
  <si>
    <t>-2058490024</t>
  </si>
  <si>
    <t>1392401</t>
  </si>
  <si>
    <t>Ventil do spiatočky RL-5 DN 15, priamy/rohový, s prednastavením, s možnosťou napúšťania, vypúšťania a uzavretia, prípojka na vykurovacie teleso s kužeľovým tesnením, pripojenie na rúru univerzálnym hrdlom alebo ekvivalent</t>
  </si>
  <si>
    <t>-1619145111</t>
  </si>
  <si>
    <t>2499</t>
  </si>
  <si>
    <t>Ružica 5 / 4" x 1 / 2", pre radiátory KALOR - KALOR 3 - BOHEMIA, VIADRUS alebo ekvivalent</t>
  </si>
  <si>
    <t>-58357412</t>
  </si>
  <si>
    <t>2899143</t>
  </si>
  <si>
    <t>1986010</t>
  </si>
  <si>
    <t>Hlavica termostatická HERZCULES závit M 28x1,5, v masív. vyhotovení proti vandalizmu, od 8-26°C, HERZ alebo ekvivalent</t>
  </si>
  <si>
    <t>-2063178479</t>
  </si>
  <si>
    <t>734494213</t>
  </si>
  <si>
    <t>Ostatné meracie armatúry, návarok s rúrkovým závitom akosť mat. 22 353.0 G 1/2</t>
  </si>
  <si>
    <t>-1405399838</t>
  </si>
  <si>
    <t>998734103</t>
  </si>
  <si>
    <t>Presun hmôt pre armatúry v objektoch výšky nad 6 do 24 m</t>
  </si>
  <si>
    <t>171813111</t>
  </si>
  <si>
    <t>Armatúry, prípl.za presun nad vymedz. najväčšiu dopravnú vzdialenosť do 500 m</t>
  </si>
  <si>
    <t>-1907800510</t>
  </si>
  <si>
    <t>Ústredné kúrenie - vykurovacie telesá</t>
  </si>
  <si>
    <t>-1807900567</t>
  </si>
  <si>
    <t>-1026460048</t>
  </si>
  <si>
    <t>K00206004009016011</t>
  </si>
  <si>
    <t>Oceľové panelové radiátory KORAD 20K 600x400, s bočným pripojením, s 2 panelmi alebo ekvivalent</t>
  </si>
  <si>
    <t>717394738</t>
  </si>
  <si>
    <t>735154142.S</t>
  </si>
  <si>
    <t>Montáž vykurovacieho telesa panelového dvojradového výšky 600 mm/ dĺžky 1000-1200 mm</t>
  </si>
  <si>
    <t>214823102</t>
  </si>
  <si>
    <t>484530066300</t>
  </si>
  <si>
    <t>Teleso vykurovacie doskové dvojpanelové oceľové KORAD 22K, vxl 600x1200 mm s bočným pripojením a dvoma konvektormi, KORAD RADIATORS alebo ekvivalent</t>
  </si>
  <si>
    <t>750254688</t>
  </si>
  <si>
    <t>-1622782498</t>
  </si>
  <si>
    <t>-514027391</t>
  </si>
  <si>
    <t>735221812.S</t>
  </si>
  <si>
    <t>Demontáž registra z rúrok hladkých DN 50 do 3m s počtom prameňov registra 2,  -0,01798t</t>
  </si>
  <si>
    <t>194960268</t>
  </si>
  <si>
    <t>735494811</t>
  </si>
  <si>
    <t>Vypúšťanie vody z vykurovacích sústav o v. pl. vykurovacích telies</t>
  </si>
  <si>
    <t>164158656</t>
  </si>
  <si>
    <t>998735202</t>
  </si>
  <si>
    <t>Presun hmôt pre vykurovacie telesá v objektoch výšky nad 6 do 12 m</t>
  </si>
  <si>
    <t>1859514270</t>
  </si>
  <si>
    <t>998735293</t>
  </si>
  <si>
    <t>-1194219728</t>
  </si>
  <si>
    <t>OST</t>
  </si>
  <si>
    <t>HZS-0052</t>
  </si>
  <si>
    <t>Hydraulické vyregulovanie vykurovacieho systému počas vykurovacej skúšky</t>
  </si>
  <si>
    <t>287360875</t>
  </si>
  <si>
    <t>HZS-0061</t>
  </si>
  <si>
    <t>Kompletné vyskúšanie systému</t>
  </si>
  <si>
    <t>1569006807</t>
  </si>
  <si>
    <t>HZS-0071</t>
  </si>
  <si>
    <t>Skúšobná vykurovacia prevádzka (3*24h)</t>
  </si>
  <si>
    <t>1765348206</t>
  </si>
  <si>
    <t>SO.104 - Spojovacia chodba A</t>
  </si>
  <si>
    <t>SO.104_ASR1 - Búracie práce</t>
  </si>
  <si>
    <t>-829600256</t>
  </si>
  <si>
    <t>113208111.P</t>
  </si>
  <si>
    <t>Vytrhanie obrúb betonových, s vybúraním lôžka, záhonových,  -0,04000t</t>
  </si>
  <si>
    <t>465056398</t>
  </si>
  <si>
    <t>113307122.S</t>
  </si>
  <si>
    <t>Odstránenie podkladu v ploche do 200 m2 z kameniva hrubého drveného, hr.100 do 200 mm,  -0,23500t</t>
  </si>
  <si>
    <t>-1291871177</t>
  </si>
  <si>
    <t>113307131.S</t>
  </si>
  <si>
    <t>Odstránenie podkladu v ploche do 200 m2 z betónu prostého, hr. vrstvy do 150 mm,  -0,22500t</t>
  </si>
  <si>
    <t>789977368</t>
  </si>
  <si>
    <t>1132241712</t>
  </si>
  <si>
    <t>-830405534</t>
  </si>
  <si>
    <t>-737674359</t>
  </si>
  <si>
    <t>429814773</t>
  </si>
  <si>
    <t>-948895827</t>
  </si>
  <si>
    <t>365758779</t>
  </si>
  <si>
    <t>160699839</t>
  </si>
  <si>
    <t>976085311.P</t>
  </si>
  <si>
    <t>Vybúranie kanalizačného rámu liatinového vrátane poklopu alebo mreže,  -0,04400t</t>
  </si>
  <si>
    <t>-2011938564</t>
  </si>
  <si>
    <t>-1466683792</t>
  </si>
  <si>
    <t>338333686</t>
  </si>
  <si>
    <t>-1211789264</t>
  </si>
  <si>
    <t>1564748882</t>
  </si>
  <si>
    <t>1771206138</t>
  </si>
  <si>
    <t>-611747791</t>
  </si>
  <si>
    <t>1145028506</t>
  </si>
  <si>
    <t>-831905186</t>
  </si>
  <si>
    <t>1994706207</t>
  </si>
  <si>
    <t>764331850.P</t>
  </si>
  <si>
    <t>Demontáž lemovania múrov na strechách, so sklonom do 30st. rš 400 a 500 mm,  -0,00298t</t>
  </si>
  <si>
    <t>1172813339</t>
  </si>
  <si>
    <t>767112811.S</t>
  </si>
  <si>
    <t>Demontáž zásklených stien vrátane otvaravých častí - jednoduché zasklenie vložené do oceľ. rámov zasklenej steny</t>
  </si>
  <si>
    <t>1457897044</t>
  </si>
  <si>
    <t>-352561768</t>
  </si>
  <si>
    <t>-1687008956</t>
  </si>
  <si>
    <t>1173236724</t>
  </si>
  <si>
    <t>SO.104_ASR2 - Fasáda</t>
  </si>
  <si>
    <t>-1225363614</t>
  </si>
  <si>
    <t>-1507340321</t>
  </si>
  <si>
    <t>1852302011</t>
  </si>
  <si>
    <t>1643903364</t>
  </si>
  <si>
    <t>-933267653</t>
  </si>
  <si>
    <t>-398936752</t>
  </si>
  <si>
    <t>998021021.P</t>
  </si>
  <si>
    <t>Presun hmôt pre budovy zvislá konštr.z  kovu do výšky 20 m</t>
  </si>
  <si>
    <t>51992752</t>
  </si>
  <si>
    <t>-849251616</t>
  </si>
  <si>
    <t>1706116211</t>
  </si>
  <si>
    <t>1655748218</t>
  </si>
  <si>
    <t>-1440718118</t>
  </si>
  <si>
    <t>1543112826</t>
  </si>
  <si>
    <t>1731922857</t>
  </si>
  <si>
    <t>-1179230425</t>
  </si>
  <si>
    <t>-748016758</t>
  </si>
  <si>
    <t>573893561</t>
  </si>
  <si>
    <t>283720012400.S</t>
  </si>
  <si>
    <t>Doska fasádna EPS F hr. 100 mm so zníženou nasiakavosťou, pre zateplenie sokla</t>
  </si>
  <si>
    <t>-64408784</t>
  </si>
  <si>
    <t>-2107746242</t>
  </si>
  <si>
    <t>767411111.S</t>
  </si>
  <si>
    <t>Montáž opláštenia sendvičovými stenovými panelmi so skrytým zámkom na OK, hrúbky do 100 mm</t>
  </si>
  <si>
    <t>-2044408341</t>
  </si>
  <si>
    <t>553250002200.P</t>
  </si>
  <si>
    <t>Panel sendvičový z izolačného jadra IPN stenový oceľový plášť š. 1000 mm hr. jadra 50 mm</t>
  </si>
  <si>
    <t>-1006668465</t>
  </si>
  <si>
    <t>767411112.S</t>
  </si>
  <si>
    <t>Montáž opláštenia sendvičovými stenovými panelmi so skrytým zámkom na OK, hrúbky nad 100 do 150 mm</t>
  </si>
  <si>
    <t>1816178469</t>
  </si>
  <si>
    <t>553250002500.P</t>
  </si>
  <si>
    <t>Panel sendvičový z izolačného jadra IPN stenový oceľový plášť š. 1000 mm hr. jadra 120 mm</t>
  </si>
  <si>
    <t>2095035820</t>
  </si>
  <si>
    <t>767411112.P</t>
  </si>
  <si>
    <t>Montáž lemovacich prvkov, tesniaceho a kotviaceho materiálu pre opláštenia sendvičovými stenovými panelmi</t>
  </si>
  <si>
    <t>360642890</t>
  </si>
  <si>
    <t>553250001000.P1</t>
  </si>
  <si>
    <t xml:space="preserve"> Lemovacie prvky, tesniaci a kotviací materiál pre panel sendvičový s jadrom z IPN stenový</t>
  </si>
  <si>
    <t>281187171</t>
  </si>
  <si>
    <t>871681998</t>
  </si>
  <si>
    <t>SO.104_ASR3 - Zastrešenie</t>
  </si>
  <si>
    <t>-1134771032</t>
  </si>
  <si>
    <t>1821139861</t>
  </si>
  <si>
    <t>621255041.P</t>
  </si>
  <si>
    <t>Montáž podhľadu prevetrávanej fasády zkompozitných panelov, s hliníkovou konštrukcou, uchytenie na nity, bez tepelnej izolácie</t>
  </si>
  <si>
    <t>910613735</t>
  </si>
  <si>
    <t>591510000100.P</t>
  </si>
  <si>
    <t>Fasádna kompozitný panel s jadrom z polyethylenu (PE) a s kyrycími hlinikovými plechmi, rozmer 4x1500x3050 mm</t>
  </si>
  <si>
    <t>1744101193</t>
  </si>
  <si>
    <t>-936662615</t>
  </si>
  <si>
    <t>301949700</t>
  </si>
  <si>
    <t>-1700731676</t>
  </si>
  <si>
    <t>415763309</t>
  </si>
  <si>
    <t>-1828420862</t>
  </si>
  <si>
    <t>-540542259</t>
  </si>
  <si>
    <t>-1474572739</t>
  </si>
  <si>
    <t>-1191727594</t>
  </si>
  <si>
    <t>832559740</t>
  </si>
  <si>
    <t>252458988</t>
  </si>
  <si>
    <t>1528055052</t>
  </si>
  <si>
    <t>3713611</t>
  </si>
  <si>
    <t>-1999507180</t>
  </si>
  <si>
    <t>Detaily k PVC-P fóliam osadenie hranatého chrliča</t>
  </si>
  <si>
    <t>937304118</t>
  </si>
  <si>
    <t>283770003800.P</t>
  </si>
  <si>
    <t>Hranatý chrlič 150x150 z PVC s inetegrovanou PVC manžetou</t>
  </si>
  <si>
    <t>1089081826</t>
  </si>
  <si>
    <t>311970001200.P</t>
  </si>
  <si>
    <t>378376554</t>
  </si>
  <si>
    <t>-183159645</t>
  </si>
  <si>
    <t>626288470</t>
  </si>
  <si>
    <t>1863680292</t>
  </si>
  <si>
    <t>713131143.P</t>
  </si>
  <si>
    <t>Montáž parotesnej fólie</t>
  </si>
  <si>
    <t>-1223878613</t>
  </si>
  <si>
    <t>283230007400.P</t>
  </si>
  <si>
    <t xml:space="preserve">Parotesná PE fólia </t>
  </si>
  <si>
    <t>-819669722</t>
  </si>
  <si>
    <t>161656738</t>
  </si>
  <si>
    <t>1851908926</t>
  </si>
  <si>
    <t>713141160</t>
  </si>
  <si>
    <t>Montáž tepelnej izolácie striech plochých do 10° spádovými doskami z minerálnej vlny v jednej vrstve</t>
  </si>
  <si>
    <t>-788873744</t>
  </si>
  <si>
    <t>631440028600.P</t>
  </si>
  <si>
    <t>Doska spádová z minerálnej izolácie pre ploché strechy</t>
  </si>
  <si>
    <t>1038498574</t>
  </si>
  <si>
    <t>134157051</t>
  </si>
  <si>
    <t>-1439809546</t>
  </si>
  <si>
    <t>-2125581740</t>
  </si>
  <si>
    <t>-21509107</t>
  </si>
  <si>
    <t>762341001.P</t>
  </si>
  <si>
    <t>Montáž debnenia jednoduchých striech, na trámy drevotrieskovými OSB doskami na zráz</t>
  </si>
  <si>
    <t>-1081083655</t>
  </si>
  <si>
    <t>1835173732</t>
  </si>
  <si>
    <t>762395000.S</t>
  </si>
  <si>
    <t>Spojovacie prostriedky pre viazané konštrukcie krovov, debnenie a laťovanie, nadstrešné konštr., spádové kliny - svorky, dosky, klince, pásová oceľ, vruty</t>
  </si>
  <si>
    <t>1437349307</t>
  </si>
  <si>
    <t>762822110.S</t>
  </si>
  <si>
    <t>Montáž stropníc z hraneného a polohraneného reziva prierezovej plochy do 144 cm2</t>
  </si>
  <si>
    <t>-1973361431</t>
  </si>
  <si>
    <t>605120002900.P</t>
  </si>
  <si>
    <t>Hranoly zo smreku neopracované hranené akosť I hr. do 120 mm, š. 120-180 mm</t>
  </si>
  <si>
    <t>1579606457</t>
  </si>
  <si>
    <t>762895000.S</t>
  </si>
  <si>
    <t>Spojovacie prostriedky pre záklop, stropnice, podbíjanie - klince, svorky</t>
  </si>
  <si>
    <t>-1144328488</t>
  </si>
  <si>
    <t>466962337</t>
  </si>
  <si>
    <t>764175651.P</t>
  </si>
  <si>
    <t>Krytina - trapézový systém T-35, šírka 1075 mm, hr. 0,75 mm, sklon strechy do 30°</t>
  </si>
  <si>
    <t>1769135802</t>
  </si>
  <si>
    <t>-1974856863</t>
  </si>
  <si>
    <t>783782404</t>
  </si>
  <si>
    <t>Nátery tesárskych konštrukcií, povrchová impregnácia proti drevokaznému hmyzu, hubám a plesniam, jednonásobná</t>
  </si>
  <si>
    <t>-1818283452</t>
  </si>
  <si>
    <t>SO.104_ASR4 - Výplňové konštrukcie</t>
  </si>
  <si>
    <t>-749660423</t>
  </si>
  <si>
    <t>-1861749353</t>
  </si>
  <si>
    <t>-1733054481</t>
  </si>
  <si>
    <t>488048529</t>
  </si>
  <si>
    <t>2029360261</t>
  </si>
  <si>
    <t>611110020400.501</t>
  </si>
  <si>
    <t>Drevené okno FIX, vxš 7300x1500 mm, bezpečnostné skolo ESG, číre, materiál drevina smrek nadpájaný</t>
  </si>
  <si>
    <t>-1228375771</t>
  </si>
  <si>
    <t>-744286818</t>
  </si>
  <si>
    <t>549150000600.P</t>
  </si>
  <si>
    <t>542332893</t>
  </si>
  <si>
    <t>238663305</t>
  </si>
  <si>
    <t>1140367701</t>
  </si>
  <si>
    <t>456002953</t>
  </si>
  <si>
    <t>767612100.S</t>
  </si>
  <si>
    <t>Montáž okien hliníkových s hydroizolačnými ISO páskami (exteriérová a interiérová)</t>
  </si>
  <si>
    <t>1669803380</t>
  </si>
  <si>
    <t>1896115014</t>
  </si>
  <si>
    <t>1127078153</t>
  </si>
  <si>
    <t>553410011700.201</t>
  </si>
  <si>
    <t>Okno hliníkové, trojdielné, OxSXFIX, vxš 2300x2000 mm, izolačné trojsklo</t>
  </si>
  <si>
    <t>716285441</t>
  </si>
  <si>
    <t>553410010400.202</t>
  </si>
  <si>
    <t>Okno hliníkové, dvojdielné, OxS, vxš 1000x2300 mm, izolačné trojsklo</t>
  </si>
  <si>
    <t>139035219</t>
  </si>
  <si>
    <t>767646520.S</t>
  </si>
  <si>
    <t>Montáž dverí kovových - hliníkových, vchodových, 1 m obvodu dverí</t>
  </si>
  <si>
    <t>-1388014144</t>
  </si>
  <si>
    <t>553410032000.101</t>
  </si>
  <si>
    <t>Dvere hliníkové dvojkrídlové otočné s nadsvetlíkom, izolačné trojsklo s bezpečnostným zasklením, rozmer dverí 1400x2750 mm</t>
  </si>
  <si>
    <t>1425505896</t>
  </si>
  <si>
    <t>553410032000.102</t>
  </si>
  <si>
    <t>Dvere hliníkové jednokrídlové otočné s nadsvetlíkom, izolačné trojsklo s bezpečnostným zasklením, rozmer dverí 1000x2750 mm</t>
  </si>
  <si>
    <t>1010689961</t>
  </si>
  <si>
    <t>767661555.S</t>
  </si>
  <si>
    <t>Montáž interierovej hliníkovej žalúzie od šírky 80 cm do 120 cm dĺžky do 160 cm</t>
  </si>
  <si>
    <t>1160847835</t>
  </si>
  <si>
    <t>Žalúzie interiérové hliníkové, šxl 1000x750 mm</t>
  </si>
  <si>
    <t>765975647</t>
  </si>
  <si>
    <t>611530071600.P</t>
  </si>
  <si>
    <t>Žalúzie interiérové hliníkové, šxl 1000x1550 mm</t>
  </si>
  <si>
    <t>-1833890987</t>
  </si>
  <si>
    <t>-1978749184</t>
  </si>
  <si>
    <t>611530072300.P</t>
  </si>
  <si>
    <t>Žalúzie interiérové hliníkové, šxl 1000x2300 mm</t>
  </si>
  <si>
    <t>530003756</t>
  </si>
  <si>
    <t>1292271413</t>
  </si>
  <si>
    <t>SO.104_ASR5 - Ostatné</t>
  </si>
  <si>
    <t xml:space="preserve">    5 - Komunikácie</t>
  </si>
  <si>
    <t>-2108513603</t>
  </si>
  <si>
    <t>-1066750182</t>
  </si>
  <si>
    <t>274313711.S</t>
  </si>
  <si>
    <t>Betón základových pásov, prostý tr. C 25/30</t>
  </si>
  <si>
    <t>-1733609673</t>
  </si>
  <si>
    <t>274351217.S</t>
  </si>
  <si>
    <t>Debnenie stien základových pásov, zhotovenie-tradičné</t>
  </si>
  <si>
    <t>381908462</t>
  </si>
  <si>
    <t>274351218.S</t>
  </si>
  <si>
    <t>Debnenie stien základových pásov, odstránenie-tradičné</t>
  </si>
  <si>
    <t>1932491840</t>
  </si>
  <si>
    <t>478224444</t>
  </si>
  <si>
    <t>1305297852</t>
  </si>
  <si>
    <t>459240397</t>
  </si>
  <si>
    <t>411321414.P</t>
  </si>
  <si>
    <t>Betón rámp,  železový tr. C 25/30</t>
  </si>
  <si>
    <t>-1080904263</t>
  </si>
  <si>
    <t>411351107.P</t>
  </si>
  <si>
    <t>Debnenie rámp zhotovenie-tradičné</t>
  </si>
  <si>
    <t>-523489390</t>
  </si>
  <si>
    <t>-912898039</t>
  </si>
  <si>
    <t>411362442.P</t>
  </si>
  <si>
    <t>Výstuž rámp zo sietí KARI, priemer drôtu 8/8 mm, veľkosť oka 150x150 mm</t>
  </si>
  <si>
    <t>1740456733</t>
  </si>
  <si>
    <t>430321414.S</t>
  </si>
  <si>
    <t>Schodiskové konštrukcie, betón železový tr. C 25/30</t>
  </si>
  <si>
    <t>-1978637414</t>
  </si>
  <si>
    <t>430361821.S</t>
  </si>
  <si>
    <t>Výstuž schodiskových konštrukcií z betonárskej ocele B500 (10505)</t>
  </si>
  <si>
    <t>1394554260</t>
  </si>
  <si>
    <t>434351141.S</t>
  </si>
  <si>
    <t>Debnenie stupňov na podstupňovej doske alebo na teréne pôdorysne priamočiarych zhotovenie</t>
  </si>
  <si>
    <t>-770158591</t>
  </si>
  <si>
    <t>434351142.S</t>
  </si>
  <si>
    <t>Debnenie stupňov na podstupňovej doske alebo na teréne pôdorysne priamočiarych odstránenie</t>
  </si>
  <si>
    <t>1085166872</t>
  </si>
  <si>
    <t>Komunikácie</t>
  </si>
  <si>
    <t>596811320.S</t>
  </si>
  <si>
    <t>Kladenie betónovej dlažby s vyplnením škár do lôžka z kameniva, veľ. do 0,25 m2 plochy do 50 m2</t>
  </si>
  <si>
    <t>-613177148</t>
  </si>
  <si>
    <t>592460014500.S</t>
  </si>
  <si>
    <t>Platňa betónová, rozmer 500x500x50 mm, prírodná</t>
  </si>
  <si>
    <t>-2003109186</t>
  </si>
  <si>
    <t>1530745018</t>
  </si>
  <si>
    <t>-1268163649</t>
  </si>
  <si>
    <t>-1318840508</t>
  </si>
  <si>
    <t>1090169165</t>
  </si>
  <si>
    <t>632452219.S</t>
  </si>
  <si>
    <t>Cementový poter, pevnosti v tlaku 20 MPa, hr. 50 mm</t>
  </si>
  <si>
    <t>-516045472</t>
  </si>
  <si>
    <t>672658823</t>
  </si>
  <si>
    <t>-839143369</t>
  </si>
  <si>
    <t>1503096374</t>
  </si>
  <si>
    <t>1363141300</t>
  </si>
  <si>
    <t>-962814584</t>
  </si>
  <si>
    <t>-1885041376</t>
  </si>
  <si>
    <t>1254263664</t>
  </si>
  <si>
    <t>-1479190339</t>
  </si>
  <si>
    <t>-1214905767</t>
  </si>
  <si>
    <t>275121214.P</t>
  </si>
  <si>
    <t xml:space="preserve">Osadenie betónového kvetináča </t>
  </si>
  <si>
    <t>558800778</t>
  </si>
  <si>
    <t>KVA640t.P</t>
  </si>
  <si>
    <t>Betónový kvetináč, 400x1200x800 mm, pohľadový betón</t>
  </si>
  <si>
    <t>1733488515</t>
  </si>
  <si>
    <t>1586036176</t>
  </si>
  <si>
    <t>-1137610134</t>
  </si>
  <si>
    <t>729208081</t>
  </si>
  <si>
    <t>763115512</t>
  </si>
  <si>
    <t>Priečka SDK Rigips hr. 100 mm dvojito opláštená doskami RB 12.5 mm s tep. izoláciou, CW 50</t>
  </si>
  <si>
    <t>552981792</t>
  </si>
  <si>
    <t>43670851</t>
  </si>
  <si>
    <t>764359436.P</t>
  </si>
  <si>
    <t>Kotlík zberný z plechu, pre rúry s priemerom D 80 - 120 mm</t>
  </si>
  <si>
    <t>30550187</t>
  </si>
  <si>
    <t>Zvodové rúry z plechu, kruhové priemer 100 mm, vrátane objímok</t>
  </si>
  <si>
    <t>1695886754</t>
  </si>
  <si>
    <t>Dilatačné napojenie objektov z poplastovaného plechu, r.š. 220 mm</t>
  </si>
  <si>
    <t>332026197</t>
  </si>
  <si>
    <t>764430500.P1</t>
  </si>
  <si>
    <t>Dilatačné napojenie objektov z poplastovaného plechu, r.š. 150 mm</t>
  </si>
  <si>
    <t>1352219410</t>
  </si>
  <si>
    <t>-1273560226</t>
  </si>
  <si>
    <t>791337959</t>
  </si>
  <si>
    <t>1405795832</t>
  </si>
  <si>
    <t>1197162842</t>
  </si>
  <si>
    <t>767590205.S</t>
  </si>
  <si>
    <t>Montáž čistiacej rohože gumovo - polypropylénovej na podlahu</t>
  </si>
  <si>
    <t>-45251187</t>
  </si>
  <si>
    <t>697510004000.P</t>
  </si>
  <si>
    <t>Hliníková rohož s vložkou z gumovej pilky a textílu, výška rohože 27 mm</t>
  </si>
  <si>
    <t>-1029503073</t>
  </si>
  <si>
    <t>767590205.P1</t>
  </si>
  <si>
    <t>Montáž čistiacej rohože polypropylénovej (textíl) na podlahu</t>
  </si>
  <si>
    <t>366119444</t>
  </si>
  <si>
    <t>697540000100.P</t>
  </si>
  <si>
    <t>Rohož polypropylénová (textíl)</t>
  </si>
  <si>
    <t>50243152</t>
  </si>
  <si>
    <t>767590225.S</t>
  </si>
  <si>
    <t>Montáž hliníkového rámu L k čistiacim rohožiam</t>
  </si>
  <si>
    <t>-22543939</t>
  </si>
  <si>
    <t>697590000100.S</t>
  </si>
  <si>
    <t>Zápustný hliníkový rám L 25x20x3 mm, L 20x25x3 mm; L30x20x3 mm; k čistiacej rohoži</t>
  </si>
  <si>
    <t>-355904701</t>
  </si>
  <si>
    <t>767995101.P1</t>
  </si>
  <si>
    <t>Montáž a dodávka samostatne stojacích písmen (nadpis - MATERSKÁ ŠKOLA OŠTEPOVÁ 1), nerez s povrchovou úpravou BRUS, hrúbka 1 mm, výška napísu 150mm, vrátane kotvenia</t>
  </si>
  <si>
    <t>1442003814</t>
  </si>
  <si>
    <t>1219553138</t>
  </si>
  <si>
    <t>1878252787</t>
  </si>
  <si>
    <t>1946033531</t>
  </si>
  <si>
    <t>-67447597</t>
  </si>
  <si>
    <t>767995106.S</t>
  </si>
  <si>
    <t>Montáž ostatných atypických kovových stavebných doplnkových konštrukcií nad 100 do 250 kg</t>
  </si>
  <si>
    <t>-704997119</t>
  </si>
  <si>
    <t>767995107.S</t>
  </si>
  <si>
    <t>Montáž ostatných atypických kovových stavebných doplnkových konštrukcií nad 250 do 500 kg</t>
  </si>
  <si>
    <t>-227917177</t>
  </si>
  <si>
    <t>2111939748</t>
  </si>
  <si>
    <t>-1188814918</t>
  </si>
  <si>
    <t>1640186223</t>
  </si>
  <si>
    <t>-1311456834</t>
  </si>
  <si>
    <t>-710000326</t>
  </si>
  <si>
    <t>-1470417371</t>
  </si>
  <si>
    <t>452681661</t>
  </si>
  <si>
    <t>743279827</t>
  </si>
  <si>
    <t>-1644739278</t>
  </si>
  <si>
    <t>-1264120161</t>
  </si>
  <si>
    <t>1105983658</t>
  </si>
  <si>
    <t>-1483729085</t>
  </si>
  <si>
    <t>-1882544301</t>
  </si>
  <si>
    <t>1899576340</t>
  </si>
  <si>
    <t>-419804290</t>
  </si>
  <si>
    <t>-1504749358</t>
  </si>
  <si>
    <t>474703471</t>
  </si>
  <si>
    <t>-1740120051</t>
  </si>
  <si>
    <t>880328193</t>
  </si>
  <si>
    <t>34164109</t>
  </si>
  <si>
    <t>SO.104_ELI - Elektroinštalácia</t>
  </si>
  <si>
    <t>-24588647</t>
  </si>
  <si>
    <t>SO.104_UK - Ústredné kúrenie</t>
  </si>
  <si>
    <t>563192723</t>
  </si>
  <si>
    <t>-114393483</t>
  </si>
  <si>
    <t>-893783443</t>
  </si>
  <si>
    <t>-1020826101</t>
  </si>
  <si>
    <t>979089012.S</t>
  </si>
  <si>
    <t>-1438873524</t>
  </si>
  <si>
    <t>1795382717</t>
  </si>
  <si>
    <t>733125006</t>
  </si>
  <si>
    <t>1052200611</t>
  </si>
  <si>
    <t>733125009</t>
  </si>
  <si>
    <t>-226708384</t>
  </si>
  <si>
    <t>-422751756</t>
  </si>
  <si>
    <t>Montáž tvaroviek nad rámec ( 10 % z ceny )</t>
  </si>
  <si>
    <t>-2110789249</t>
  </si>
  <si>
    <t>-1866794223</t>
  </si>
  <si>
    <t>1722141811</t>
  </si>
  <si>
    <t>915427628</t>
  </si>
  <si>
    <t>876500320</t>
  </si>
  <si>
    <t>-663355854</t>
  </si>
  <si>
    <t>-839508638</t>
  </si>
  <si>
    <t>-1984525528</t>
  </si>
  <si>
    <t>1959389960</t>
  </si>
  <si>
    <t>-535494981</t>
  </si>
  <si>
    <t>-923052597</t>
  </si>
  <si>
    <t>106117374</t>
  </si>
  <si>
    <t>K00223014009016011</t>
  </si>
  <si>
    <t>Oceľové panelové radiátory KORAD 22K 300x1400, s bočným pripojením, s 2 panelmi a 2 konvektormi alebo ekvivalent</t>
  </si>
  <si>
    <t>172245190</t>
  </si>
  <si>
    <t>-1940643625</t>
  </si>
  <si>
    <t>-489263820</t>
  </si>
  <si>
    <t>1298092927</t>
  </si>
  <si>
    <t>1577210959</t>
  </si>
  <si>
    <t>1870827357</t>
  </si>
  <si>
    <t>580839179</t>
  </si>
  <si>
    <t>230180063</t>
  </si>
  <si>
    <t>Montáž rúrových dielov so zverným krúžkom DN15</t>
  </si>
  <si>
    <t>-1882943365</t>
  </si>
  <si>
    <t>316170046400</t>
  </si>
  <si>
    <t>Prechodka s vonkajším závitom d 15 mm - 3/4", Mapress uhlíková oceľ, tesniaci krúžok CIIR, GEBERIT alebo ekvivalent</t>
  </si>
  <si>
    <t>1865364365</t>
  </si>
  <si>
    <t>1624401</t>
  </si>
  <si>
    <t>HERZ Adaptér pre prípojku na oceľovú rúru 3/4" alebo ekvivalent</t>
  </si>
  <si>
    <t>-65943088</t>
  </si>
  <si>
    <t>-38307354</t>
  </si>
  <si>
    <t>67705805</t>
  </si>
  <si>
    <t>-1902398579</t>
  </si>
  <si>
    <t>643528827</t>
  </si>
  <si>
    <t>429729773</t>
  </si>
  <si>
    <t>SO.104_ZTI - Daždová kanalizácia</t>
  </si>
  <si>
    <t>721 - Zdravotech. vnútorná kanalizácia</t>
  </si>
  <si>
    <t>132201101.S</t>
  </si>
  <si>
    <t>Výkop ryhy do šírky 600 mm v horn.3 do 100 m3</t>
  </si>
  <si>
    <t>432543610</t>
  </si>
  <si>
    <t>132201109.S</t>
  </si>
  <si>
    <t>Príplatok k cene za lepivosť pri hĺbení rýh šírky do 600 mm zapažených i nezapažených s urovnaním dna v hornine 3</t>
  </si>
  <si>
    <t>-2127317172</t>
  </si>
  <si>
    <t>132211101.S</t>
  </si>
  <si>
    <t>Hĺbenie rýh šírky do 600 mm v  hornine tr.3 súdržných - ručným náradím</t>
  </si>
  <si>
    <t>-446570088</t>
  </si>
  <si>
    <t>1380043108</t>
  </si>
  <si>
    <t>174101001</t>
  </si>
  <si>
    <t>1326434196</t>
  </si>
  <si>
    <t>175101102</t>
  </si>
  <si>
    <t>Obsyp potrubia sypaninou z vhodných hornín 1 až 4 s prehodením sypaniny</t>
  </si>
  <si>
    <t>-1549681158</t>
  </si>
  <si>
    <t>5815322000</t>
  </si>
  <si>
    <t>Piesok technický triedený 0/4</t>
  </si>
  <si>
    <t>-479936559</t>
  </si>
  <si>
    <t>451541111</t>
  </si>
  <si>
    <t>Lôžko pod potrubie, stoky a drobné objekty, v otvorenom výkope zo štrkodrvy 0-63 mm</t>
  </si>
  <si>
    <t>1773120227</t>
  </si>
  <si>
    <t>871324004</t>
  </si>
  <si>
    <t>Montáž kanalizačného PP potrubia hladkého plnostenného SN 10 DN 160</t>
  </si>
  <si>
    <t>-585542280</t>
  </si>
  <si>
    <t>286140001200</t>
  </si>
  <si>
    <t>Rúra KG 2000 PP, SN 10, DN 160 dĺ. 5 m hladká pre gravitačnú kanalizáciu, WAVIN alebo ekvivalent</t>
  </si>
  <si>
    <t>1478108937</t>
  </si>
  <si>
    <t>877313121r</t>
  </si>
  <si>
    <t>Tvarovky nad rámec ( 10% z ceny)</t>
  </si>
  <si>
    <t>795791752</t>
  </si>
  <si>
    <t>877324004</t>
  </si>
  <si>
    <t>Montáž kanalizačného PP kolena DN 160</t>
  </si>
  <si>
    <t>-1094873506</t>
  </si>
  <si>
    <t>286540069700</t>
  </si>
  <si>
    <t>Koleno KG 2000 PP, DN 160x45° hladké pre gravitačnú kanalizáciu, WAVIN alebo ekvivalent</t>
  </si>
  <si>
    <t>-1770422191</t>
  </si>
  <si>
    <t>877324052</t>
  </si>
  <si>
    <t>Montáž kanalizačnej PP redukcie DN 160/125</t>
  </si>
  <si>
    <t>1148352116</t>
  </si>
  <si>
    <t>286540083500</t>
  </si>
  <si>
    <t>Redukcia KG 2000 PP, DN 160/125 hladká pre gravitačnú kanalizáciu, WAVIN alebo ekvivalent</t>
  </si>
  <si>
    <t>1177170044</t>
  </si>
  <si>
    <t>892311000</t>
  </si>
  <si>
    <t>Skúška tesnosti kanalizácie D 150</t>
  </si>
  <si>
    <t>2127315010</t>
  </si>
  <si>
    <t>892372111.</t>
  </si>
  <si>
    <t>Zabezpečenie koncov kanal. potrubia pri tlakových skúškach DN do 300</t>
  </si>
  <si>
    <t>1125716161</t>
  </si>
  <si>
    <t>894431132.1</t>
  </si>
  <si>
    <t>Napojenie na exist. šachtu</t>
  </si>
  <si>
    <t>1042456070</t>
  </si>
  <si>
    <t>899721132</t>
  </si>
  <si>
    <t>Označenie kanalizačného potrubia hnedou výstražnou fóliou</t>
  </si>
  <si>
    <t>-1301740307</t>
  </si>
  <si>
    <t>998276101</t>
  </si>
  <si>
    <t>Presun hmôt pre rúrové vedenie hĺbené z rúr z plast., hmôt alebo sklolamin. v otvorenom výkope</t>
  </si>
  <si>
    <t>683650355</t>
  </si>
  <si>
    <t>Zdravotech. vnútorná kanalizácia</t>
  </si>
  <si>
    <t>721242130.S</t>
  </si>
  <si>
    <t>Montáž lapača strešných splavenín plastového z PP s kĺbom, lapacím košom a zápachovou uzávierkou DN 110/125</t>
  </si>
  <si>
    <t>-59934008</t>
  </si>
  <si>
    <t>286630056160</t>
  </si>
  <si>
    <t>Lapač strešných naplavenín HL600NHO, horizontálne pripojenie DN 110, výstup, DN 110/125, otočný kĺb, záchytný kôš, zápachová klapka, čistiaci otvor s nadstavcami</t>
  </si>
  <si>
    <t>1011845924</t>
  </si>
  <si>
    <t>711774202</t>
  </si>
  <si>
    <t>Zhotovenie detailov spojov+ kanal.pena tesniaca</t>
  </si>
  <si>
    <t>1433853859</t>
  </si>
  <si>
    <t>1203770403</t>
  </si>
  <si>
    <t>HZS000214r</t>
  </si>
  <si>
    <t>Inžiniersku činnosť, rozkopávkové povolenie vybavuje investor (ak nie je dohodnuté inak)</t>
  </si>
  <si>
    <t>1941769704</t>
  </si>
  <si>
    <t>SO.105 - Spojovacia chodba B</t>
  </si>
  <si>
    <t>SO.105_ASR1 - Búracie práce</t>
  </si>
  <si>
    <t>1710442864</t>
  </si>
  <si>
    <t>-598981273</t>
  </si>
  <si>
    <t>-581892885</t>
  </si>
  <si>
    <t>-93755026</t>
  </si>
  <si>
    <t>-790558291</t>
  </si>
  <si>
    <t>351699993</t>
  </si>
  <si>
    <t>961043111.S</t>
  </si>
  <si>
    <t>Búranie základov alebo vybúranie otvorov plochy nad 4 m2 z betónu prostého alebo preloženého kameňom,  -2,20000t</t>
  </si>
  <si>
    <t>1611886136</t>
  </si>
  <si>
    <t>691396141</t>
  </si>
  <si>
    <t>-1343802284</t>
  </si>
  <si>
    <t>-139466825</t>
  </si>
  <si>
    <t>84384246</t>
  </si>
  <si>
    <t>-135666547</t>
  </si>
  <si>
    <t>-839465947</t>
  </si>
  <si>
    <t>-323830386</t>
  </si>
  <si>
    <t>1635915881</t>
  </si>
  <si>
    <t>-989107042</t>
  </si>
  <si>
    <t>1298968702</t>
  </si>
  <si>
    <t>806933698</t>
  </si>
  <si>
    <t>1570682329</t>
  </si>
  <si>
    <t>331818593</t>
  </si>
  <si>
    <t>1066089686</t>
  </si>
  <si>
    <t>-1277132995</t>
  </si>
  <si>
    <t>SO.105_ASR2 - Fasáda</t>
  </si>
  <si>
    <t>48403994</t>
  </si>
  <si>
    <t>59623465</t>
  </si>
  <si>
    <t>1212268321</t>
  </si>
  <si>
    <t>1802709142</t>
  </si>
  <si>
    <t>1366746082</t>
  </si>
  <si>
    <t>-624665428</t>
  </si>
  <si>
    <t>-295238306</t>
  </si>
  <si>
    <t>-812483796</t>
  </si>
  <si>
    <t>-1777400716</t>
  </si>
  <si>
    <t>1163852595</t>
  </si>
  <si>
    <t>1700386760</t>
  </si>
  <si>
    <t>1359509263</t>
  </si>
  <si>
    <t>-779046544</t>
  </si>
  <si>
    <t>420490451</t>
  </si>
  <si>
    <t>301627793</t>
  </si>
  <si>
    <t>1376048702</t>
  </si>
  <si>
    <t>2077665851</t>
  </si>
  <si>
    <t>-1893611216</t>
  </si>
  <si>
    <t>2018533456</t>
  </si>
  <si>
    <t>-628063833</t>
  </si>
  <si>
    <t>Lemovacie prvky, tesniaci a kotviací materiál pre panel sendvičový s jadrom z IPN stenový</t>
  </si>
  <si>
    <t>837179211</t>
  </si>
  <si>
    <t>-1835604268</t>
  </si>
  <si>
    <t>SO.105_ASR3 - Zastrešenie</t>
  </si>
  <si>
    <t>-1790850571</t>
  </si>
  <si>
    <t>1377489295</t>
  </si>
  <si>
    <t>75394203</t>
  </si>
  <si>
    <t>981520368</t>
  </si>
  <si>
    <t>-2005965498</t>
  </si>
  <si>
    <t>-537613321</t>
  </si>
  <si>
    <t>1903878560</t>
  </si>
  <si>
    <t>-1154850224</t>
  </si>
  <si>
    <t>-1500914661</t>
  </si>
  <si>
    <t>1331581978</t>
  </si>
  <si>
    <t>-1505718527</t>
  </si>
  <si>
    <t>1386158346</t>
  </si>
  <si>
    <t>-1965742577</t>
  </si>
  <si>
    <t>-1628406067</t>
  </si>
  <si>
    <t>1924823580</t>
  </si>
  <si>
    <t>966620474</t>
  </si>
  <si>
    <t>2118322608</t>
  </si>
  <si>
    <t>331848715</t>
  </si>
  <si>
    <t>427163833</t>
  </si>
  <si>
    <t>-1008274034</t>
  </si>
  <si>
    <t>-1101618671</t>
  </si>
  <si>
    <t>-1793173647</t>
  </si>
  <si>
    <t>354471790</t>
  </si>
  <si>
    <t>-1947809528</t>
  </si>
  <si>
    <t>-1528801229</t>
  </si>
  <si>
    <t>-77558552</t>
  </si>
  <si>
    <t>-1929446641</t>
  </si>
  <si>
    <t>919628925</t>
  </si>
  <si>
    <t>-1251297778</t>
  </si>
  <si>
    <t>-730252097</t>
  </si>
  <si>
    <t>492614407</t>
  </si>
  <si>
    <t>-1464913050</t>
  </si>
  <si>
    <t>-220269311</t>
  </si>
  <si>
    <t>SO.105_ASR4 - Výplňové konštrukcie</t>
  </si>
  <si>
    <t>2122611547</t>
  </si>
  <si>
    <t>-1851054008</t>
  </si>
  <si>
    <t>-2098926024</t>
  </si>
  <si>
    <t>553410010400.201</t>
  </si>
  <si>
    <t>-485945294</t>
  </si>
  <si>
    <t>-1045737739</t>
  </si>
  <si>
    <t>-2102967385</t>
  </si>
  <si>
    <t>-842314038</t>
  </si>
  <si>
    <t>964627818</t>
  </si>
  <si>
    <t>-860610739</t>
  </si>
  <si>
    <t>-606929936</t>
  </si>
  <si>
    <t>SO.105_ASR5 - Ostatné</t>
  </si>
  <si>
    <t>-384268772</t>
  </si>
  <si>
    <t>-223235012</t>
  </si>
  <si>
    <t>129734215</t>
  </si>
  <si>
    <t>1187590563</t>
  </si>
  <si>
    <t>564851111.P</t>
  </si>
  <si>
    <t>Podklad zo štrkodrviny s rozprestretím a zhutnením, po zhutnení hr. 150 mm</t>
  </si>
  <si>
    <t>-1431118711</t>
  </si>
  <si>
    <t>796309174</t>
  </si>
  <si>
    <t>-1784340969</t>
  </si>
  <si>
    <t>596911141.P</t>
  </si>
  <si>
    <t>Kladenie betónovej zámkovej dlažby komunikácií pre peších hr. 60 mm pre peších do 50 m2 so zriadením lôžka z kameniva hr. 40 mm</t>
  </si>
  <si>
    <t>-1002692637</t>
  </si>
  <si>
    <t>592460010600.S</t>
  </si>
  <si>
    <t>Dlažba betónová, rozmer 200x100x60 mm, prírodná</t>
  </si>
  <si>
    <t>-1630487403</t>
  </si>
  <si>
    <t>142983992</t>
  </si>
  <si>
    <t>-1428282112</t>
  </si>
  <si>
    <t>2075439931</t>
  </si>
  <si>
    <t>1511665840</t>
  </si>
  <si>
    <t>-1630700343</t>
  </si>
  <si>
    <t>1284944851</t>
  </si>
  <si>
    <t>1130113211</t>
  </si>
  <si>
    <t>2088775948</t>
  </si>
  <si>
    <t>1593704064</t>
  </si>
  <si>
    <t>332723472</t>
  </si>
  <si>
    <t>-832127095</t>
  </si>
  <si>
    <t>298814443</t>
  </si>
  <si>
    <t>1914246244</t>
  </si>
  <si>
    <t>993769237</t>
  </si>
  <si>
    <t>87271246</t>
  </si>
  <si>
    <t>1348843940</t>
  </si>
  <si>
    <t>276989600</t>
  </si>
  <si>
    <t>1134328443</t>
  </si>
  <si>
    <t>1936311059</t>
  </si>
  <si>
    <t>394136991</t>
  </si>
  <si>
    <t>1202160527</t>
  </si>
  <si>
    <t>1602431398</t>
  </si>
  <si>
    <t>-267942347</t>
  </si>
  <si>
    <t>-1219335696</t>
  </si>
  <si>
    <t>-492792349</t>
  </si>
  <si>
    <t>205903738</t>
  </si>
  <si>
    <t>-1193476700</t>
  </si>
  <si>
    <t>-1393925199</t>
  </si>
  <si>
    <t>-140445328</t>
  </si>
  <si>
    <t>-379347609</t>
  </si>
  <si>
    <t>-284160124</t>
  </si>
  <si>
    <t>-1890228132</t>
  </si>
  <si>
    <t>1383123869</t>
  </si>
  <si>
    <t>-1816655483</t>
  </si>
  <si>
    <t>3083993</t>
  </si>
  <si>
    <t>-1298389092</t>
  </si>
  <si>
    <t>-644702448</t>
  </si>
  <si>
    <t>-599643058</t>
  </si>
  <si>
    <t>-1066578952</t>
  </si>
  <si>
    <t>-63421805</t>
  </si>
  <si>
    <t>1076692760</t>
  </si>
  <si>
    <t>SO.105_ELI - Elektroinštalácia</t>
  </si>
  <si>
    <t>-870069843</t>
  </si>
  <si>
    <t>SO.105_UK - Ústredné kúrenie</t>
  </si>
  <si>
    <t>1229789278</t>
  </si>
  <si>
    <t>2001687399</t>
  </si>
  <si>
    <t>383020432</t>
  </si>
  <si>
    <t>-1954073771</t>
  </si>
  <si>
    <t>-2125620591</t>
  </si>
  <si>
    <t>343512160</t>
  </si>
  <si>
    <t>-33281097</t>
  </si>
  <si>
    <t>858349344</t>
  </si>
  <si>
    <t>225178108</t>
  </si>
  <si>
    <t>733191922.S</t>
  </si>
  <si>
    <t>Oprava rozvodov potrubí - privarenie odbočky do DN 10</t>
  </si>
  <si>
    <t>1718937006</t>
  </si>
  <si>
    <t>733191923.S</t>
  </si>
  <si>
    <t>Oprava rozvodov potrubí - privarenie odbočky do DN 15</t>
  </si>
  <si>
    <t>-901120253</t>
  </si>
  <si>
    <t>-248239550</t>
  </si>
  <si>
    <t>1874952324</t>
  </si>
  <si>
    <t>-424918018</t>
  </si>
  <si>
    <t>-1683503926</t>
  </si>
  <si>
    <t>-1845821724</t>
  </si>
  <si>
    <t>78185066</t>
  </si>
  <si>
    <t>-909067942</t>
  </si>
  <si>
    <t>-1113333874</t>
  </si>
  <si>
    <t>-702688119</t>
  </si>
  <si>
    <t>-1347181817</t>
  </si>
  <si>
    <t>-994144628</t>
  </si>
  <si>
    <t>-1764748194</t>
  </si>
  <si>
    <t>1633190716</t>
  </si>
  <si>
    <t>-340504969</t>
  </si>
  <si>
    <t>1397325799</t>
  </si>
  <si>
    <t>2023568296</t>
  </si>
  <si>
    <t>1520268111</t>
  </si>
  <si>
    <t>735494811.S</t>
  </si>
  <si>
    <t>-1168466064</t>
  </si>
  <si>
    <t>-1759285576</t>
  </si>
  <si>
    <t>-833602160</t>
  </si>
  <si>
    <t>-185786576</t>
  </si>
  <si>
    <t>-464656428</t>
  </si>
  <si>
    <t>677787993</t>
  </si>
  <si>
    <t>-1428224404</t>
  </si>
  <si>
    <t>1591262451</t>
  </si>
  <si>
    <t>-29899327</t>
  </si>
  <si>
    <t>1214483473</t>
  </si>
  <si>
    <t>-1042795678</t>
  </si>
  <si>
    <t>SO.105_ZTI - Daždová kanalizácia</t>
  </si>
  <si>
    <t>1482750542</t>
  </si>
  <si>
    <t>-1289890851</t>
  </si>
  <si>
    <t>1215887891</t>
  </si>
  <si>
    <t>-1029904056</t>
  </si>
  <si>
    <t>1285960427</t>
  </si>
  <si>
    <t>-1377529350</t>
  </si>
  <si>
    <t>-215642306</t>
  </si>
  <si>
    <t>-790022878</t>
  </si>
  <si>
    <t>-2241008</t>
  </si>
  <si>
    <t>1195386400</t>
  </si>
  <si>
    <t>-1990331214</t>
  </si>
  <si>
    <t>722213112</t>
  </si>
  <si>
    <t>2122757831</t>
  </si>
  <si>
    <t>877324028</t>
  </si>
  <si>
    <t>Montáž kanalizačnej PP odbočky DN 160</t>
  </si>
  <si>
    <t>-1087153388</t>
  </si>
  <si>
    <t>286540118200</t>
  </si>
  <si>
    <t>Odbočka 45° KG 2000 PP, DN 160/160 hladká pre gravitačnú kanalizáciu, WAVIN alebo ekvivalent</t>
  </si>
  <si>
    <t>870101727</t>
  </si>
  <si>
    <t>396928822</t>
  </si>
  <si>
    <t>-1760677665</t>
  </si>
  <si>
    <t>-623527027</t>
  </si>
  <si>
    <t>-1984149233</t>
  </si>
  <si>
    <t>233354386</t>
  </si>
  <si>
    <t>113058347</t>
  </si>
  <si>
    <t>310464989</t>
  </si>
  <si>
    <t>-478836507</t>
  </si>
  <si>
    <t>1899834989</t>
  </si>
  <si>
    <t>25157541</t>
  </si>
  <si>
    <t>-960169208</t>
  </si>
  <si>
    <t>-1903241516</t>
  </si>
  <si>
    <t>SO.106 - Hospodárský pavilón</t>
  </si>
  <si>
    <t>SO.106_ASR1 - Búracie práce</t>
  </si>
  <si>
    <t xml:space="preserve">    22-M - Montáže</t>
  </si>
  <si>
    <t>-2117018067</t>
  </si>
  <si>
    <t>-395140293</t>
  </si>
  <si>
    <t>1483321179</t>
  </si>
  <si>
    <t>-1971000090</t>
  </si>
  <si>
    <t>-811764061</t>
  </si>
  <si>
    <t>-1478965551</t>
  </si>
  <si>
    <t>1477571363</t>
  </si>
  <si>
    <t>-1559766820</t>
  </si>
  <si>
    <t>Búranie muriva alebo vybúranie otvorov nadzákladového,  -1,90500t</t>
  </si>
  <si>
    <t>-1438728699</t>
  </si>
  <si>
    <t>260574867</t>
  </si>
  <si>
    <t>-1805921456</t>
  </si>
  <si>
    <t>816307665</t>
  </si>
  <si>
    <t>623672231</t>
  </si>
  <si>
    <t>1179247623</t>
  </si>
  <si>
    <t>939416365</t>
  </si>
  <si>
    <t>555508187</t>
  </si>
  <si>
    <t>1127909092</t>
  </si>
  <si>
    <t>267575028</t>
  </si>
  <si>
    <t>1076341036</t>
  </si>
  <si>
    <t>-147771139</t>
  </si>
  <si>
    <t>1283314000</t>
  </si>
  <si>
    <t>-2134555918</t>
  </si>
  <si>
    <t>-299018173</t>
  </si>
  <si>
    <t>1147465171</t>
  </si>
  <si>
    <t>-1995789969</t>
  </si>
  <si>
    <t>1105249355</t>
  </si>
  <si>
    <t>2012135849</t>
  </si>
  <si>
    <t>1272547567</t>
  </si>
  <si>
    <t>-328066378</t>
  </si>
  <si>
    <t>-2103276953</t>
  </si>
  <si>
    <t>1515118177</t>
  </si>
  <si>
    <t>764331830.P</t>
  </si>
  <si>
    <t>Demontáž lemovania múrov na strechách</t>
  </si>
  <si>
    <t>-1623575656</t>
  </si>
  <si>
    <t>764343851.P</t>
  </si>
  <si>
    <t>Demontáž ostatných prvkov kusových - oplechovanie komína</t>
  </si>
  <si>
    <t>-1761382498</t>
  </si>
  <si>
    <t>1535665011</t>
  </si>
  <si>
    <t>560708081</t>
  </si>
  <si>
    <t>-1766506180</t>
  </si>
  <si>
    <t>-645579941</t>
  </si>
  <si>
    <t>769082795</t>
  </si>
  <si>
    <t>Demontáž krycej mriežky hranatej prierezu 0.360-0.795 m2</t>
  </si>
  <si>
    <t>422809152</t>
  </si>
  <si>
    <t>-735112524</t>
  </si>
  <si>
    <t>769083410.P</t>
  </si>
  <si>
    <t xml:space="preserve">Demontáž kruhovej striešky </t>
  </si>
  <si>
    <t>1499436933</t>
  </si>
  <si>
    <t>769086035.P</t>
  </si>
  <si>
    <t>Demontáž a spätná montáž klimatizačnej jednotky vonkajšej umiestnenej na streche</t>
  </si>
  <si>
    <t>930255705</t>
  </si>
  <si>
    <t>953214629</t>
  </si>
  <si>
    <t>783225100</t>
  </si>
  <si>
    <t>Nátery kov.stav.doplnk.konštr. syntetické na vzduchu schnúce dvojnás. 1x s emailov. - 105µm</t>
  </si>
  <si>
    <t>-1109381384</t>
  </si>
  <si>
    <t>783226100</t>
  </si>
  <si>
    <t>Nátery kov.stav.doplnk.konštr. syntetické na vzduchu schnúce základný - 35µm</t>
  </si>
  <si>
    <t>-1148542520</t>
  </si>
  <si>
    <t>783903811</t>
  </si>
  <si>
    <t>Ostatné práce odmastenie chemickými rozpúšťadlami</t>
  </si>
  <si>
    <t>-36360821</t>
  </si>
  <si>
    <t>22-M</t>
  </si>
  <si>
    <t>Montáže</t>
  </si>
  <si>
    <t>229320291.P</t>
  </si>
  <si>
    <t>Demontáž a spätná montáž internetovej krabice</t>
  </si>
  <si>
    <t>-170619365</t>
  </si>
  <si>
    <t>SO.106_ASR2 - Fasáda</t>
  </si>
  <si>
    <t>312275021.S</t>
  </si>
  <si>
    <t>Murivo výplňové (m3) z pórobetónových tvárnic hladkých pevnosti P2 až P4, nad 400 do 600 kg/m3 hrúbky 250 mm</t>
  </si>
  <si>
    <t>1759208752</t>
  </si>
  <si>
    <t>621466143.P</t>
  </si>
  <si>
    <t>Vonkajšia omietka podhľadov tenkovrstvová, silikónová, roztieraná strednozrnná, hr. 2 mm</t>
  </si>
  <si>
    <t>1286348402</t>
  </si>
  <si>
    <t>424426222</t>
  </si>
  <si>
    <t>1959848065</t>
  </si>
  <si>
    <t>1406996806</t>
  </si>
  <si>
    <t>-148643897</t>
  </si>
  <si>
    <t>-1445342598</t>
  </si>
  <si>
    <t>-351653048</t>
  </si>
  <si>
    <t>1584717653</t>
  </si>
  <si>
    <t>625252321.P</t>
  </si>
  <si>
    <t>Kontaktný zatepľovací systém hr. 30 mm (minerálna vlna), zatĺkacie kotvy</t>
  </si>
  <si>
    <t>-549268050</t>
  </si>
  <si>
    <t>1557226419</t>
  </si>
  <si>
    <t>1637298045</t>
  </si>
  <si>
    <t>-1087614505</t>
  </si>
  <si>
    <t>1882766621</t>
  </si>
  <si>
    <t>620770896</t>
  </si>
  <si>
    <t>-1322734944</t>
  </si>
  <si>
    <t>762654921</t>
  </si>
  <si>
    <t>-411527107</t>
  </si>
  <si>
    <t>1058775864</t>
  </si>
  <si>
    <t>372504137</t>
  </si>
  <si>
    <t>1834354401</t>
  </si>
  <si>
    <t>-548034366</t>
  </si>
  <si>
    <t>142320080</t>
  </si>
  <si>
    <t>-1595403568</t>
  </si>
  <si>
    <t>-686837199</t>
  </si>
  <si>
    <t>231914249</t>
  </si>
  <si>
    <t>1851168762</t>
  </si>
  <si>
    <t>-613597208</t>
  </si>
  <si>
    <t>1149189370</t>
  </si>
  <si>
    <t>-732002358</t>
  </si>
  <si>
    <t>-688752440</t>
  </si>
  <si>
    <t>-1786847838</t>
  </si>
  <si>
    <t>713935193</t>
  </si>
  <si>
    <t>-62113291</t>
  </si>
  <si>
    <t>-1219559988</t>
  </si>
  <si>
    <t>-120579907</t>
  </si>
  <si>
    <t>1316989687</t>
  </si>
  <si>
    <t>SO.106_ASR3 - Zastrešenie</t>
  </si>
  <si>
    <t>-15722928</t>
  </si>
  <si>
    <t>811057812</t>
  </si>
  <si>
    <t>1316538279</t>
  </si>
  <si>
    <t>314231426.P</t>
  </si>
  <si>
    <t>Ukončovacie prvky komínov, komínová strieška jednoprieduchová, pozinkovaná</t>
  </si>
  <si>
    <t>-1306339802</t>
  </si>
  <si>
    <t>316121001.P</t>
  </si>
  <si>
    <t>Montáž komínovej dosky - šachtovej</t>
  </si>
  <si>
    <t>584942416</t>
  </si>
  <si>
    <t>598210047500.P</t>
  </si>
  <si>
    <t>Betónová krycia doska, komínové systémy - šachtové</t>
  </si>
  <si>
    <t>400385551</t>
  </si>
  <si>
    <t>-645983740</t>
  </si>
  <si>
    <t>342272051.S</t>
  </si>
  <si>
    <t>Priečky z pórobetónových tvárnic hladkých s objemovou hmotnosťou do 600 kg/m3 hrúbky 150 mm</t>
  </si>
  <si>
    <t>-781150992</t>
  </si>
  <si>
    <t>-1012330175</t>
  </si>
  <si>
    <t>720262088</t>
  </si>
  <si>
    <t>-1293855690</t>
  </si>
  <si>
    <t>1362097753</t>
  </si>
  <si>
    <t>2121793580</t>
  </si>
  <si>
    <t>-1095233998</t>
  </si>
  <si>
    <t>1603548381</t>
  </si>
  <si>
    <t>2087293210</t>
  </si>
  <si>
    <t>533695701</t>
  </si>
  <si>
    <t>-508659403</t>
  </si>
  <si>
    <t>1755223046</t>
  </si>
  <si>
    <t>-1319089993</t>
  </si>
  <si>
    <t>89875629</t>
  </si>
  <si>
    <t>2028070025</t>
  </si>
  <si>
    <t>1419829670</t>
  </si>
  <si>
    <t>-168080520</t>
  </si>
  <si>
    <t>-1880508737</t>
  </si>
  <si>
    <t>708892624</t>
  </si>
  <si>
    <t>1928602756</t>
  </si>
  <si>
    <t>1471954888</t>
  </si>
  <si>
    <t>738851718</t>
  </si>
  <si>
    <t>-83739527</t>
  </si>
  <si>
    <t>Detaily k hydroizolačným fóliam osadenie prestupu pre káble</t>
  </si>
  <si>
    <t>984818585</t>
  </si>
  <si>
    <t>283220002000.P2</t>
  </si>
  <si>
    <t>Hydroizolačná fólia, izolácia plochých striech</t>
  </si>
  <si>
    <t>947853463</t>
  </si>
  <si>
    <t>283770004000.P1</t>
  </si>
  <si>
    <t>Prestup pre káble, PVC , priemer 125 mm</t>
  </si>
  <si>
    <t>1649571244</t>
  </si>
  <si>
    <t>Teleskop univerzálny do dĺžky 400 mm</t>
  </si>
  <si>
    <t>913580129</t>
  </si>
  <si>
    <t>-1827809841</t>
  </si>
  <si>
    <t>493671400</t>
  </si>
  <si>
    <t>-1539316776</t>
  </si>
  <si>
    <t>1192650263</t>
  </si>
  <si>
    <t>139560412</t>
  </si>
  <si>
    <t>-1228475225</t>
  </si>
  <si>
    <t>456533473</t>
  </si>
  <si>
    <t>2020011600</t>
  </si>
  <si>
    <t>-313518934</t>
  </si>
  <si>
    <t>-954874823</t>
  </si>
  <si>
    <t>-371192539</t>
  </si>
  <si>
    <t>-1477620238</t>
  </si>
  <si>
    <t>-245379312</t>
  </si>
  <si>
    <t>1995600487</t>
  </si>
  <si>
    <t>-431256783</t>
  </si>
  <si>
    <t>393050433</t>
  </si>
  <si>
    <t>998713101</t>
  </si>
  <si>
    <t>648570915</t>
  </si>
  <si>
    <t>Montáž debnenia jednoduchých striech, drevotrieskovými OSB doskami na zráz</t>
  </si>
  <si>
    <t>600331597</t>
  </si>
  <si>
    <t>131420046</t>
  </si>
  <si>
    <t>886038283</t>
  </si>
  <si>
    <t>-723481579</t>
  </si>
  <si>
    <t>764171231.P</t>
  </si>
  <si>
    <t>Záveterná lišta, r.š. do 280 mm, sklon strechy do 30°</t>
  </si>
  <si>
    <t>1658549019</t>
  </si>
  <si>
    <t>764171263.P</t>
  </si>
  <si>
    <t>Odkvapové lemovanie, r.š. do 200 mm, sklon strechy do 30°</t>
  </si>
  <si>
    <t>-578980570</t>
  </si>
  <si>
    <t>764172244.P</t>
  </si>
  <si>
    <t>Oceľové strešné krytiny so stojatou drážkou z tabúľ, sklon do 30°</t>
  </si>
  <si>
    <t>805890710</t>
  </si>
  <si>
    <t>764314008.P</t>
  </si>
  <si>
    <t xml:space="preserve">Oddeľovacia štruktúrovaná rohož s integrovanou poistnou hydroizoláciou pre plechové krytiny </t>
  </si>
  <si>
    <t>-1509781308</t>
  </si>
  <si>
    <t>764430350.P</t>
  </si>
  <si>
    <t>Oplechovanie muriva a atík z plechu - príponka</t>
  </si>
  <si>
    <t>-905525762</t>
  </si>
  <si>
    <t>-1193777210</t>
  </si>
  <si>
    <t>1538941890</t>
  </si>
  <si>
    <t>1994457956</t>
  </si>
  <si>
    <t>764430540.P1</t>
  </si>
  <si>
    <t>Oplechovanie múru - napojenie na strechu, z poplastovaného plechu, r.š. 650 mm</t>
  </si>
  <si>
    <t>-966895728</t>
  </si>
  <si>
    <t>-757217996</t>
  </si>
  <si>
    <t>SO.106_ASR4 - Výplňové konštrukcie</t>
  </si>
  <si>
    <t>-803703306</t>
  </si>
  <si>
    <t>-2089511765</t>
  </si>
  <si>
    <t>1412111695</t>
  </si>
  <si>
    <t>1954992036</t>
  </si>
  <si>
    <t>251349569</t>
  </si>
  <si>
    <t>611410006300.201</t>
  </si>
  <si>
    <t>Plastové okno jednokrídlové OS, vxš 900x900 mm, izolačné trojsklo</t>
  </si>
  <si>
    <t>-1792374652</t>
  </si>
  <si>
    <t>611410007400.202</t>
  </si>
  <si>
    <t>Plastové okno jednokrídlové OS, vxš 900x1200 mm, izolačné trojsklo</t>
  </si>
  <si>
    <t>1366947796</t>
  </si>
  <si>
    <t>611410008200.203</t>
  </si>
  <si>
    <t>-1492748570</t>
  </si>
  <si>
    <t>611410008200.204</t>
  </si>
  <si>
    <t>1319214914</t>
  </si>
  <si>
    <t>766641161.S</t>
  </si>
  <si>
    <t>Montáž dverí plastových, vchodových, 1 m obvodu dverí</t>
  </si>
  <si>
    <t>-2056527536</t>
  </si>
  <si>
    <t>611670001000.101</t>
  </si>
  <si>
    <t>Plastové jednokrídlové dvere s nadsvetlíkom, izolačné trojsklo, rozmer dverí vxš 2750x1150 mm, vrátane bezbarierového prahu, kovania, zámku, klučky s guľou</t>
  </si>
  <si>
    <t>-784516905</t>
  </si>
  <si>
    <t>611670001000.102</t>
  </si>
  <si>
    <t>Plastové jednokrídlové dvere s nadsvetlíkom,  izolačné trojsklo, rozmer dverí vxš 2750x1150 mm, vrátane bezbarierového prahu, kovania, zámku, klučky s guľou</t>
  </si>
  <si>
    <t>376921056</t>
  </si>
  <si>
    <t>-1209122689</t>
  </si>
  <si>
    <t>-1455462579</t>
  </si>
  <si>
    <t>-535497746</t>
  </si>
  <si>
    <t>-1904379067</t>
  </si>
  <si>
    <t>-1658724873</t>
  </si>
  <si>
    <t>1749665415</t>
  </si>
  <si>
    <t>-198055554</t>
  </si>
  <si>
    <t>611530071800.P</t>
  </si>
  <si>
    <t>Žalúzie interiérové hliníkové, šxl 900x1800 mm</t>
  </si>
  <si>
    <t>-486172756</t>
  </si>
  <si>
    <t>839428404</t>
  </si>
  <si>
    <t>-1975615949</t>
  </si>
  <si>
    <t>SO.106_ASR5 - Ostatné</t>
  </si>
  <si>
    <t xml:space="preserve">    771 - Podlahy z dlaždíc</t>
  </si>
  <si>
    <t xml:space="preserve">    781 - Obklady</t>
  </si>
  <si>
    <t>821393428</t>
  </si>
  <si>
    <t>1971937346</t>
  </si>
  <si>
    <t>2041601879</t>
  </si>
  <si>
    <t>-1209965574</t>
  </si>
  <si>
    <t>989518809</t>
  </si>
  <si>
    <t>-1306724908</t>
  </si>
  <si>
    <t>2018350579</t>
  </si>
  <si>
    <t>212919714</t>
  </si>
  <si>
    <t>-94175754</t>
  </si>
  <si>
    <t>Rohový profil z pozinkovaného plechu pre hrúbku omietky 8 až 12 mm</t>
  </si>
  <si>
    <t>1875008768</t>
  </si>
  <si>
    <t>-89864386</t>
  </si>
  <si>
    <t>1001723746</t>
  </si>
  <si>
    <t>-717234786</t>
  </si>
  <si>
    <t>230643187</t>
  </si>
  <si>
    <t>633368628</t>
  </si>
  <si>
    <t>-570531722</t>
  </si>
  <si>
    <t>557651762</t>
  </si>
  <si>
    <t>-339677694</t>
  </si>
  <si>
    <t>829691449</t>
  </si>
  <si>
    <t>1944151152</t>
  </si>
  <si>
    <t>-209668025</t>
  </si>
  <si>
    <t>-1837724017</t>
  </si>
  <si>
    <t>-1425306852</t>
  </si>
  <si>
    <t>1838276785</t>
  </si>
  <si>
    <t>-1276932861</t>
  </si>
  <si>
    <t>1704746369</t>
  </si>
  <si>
    <t>-222690065</t>
  </si>
  <si>
    <t>-1751158017</t>
  </si>
  <si>
    <t>934300274</t>
  </si>
  <si>
    <t>-1800503777</t>
  </si>
  <si>
    <t>735783662</t>
  </si>
  <si>
    <t>467021651</t>
  </si>
  <si>
    <t>1464100106</t>
  </si>
  <si>
    <t>2122046478</t>
  </si>
  <si>
    <t>767995290.S</t>
  </si>
  <si>
    <t>Výroba doplnku stavebného atypického o hmotnosti od 2,51 do 4,0 kg stupňa zložitosti 3</t>
  </si>
  <si>
    <t>1184398987</t>
  </si>
  <si>
    <t>992861335</t>
  </si>
  <si>
    <t>1462228668</t>
  </si>
  <si>
    <t>494194125</t>
  </si>
  <si>
    <t>-2126093846</t>
  </si>
  <si>
    <t>818898235</t>
  </si>
  <si>
    <t>769035078</t>
  </si>
  <si>
    <t>Montáž krycej mriežky hranatej do prierezu 0.100 m2</t>
  </si>
  <si>
    <t>-232552432</t>
  </si>
  <si>
    <t>429720200100.P</t>
  </si>
  <si>
    <t>Mriežka krycia hranatá, rozmery šxv 400x200 mm</t>
  </si>
  <si>
    <t>1968930236</t>
  </si>
  <si>
    <t>429720198300.P</t>
  </si>
  <si>
    <t>Mriežka krycia hranatá, rozmery šxv 150x150 mm</t>
  </si>
  <si>
    <t>-750685132</t>
  </si>
  <si>
    <t>769021052.P</t>
  </si>
  <si>
    <t>Preĺženie vzduchotechnického štvorhranného potrubia</t>
  </si>
  <si>
    <t>-2052633693</t>
  </si>
  <si>
    <t>769035250</t>
  </si>
  <si>
    <t>Montáž upevňovacieho rámika pre mriežky</t>
  </si>
  <si>
    <t>-653392229</t>
  </si>
  <si>
    <t>429720320800.P</t>
  </si>
  <si>
    <t>Montážny rámik, rozmery šxv 400x200 mm</t>
  </si>
  <si>
    <t>961538922</t>
  </si>
  <si>
    <t>429720319500.P</t>
  </si>
  <si>
    <t>Montážny rámik, rozmery šxv 150x150 mm</t>
  </si>
  <si>
    <t>2012064102</t>
  </si>
  <si>
    <t>769036027</t>
  </si>
  <si>
    <t>Montáž protidažďovej žalúzie prierezu 0.504-0.600 m2</t>
  </si>
  <si>
    <t>-1595114532</t>
  </si>
  <si>
    <t>429720070100.P</t>
  </si>
  <si>
    <t>Žalúzia protidažďová oceľová, pozinkovaná, rozmery šxv 500x1100 mm</t>
  </si>
  <si>
    <t>-1235100416</t>
  </si>
  <si>
    <t>210020307.P</t>
  </si>
  <si>
    <t xml:space="preserve">Montáž Káblového žľabu na rozvody </t>
  </si>
  <si>
    <t>2012738296</t>
  </si>
  <si>
    <t>345750010100.P</t>
  </si>
  <si>
    <t>Žľab káblový, šxv 150x100 mm, z plastu, vrátane spojok a kolien</t>
  </si>
  <si>
    <t>128</t>
  </si>
  <si>
    <t>1722707547</t>
  </si>
  <si>
    <t>-894428626</t>
  </si>
  <si>
    <t>771</t>
  </si>
  <si>
    <t>Podlahy z dlaždíc</t>
  </si>
  <si>
    <t>771576109.P</t>
  </si>
  <si>
    <t xml:space="preserve">Montáž podláh z dlaždíc keramických do tmelu flexibilného mrazuvzdorného </t>
  </si>
  <si>
    <t>-893632406</t>
  </si>
  <si>
    <t>597740002400.P</t>
  </si>
  <si>
    <t>Dlaždice keramické</t>
  </si>
  <si>
    <t>-448298290</t>
  </si>
  <si>
    <t>998771101.S</t>
  </si>
  <si>
    <t>Presun hmôt pre podlahy z dlaždíc v objektoch výšky do 6m</t>
  </si>
  <si>
    <t>-1128816242</t>
  </si>
  <si>
    <t>781</t>
  </si>
  <si>
    <t>Obklady</t>
  </si>
  <si>
    <t>781445213.P</t>
  </si>
  <si>
    <t>Montáž obkladov vnútor. stien z obkladačiek kladených do tmelu flexibilného vrátane penetráčného náteru</t>
  </si>
  <si>
    <t>-1593561720</t>
  </si>
  <si>
    <t>597640001510.P</t>
  </si>
  <si>
    <t xml:space="preserve">Obkládačky keramické </t>
  </si>
  <si>
    <t>685087594</t>
  </si>
  <si>
    <t>781491111.P</t>
  </si>
  <si>
    <t>Montáž plastových profilov pre obklad do tmelu - ukončovací profil</t>
  </si>
  <si>
    <t>1621588661</t>
  </si>
  <si>
    <t>283190005600.P</t>
  </si>
  <si>
    <t>Ukončovací profil pre obklady</t>
  </si>
  <si>
    <t>527977085</t>
  </si>
  <si>
    <t>998781101.S</t>
  </si>
  <si>
    <t>Presun hmôt pre obklady keramické v objektoch výšky do 6 m</t>
  </si>
  <si>
    <t>101576617</t>
  </si>
  <si>
    <t>-486878196</t>
  </si>
  <si>
    <t>-1044408217</t>
  </si>
  <si>
    <t>-820334817</t>
  </si>
  <si>
    <t>1070745118</t>
  </si>
  <si>
    <t>-472558465</t>
  </si>
  <si>
    <t>787340331.P.1</t>
  </si>
  <si>
    <t>157621135</t>
  </si>
  <si>
    <t>1781858915</t>
  </si>
  <si>
    <t>998787101.S</t>
  </si>
  <si>
    <t>Presun hmôt pre zasklievanie v objektoch výšky do 6 m</t>
  </si>
  <si>
    <t>222085172</t>
  </si>
  <si>
    <t>SO.106_ELI - Elektroinštalácia a bleskozvod</t>
  </si>
  <si>
    <t>Elektroinštalácia podľa samostatného rozpočtu</t>
  </si>
  <si>
    <t>735880986</t>
  </si>
  <si>
    <t>SO.106_UK - Vyregulovanie UK</t>
  </si>
  <si>
    <t>1724548046</t>
  </si>
  <si>
    <t>2113389401</t>
  </si>
  <si>
    <t>-2013056910</t>
  </si>
  <si>
    <t>-57862981</t>
  </si>
  <si>
    <t>-1075212934</t>
  </si>
  <si>
    <t>-137171704</t>
  </si>
  <si>
    <t>969129312</t>
  </si>
  <si>
    <t>-1497009123</t>
  </si>
  <si>
    <t>-882430057</t>
  </si>
  <si>
    <t>1323074248</t>
  </si>
  <si>
    <t>-951829556</t>
  </si>
  <si>
    <t>-2048678697</t>
  </si>
  <si>
    <t>-1361579738</t>
  </si>
  <si>
    <t>-316430494</t>
  </si>
  <si>
    <t>-503868631</t>
  </si>
  <si>
    <t>1949877709</t>
  </si>
  <si>
    <t>-1278117602</t>
  </si>
  <si>
    <t>Oceľové panelové radiátory KORAD 20K 600x400, s bočným pripojením, s 2 panelmi alebo ekvivalent alebo ekvivalent</t>
  </si>
  <si>
    <t>-326136979</t>
  </si>
  <si>
    <t>1655976807</t>
  </si>
  <si>
    <t>-264213602</t>
  </si>
  <si>
    <t>1841325297</t>
  </si>
  <si>
    <t>-862038087</t>
  </si>
  <si>
    <t>-487916843</t>
  </si>
  <si>
    <t>2079877932</t>
  </si>
  <si>
    <t>-192015260</t>
  </si>
  <si>
    <t>-593951907</t>
  </si>
  <si>
    <t>ostatne - Areálové rozvody kanalizácie</t>
  </si>
  <si>
    <t>5 - Komunikácie</t>
  </si>
  <si>
    <t>113107212</t>
  </si>
  <si>
    <t>Odstránenie krytu v ploche nad 200 m2 z kameniva ťaženého, hr. vrstvy 100 do 200 mm,  -0,24000t</t>
  </si>
  <si>
    <t>-1768109171</t>
  </si>
  <si>
    <t>113107222</t>
  </si>
  <si>
    <t>Odstránenie krytu v ploche nad 200 m2 z kameniva hrubého drveného, hr.100 do 200 mm,  -0,23500t</t>
  </si>
  <si>
    <t>1134158966</t>
  </si>
  <si>
    <t>113307231</t>
  </si>
  <si>
    <t>Odstránenie podkladu v ploche nad 200 m2 z betónu prostého, hr. vrstvy do 150 mm,  -0,22500t</t>
  </si>
  <si>
    <t>1226807045</t>
  </si>
  <si>
    <t>132201201</t>
  </si>
  <si>
    <t>Výkop ryhy šírky 600-2000mm horn.3 do 100m3</t>
  </si>
  <si>
    <t>469989066</t>
  </si>
  <si>
    <t>132201209</t>
  </si>
  <si>
    <t>Príplatok k cenám za lepivosť pri hĺbení rýh š. nad 600 do 2 000 mm zapaž. i nezapažených, s urovnaním dna v hornine 3</t>
  </si>
  <si>
    <t>1454464843</t>
  </si>
  <si>
    <t>141721117.S</t>
  </si>
  <si>
    <t>Riadené horizont. vŕtanie v hornine tr.1-4 pre pretláč. PE rúr, hĺbky do 6m, vonk. priem.cez 225 do 315mm</t>
  </si>
  <si>
    <t>-2130451983</t>
  </si>
  <si>
    <t>9956198</t>
  </si>
  <si>
    <t>-1986293637</t>
  </si>
  <si>
    <t>-877883812</t>
  </si>
  <si>
    <t>-856960684</t>
  </si>
  <si>
    <t>-1682641655</t>
  </si>
  <si>
    <t>-920264316</t>
  </si>
  <si>
    <t>1640997373</t>
  </si>
  <si>
    <t>1389989136</t>
  </si>
  <si>
    <t>764508850</t>
  </si>
  <si>
    <t>1697567936</t>
  </si>
  <si>
    <t>871354006</t>
  </si>
  <si>
    <t>Montáž kanalizačného PP potrubia hladkého plnostenného SN 10 DN 200</t>
  </si>
  <si>
    <t>-2101927303</t>
  </si>
  <si>
    <t>286140001600</t>
  </si>
  <si>
    <t>Rúra KG 2000 PP, SN 10, DN 200 dĺ. 5 m hladká pre gravitačnú kanalizáciu, WAVIN alebo ekvivalent</t>
  </si>
  <si>
    <t>1040935379</t>
  </si>
  <si>
    <t>286140001500</t>
  </si>
  <si>
    <t>Rúra KG 2000 PP, SN 10, DN 200 dĺ. 2 m hladká pre gravitačnú kanalizáciu, WAVIN alebo ekvivalent</t>
  </si>
  <si>
    <t>-1201492812</t>
  </si>
  <si>
    <t>871364008</t>
  </si>
  <si>
    <t>Montáž kanalizačného PP potrubia hladkého plnostenného SN 10 DN 250</t>
  </si>
  <si>
    <t>-1266270822</t>
  </si>
  <si>
    <t>286140001700</t>
  </si>
  <si>
    <t>Rúra KG 2000 PP, SN 10, DN 250 dĺ. 1 m hladká pre gravitačnú kanalizáciu, WAVIN alebo ekvivalent</t>
  </si>
  <si>
    <t>-505631642</t>
  </si>
  <si>
    <t>286140001800</t>
  </si>
  <si>
    <t>Rúra KG 2000 PP, SN 10, DN 250 dĺ. 3 m hladká pre gravitačnú kanalizáciu, WAVIN alebo ekvivalent</t>
  </si>
  <si>
    <t>-1464414974</t>
  </si>
  <si>
    <t>877274002</t>
  </si>
  <si>
    <t>Montáž kanalizačného PP kolena DN 125</t>
  </si>
  <si>
    <t>-1177112999</t>
  </si>
  <si>
    <t>286540069200</t>
  </si>
  <si>
    <t>Koleno KG 2000 PP, DN 125x45° hladké pre gravitačnú kanalizáciu alebo ekvivalent</t>
  </si>
  <si>
    <t>-678158578</t>
  </si>
  <si>
    <t>877274048</t>
  </si>
  <si>
    <t>Montáž kanalizačnej PP redukcie DN 125/100</t>
  </si>
  <si>
    <t>1457534077</t>
  </si>
  <si>
    <t>286540083300</t>
  </si>
  <si>
    <t>Redukcia KG 2000 PP, DN 125/110 hladká pre gravitačnú kanalizáciu, WAVIN alebo ekvivalent</t>
  </si>
  <si>
    <t>1908418280</t>
  </si>
  <si>
    <t>-1820089477</t>
  </si>
  <si>
    <t>Koleno KG 2000 PP, DN 160x45° hladké pre gravitačnú kanalizáciu alebo ekvivalent</t>
  </si>
  <si>
    <t>1345803195</t>
  </si>
  <si>
    <t>994791856</t>
  </si>
  <si>
    <t>Redukcia KG 2000 PP, DN 160/125 hladká pre gravitačnú kanalizáciu alebo ekvivalent</t>
  </si>
  <si>
    <t>587855083</t>
  </si>
  <si>
    <t>877324126</t>
  </si>
  <si>
    <t>Montáž kanalizačného PP prechodu DN 160</t>
  </si>
  <si>
    <t>352497516</t>
  </si>
  <si>
    <t>286510019900</t>
  </si>
  <si>
    <t>Odbočka prípojná sedlová D160</t>
  </si>
  <si>
    <t>-809630138</t>
  </si>
  <si>
    <t>877354006</t>
  </si>
  <si>
    <t>Montáž kanalizačného PP kolena DN 200</t>
  </si>
  <si>
    <t>50996374</t>
  </si>
  <si>
    <t>286540070200</t>
  </si>
  <si>
    <t>Koleno KG 2000 PP, DN 200x45° hladké pre gravitačnú kanalizáciu alebo ekvivalent</t>
  </si>
  <si>
    <t>-5537863</t>
  </si>
  <si>
    <t>877354030</t>
  </si>
  <si>
    <t>Montáž kanalizačnej PP odbočky DN 200</t>
  </si>
  <si>
    <t>-1316165270</t>
  </si>
  <si>
    <t>286540118300</t>
  </si>
  <si>
    <t>Odbočka 45° KG 2000 PP, DN 200/160 hladká pre gravitačnú kanalizáciu alebo ekvivalent</t>
  </si>
  <si>
    <t>-364101562</t>
  </si>
  <si>
    <t>877354054</t>
  </si>
  <si>
    <t>Montáž kanalizačnej PP redukcie DN 200/160</t>
  </si>
  <si>
    <t>-2138509822</t>
  </si>
  <si>
    <t>286540083600</t>
  </si>
  <si>
    <t>Redukcia KG 2000 PP, DN 200/160 hladká pre gravitačnú kanalizáciu alebo ekvivalent</t>
  </si>
  <si>
    <t>-741568970</t>
  </si>
  <si>
    <t>877364008</t>
  </si>
  <si>
    <t>Montáž kanalizačného PP kolena DN 250</t>
  </si>
  <si>
    <t>-1244869787</t>
  </si>
  <si>
    <t>286540070400</t>
  </si>
  <si>
    <t>Koleno KG 2000 PP, DN 250x45° hladké pre gravitačnú kanalizáciu alebo ekvivalent</t>
  </si>
  <si>
    <t>-367740685</t>
  </si>
  <si>
    <t>877364032</t>
  </si>
  <si>
    <t>Montáž kanalizačnej PP odbočky DN 250</t>
  </si>
  <si>
    <t>-1388027893</t>
  </si>
  <si>
    <t>286530147500</t>
  </si>
  <si>
    <t>Odbočka kanalizačná 88,5°, D 250/125 mm</t>
  </si>
  <si>
    <t>-1127993505</t>
  </si>
  <si>
    <t>286530142200</t>
  </si>
  <si>
    <t>Odbočka kanalizačná 45°, D 250/160 mm</t>
  </si>
  <si>
    <t>1783289257</t>
  </si>
  <si>
    <t>877364056</t>
  </si>
  <si>
    <t>Montáž kanalizačnej PP redukcie DN 250/200</t>
  </si>
  <si>
    <t>-101978867</t>
  </si>
  <si>
    <t>286540083700</t>
  </si>
  <si>
    <t>Redukcia KG 2000 PP, DN 250/200 hladká pre gravitačnú kanalizáciu alebo ekvivalent</t>
  </si>
  <si>
    <t>755196596</t>
  </si>
  <si>
    <t>-1901795969</t>
  </si>
  <si>
    <t>-906591991</t>
  </si>
  <si>
    <t>-2083674516</t>
  </si>
  <si>
    <t>894431132</t>
  </si>
  <si>
    <t>Montáž revíznej šachty z PVC, DN 400/160 (DN šachty/DN potr. ved.), tlak 12,5 t, hl. 1100 do 1500mm</t>
  </si>
  <si>
    <t>-1716340521</t>
  </si>
  <si>
    <t>KGDOV40015</t>
  </si>
  <si>
    <t>Plastový poklop s rámom 1,5t pre revízne šachty DN 400 na PVC hladkú kanalizáciu s predĺžením</t>
  </si>
  <si>
    <t>1716894400</t>
  </si>
  <si>
    <t>T05D2</t>
  </si>
  <si>
    <t>Teleskopické predĺženie s poklopom plným, do 1,5t pre revízne šachty DN 400 na PVC hladkú kanal. s predĺž.</t>
  </si>
  <si>
    <t>741760032</t>
  </si>
  <si>
    <t>KGSGR400/200</t>
  </si>
  <si>
    <t>Zberné dno DN 400, vtok/výtok DN 200, pre PP revízne šachty na PVC hladkú kanalizáciu s predĺžením, PIPELIFE alebo ekvivalent</t>
  </si>
  <si>
    <t>-1587600987</t>
  </si>
  <si>
    <t>KGSGR400/250</t>
  </si>
  <si>
    <t>Zberné dno DN 400, vtok/výtok DN 250, pre PP revízne šachty na PVC hladkú kanalizáciu s predĺžením, PIPELIFE alebo ekvivalent</t>
  </si>
  <si>
    <t>1279328824</t>
  </si>
  <si>
    <t>1063318144</t>
  </si>
  <si>
    <t>171209002</t>
  </si>
  <si>
    <t>-805149643</t>
  </si>
  <si>
    <t>919735111</t>
  </si>
  <si>
    <t>Rezanie existujúceho asfaltového krytu alebo podkladu hĺbky do 50 mm alt. bet.podkladu</t>
  </si>
  <si>
    <t>953082143</t>
  </si>
  <si>
    <t>979084216</t>
  </si>
  <si>
    <t>Vodorovná doprava vybúraných hmôt po suchu bez naloženia, ale so zložením na vzdialenosť do 5 km</t>
  </si>
  <si>
    <t>-57100738</t>
  </si>
  <si>
    <t>979084219.S</t>
  </si>
  <si>
    <t>Príplatok k cene za každých ďalších aj začatých 5 km nad 5 km</t>
  </si>
  <si>
    <t>640542392</t>
  </si>
  <si>
    <t>979087212</t>
  </si>
  <si>
    <t>Nakladanie na dopravné prostriedky pre vodorovnú dopravu sutiny</t>
  </si>
  <si>
    <t>-333376306</t>
  </si>
  <si>
    <t>Poplatok za skladovanie - betón, tehly, dlaždice (17 01 ), ostatné</t>
  </si>
  <si>
    <t>-245133137</t>
  </si>
  <si>
    <t>998225111</t>
  </si>
  <si>
    <t>Presun hmôt pre pozemnú komunikáciu a letisko s krytom asfaltovým akejkoľvek dĺžky objektu</t>
  </si>
  <si>
    <t>-959661452</t>
  </si>
  <si>
    <t>701293280</t>
  </si>
  <si>
    <t>566901111</t>
  </si>
  <si>
    <t>Upravenie podkladu po prekopoch pre inž. siete so zhutnením kamenivom ťaženým alebo štrkopieskom</t>
  </si>
  <si>
    <t>-1029380694</t>
  </si>
  <si>
    <t>566905111</t>
  </si>
  <si>
    <t>Upravenie podkladu po prekopoch pre inžinierske siete so zhutnením podkladovým betónom</t>
  </si>
  <si>
    <t>896403155</t>
  </si>
  <si>
    <t>1466316085</t>
  </si>
  <si>
    <t>286630056150.S</t>
  </si>
  <si>
    <t>Lapač strešných naplavenín plastový z PP s otočným kĺbom, lapacím košom a zápachovou uzávierkou DN 110/125, pohľadové diely z liatiny</t>
  </si>
  <si>
    <t>-2132011612</t>
  </si>
  <si>
    <t>789429849</t>
  </si>
  <si>
    <t>230200187</t>
  </si>
  <si>
    <t>Montáž ochrannej rúry D 300 s nasunutím</t>
  </si>
  <si>
    <t>-1896092008</t>
  </si>
  <si>
    <t>286140002100</t>
  </si>
  <si>
    <t>Rúra KG 2000 PP, SN 10, DN 315 dĺ. 3 m hladká pre gravitačnú kanalizáciu, WAVIN alebo ekvivalent</t>
  </si>
  <si>
    <t>109442430</t>
  </si>
  <si>
    <t>-59546000</t>
  </si>
  <si>
    <t>657983595</t>
  </si>
  <si>
    <t>SO.200 - Spevnené plochy a komunikácie</t>
  </si>
  <si>
    <t>SO.201.1 - Spevnená plocha 1</t>
  </si>
  <si>
    <t>1176263760</t>
  </si>
  <si>
    <t>113205111.S</t>
  </si>
  <si>
    <t>Vytrhanie obrúb betónových, chodníkových ležatých,  -0,23000t</t>
  </si>
  <si>
    <t>1254996271</t>
  </si>
  <si>
    <t>113307121.S</t>
  </si>
  <si>
    <t>Odstránenie podkladu v ploche do 200 m2 z kameniva hrubého drveného, hr. do 100 mm,  -0,13000t</t>
  </si>
  <si>
    <t>-1962725847</t>
  </si>
  <si>
    <t>-920589774</t>
  </si>
  <si>
    <t>122201101.S</t>
  </si>
  <si>
    <t>Odkopávka a prekopávka nezapažená v hornine 3, do 100 m3</t>
  </si>
  <si>
    <t>1512828118</t>
  </si>
  <si>
    <t>122201109.S</t>
  </si>
  <si>
    <t>Odkopávky a prekopávky nezapažené. Príplatok k cenám za lepivosť horniny 3</t>
  </si>
  <si>
    <t>92305981</t>
  </si>
  <si>
    <t>1731825792</t>
  </si>
  <si>
    <t>90911001</t>
  </si>
  <si>
    <t>304195944</t>
  </si>
  <si>
    <t>911962866</t>
  </si>
  <si>
    <t>1720047564</t>
  </si>
  <si>
    <t>215901101.S</t>
  </si>
  <si>
    <t>Zhutnenie podložia z rastlej horniny 1 až 4 pod násypy, z hornina súdržných do 92 % PS a nesúdržných</t>
  </si>
  <si>
    <t>131566353</t>
  </si>
  <si>
    <t>-580172653</t>
  </si>
  <si>
    <t>1594958986</t>
  </si>
  <si>
    <t>1925631593</t>
  </si>
  <si>
    <t>1184335844</t>
  </si>
  <si>
    <t>-1108210777</t>
  </si>
  <si>
    <t>-1142630666</t>
  </si>
  <si>
    <t>-950828925</t>
  </si>
  <si>
    <t>1441192903</t>
  </si>
  <si>
    <t>-1381415133</t>
  </si>
  <si>
    <t>-1268650875</t>
  </si>
  <si>
    <t>1568007868</t>
  </si>
  <si>
    <t>-1600830367</t>
  </si>
  <si>
    <t>305755403</t>
  </si>
  <si>
    <t>-50220519</t>
  </si>
  <si>
    <t>998223011.S</t>
  </si>
  <si>
    <t>Presun hmôt pre pozemné komunikácie s krytom dláždeným (822 2.3, 822 5.3) akejkoľvek dĺžky objektu</t>
  </si>
  <si>
    <t>-902831189</t>
  </si>
  <si>
    <t>SO.201.2 - Spevnená plocha 2</t>
  </si>
  <si>
    <t>661758043</t>
  </si>
  <si>
    <t>847541497</t>
  </si>
  <si>
    <t>-1780940650</t>
  </si>
  <si>
    <t>1015663966</t>
  </si>
  <si>
    <t>-1776397349</t>
  </si>
  <si>
    <t>103640000100</t>
  </si>
  <si>
    <t xml:space="preserve">Zemina pre terénne úpravy </t>
  </si>
  <si>
    <t>302955216</t>
  </si>
  <si>
    <t>-1791922745</t>
  </si>
  <si>
    <t>1688439179</t>
  </si>
  <si>
    <t>72170866</t>
  </si>
  <si>
    <t>-1360203495</t>
  </si>
  <si>
    <t>-185143012</t>
  </si>
  <si>
    <t>-2096335151</t>
  </si>
  <si>
    <t>-1822564846</t>
  </si>
  <si>
    <t>386400387</t>
  </si>
  <si>
    <t>1865957622</t>
  </si>
  <si>
    <t>1522755759</t>
  </si>
  <si>
    <t>-554580116</t>
  </si>
  <si>
    <t>-1161486932</t>
  </si>
  <si>
    <t>-480355261</t>
  </si>
  <si>
    <t>-1110495450</t>
  </si>
  <si>
    <t>1570899447</t>
  </si>
  <si>
    <t>1087720638</t>
  </si>
  <si>
    <t>SO.201.3 - Spevnená plocha 3</t>
  </si>
  <si>
    <t>-290842879</t>
  </si>
  <si>
    <t>1279759453</t>
  </si>
  <si>
    <t>1929627060</t>
  </si>
  <si>
    <t>-1331210657</t>
  </si>
  <si>
    <t>-607910130</t>
  </si>
  <si>
    <t>1362039327</t>
  </si>
  <si>
    <t>2061585791</t>
  </si>
  <si>
    <t>-1624637387</t>
  </si>
  <si>
    <t>867516658</t>
  </si>
  <si>
    <t>292160677</t>
  </si>
  <si>
    <t>1225944338</t>
  </si>
  <si>
    <t>-580361079</t>
  </si>
  <si>
    <t>1593268006</t>
  </si>
  <si>
    <t>517249731</t>
  </si>
  <si>
    <t>-1698466892</t>
  </si>
  <si>
    <t>479104235</t>
  </si>
  <si>
    <t>1653426984</t>
  </si>
  <si>
    <t>-343068837</t>
  </si>
  <si>
    <t>-1345200048</t>
  </si>
  <si>
    <t>-1376433688</t>
  </si>
  <si>
    <t>-1551725807</t>
  </si>
  <si>
    <t>1519765391</t>
  </si>
  <si>
    <t>SO.201.4 - Spevnená plocha 4</t>
  </si>
  <si>
    <t>113152230.S</t>
  </si>
  <si>
    <t>Frézovanie asf. podkladu alebo krytu bez prek., plochy do 500 m2, pruh š. cez 0,5 m do 1 m, hr. 50 mm  0,127 t</t>
  </si>
  <si>
    <t>-1152011537</t>
  </si>
  <si>
    <t>-714778706</t>
  </si>
  <si>
    <t>-1127271688</t>
  </si>
  <si>
    <t>-20770692</t>
  </si>
  <si>
    <t>573211108.P</t>
  </si>
  <si>
    <t xml:space="preserve">Postrek asfaltový spojovací bez posypu kamenivom z asfaltu cestného </t>
  </si>
  <si>
    <t>-256341110</t>
  </si>
  <si>
    <t>577144261.S</t>
  </si>
  <si>
    <t>Asfaltový betón vrstva obrusná AC 11 O v pruhu š. nad 3 m z modifik. asfaltu tr. I, po zhutnení hr. 50 mm</t>
  </si>
  <si>
    <t>716879799</t>
  </si>
  <si>
    <t>916361112.S</t>
  </si>
  <si>
    <t>Osadenie cestného obrubníka betónového ležatého do lôžka z betónu prostého tr. C 16/20 s bočnou oporou</t>
  </si>
  <si>
    <t>74369188</t>
  </si>
  <si>
    <t>592170002200.S</t>
  </si>
  <si>
    <t>Obrubník cestný, lxšxv 1000x150x260 mm, skosenie 120/40 mm</t>
  </si>
  <si>
    <t>218196451</t>
  </si>
  <si>
    <t>1390857125</t>
  </si>
  <si>
    <t>-1555370395</t>
  </si>
  <si>
    <t>-2032836752</t>
  </si>
  <si>
    <t>107435123</t>
  </si>
  <si>
    <t>1852063583</t>
  </si>
  <si>
    <t>563252987</t>
  </si>
  <si>
    <t>1859413387</t>
  </si>
  <si>
    <t>998225111.S</t>
  </si>
  <si>
    <t>-63889300</t>
  </si>
  <si>
    <t>SO.201.5 - Spevnená plocha 5</t>
  </si>
  <si>
    <t>122801431</t>
  </si>
  <si>
    <t>-1067711230</t>
  </si>
  <si>
    <t>644470225</t>
  </si>
  <si>
    <t>-1128117416</t>
  </si>
  <si>
    <t>180402111.S</t>
  </si>
  <si>
    <t>Založenie trávnika parkového výsevom v rovine do 1:5</t>
  </si>
  <si>
    <t>-114455184</t>
  </si>
  <si>
    <t>005720001400.S</t>
  </si>
  <si>
    <t>Osivá tráv - semená parkovej zmesi</t>
  </si>
  <si>
    <t>1666753585</t>
  </si>
  <si>
    <t>181301104.S</t>
  </si>
  <si>
    <t>Rozprestretie ornice v rovine, plocha do 500 m2, hr. do 250 mm</t>
  </si>
  <si>
    <t>-1908433363</t>
  </si>
  <si>
    <t>103640000100.S</t>
  </si>
  <si>
    <t>Zemina pre terénne úpravy - ornica</t>
  </si>
  <si>
    <t>336166200</t>
  </si>
  <si>
    <t>1116370009</t>
  </si>
  <si>
    <t>-1928835848</t>
  </si>
  <si>
    <t>-1706664577</t>
  </si>
  <si>
    <t>1082403132</t>
  </si>
  <si>
    <t>1525457854</t>
  </si>
  <si>
    <t>-830653290</t>
  </si>
  <si>
    <t>-1904538199</t>
  </si>
  <si>
    <t>998231311.S</t>
  </si>
  <si>
    <t>Presun hmôt pre sadovnícke a krajinárske úpravy do 5000 m vodorovne bez zvislého presunu</t>
  </si>
  <si>
    <t>434090586</t>
  </si>
  <si>
    <t>PS - Prevádzkové súbory</t>
  </si>
  <si>
    <t xml:space="preserve">PS_301 - Elektronický zabezpečovací systém </t>
  </si>
  <si>
    <t>210010010</t>
  </si>
  <si>
    <t>Elektronický zabezpečovací systém samostatného rozpočtu</t>
  </si>
  <si>
    <t>-302245714</t>
  </si>
  <si>
    <t xml:space="preserve">PS_302 - Prístupový videovrátnik </t>
  </si>
  <si>
    <t>210010011</t>
  </si>
  <si>
    <t>Prístupový videovrátnik podľa samostatného rozpočtu</t>
  </si>
  <si>
    <t>929998768</t>
  </si>
  <si>
    <t>Elektomontáže celkom</t>
  </si>
  <si>
    <t xml:space="preserve">Pripojenie vodičov pospájania a uzemnenia                                       </t>
  </si>
  <si>
    <t>Pomocné a nevyšpecifikované práce</t>
  </si>
  <si>
    <t>Prepojenie inštalácie</t>
  </si>
  <si>
    <t xml:space="preserve">Zapojenie inšt. a ukončenie káblov                                              </t>
  </si>
  <si>
    <t xml:space="preserve">Drobné stavebné úpravy                                                          </t>
  </si>
  <si>
    <t>Revízia zariadenia</t>
  </si>
  <si>
    <t>Demontáž pôvodného bleskozvodu</t>
  </si>
  <si>
    <t>Trubka netrieštivá samozhášavá FXP 25</t>
  </si>
  <si>
    <t>Inštalačná kmrabica KO 125</t>
  </si>
  <si>
    <t>Spojovacia svorka HR SS</t>
  </si>
  <si>
    <t>Pripájacia svorka kovových súčastí HR SP1</t>
  </si>
  <si>
    <t>Uzemňovacia svorka HR SR03</t>
  </si>
  <si>
    <t>Skúšobná svorka HR SZ</t>
  </si>
  <si>
    <t>Odbočná spojovacia svorka HR SR</t>
  </si>
  <si>
    <t>Vodič FeZn 30/4 /1m=0,952kg</t>
  </si>
  <si>
    <t>150</t>
  </si>
  <si>
    <t>Vodič FeZn 8 /1m=0,4kg</t>
  </si>
  <si>
    <t>Okapová svorka HR SO</t>
  </si>
  <si>
    <t>Podpera vedenia HR PV</t>
  </si>
  <si>
    <t>Bleskozvod</t>
  </si>
  <si>
    <t>380</t>
  </si>
  <si>
    <t>Kábel FTP 4x2x0,5 min. cat 5E</t>
  </si>
  <si>
    <t>kus</t>
  </si>
  <si>
    <t>Zásuvka PC dvojnásobná tienená 2xRJ45</t>
  </si>
  <si>
    <t>WIFI Router min: 12 PORTOVÝ</t>
  </si>
  <si>
    <t>Slaboprúd</t>
  </si>
  <si>
    <t>Úprava pôvodného rozvádzača</t>
  </si>
  <si>
    <t>Rozvádzač RSx</t>
  </si>
  <si>
    <t>Zásuvková skinka 16A/230V/400V, IPx3</t>
  </si>
  <si>
    <t>Svietidlo núdzové s piktogramom</t>
  </si>
  <si>
    <t>svietidlo LED stropné min.1800lm, 4000K IP20</t>
  </si>
  <si>
    <t>svietidlo LED panel min. 1800lm, 4000K IPx3 nástenné</t>
  </si>
  <si>
    <t>svietidlo LED panel 120x30 min. 3500lm, 4000K IP20 prisadený</t>
  </si>
  <si>
    <t>svietidlo LED panel 60x60 min. 3500lm, 4000K IP20 vstavaný</t>
  </si>
  <si>
    <t>Prepínač zapustený rad. 6</t>
  </si>
  <si>
    <t>Prepínač zapustený rad. 5</t>
  </si>
  <si>
    <t>Prepínač zapustený rad. 1</t>
  </si>
  <si>
    <t>Zásuvka 230V min.IPx3C</t>
  </si>
  <si>
    <t>Zásuvka 230V min.IP2xC</t>
  </si>
  <si>
    <t>600</t>
  </si>
  <si>
    <t>Trubka FXP 16</t>
  </si>
  <si>
    <t>200</t>
  </si>
  <si>
    <t>Vodič CY 6mm2 ZŽ</t>
  </si>
  <si>
    <t>Kábel silový CHKE-R-J 3x1,5mm2</t>
  </si>
  <si>
    <t>500</t>
  </si>
  <si>
    <t>Kábel silový CYKY-J 3x1,5mm2</t>
  </si>
  <si>
    <t>650</t>
  </si>
  <si>
    <t>Kábel silový CYKY-J 3x2,5mm2</t>
  </si>
  <si>
    <t>Kábel silový CYKY-J 5x2,5mm2</t>
  </si>
  <si>
    <t>Kábel silový CYKY-J 5x4mm2</t>
  </si>
  <si>
    <t>140</t>
  </si>
  <si>
    <t>Kábel silový CYKY-J 5x6mm2</t>
  </si>
  <si>
    <t>Elektomontáže</t>
  </si>
  <si>
    <t>Cena Celkom</t>
  </si>
  <si>
    <t>Montáž celkom</t>
  </si>
  <si>
    <t>Montáž</t>
  </si>
  <si>
    <t>Materiál celkom</t>
  </si>
  <si>
    <t>Materiál</t>
  </si>
  <si>
    <t>Mj</t>
  </si>
  <si>
    <t>Názov</t>
  </si>
  <si>
    <t>101 - Elektroinštalácia a bleskozvod</t>
  </si>
  <si>
    <t>ROZŠÍRENIE KAPACÍT MŠ OŠTEPOVÁ 1, KOŠICE</t>
  </si>
  <si>
    <t>102 - Elektroinštalácia a bleskozvod</t>
  </si>
  <si>
    <t>103 - Elektroinštalácia a bleskozvod</t>
  </si>
  <si>
    <t>240</t>
  </si>
  <si>
    <t>svietidlo LED panel 120x30 min. 3500lm, IP20 prisadený</t>
  </si>
  <si>
    <t>svietidlo LED panel min. 1800lm, IP20 nástenné</t>
  </si>
  <si>
    <t>svietidlo LED stropné min.1800lm, IP20</t>
  </si>
  <si>
    <t>Demontáž pôvodného osvetlenia</t>
  </si>
  <si>
    <t>Úprava rozvádzača RSx</t>
  </si>
  <si>
    <t>180</t>
  </si>
  <si>
    <t>104 - Elektroinštalácia a bleskozvod</t>
  </si>
  <si>
    <t>Kábel silový CYKY-J 5x1,5mm2</t>
  </si>
  <si>
    <t>Kábel silový CYKY-O 3x1,5mm2</t>
  </si>
  <si>
    <t>120</t>
  </si>
  <si>
    <t>Tlačidlo min. IP20, zapustené</t>
  </si>
  <si>
    <t>svietidlo LED panel min. 1800lm, IPx3 nástenné</t>
  </si>
  <si>
    <t>Úprava rozvádzač RSx</t>
  </si>
  <si>
    <t>105 - Elektroinštalácia a bleskozvod</t>
  </si>
  <si>
    <t>Úprava rozvádzač HR</t>
  </si>
  <si>
    <t>106 - Elektroinštalácia a bleskozvod</t>
  </si>
  <si>
    <t>160</t>
  </si>
  <si>
    <t xml:space="preserve">Rožšírenie kapacity MŠ Oštepová 1, Košice </t>
  </si>
  <si>
    <t xml:space="preserve">P. č. </t>
  </si>
  <si>
    <t>Kód položky</t>
  </si>
  <si>
    <t>Názov položky</t>
  </si>
  <si>
    <t>Popis položky</t>
  </si>
  <si>
    <t xml:space="preserve">Výmera </t>
  </si>
  <si>
    <t>Jednotková cena</t>
  </si>
  <si>
    <t>Cena celkom</t>
  </si>
  <si>
    <t>EZS 1</t>
  </si>
  <si>
    <t>Ústredňa EZS</t>
  </si>
  <si>
    <t>Zabezpečovacia ústredňa - 8 vstupov na doske (16 zón v ATZ zapojení), adresná, 8 častí, rozšíriteľná</t>
  </si>
  <si>
    <t>EZS 2</t>
  </si>
  <si>
    <t>Montáž ústredne</t>
  </si>
  <si>
    <t>Osadenie, zapojenie a oživenie</t>
  </si>
  <si>
    <t>EZS 3</t>
  </si>
  <si>
    <t>Plechová skrinka</t>
  </si>
  <si>
    <t>Veľká skrinka s rozmermi 320 x 395 x 90 mm, vrátane transformátora</t>
  </si>
  <si>
    <t>EZS 4</t>
  </si>
  <si>
    <t>Montáž skrinky</t>
  </si>
  <si>
    <t>Osadenie a zapojenie sieťového NN prívodu 230V</t>
  </si>
  <si>
    <t>EZS 5</t>
  </si>
  <si>
    <t>AKU</t>
  </si>
  <si>
    <t>Bezúdržbový akumulátor o kapacite 18 Ah pri 12V</t>
  </si>
  <si>
    <t>EZS 6</t>
  </si>
  <si>
    <t>Montáž AKU</t>
  </si>
  <si>
    <t>Osadenie a zapojenie záložného akumulátora</t>
  </si>
  <si>
    <t>EZS 7</t>
  </si>
  <si>
    <t xml:space="preserve">PIR </t>
  </si>
  <si>
    <t>QUAD PIR senzor, dosah 12m/110°, adresný</t>
  </si>
  <si>
    <t>EZS 8</t>
  </si>
  <si>
    <t>Montáž PIR</t>
  </si>
  <si>
    <t xml:space="preserve">Osadenie, zapojenie a nastavenie </t>
  </si>
  <si>
    <t>EZS 9</t>
  </si>
  <si>
    <t>Klávesnica</t>
  </si>
  <si>
    <t>Textová LCD klávesnica s dvoma riadkami, 32 znakov, 1 klávesová zóna, 1PGM na doske</t>
  </si>
  <si>
    <t>EZS 10</t>
  </si>
  <si>
    <t>Montáž klávesnice</t>
  </si>
  <si>
    <t>Osadenie a zapojenie na kabeláž</t>
  </si>
  <si>
    <t>EZS 11</t>
  </si>
  <si>
    <t>Magnet</t>
  </si>
  <si>
    <t xml:space="preserve">Závrtný magnetický kontakt </t>
  </si>
  <si>
    <t>EZS 12</t>
  </si>
  <si>
    <t>Montáž magnetu</t>
  </si>
  <si>
    <t>Osadenie</t>
  </si>
  <si>
    <t>EZS 13</t>
  </si>
  <si>
    <t>Zapojenie magnetu</t>
  </si>
  <si>
    <t>Zapojenie</t>
  </si>
  <si>
    <t>EZS 14</t>
  </si>
  <si>
    <t>Povrchový magnetický kontakt</t>
  </si>
  <si>
    <t xml:space="preserve">ks </t>
  </si>
  <si>
    <t>EZS 15</t>
  </si>
  <si>
    <t>Montáž megnetu</t>
  </si>
  <si>
    <t>Osadenie a zapojenie</t>
  </si>
  <si>
    <t>EZS 16</t>
  </si>
  <si>
    <t>Siréna</t>
  </si>
  <si>
    <t>Drôtová vonkajšia zálohovaná siréna EZS</t>
  </si>
  <si>
    <t>EZS 17</t>
  </si>
  <si>
    <t>Montáž sirény</t>
  </si>
  <si>
    <t>Osaadenie, zapojenie a nastavenie</t>
  </si>
  <si>
    <t>EZS 18</t>
  </si>
  <si>
    <t>Bezúdržbový akumulátor o kapacite 1.3 Ah pri 12V</t>
  </si>
  <si>
    <t>EZS 19</t>
  </si>
  <si>
    <t>EZS 20</t>
  </si>
  <si>
    <t>Komunikátor</t>
  </si>
  <si>
    <t xml:space="preserve">Komunikátor pre EZS, vybavený slotom na dve SIM karty, komunikácia s PCO v pásme GSM a GPRS </t>
  </si>
  <si>
    <t>EZS 21</t>
  </si>
  <si>
    <t>Montáž komunikátora</t>
  </si>
  <si>
    <t xml:space="preserve">Osadenie a zapojenie k ústredni EZS </t>
  </si>
  <si>
    <t>EZS 22</t>
  </si>
  <si>
    <t>Hlasový modul</t>
  </si>
  <si>
    <t>Telefónny hlasový modul k ústredni EZS</t>
  </si>
  <si>
    <t>EZS 23</t>
  </si>
  <si>
    <t>Montáž hlasového modulu</t>
  </si>
  <si>
    <t>EZS 24</t>
  </si>
  <si>
    <t>IP modul</t>
  </si>
  <si>
    <t>Ethernetový modul pre vzdialený prístup k ústredni EZS</t>
  </si>
  <si>
    <t>EZS 25</t>
  </si>
  <si>
    <t>Montáž IP modulu</t>
  </si>
  <si>
    <t>EZS 26</t>
  </si>
  <si>
    <t>Expandér</t>
  </si>
  <si>
    <t xml:space="preserve">Expandér s 8-vstupmi pripojiteľný na zbernicu </t>
  </si>
  <si>
    <t>EZS 27</t>
  </si>
  <si>
    <t>Montáž expandéra</t>
  </si>
  <si>
    <t>EZS 28</t>
  </si>
  <si>
    <t>Doplnkový zdroj</t>
  </si>
  <si>
    <t>Doplnkový zdroj pripojiteľný k zbernici, inteligentná komunikácia s ústredňou</t>
  </si>
  <si>
    <t>EZS 29</t>
  </si>
  <si>
    <t>Montáž doplnkového zdroja</t>
  </si>
  <si>
    <t>EZS 30</t>
  </si>
  <si>
    <t>Bezúdržbový akumulátor o kapacite 7 Ah pri 12V</t>
  </si>
  <si>
    <t>EZS 31</t>
  </si>
  <si>
    <t>EZS 32</t>
  </si>
  <si>
    <t>HUB</t>
  </si>
  <si>
    <t xml:space="preserve">Opakovač a odddeľovač zbernice </t>
  </si>
  <si>
    <t>EZS 33</t>
  </si>
  <si>
    <t>Montáž HUB</t>
  </si>
  <si>
    <t>EZS 34</t>
  </si>
  <si>
    <t>Komunikačný kábel</t>
  </si>
  <si>
    <t>Interiérový komunikačný kábel</t>
  </si>
  <si>
    <t>bm</t>
  </si>
  <si>
    <t>EZS 35</t>
  </si>
  <si>
    <t>Montáž kábla</t>
  </si>
  <si>
    <t>Dodanie a uloženie do káblovej trasy</t>
  </si>
  <si>
    <t>EZS 36</t>
  </si>
  <si>
    <t>PVC lišta</t>
  </si>
  <si>
    <t>Vkladacia lišta 18x13 mm</t>
  </si>
  <si>
    <t>EZS 37</t>
  </si>
  <si>
    <t>Montáž PVC lišta</t>
  </si>
  <si>
    <t xml:space="preserve">Vytvorenie, kotvenie kablovej trasy </t>
  </si>
  <si>
    <t>EZS 38</t>
  </si>
  <si>
    <t>PSM</t>
  </si>
  <si>
    <t>Pomocný spotrebný materiál /vruty, hmoždiny, lepidlo, konektory a iné/</t>
  </si>
  <si>
    <t>kmp</t>
  </si>
  <si>
    <t>EZS 39</t>
  </si>
  <si>
    <t>EZS - odborné programovacie práce</t>
  </si>
  <si>
    <t>Programovanie a nastavenie, oživenie systému, zaškolenie pre používanie</t>
  </si>
  <si>
    <t>EZS 40</t>
  </si>
  <si>
    <t>EZS - revízia</t>
  </si>
  <si>
    <t>Vykonanie odbornej prehliadky a odbornej skúšky (revízie), spracovanie revíznej správy</t>
  </si>
  <si>
    <t>Celkom bez DPH</t>
  </si>
  <si>
    <t>Celkom s DPH</t>
  </si>
  <si>
    <t>Jednotková cena bez DPH</t>
  </si>
  <si>
    <t>Cena celkombez DPH</t>
  </si>
  <si>
    <t>VVRT 1</t>
  </si>
  <si>
    <t>Vonkajšia jednotka</t>
  </si>
  <si>
    <t xml:space="preserve">Vonkajšia dverná jednotka s kamerou so 170° uhlom záberu a čítačkou kariet </t>
  </si>
  <si>
    <t>VVRT 2</t>
  </si>
  <si>
    <t>Montáž VDJ</t>
  </si>
  <si>
    <t>VVRT 3</t>
  </si>
  <si>
    <t>Adresná 8 tlačidlová vonkajšia dverná jednotka s kamerou a čítačkou kariet</t>
  </si>
  <si>
    <t>VVRT 4</t>
  </si>
  <si>
    <t>VVRT 5</t>
  </si>
  <si>
    <t>Kryt VDJ</t>
  </si>
  <si>
    <t xml:space="preserve">Vonkajší kryt k povrchovej montáži vonkajšej dvernej jednotky </t>
  </si>
  <si>
    <t>VVRT 6</t>
  </si>
  <si>
    <t>Montáž krytu VDJ</t>
  </si>
  <si>
    <t xml:space="preserve">Osadenie krytu na omietku </t>
  </si>
  <si>
    <t>VVRT 7</t>
  </si>
  <si>
    <t>Vnútorná jednotka</t>
  </si>
  <si>
    <t>Adresná zobrazovateľná jednotka s LCD displejom a slúchadlom</t>
  </si>
  <si>
    <t>VVRT 8</t>
  </si>
  <si>
    <t>Montáž VNJ</t>
  </si>
  <si>
    <t>VVRT 9</t>
  </si>
  <si>
    <t>Zdroj so zmiešavačom</t>
  </si>
  <si>
    <t>Napájací zdroj so zmiešavačom napätia a dát (separátorom)</t>
  </si>
  <si>
    <t>VVRT 10</t>
  </si>
  <si>
    <t>Montáž zdroja so zmiešavačom</t>
  </si>
  <si>
    <t>VVRT 11</t>
  </si>
  <si>
    <t>Separátor</t>
  </si>
  <si>
    <t xml:space="preserve">Zlučovač napájania a dátovej zbernice </t>
  </si>
  <si>
    <t>VVRT 12</t>
  </si>
  <si>
    <t>Montáž separátora</t>
  </si>
  <si>
    <t>VVRT 13</t>
  </si>
  <si>
    <t>Videodistribútor</t>
  </si>
  <si>
    <t xml:space="preserve">Rozbočovač zbernice </t>
  </si>
  <si>
    <t>VVRT 14</t>
  </si>
  <si>
    <t>Montáž videodistribútora</t>
  </si>
  <si>
    <t>VVRT 15</t>
  </si>
  <si>
    <t>Zdroj</t>
  </si>
  <si>
    <t>Napájací zdroj na din lištu s výstupným napätím 24V=/4,5A</t>
  </si>
  <si>
    <t>VVRT 16</t>
  </si>
  <si>
    <t>Montáž zdroja</t>
  </si>
  <si>
    <t>VVRT 17</t>
  </si>
  <si>
    <t>VVRT 18</t>
  </si>
  <si>
    <t>VVRT 19</t>
  </si>
  <si>
    <t>VVRT 20</t>
  </si>
  <si>
    <t>Uloženie do káblovej trasy</t>
  </si>
  <si>
    <t>VVRT 21</t>
  </si>
  <si>
    <t>VVRT 22</t>
  </si>
  <si>
    <t>VVRT 23</t>
  </si>
  <si>
    <t>Zámok</t>
  </si>
  <si>
    <t>Nízkoodberový el.-mech. zámok</t>
  </si>
  <si>
    <t>VVRT 24</t>
  </si>
  <si>
    <t>Montáž zámku</t>
  </si>
  <si>
    <t xml:space="preserve">Osadenie </t>
  </si>
  <si>
    <t>VVRT 25</t>
  </si>
  <si>
    <t>Zapojenie zámku</t>
  </si>
  <si>
    <t>VVRT 26</t>
  </si>
  <si>
    <t>Pomocný spotrebný materiál /vruty, hmoždiny, lepidlo, konektory  a iné/</t>
  </si>
  <si>
    <t>VVRT 27</t>
  </si>
  <si>
    <t xml:space="preserve">VVRT Odborné technické práce </t>
  </si>
  <si>
    <t>Oživenie, nastavenie a funkčná skúška komponentov VVRT</t>
  </si>
  <si>
    <t>VVRT 28</t>
  </si>
  <si>
    <t>Revízia</t>
  </si>
  <si>
    <t>Odborná prehliadka a skúška (revízia)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</si>
</sst>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%"/>
    <numFmt numFmtId="165" formatCode="dd\.mm\.yyyy"/>
    <numFmt numFmtId="166" formatCode="#,##0.00000"/>
    <numFmt numFmtId="167" formatCode="#,##0.000"/>
    <numFmt numFmtId="168" formatCode="#,##0.00\ &quot;€&quot;"/>
  </numFmts>
  <fonts count="51">
    <font>
      <sz val="8"/>
      <name val="Arial CE"/>
      <family val="2"/>
    </font>
    <font>
      <sz val="11"/>
      <color theme="1"/>
      <name val="Calibri"/>
      <family val="2"/>
      <charset val="238"/>
      <scheme val="minor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Cambria"/>
      <family val="2"/>
      <charset val="238"/>
      <scheme val="major"/>
    </font>
    <font>
      <sz val="11"/>
      <color rgb="FF0A0A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7" fillId="0" borderId="0" applyNumberFormat="0" applyFill="0" applyBorder="0" applyAlignment="0" applyProtection="0"/>
    <xf numFmtId="0" fontId="39" fillId="0" borderId="0"/>
    <xf numFmtId="0" fontId="1" fillId="0" borderId="0"/>
  </cellStyleXfs>
  <cellXfs count="30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9" fillId="0" borderId="0" xfId="0" applyFont="1"/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2" borderId="0" xfId="0" applyFont="1" applyFill="1" applyAlignment="1" applyProtection="1">
      <alignment horizontal="left" vertical="center"/>
      <protection locked="0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5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3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" fontId="2" fillId="0" borderId="14" xfId="0" applyNumberFormat="1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4" fontId="2" fillId="0" borderId="15" xfId="0" applyNumberFormat="1" applyFont="1" applyBorder="1" applyAlignment="1">
      <alignment vertical="center"/>
    </xf>
    <xf numFmtId="0" fontId="30" fillId="0" borderId="0" xfId="1" applyFont="1" applyAlignment="1">
      <alignment horizontal="center" vertical="center"/>
    </xf>
    <xf numFmtId="4" fontId="2" fillId="0" borderId="19" xfId="0" applyNumberFormat="1" applyFont="1" applyBorder="1" applyAlignment="1">
      <alignment vertical="center"/>
    </xf>
    <xf numFmtId="4" fontId="2" fillId="0" borderId="20" xfId="0" applyNumberFormat="1" applyFont="1" applyBorder="1" applyAlignment="1">
      <alignment vertical="center"/>
    </xf>
    <xf numFmtId="166" fontId="2" fillId="0" borderId="20" xfId="0" applyNumberFormat="1" applyFont="1" applyBorder="1" applyAlignment="1">
      <alignment vertical="center"/>
    </xf>
    <xf numFmtId="4" fontId="2" fillId="0" borderId="21" xfId="0" applyNumberFormat="1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5" fillId="4" borderId="6" xfId="0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right" vertical="center"/>
    </xf>
    <xf numFmtId="0" fontId="5" fillId="4" borderId="7" xfId="0" applyFont="1" applyFill="1" applyBorder="1" applyAlignment="1">
      <alignment horizontal="center" vertical="center"/>
    </xf>
    <xf numFmtId="4" fontId="5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4" fontId="24" fillId="0" borderId="0" xfId="0" applyNumberFormat="1" applyFont="1"/>
    <xf numFmtId="166" fontId="33" fillId="0" borderId="12" xfId="0" applyNumberFormat="1" applyFont="1" applyBorder="1"/>
    <xf numFmtId="166" fontId="33" fillId="0" borderId="13" xfId="0" applyNumberFormat="1" applyFont="1" applyBorder="1"/>
    <xf numFmtId="4" fontId="34" fillId="0" borderId="0" xfId="0" applyNumberFormat="1" applyFont="1" applyAlignment="1">
      <alignment vertical="center"/>
    </xf>
    <xf numFmtId="0" fontId="9" fillId="0" borderId="3" xfId="0" applyFont="1" applyBorder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Protection="1">
      <protection locked="0"/>
    </xf>
    <xf numFmtId="4" fontId="7" fillId="0" borderId="0" xfId="0" applyNumberFormat="1" applyFont="1"/>
    <xf numFmtId="0" fontId="9" fillId="0" borderId="14" xfId="0" applyFont="1" applyBorder="1"/>
    <xf numFmtId="166" fontId="9" fillId="0" borderId="0" xfId="0" applyNumberFormat="1" applyFont="1"/>
    <xf numFmtId="166" fontId="9" fillId="0" borderId="15" xfId="0" applyNumberFormat="1" applyFont="1" applyBorder="1"/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35" fillId="0" borderId="22" xfId="0" applyFont="1" applyBorder="1" applyAlignment="1">
      <alignment horizontal="center" vertical="center"/>
    </xf>
    <xf numFmtId="49" fontId="35" fillId="0" borderId="22" xfId="0" applyNumberFormat="1" applyFont="1" applyBorder="1" applyAlignment="1">
      <alignment horizontal="left" vertical="center" wrapText="1"/>
    </xf>
    <xf numFmtId="0" fontId="35" fillId="0" borderId="22" xfId="0" applyFont="1" applyBorder="1" applyAlignment="1">
      <alignment horizontal="left" vertical="center" wrapText="1"/>
    </xf>
    <xf numFmtId="0" fontId="35" fillId="0" borderId="22" xfId="0" applyFont="1" applyBorder="1" applyAlignment="1">
      <alignment horizontal="center" vertical="center" wrapText="1"/>
    </xf>
    <xf numFmtId="167" fontId="35" fillId="0" borderId="22" xfId="0" applyNumberFormat="1" applyFont="1" applyBorder="1" applyAlignment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>
      <alignment vertical="center"/>
    </xf>
    <xf numFmtId="0" fontId="36" fillId="0" borderId="22" xfId="0" applyFont="1" applyBorder="1" applyAlignment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Alignment="1">
      <alignment horizontal="center" vertical="center"/>
    </xf>
    <xf numFmtId="0" fontId="35" fillId="2" borderId="19" xfId="0" applyFont="1" applyFill="1" applyBorder="1" applyAlignment="1" applyProtection="1">
      <alignment horizontal="left" vertical="center"/>
      <protection locked="0"/>
    </xf>
    <xf numFmtId="0" fontId="35" fillId="0" borderId="20" xfId="0" applyFont="1" applyBorder="1" applyAlignment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40" fillId="0" borderId="0" xfId="2" applyFont="1" applyAlignment="1">
      <alignment wrapText="1"/>
    </xf>
    <xf numFmtId="0" fontId="40" fillId="0" borderId="0" xfId="2" applyFont="1" applyAlignment="1">
      <alignment horizontal="center" wrapText="1"/>
    </xf>
    <xf numFmtId="4" fontId="40" fillId="0" borderId="0" xfId="2" applyNumberFormat="1" applyFont="1" applyAlignment="1">
      <alignment horizontal="center" wrapText="1"/>
    </xf>
    <xf numFmtId="49" fontId="40" fillId="0" borderId="0" xfId="2" applyNumberFormat="1" applyFont="1" applyAlignment="1">
      <alignment horizontal="center" wrapText="1"/>
    </xf>
    <xf numFmtId="0" fontId="40" fillId="0" borderId="0" xfId="2" applyFont="1" applyAlignment="1">
      <alignment horizontal="left" wrapText="1"/>
    </xf>
    <xf numFmtId="4" fontId="40" fillId="0" borderId="0" xfId="2" applyNumberFormat="1" applyFont="1" applyAlignment="1">
      <alignment wrapText="1"/>
    </xf>
    <xf numFmtId="4" fontId="41" fillId="0" borderId="23" xfId="2" applyNumberFormat="1" applyFont="1" applyBorder="1" applyAlignment="1">
      <alignment horizontal="center" vertical="center" wrapText="1"/>
    </xf>
    <xf numFmtId="0" fontId="42" fillId="0" borderId="24" xfId="2" applyFont="1" applyBorder="1" applyAlignment="1">
      <alignment horizontal="center" vertical="center" wrapText="1"/>
    </xf>
    <xf numFmtId="0" fontId="41" fillId="0" borderId="24" xfId="2" applyFont="1" applyBorder="1" applyAlignment="1">
      <alignment horizontal="center" vertical="center" wrapText="1"/>
    </xf>
    <xf numFmtId="0" fontId="41" fillId="0" borderId="25" xfId="2" applyFont="1" applyBorder="1" applyAlignment="1">
      <alignment horizontal="center" vertical="center" wrapText="1"/>
    </xf>
    <xf numFmtId="4" fontId="40" fillId="0" borderId="26" xfId="2" applyNumberFormat="1" applyFont="1" applyBorder="1" applyAlignment="1">
      <alignment horizontal="center" wrapText="1"/>
    </xf>
    <xf numFmtId="49" fontId="40" fillId="0" borderId="26" xfId="2" applyNumberFormat="1" applyFont="1" applyBorder="1" applyAlignment="1">
      <alignment horizontal="center" wrapText="1"/>
    </xf>
    <xf numFmtId="0" fontId="40" fillId="0" borderId="26" xfId="2" applyFont="1" applyBorder="1" applyAlignment="1">
      <alignment horizontal="center" wrapText="1"/>
    </xf>
    <xf numFmtId="0" fontId="40" fillId="0" borderId="26" xfId="2" applyFont="1" applyBorder="1" applyAlignment="1">
      <alignment horizontal="left" wrapText="1"/>
    </xf>
    <xf numFmtId="0" fontId="40" fillId="0" borderId="26" xfId="2" applyFont="1" applyBorder="1" applyAlignment="1">
      <alignment horizontal="center" vertical="center" wrapText="1"/>
    </xf>
    <xf numFmtId="4" fontId="40" fillId="0" borderId="26" xfId="2" applyNumberFormat="1" applyFont="1" applyBorder="1" applyAlignment="1">
      <alignment horizontal="center" vertical="center" wrapText="1"/>
    </xf>
    <xf numFmtId="49" fontId="40" fillId="0" borderId="26" xfId="2" applyNumberFormat="1" applyFont="1" applyBorder="1" applyAlignment="1">
      <alignment horizontal="center" vertical="center" wrapText="1"/>
    </xf>
    <xf numFmtId="0" fontId="43" fillId="0" borderId="0" xfId="2" applyFont="1" applyAlignment="1">
      <alignment horizontal="left" wrapText="1"/>
    </xf>
    <xf numFmtId="0" fontId="40" fillId="0" borderId="0" xfId="2" applyFont="1"/>
    <xf numFmtId="0" fontId="40" fillId="0" borderId="0" xfId="2" applyFont="1" applyAlignment="1">
      <alignment horizontal="center"/>
    </xf>
    <xf numFmtId="0" fontId="44" fillId="0" borderId="0" xfId="2" applyFont="1"/>
    <xf numFmtId="0" fontId="1" fillId="0" borderId="0" xfId="3" applyAlignment="1">
      <alignment horizontal="center" vertical="center"/>
    </xf>
    <xf numFmtId="0" fontId="38" fillId="0" borderId="27" xfId="3" applyFont="1" applyBorder="1" applyAlignment="1">
      <alignment horizontal="center" vertical="center"/>
    </xf>
    <xf numFmtId="0" fontId="38" fillId="0" borderId="28" xfId="3" applyFont="1" applyBorder="1" applyAlignment="1">
      <alignment horizontal="center" vertical="center"/>
    </xf>
    <xf numFmtId="0" fontId="38" fillId="0" borderId="28" xfId="3" applyFont="1" applyBorder="1" applyAlignment="1">
      <alignment horizontal="center" vertical="center" wrapText="1"/>
    </xf>
    <xf numFmtId="0" fontId="38" fillId="0" borderId="29" xfId="3" applyFont="1" applyBorder="1" applyAlignment="1">
      <alignment horizontal="center" vertical="center" wrapText="1"/>
    </xf>
    <xf numFmtId="0" fontId="38" fillId="0" borderId="0" xfId="3" applyFont="1" applyAlignment="1">
      <alignment horizontal="center" vertical="center"/>
    </xf>
    <xf numFmtId="0" fontId="1" fillId="0" borderId="30" xfId="3" applyBorder="1" applyAlignment="1">
      <alignment horizontal="center" vertical="center"/>
    </xf>
    <xf numFmtId="0" fontId="1" fillId="0" borderId="31" xfId="3" applyBorder="1" applyAlignment="1">
      <alignment horizontal="center" vertical="center"/>
    </xf>
    <xf numFmtId="0" fontId="46" fillId="0" borderId="31" xfId="3" applyFont="1" applyBorder="1" applyAlignment="1">
      <alignment horizontal="left" vertical="center" wrapText="1"/>
    </xf>
    <xf numFmtId="2" fontId="1" fillId="0" borderId="31" xfId="3" applyNumberFormat="1" applyBorder="1" applyAlignment="1">
      <alignment horizontal="center" vertical="center"/>
    </xf>
    <xf numFmtId="168" fontId="1" fillId="0" borderId="32" xfId="3" applyNumberFormat="1" applyBorder="1" applyAlignment="1">
      <alignment horizontal="center" vertical="center"/>
    </xf>
    <xf numFmtId="0" fontId="1" fillId="0" borderId="33" xfId="3" applyBorder="1" applyAlignment="1">
      <alignment horizontal="center" vertical="center"/>
    </xf>
    <xf numFmtId="0" fontId="1" fillId="0" borderId="26" xfId="3" applyBorder="1" applyAlignment="1">
      <alignment horizontal="center" vertical="center"/>
    </xf>
    <xf numFmtId="0" fontId="47" fillId="0" borderId="26" xfId="3" applyFont="1" applyBorder="1" applyAlignment="1">
      <alignment horizontal="center" vertical="center"/>
    </xf>
    <xf numFmtId="0" fontId="47" fillId="0" borderId="26" xfId="3" applyFont="1" applyBorder="1" applyAlignment="1">
      <alignment horizontal="left" vertical="center"/>
    </xf>
    <xf numFmtId="2" fontId="47" fillId="0" borderId="26" xfId="3" applyNumberFormat="1" applyFont="1" applyBorder="1" applyAlignment="1">
      <alignment horizontal="center" vertical="center"/>
    </xf>
    <xf numFmtId="168" fontId="1" fillId="0" borderId="34" xfId="3" applyNumberFormat="1" applyBorder="1" applyAlignment="1">
      <alignment horizontal="center" vertical="center"/>
    </xf>
    <xf numFmtId="0" fontId="47" fillId="0" borderId="0" xfId="3" applyFont="1" applyAlignment="1">
      <alignment horizontal="center" vertical="center"/>
    </xf>
    <xf numFmtId="0" fontId="48" fillId="0" borderId="26" xfId="3" applyFont="1" applyBorder="1" applyAlignment="1">
      <alignment horizontal="left" vertical="center"/>
    </xf>
    <xf numFmtId="2" fontId="1" fillId="0" borderId="26" xfId="3" applyNumberFormat="1" applyBorder="1" applyAlignment="1">
      <alignment horizontal="center" vertical="center"/>
    </xf>
    <xf numFmtId="0" fontId="46" fillId="0" borderId="26" xfId="3" applyFont="1" applyBorder="1" applyAlignment="1">
      <alignment horizontal="left" vertical="center"/>
    </xf>
    <xf numFmtId="0" fontId="1" fillId="0" borderId="26" xfId="3" applyBorder="1" applyAlignment="1">
      <alignment horizontal="left" vertical="center"/>
    </xf>
    <xf numFmtId="0" fontId="49" fillId="0" borderId="26" xfId="3" applyFont="1" applyBorder="1" applyAlignment="1">
      <alignment horizontal="left" vertical="center" wrapText="1"/>
    </xf>
    <xf numFmtId="0" fontId="1" fillId="5" borderId="33" xfId="3" applyFill="1" applyBorder="1" applyAlignment="1">
      <alignment horizontal="center" vertical="center"/>
    </xf>
    <xf numFmtId="0" fontId="1" fillId="5" borderId="26" xfId="3" applyFill="1" applyBorder="1" applyAlignment="1">
      <alignment horizontal="center" vertical="center"/>
    </xf>
    <xf numFmtId="0" fontId="47" fillId="5" borderId="26" xfId="3" applyFont="1" applyFill="1" applyBorder="1" applyAlignment="1">
      <alignment horizontal="center" vertical="center"/>
    </xf>
    <xf numFmtId="0" fontId="47" fillId="5" borderId="26" xfId="3" applyFont="1" applyFill="1" applyBorder="1" applyAlignment="1">
      <alignment horizontal="left" vertical="center"/>
    </xf>
    <xf numFmtId="2" fontId="1" fillId="5" borderId="26" xfId="3" applyNumberFormat="1" applyFill="1" applyBorder="1" applyAlignment="1">
      <alignment horizontal="center" vertical="center"/>
    </xf>
    <xf numFmtId="168" fontId="1" fillId="5" borderId="34" xfId="3" applyNumberFormat="1" applyFill="1" applyBorder="1" applyAlignment="1">
      <alignment horizontal="center" vertical="center"/>
    </xf>
    <xf numFmtId="0" fontId="1" fillId="5" borderId="0" xfId="3" applyFill="1" applyAlignment="1">
      <alignment horizontal="center" vertical="center"/>
    </xf>
    <xf numFmtId="0" fontId="1" fillId="5" borderId="26" xfId="3" applyFill="1" applyBorder="1" applyAlignment="1">
      <alignment horizontal="left" vertical="center"/>
    </xf>
    <xf numFmtId="0" fontId="46" fillId="5" borderId="26" xfId="3" applyFont="1" applyFill="1" applyBorder="1" applyAlignment="1">
      <alignment horizontal="left" vertical="center"/>
    </xf>
    <xf numFmtId="0" fontId="1" fillId="5" borderId="26" xfId="3" applyFill="1" applyBorder="1" applyAlignment="1">
      <alignment horizontal="left" vertical="center" wrapText="1"/>
    </xf>
    <xf numFmtId="0" fontId="47" fillId="5" borderId="26" xfId="3" applyFont="1" applyFill="1" applyBorder="1" applyAlignment="1">
      <alignment horizontal="center" vertical="center" wrapText="1"/>
    </xf>
    <xf numFmtId="0" fontId="1" fillId="5" borderId="26" xfId="3" applyFill="1" applyBorder="1" applyAlignment="1">
      <alignment horizontal="center" vertical="center" wrapText="1"/>
    </xf>
    <xf numFmtId="0" fontId="1" fillId="5" borderId="35" xfId="3" applyFill="1" applyBorder="1" applyAlignment="1">
      <alignment horizontal="center" vertical="center" wrapText="1"/>
    </xf>
    <xf numFmtId="0" fontId="1" fillId="5" borderId="35" xfId="3" applyFill="1" applyBorder="1" applyAlignment="1">
      <alignment horizontal="left" vertical="center" wrapText="1"/>
    </xf>
    <xf numFmtId="0" fontId="1" fillId="5" borderId="36" xfId="3" applyFill="1" applyBorder="1" applyAlignment="1">
      <alignment horizontal="center" vertical="center"/>
    </xf>
    <xf numFmtId="0" fontId="1" fillId="5" borderId="37" xfId="3" applyFill="1" applyBorder="1" applyAlignment="1">
      <alignment horizontal="center" vertical="center"/>
    </xf>
    <xf numFmtId="0" fontId="1" fillId="5" borderId="37" xfId="3" applyFill="1" applyBorder="1" applyAlignment="1">
      <alignment horizontal="left" vertical="center" wrapText="1"/>
    </xf>
    <xf numFmtId="2" fontId="1" fillId="5" borderId="37" xfId="3" applyNumberFormat="1" applyFill="1" applyBorder="1" applyAlignment="1">
      <alignment horizontal="center" vertical="center"/>
    </xf>
    <xf numFmtId="168" fontId="1" fillId="5" borderId="38" xfId="3" applyNumberFormat="1" applyFill="1" applyBorder="1" applyAlignment="1">
      <alignment horizontal="center" vertical="center"/>
    </xf>
    <xf numFmtId="168" fontId="1" fillId="0" borderId="0" xfId="3" applyNumberFormat="1" applyAlignment="1">
      <alignment horizontal="center" vertical="center"/>
    </xf>
    <xf numFmtId="0" fontId="38" fillId="0" borderId="39" xfId="3" applyFont="1" applyBorder="1" applyAlignment="1">
      <alignment horizontal="center" vertical="center"/>
    </xf>
    <xf numFmtId="0" fontId="38" fillId="0" borderId="40" xfId="3" applyFont="1" applyBorder="1" applyAlignment="1">
      <alignment horizontal="center" vertical="center"/>
    </xf>
    <xf numFmtId="0" fontId="38" fillId="0" borderId="40" xfId="3" applyFont="1" applyBorder="1" applyAlignment="1">
      <alignment horizontal="center" vertical="center" wrapText="1"/>
    </xf>
    <xf numFmtId="0" fontId="38" fillId="0" borderId="41" xfId="3" applyFont="1" applyBorder="1" applyAlignment="1">
      <alignment horizontal="center" vertical="center" wrapText="1"/>
    </xf>
    <xf numFmtId="168" fontId="1" fillId="0" borderId="42" xfId="3" applyNumberFormat="1" applyBorder="1" applyAlignment="1">
      <alignment horizontal="center" vertical="center"/>
    </xf>
    <xf numFmtId="0" fontId="46" fillId="0" borderId="26" xfId="3" applyFont="1" applyBorder="1" applyAlignment="1">
      <alignment horizontal="left" vertical="center" wrapText="1"/>
    </xf>
    <xf numFmtId="11" fontId="47" fillId="0" borderId="26" xfId="3" applyNumberFormat="1" applyFont="1" applyBorder="1" applyAlignment="1">
      <alignment horizontal="center" vertical="center"/>
    </xf>
    <xf numFmtId="0" fontId="1" fillId="0" borderId="26" xfId="3" applyBorder="1" applyAlignment="1">
      <alignment horizontal="center" vertical="center" wrapText="1"/>
    </xf>
    <xf numFmtId="0" fontId="47" fillId="0" borderId="26" xfId="3" applyFont="1" applyBorder="1" applyAlignment="1">
      <alignment horizontal="center" vertical="center" wrapText="1"/>
    </xf>
    <xf numFmtId="0" fontId="50" fillId="0" borderId="26" xfId="3" applyFont="1" applyBorder="1" applyAlignment="1">
      <alignment horizontal="left" vertical="center" wrapText="1"/>
    </xf>
    <xf numFmtId="0" fontId="49" fillId="0" borderId="26" xfId="3" applyFont="1" applyBorder="1" applyAlignment="1">
      <alignment horizontal="left" vertical="center"/>
    </xf>
    <xf numFmtId="168" fontId="1" fillId="5" borderId="42" xfId="3" applyNumberFormat="1" applyFill="1" applyBorder="1" applyAlignment="1">
      <alignment horizontal="center" vertical="center"/>
    </xf>
    <xf numFmtId="0" fontId="1" fillId="0" borderId="26" xfId="3" applyBorder="1" applyAlignment="1">
      <alignment horizontal="left" vertical="center" wrapText="1"/>
    </xf>
    <xf numFmtId="0" fontId="1" fillId="0" borderId="36" xfId="3" applyBorder="1" applyAlignment="1">
      <alignment horizontal="center" vertical="center"/>
    </xf>
    <xf numFmtId="0" fontId="1" fillId="0" borderId="37" xfId="3" applyBorder="1" applyAlignment="1">
      <alignment horizontal="center" vertical="center" wrapText="1"/>
    </xf>
    <xf numFmtId="0" fontId="1" fillId="0" borderId="37" xfId="3" applyBorder="1" applyAlignment="1">
      <alignment horizontal="left" vertical="center" wrapText="1"/>
    </xf>
    <xf numFmtId="0" fontId="1" fillId="0" borderId="37" xfId="3" applyBorder="1" applyAlignment="1">
      <alignment horizontal="center" vertical="center"/>
    </xf>
    <xf numFmtId="2" fontId="1" fillId="0" borderId="37" xfId="3" applyNumberFormat="1" applyBorder="1" applyAlignment="1">
      <alignment horizontal="center" vertical="center"/>
    </xf>
    <xf numFmtId="168" fontId="1" fillId="0" borderId="43" xfId="3" applyNumberFormat="1" applyBorder="1" applyAlignment="1">
      <alignment horizontal="center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4" fontId="18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vertical="center"/>
    </xf>
    <xf numFmtId="4" fontId="17" fillId="0" borderId="0" xfId="0" applyNumberFormat="1" applyFont="1" applyAlignment="1">
      <alignment vertical="center"/>
    </xf>
    <xf numFmtId="4" fontId="5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5" fillId="3" borderId="7" xfId="0" applyFont="1" applyFill="1" applyBorder="1" applyAlignment="1">
      <alignment horizontal="left" vertical="center"/>
    </xf>
    <xf numFmtId="0" fontId="0" fillId="0" borderId="0" xfId="0" applyAlignment="1"/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49" fontId="3" fillId="2" borderId="0" xfId="0" applyNumberFormat="1" applyFont="1" applyFill="1" applyAlignment="1" applyProtection="1">
      <alignment horizontal="left" vertical="center"/>
      <protection locked="0"/>
    </xf>
    <xf numFmtId="49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0" xfId="0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165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6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45" fillId="0" borderId="0" xfId="3" applyFont="1" applyAlignment="1">
      <alignment horizontal="center" vertical="center"/>
    </xf>
    <xf numFmtId="0" fontId="1" fillId="0" borderId="0" xfId="3" applyAlignment="1">
      <alignment horizontal="right" vertical="center"/>
    </xf>
  </cellXfs>
  <cellStyles count="4">
    <cellStyle name="Hypertextové prepojenie" xfId="1" builtinId="8"/>
    <cellStyle name="Normálna" xfId="0" builtinId="0" customBuiltin="1"/>
    <cellStyle name="Normálna 2" xfId="2" xr:uid="{78697702-E1D6-408C-83C3-C649D900F06A}"/>
    <cellStyle name="Normálna 3" xfId="3" xr:uid="{2323BDE1-D620-4A78-A8D4-36E682E5538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74"/>
  <sheetViews>
    <sheetView showGridLines="0" tabSelected="1" workbookViewId="0"/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3</v>
      </c>
      <c r="BT1" s="12" t="s">
        <v>4</v>
      </c>
      <c r="BU1" s="12" t="s">
        <v>4</v>
      </c>
      <c r="BV1" s="12" t="s">
        <v>5</v>
      </c>
    </row>
    <row r="2" spans="1:74" ht="36.950000000000003" customHeight="1">
      <c r="AR2" s="265"/>
      <c r="AS2" s="265"/>
      <c r="AT2" s="265"/>
      <c r="AU2" s="265"/>
      <c r="AV2" s="265"/>
      <c r="AW2" s="265"/>
      <c r="AX2" s="265"/>
      <c r="AY2" s="265"/>
      <c r="AZ2" s="265"/>
      <c r="BA2" s="265"/>
      <c r="BB2" s="265"/>
      <c r="BC2" s="265"/>
      <c r="BD2" s="265"/>
      <c r="BE2" s="265"/>
      <c r="BS2" s="13" t="s">
        <v>6</v>
      </c>
      <c r="BT2" s="13" t="s">
        <v>7</v>
      </c>
    </row>
    <row r="3" spans="1:74" ht="6.95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277" t="s">
        <v>13</v>
      </c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R5" s="16"/>
      <c r="BE5" s="274" t="s">
        <v>14</v>
      </c>
      <c r="BS5" s="13" t="s">
        <v>6</v>
      </c>
    </row>
    <row r="6" spans="1:74" ht="36.950000000000003" customHeight="1">
      <c r="B6" s="16"/>
      <c r="D6" s="22" t="s">
        <v>15</v>
      </c>
      <c r="K6" s="278" t="s">
        <v>16</v>
      </c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5"/>
      <c r="W6" s="265"/>
      <c r="X6" s="265"/>
      <c r="Y6" s="265"/>
      <c r="Z6" s="265"/>
      <c r="AA6" s="265"/>
      <c r="AB6" s="265"/>
      <c r="AC6" s="265"/>
      <c r="AD6" s="265"/>
      <c r="AE6" s="265"/>
      <c r="AF6" s="265"/>
      <c r="AG6" s="265"/>
      <c r="AH6" s="265"/>
      <c r="AI6" s="265"/>
      <c r="AJ6" s="265"/>
      <c r="AK6" s="265"/>
      <c r="AL6" s="265"/>
      <c r="AM6" s="265"/>
      <c r="AN6" s="265"/>
      <c r="AO6" s="265"/>
      <c r="AR6" s="16"/>
      <c r="BE6" s="275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75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275"/>
      <c r="BS8" s="13" t="s">
        <v>6</v>
      </c>
    </row>
    <row r="9" spans="1:74" ht="14.45" customHeight="1">
      <c r="B9" s="16"/>
      <c r="AR9" s="16"/>
      <c r="BE9" s="275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275"/>
      <c r="BS10" s="13" t="s">
        <v>6</v>
      </c>
    </row>
    <row r="11" spans="1:74" ht="18.399999999999999" customHeight="1">
      <c r="B11" s="16"/>
      <c r="E11" s="21" t="s">
        <v>25</v>
      </c>
      <c r="AK11" s="23" t="s">
        <v>26</v>
      </c>
      <c r="AN11" s="21" t="s">
        <v>1</v>
      </c>
      <c r="AR11" s="16"/>
      <c r="BE11" s="275"/>
      <c r="BS11" s="13" t="s">
        <v>6</v>
      </c>
    </row>
    <row r="12" spans="1:74" ht="6.95" customHeight="1">
      <c r="B12" s="16"/>
      <c r="AR12" s="16"/>
      <c r="BE12" s="275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275"/>
      <c r="BS13" s="13" t="s">
        <v>6</v>
      </c>
    </row>
    <row r="14" spans="1:74" ht="12.75">
      <c r="B14" s="16"/>
      <c r="E14" s="279" t="s">
        <v>28</v>
      </c>
      <c r="F14" s="280"/>
      <c r="G14" s="280"/>
      <c r="H14" s="280"/>
      <c r="I14" s="280"/>
      <c r="J14" s="280"/>
      <c r="K14" s="280"/>
      <c r="L14" s="280"/>
      <c r="M14" s="280"/>
      <c r="N14" s="280"/>
      <c r="O14" s="280"/>
      <c r="P14" s="280"/>
      <c r="Q14" s="280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280"/>
      <c r="AG14" s="280"/>
      <c r="AH14" s="280"/>
      <c r="AI14" s="280"/>
      <c r="AJ14" s="280"/>
      <c r="AK14" s="23" t="s">
        <v>26</v>
      </c>
      <c r="AN14" s="25" t="s">
        <v>28</v>
      </c>
      <c r="AR14" s="16"/>
      <c r="BE14" s="275"/>
      <c r="BS14" s="13" t="s">
        <v>6</v>
      </c>
    </row>
    <row r="15" spans="1:74" ht="6.95" customHeight="1">
      <c r="B15" s="16"/>
      <c r="AR15" s="16"/>
      <c r="BE15" s="275"/>
      <c r="BS15" s="13" t="s">
        <v>4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275"/>
      <c r="BS16" s="13" t="s">
        <v>4</v>
      </c>
    </row>
    <row r="17" spans="2:71" ht="18.399999999999999" customHeight="1">
      <c r="B17" s="16"/>
      <c r="E17" s="21" t="s">
        <v>30</v>
      </c>
      <c r="AK17" s="23" t="s">
        <v>26</v>
      </c>
      <c r="AN17" s="21" t="s">
        <v>1</v>
      </c>
      <c r="AR17" s="16"/>
      <c r="BE17" s="275"/>
      <c r="BS17" s="13" t="s">
        <v>31</v>
      </c>
    </row>
    <row r="18" spans="2:71" ht="6.95" customHeight="1">
      <c r="B18" s="16"/>
      <c r="AR18" s="16"/>
      <c r="BE18" s="275"/>
      <c r="BS18" s="13" t="s">
        <v>6</v>
      </c>
    </row>
    <row r="19" spans="2:71" ht="12" customHeight="1">
      <c r="B19" s="16"/>
      <c r="D19" s="23" t="s">
        <v>32</v>
      </c>
      <c r="AK19" s="23" t="s">
        <v>24</v>
      </c>
      <c r="AN19" s="21" t="s">
        <v>1</v>
      </c>
      <c r="AR19" s="16"/>
      <c r="BE19" s="275"/>
      <c r="BS19" s="13" t="s">
        <v>6</v>
      </c>
    </row>
    <row r="20" spans="2:71" ht="18.399999999999999" customHeight="1">
      <c r="B20" s="16"/>
      <c r="E20" s="21" t="s">
        <v>30</v>
      </c>
      <c r="AK20" s="23" t="s">
        <v>26</v>
      </c>
      <c r="AN20" s="21" t="s">
        <v>1</v>
      </c>
      <c r="AR20" s="16"/>
      <c r="BE20" s="275"/>
      <c r="BS20" s="13" t="s">
        <v>31</v>
      </c>
    </row>
    <row r="21" spans="2:71" ht="6.95" customHeight="1">
      <c r="B21" s="16"/>
      <c r="AR21" s="16"/>
      <c r="BE21" s="275"/>
    </row>
    <row r="22" spans="2:71" ht="12" customHeight="1">
      <c r="B22" s="16"/>
      <c r="D22" s="23" t="s">
        <v>33</v>
      </c>
      <c r="AR22" s="16"/>
      <c r="BE22" s="275"/>
    </row>
    <row r="23" spans="2:71" ht="16.5" customHeight="1">
      <c r="B23" s="16"/>
      <c r="E23" s="281" t="s">
        <v>1</v>
      </c>
      <c r="F23" s="281"/>
      <c r="G23" s="281"/>
      <c r="H23" s="281"/>
      <c r="I23" s="281"/>
      <c r="J23" s="281"/>
      <c r="K23" s="281"/>
      <c r="L23" s="281"/>
      <c r="M23" s="281"/>
      <c r="N23" s="281"/>
      <c r="O23" s="281"/>
      <c r="P23" s="281"/>
      <c r="Q23" s="281"/>
      <c r="R23" s="281"/>
      <c r="S23" s="281"/>
      <c r="T23" s="281"/>
      <c r="U23" s="281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R23" s="16"/>
      <c r="BE23" s="275"/>
    </row>
    <row r="24" spans="2:71" ht="6.95" customHeight="1">
      <c r="B24" s="16"/>
      <c r="AR24" s="16"/>
      <c r="BE24" s="275"/>
    </row>
    <row r="25" spans="2:71" ht="6.95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75"/>
    </row>
    <row r="26" spans="2:71" s="1" customFormat="1" ht="25.9" customHeight="1">
      <c r="B26" s="28"/>
      <c r="D26" s="29" t="s">
        <v>34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82">
        <f>ROUND(AG94,2)</f>
        <v>0</v>
      </c>
      <c r="AL26" s="283"/>
      <c r="AM26" s="283"/>
      <c r="AN26" s="283"/>
      <c r="AO26" s="283"/>
      <c r="AR26" s="28"/>
      <c r="BE26" s="275"/>
    </row>
    <row r="27" spans="2:71" s="1" customFormat="1" ht="6.95" customHeight="1">
      <c r="B27" s="28"/>
      <c r="AR27" s="28"/>
      <c r="BE27" s="275"/>
    </row>
    <row r="28" spans="2:71" s="1" customFormat="1" ht="12.75">
      <c r="B28" s="28"/>
      <c r="L28" s="284" t="s">
        <v>35</v>
      </c>
      <c r="M28" s="284"/>
      <c r="N28" s="284"/>
      <c r="O28" s="284"/>
      <c r="P28" s="284"/>
      <c r="W28" s="284" t="s">
        <v>36</v>
      </c>
      <c r="X28" s="284"/>
      <c r="Y28" s="284"/>
      <c r="Z28" s="284"/>
      <c r="AA28" s="284"/>
      <c r="AB28" s="284"/>
      <c r="AC28" s="284"/>
      <c r="AD28" s="284"/>
      <c r="AE28" s="284"/>
      <c r="AK28" s="284" t="s">
        <v>37</v>
      </c>
      <c r="AL28" s="284"/>
      <c r="AM28" s="284"/>
      <c r="AN28" s="284"/>
      <c r="AO28" s="284"/>
      <c r="AR28" s="28"/>
      <c r="BE28" s="275"/>
    </row>
    <row r="29" spans="2:71" s="2" customFormat="1" ht="14.45" customHeight="1">
      <c r="B29" s="32"/>
      <c r="D29" s="23" t="s">
        <v>38</v>
      </c>
      <c r="F29" s="33" t="s">
        <v>39</v>
      </c>
      <c r="L29" s="258">
        <v>0.2</v>
      </c>
      <c r="M29" s="259"/>
      <c r="N29" s="259"/>
      <c r="O29" s="259"/>
      <c r="P29" s="259"/>
      <c r="Q29" s="34"/>
      <c r="R29" s="34"/>
      <c r="S29" s="34"/>
      <c r="T29" s="34"/>
      <c r="U29" s="34"/>
      <c r="V29" s="34"/>
      <c r="W29" s="260">
        <f>ROUND(AZ94, 2)</f>
        <v>0</v>
      </c>
      <c r="X29" s="259"/>
      <c r="Y29" s="259"/>
      <c r="Z29" s="259"/>
      <c r="AA29" s="259"/>
      <c r="AB29" s="259"/>
      <c r="AC29" s="259"/>
      <c r="AD29" s="259"/>
      <c r="AE29" s="259"/>
      <c r="AF29" s="34"/>
      <c r="AG29" s="34"/>
      <c r="AH29" s="34"/>
      <c r="AI29" s="34"/>
      <c r="AJ29" s="34"/>
      <c r="AK29" s="260">
        <f>ROUND(AV94, 2)</f>
        <v>0</v>
      </c>
      <c r="AL29" s="259"/>
      <c r="AM29" s="259"/>
      <c r="AN29" s="259"/>
      <c r="AO29" s="259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76"/>
    </row>
    <row r="30" spans="2:71" s="2" customFormat="1" ht="14.45" customHeight="1">
      <c r="B30" s="32"/>
      <c r="F30" s="33" t="s">
        <v>40</v>
      </c>
      <c r="L30" s="258">
        <v>0.2</v>
      </c>
      <c r="M30" s="259"/>
      <c r="N30" s="259"/>
      <c r="O30" s="259"/>
      <c r="P30" s="259"/>
      <c r="Q30" s="34"/>
      <c r="R30" s="34"/>
      <c r="S30" s="34"/>
      <c r="T30" s="34"/>
      <c r="U30" s="34"/>
      <c r="V30" s="34"/>
      <c r="W30" s="260">
        <f>ROUND(BA94, 2)</f>
        <v>0</v>
      </c>
      <c r="X30" s="259"/>
      <c r="Y30" s="259"/>
      <c r="Z30" s="259"/>
      <c r="AA30" s="259"/>
      <c r="AB30" s="259"/>
      <c r="AC30" s="259"/>
      <c r="AD30" s="259"/>
      <c r="AE30" s="259"/>
      <c r="AF30" s="34"/>
      <c r="AG30" s="34"/>
      <c r="AH30" s="34"/>
      <c r="AI30" s="34"/>
      <c r="AJ30" s="34"/>
      <c r="AK30" s="260">
        <f>ROUND(AW94, 2)</f>
        <v>0</v>
      </c>
      <c r="AL30" s="259"/>
      <c r="AM30" s="259"/>
      <c r="AN30" s="259"/>
      <c r="AO30" s="259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276"/>
    </row>
    <row r="31" spans="2:71" s="2" customFormat="1" ht="14.45" hidden="1" customHeight="1">
      <c r="B31" s="32"/>
      <c r="F31" s="23" t="s">
        <v>41</v>
      </c>
      <c r="L31" s="255">
        <v>0.2</v>
      </c>
      <c r="M31" s="256"/>
      <c r="N31" s="256"/>
      <c r="O31" s="256"/>
      <c r="P31" s="256"/>
      <c r="W31" s="257">
        <f>ROUND(BB94, 2)</f>
        <v>0</v>
      </c>
      <c r="X31" s="256"/>
      <c r="Y31" s="256"/>
      <c r="Z31" s="256"/>
      <c r="AA31" s="256"/>
      <c r="AB31" s="256"/>
      <c r="AC31" s="256"/>
      <c r="AD31" s="256"/>
      <c r="AE31" s="256"/>
      <c r="AK31" s="257">
        <v>0</v>
      </c>
      <c r="AL31" s="256"/>
      <c r="AM31" s="256"/>
      <c r="AN31" s="256"/>
      <c r="AO31" s="256"/>
      <c r="AR31" s="32"/>
      <c r="BE31" s="276"/>
    </row>
    <row r="32" spans="2:71" s="2" customFormat="1" ht="14.45" hidden="1" customHeight="1">
      <c r="B32" s="32"/>
      <c r="F32" s="23" t="s">
        <v>42</v>
      </c>
      <c r="L32" s="255">
        <v>0.2</v>
      </c>
      <c r="M32" s="256"/>
      <c r="N32" s="256"/>
      <c r="O32" s="256"/>
      <c r="P32" s="256"/>
      <c r="W32" s="257">
        <f>ROUND(BC94, 2)</f>
        <v>0</v>
      </c>
      <c r="X32" s="256"/>
      <c r="Y32" s="256"/>
      <c r="Z32" s="256"/>
      <c r="AA32" s="256"/>
      <c r="AB32" s="256"/>
      <c r="AC32" s="256"/>
      <c r="AD32" s="256"/>
      <c r="AE32" s="256"/>
      <c r="AK32" s="257">
        <v>0</v>
      </c>
      <c r="AL32" s="256"/>
      <c r="AM32" s="256"/>
      <c r="AN32" s="256"/>
      <c r="AO32" s="256"/>
      <c r="AR32" s="32"/>
      <c r="BE32" s="276"/>
    </row>
    <row r="33" spans="2:57" s="2" customFormat="1" ht="14.45" hidden="1" customHeight="1">
      <c r="B33" s="32"/>
      <c r="F33" s="33" t="s">
        <v>43</v>
      </c>
      <c r="L33" s="258">
        <v>0</v>
      </c>
      <c r="M33" s="259"/>
      <c r="N33" s="259"/>
      <c r="O33" s="259"/>
      <c r="P33" s="259"/>
      <c r="Q33" s="34"/>
      <c r="R33" s="34"/>
      <c r="S33" s="34"/>
      <c r="T33" s="34"/>
      <c r="U33" s="34"/>
      <c r="V33" s="34"/>
      <c r="W33" s="260">
        <f>ROUND(BD94, 2)</f>
        <v>0</v>
      </c>
      <c r="X33" s="259"/>
      <c r="Y33" s="259"/>
      <c r="Z33" s="259"/>
      <c r="AA33" s="259"/>
      <c r="AB33" s="259"/>
      <c r="AC33" s="259"/>
      <c r="AD33" s="259"/>
      <c r="AE33" s="259"/>
      <c r="AF33" s="34"/>
      <c r="AG33" s="34"/>
      <c r="AH33" s="34"/>
      <c r="AI33" s="34"/>
      <c r="AJ33" s="34"/>
      <c r="AK33" s="260">
        <v>0</v>
      </c>
      <c r="AL33" s="259"/>
      <c r="AM33" s="259"/>
      <c r="AN33" s="259"/>
      <c r="AO33" s="259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76"/>
    </row>
    <row r="34" spans="2:57" s="1" customFormat="1" ht="6.95" customHeight="1">
      <c r="B34" s="28"/>
      <c r="AR34" s="28"/>
      <c r="BE34" s="275"/>
    </row>
    <row r="35" spans="2:57" s="1" customFormat="1" ht="25.9" customHeight="1">
      <c r="B35" s="28"/>
      <c r="C35" s="36"/>
      <c r="D35" s="37" t="s">
        <v>44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45</v>
      </c>
      <c r="U35" s="38"/>
      <c r="V35" s="38"/>
      <c r="W35" s="38"/>
      <c r="X35" s="264" t="s">
        <v>46</v>
      </c>
      <c r="Y35" s="262"/>
      <c r="Z35" s="262"/>
      <c r="AA35" s="262"/>
      <c r="AB35" s="262"/>
      <c r="AC35" s="38"/>
      <c r="AD35" s="38"/>
      <c r="AE35" s="38"/>
      <c r="AF35" s="38"/>
      <c r="AG35" s="38"/>
      <c r="AH35" s="38"/>
      <c r="AI35" s="38"/>
      <c r="AJ35" s="38"/>
      <c r="AK35" s="261">
        <f>SUM(AK26:AK33)</f>
        <v>0</v>
      </c>
      <c r="AL35" s="262"/>
      <c r="AM35" s="262"/>
      <c r="AN35" s="262"/>
      <c r="AO35" s="263"/>
      <c r="AP35" s="36"/>
      <c r="AQ35" s="36"/>
      <c r="AR35" s="28"/>
    </row>
    <row r="36" spans="2:57" s="1" customFormat="1" ht="6.95" customHeight="1">
      <c r="B36" s="28"/>
      <c r="AR36" s="28"/>
    </row>
    <row r="37" spans="2:57" s="1" customFormat="1" ht="14.45" customHeight="1">
      <c r="B37" s="28"/>
      <c r="AR37" s="28"/>
    </row>
    <row r="38" spans="2:57" ht="14.45" customHeight="1">
      <c r="B38" s="16"/>
      <c r="AR38" s="16"/>
    </row>
    <row r="39" spans="2:57" ht="14.45" customHeight="1">
      <c r="B39" s="16"/>
      <c r="AR39" s="16"/>
    </row>
    <row r="40" spans="2:57" ht="14.45" customHeight="1">
      <c r="B40" s="16"/>
      <c r="AR40" s="16"/>
    </row>
    <row r="41" spans="2:57" ht="14.45" customHeight="1">
      <c r="B41" s="16"/>
      <c r="AR41" s="16"/>
    </row>
    <row r="42" spans="2:57" ht="14.45" customHeight="1">
      <c r="B42" s="16"/>
      <c r="AR42" s="16"/>
    </row>
    <row r="43" spans="2:57" ht="14.45" customHeight="1">
      <c r="B43" s="16"/>
      <c r="AR43" s="16"/>
    </row>
    <row r="44" spans="2:57" ht="14.45" customHeight="1">
      <c r="B44" s="16"/>
      <c r="AR44" s="16"/>
    </row>
    <row r="45" spans="2:57" ht="14.45" customHeight="1">
      <c r="B45" s="16"/>
      <c r="AR45" s="16"/>
    </row>
    <row r="46" spans="2:57" ht="14.45" customHeight="1">
      <c r="B46" s="16"/>
      <c r="AR46" s="16"/>
    </row>
    <row r="47" spans="2:57" ht="14.45" customHeight="1">
      <c r="B47" s="16"/>
      <c r="AR47" s="16"/>
    </row>
    <row r="48" spans="2:57" ht="14.45" customHeight="1">
      <c r="B48" s="16"/>
      <c r="AR48" s="16"/>
    </row>
    <row r="49" spans="2:44" s="1" customFormat="1" ht="14.45" customHeight="1">
      <c r="B49" s="28"/>
      <c r="D49" s="40" t="s">
        <v>47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48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2.75">
      <c r="B60" s="28"/>
      <c r="D60" s="42" t="s">
        <v>49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50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49</v>
      </c>
      <c r="AI60" s="30"/>
      <c r="AJ60" s="30"/>
      <c r="AK60" s="30"/>
      <c r="AL60" s="30"/>
      <c r="AM60" s="42" t="s">
        <v>50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2.75">
      <c r="B64" s="28"/>
      <c r="D64" s="40" t="s">
        <v>51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52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2.75">
      <c r="B75" s="28"/>
      <c r="D75" s="42" t="s">
        <v>49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50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49</v>
      </c>
      <c r="AI75" s="30"/>
      <c r="AJ75" s="30"/>
      <c r="AK75" s="30"/>
      <c r="AL75" s="30"/>
      <c r="AM75" s="42" t="s">
        <v>50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2:91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2:91" s="1" customFormat="1" ht="24.95" customHeight="1">
      <c r="B82" s="28"/>
      <c r="C82" s="17" t="s">
        <v>53</v>
      </c>
      <c r="AR82" s="28"/>
    </row>
    <row r="83" spans="2:91" s="1" customFormat="1" ht="6.95" customHeight="1">
      <c r="B83" s="28"/>
      <c r="AR83" s="28"/>
    </row>
    <row r="84" spans="2:91" s="3" customFormat="1" ht="12" customHeight="1">
      <c r="B84" s="47"/>
      <c r="C84" s="23" t="s">
        <v>12</v>
      </c>
      <c r="L84" s="3" t="str">
        <f>K5</f>
        <v>R_6620</v>
      </c>
      <c r="AR84" s="47"/>
    </row>
    <row r="85" spans="2:91" s="4" customFormat="1" ht="36.950000000000003" customHeight="1">
      <c r="B85" s="48"/>
      <c r="C85" s="49" t="s">
        <v>15</v>
      </c>
      <c r="L85" s="289" t="str">
        <f>K6</f>
        <v>Rozšírenie kapacít MŠ Oštepová 1, Košice</v>
      </c>
      <c r="M85" s="290"/>
      <c r="N85" s="290"/>
      <c r="O85" s="290"/>
      <c r="P85" s="290"/>
      <c r="Q85" s="290"/>
      <c r="R85" s="290"/>
      <c r="S85" s="290"/>
      <c r="T85" s="290"/>
      <c r="U85" s="290"/>
      <c r="V85" s="290"/>
      <c r="W85" s="290"/>
      <c r="X85" s="290"/>
      <c r="Y85" s="290"/>
      <c r="Z85" s="290"/>
      <c r="AA85" s="290"/>
      <c r="AB85" s="290"/>
      <c r="AC85" s="290"/>
      <c r="AD85" s="290"/>
      <c r="AE85" s="290"/>
      <c r="AF85" s="290"/>
      <c r="AG85" s="290"/>
      <c r="AH85" s="290"/>
      <c r="AI85" s="290"/>
      <c r="AJ85" s="290"/>
      <c r="AK85" s="290"/>
      <c r="AL85" s="290"/>
      <c r="AM85" s="290"/>
      <c r="AN85" s="290"/>
      <c r="AO85" s="290"/>
      <c r="AR85" s="48"/>
    </row>
    <row r="86" spans="2:91" s="1" customFormat="1" ht="6.95" customHeight="1">
      <c r="B86" s="28"/>
      <c r="AR86" s="28"/>
    </row>
    <row r="87" spans="2:91" s="1" customFormat="1" ht="12" customHeight="1">
      <c r="B87" s="28"/>
      <c r="C87" s="23" t="s">
        <v>19</v>
      </c>
      <c r="L87" s="50" t="str">
        <f>IF(K8="","",K8)</f>
        <v>Oštepová 1, Košice</v>
      </c>
      <c r="AI87" s="23" t="s">
        <v>21</v>
      </c>
      <c r="AM87" s="292" t="str">
        <f>IF(AN8= "","",AN8)</f>
        <v>15. 6. 2022</v>
      </c>
      <c r="AN87" s="292"/>
      <c r="AR87" s="28"/>
    </row>
    <row r="88" spans="2:91" s="1" customFormat="1" ht="6.95" customHeight="1">
      <c r="B88" s="28"/>
      <c r="AR88" s="28"/>
    </row>
    <row r="89" spans="2:91" s="1" customFormat="1" ht="15.2" customHeight="1">
      <c r="B89" s="28"/>
      <c r="C89" s="23" t="s">
        <v>23</v>
      </c>
      <c r="L89" s="3" t="str">
        <f>IF(E11= "","",E11)</f>
        <v>Mesto Košice</v>
      </c>
      <c r="AI89" s="23" t="s">
        <v>29</v>
      </c>
      <c r="AM89" s="293" t="str">
        <f>IF(E17="","",E17)</f>
        <v xml:space="preserve"> </v>
      </c>
      <c r="AN89" s="294"/>
      <c r="AO89" s="294"/>
      <c r="AP89" s="294"/>
      <c r="AR89" s="28"/>
      <c r="AS89" s="268" t="s">
        <v>54</v>
      </c>
      <c r="AT89" s="269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2:91" s="1" customFormat="1" ht="15.2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293" t="str">
        <f>IF(E20="","",E20)</f>
        <v xml:space="preserve"> </v>
      </c>
      <c r="AN90" s="294"/>
      <c r="AO90" s="294"/>
      <c r="AP90" s="294"/>
      <c r="AR90" s="28"/>
      <c r="AS90" s="270"/>
      <c r="AT90" s="271"/>
      <c r="BD90" s="55"/>
    </row>
    <row r="91" spans="2:91" s="1" customFormat="1" ht="10.9" customHeight="1">
      <c r="B91" s="28"/>
      <c r="AR91" s="28"/>
      <c r="AS91" s="270"/>
      <c r="AT91" s="271"/>
      <c r="BD91" s="55"/>
    </row>
    <row r="92" spans="2:91" s="1" customFormat="1" ht="29.25" customHeight="1">
      <c r="B92" s="28"/>
      <c r="C92" s="299" t="s">
        <v>55</v>
      </c>
      <c r="D92" s="296"/>
      <c r="E92" s="296"/>
      <c r="F92" s="296"/>
      <c r="G92" s="296"/>
      <c r="H92" s="56"/>
      <c r="I92" s="295" t="s">
        <v>56</v>
      </c>
      <c r="J92" s="296"/>
      <c r="K92" s="296"/>
      <c r="L92" s="296"/>
      <c r="M92" s="296"/>
      <c r="N92" s="296"/>
      <c r="O92" s="296"/>
      <c r="P92" s="296"/>
      <c r="Q92" s="296"/>
      <c r="R92" s="296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8" t="s">
        <v>57</v>
      </c>
      <c r="AH92" s="296"/>
      <c r="AI92" s="296"/>
      <c r="AJ92" s="296"/>
      <c r="AK92" s="296"/>
      <c r="AL92" s="296"/>
      <c r="AM92" s="296"/>
      <c r="AN92" s="295" t="s">
        <v>58</v>
      </c>
      <c r="AO92" s="296"/>
      <c r="AP92" s="297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2:91" s="1" customFormat="1" ht="10.9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2:91" s="5" customFormat="1" ht="32.450000000000003" customHeight="1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72">
        <f>ROUND(AG95+AG164+AG170,2)</f>
        <v>0</v>
      </c>
      <c r="AH94" s="272"/>
      <c r="AI94" s="272"/>
      <c r="AJ94" s="272"/>
      <c r="AK94" s="272"/>
      <c r="AL94" s="272"/>
      <c r="AM94" s="272"/>
      <c r="AN94" s="273">
        <f t="shared" ref="AN94:AN125" si="0">SUM(AG94,AT94)</f>
        <v>0</v>
      </c>
      <c r="AO94" s="273"/>
      <c r="AP94" s="273"/>
      <c r="AQ94" s="66" t="s">
        <v>1</v>
      </c>
      <c r="AR94" s="62"/>
      <c r="AS94" s="67">
        <f>ROUND(AS95+AS164+AS170,2)</f>
        <v>0</v>
      </c>
      <c r="AT94" s="68">
        <f t="shared" ref="AT94:AT125" si="1">ROUND(SUM(AV94:AW94),2)</f>
        <v>0</v>
      </c>
      <c r="AU94" s="69">
        <f>ROUND(AU95+AU164+AU170,5)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ROUND(AZ95+AZ164+AZ170,2)</f>
        <v>0</v>
      </c>
      <c r="BA94" s="68">
        <f>ROUND(BA95+BA164+BA170,2)</f>
        <v>0</v>
      </c>
      <c r="BB94" s="68">
        <f>ROUND(BB95+BB164+BB170,2)</f>
        <v>0</v>
      </c>
      <c r="BC94" s="68">
        <f>ROUND(BC95+BC164+BC170,2)</f>
        <v>0</v>
      </c>
      <c r="BD94" s="70">
        <f>ROUND(BD95+BD164+BD170,2)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5</v>
      </c>
      <c r="BX94" s="71" t="s">
        <v>77</v>
      </c>
      <c r="CL94" s="71" t="s">
        <v>1</v>
      </c>
    </row>
    <row r="95" spans="2:91" s="6" customFormat="1" ht="16.5" customHeight="1">
      <c r="B95" s="73"/>
      <c r="C95" s="74"/>
      <c r="D95" s="300" t="s">
        <v>78</v>
      </c>
      <c r="E95" s="300"/>
      <c r="F95" s="300"/>
      <c r="G95" s="300"/>
      <c r="H95" s="300"/>
      <c r="I95" s="75"/>
      <c r="J95" s="300" t="s">
        <v>79</v>
      </c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288">
        <f>ROUND(AG96+AG110+AG124+AG134+AG144+AG154+AG163,2)</f>
        <v>0</v>
      </c>
      <c r="AH95" s="287"/>
      <c r="AI95" s="287"/>
      <c r="AJ95" s="287"/>
      <c r="AK95" s="287"/>
      <c r="AL95" s="287"/>
      <c r="AM95" s="287"/>
      <c r="AN95" s="286">
        <f t="shared" si="0"/>
        <v>0</v>
      </c>
      <c r="AO95" s="287"/>
      <c r="AP95" s="287"/>
      <c r="AQ95" s="76" t="s">
        <v>80</v>
      </c>
      <c r="AR95" s="73"/>
      <c r="AS95" s="77">
        <f>ROUND(AS96+AS110+AS124+AS134+AS144+AS154+AS163,2)</f>
        <v>0</v>
      </c>
      <c r="AT95" s="78">
        <f t="shared" si="1"/>
        <v>0</v>
      </c>
      <c r="AU95" s="79">
        <f>ROUND(AU96+AU110+AU124+AU134+AU144+AU154+AU163,5)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ROUND(AZ96+AZ110+AZ124+AZ134+AZ144+AZ154+AZ163,2)</f>
        <v>0</v>
      </c>
      <c r="BA95" s="78">
        <f>ROUND(BA96+BA110+BA124+BA134+BA144+BA154+BA163,2)</f>
        <v>0</v>
      </c>
      <c r="BB95" s="78">
        <f>ROUND(BB96+BB110+BB124+BB134+BB144+BB154+BB163,2)</f>
        <v>0</v>
      </c>
      <c r="BC95" s="78">
        <f>ROUND(BC96+BC110+BC124+BC134+BC144+BC154+BC163,2)</f>
        <v>0</v>
      </c>
      <c r="BD95" s="80">
        <f>ROUND(BD96+BD110+BD124+BD134+BD144+BD154+BD163,2)</f>
        <v>0</v>
      </c>
      <c r="BS95" s="81" t="s">
        <v>73</v>
      </c>
      <c r="BT95" s="81" t="s">
        <v>81</v>
      </c>
      <c r="BU95" s="81" t="s">
        <v>75</v>
      </c>
      <c r="BV95" s="81" t="s">
        <v>76</v>
      </c>
      <c r="BW95" s="81" t="s">
        <v>82</v>
      </c>
      <c r="BX95" s="81" t="s">
        <v>5</v>
      </c>
      <c r="CL95" s="81" t="s">
        <v>1</v>
      </c>
      <c r="CM95" s="81" t="s">
        <v>74</v>
      </c>
    </row>
    <row r="96" spans="2:91" s="3" customFormat="1" ht="16.5" customHeight="1">
      <c r="B96" s="47"/>
      <c r="C96" s="9"/>
      <c r="D96" s="9"/>
      <c r="E96" s="291" t="s">
        <v>83</v>
      </c>
      <c r="F96" s="291"/>
      <c r="G96" s="291"/>
      <c r="H96" s="291"/>
      <c r="I96" s="291"/>
      <c r="J96" s="9"/>
      <c r="K96" s="291" t="s">
        <v>84</v>
      </c>
      <c r="L96" s="291"/>
      <c r="M96" s="291"/>
      <c r="N96" s="291"/>
      <c r="O96" s="291"/>
      <c r="P96" s="291"/>
      <c r="Q96" s="291"/>
      <c r="R96" s="291"/>
      <c r="S96" s="291"/>
      <c r="T96" s="291"/>
      <c r="U96" s="291"/>
      <c r="V96" s="291"/>
      <c r="W96" s="291"/>
      <c r="X96" s="291"/>
      <c r="Y96" s="291"/>
      <c r="Z96" s="291"/>
      <c r="AA96" s="291"/>
      <c r="AB96" s="291"/>
      <c r="AC96" s="291"/>
      <c r="AD96" s="291"/>
      <c r="AE96" s="291"/>
      <c r="AF96" s="291"/>
      <c r="AG96" s="285">
        <f>ROUND(AG97+SUM(AG104:AG107),2)</f>
        <v>0</v>
      </c>
      <c r="AH96" s="267"/>
      <c r="AI96" s="267"/>
      <c r="AJ96" s="267"/>
      <c r="AK96" s="267"/>
      <c r="AL96" s="267"/>
      <c r="AM96" s="267"/>
      <c r="AN96" s="266">
        <f t="shared" si="0"/>
        <v>0</v>
      </c>
      <c r="AO96" s="267"/>
      <c r="AP96" s="267"/>
      <c r="AQ96" s="82" t="s">
        <v>85</v>
      </c>
      <c r="AR96" s="47"/>
      <c r="AS96" s="83">
        <f>ROUND(AS97+SUM(AS104:AS107),2)</f>
        <v>0</v>
      </c>
      <c r="AT96" s="84">
        <f t="shared" si="1"/>
        <v>0</v>
      </c>
      <c r="AU96" s="85">
        <f>ROUND(AU97+SUM(AU104:AU107),5)</f>
        <v>0</v>
      </c>
      <c r="AV96" s="84">
        <f>ROUND(AZ96*L29,2)</f>
        <v>0</v>
      </c>
      <c r="AW96" s="84">
        <f>ROUND(BA96*L30,2)</f>
        <v>0</v>
      </c>
      <c r="AX96" s="84">
        <f>ROUND(BB96*L29,2)</f>
        <v>0</v>
      </c>
      <c r="AY96" s="84">
        <f>ROUND(BC96*L30,2)</f>
        <v>0</v>
      </c>
      <c r="AZ96" s="84">
        <f>ROUND(AZ97+SUM(AZ104:AZ107),2)</f>
        <v>0</v>
      </c>
      <c r="BA96" s="84">
        <f>ROUND(BA97+SUM(BA104:BA107),2)</f>
        <v>0</v>
      </c>
      <c r="BB96" s="84">
        <f>ROUND(BB97+SUM(BB104:BB107),2)</f>
        <v>0</v>
      </c>
      <c r="BC96" s="84">
        <f>ROUND(BC97+SUM(BC104:BC107),2)</f>
        <v>0</v>
      </c>
      <c r="BD96" s="86">
        <f>ROUND(BD97+SUM(BD104:BD107),2)</f>
        <v>0</v>
      </c>
      <c r="BS96" s="21" t="s">
        <v>73</v>
      </c>
      <c r="BT96" s="21" t="s">
        <v>86</v>
      </c>
      <c r="BU96" s="21" t="s">
        <v>75</v>
      </c>
      <c r="BV96" s="21" t="s">
        <v>76</v>
      </c>
      <c r="BW96" s="21" t="s">
        <v>87</v>
      </c>
      <c r="BX96" s="21" t="s">
        <v>82</v>
      </c>
      <c r="CL96" s="21" t="s">
        <v>1</v>
      </c>
    </row>
    <row r="97" spans="1:90" s="3" customFormat="1" ht="23.25" customHeight="1">
      <c r="B97" s="47"/>
      <c r="C97" s="9"/>
      <c r="D97" s="9"/>
      <c r="E97" s="9"/>
      <c r="F97" s="291" t="s">
        <v>88</v>
      </c>
      <c r="G97" s="291"/>
      <c r="H97" s="291"/>
      <c r="I97" s="291"/>
      <c r="J97" s="291"/>
      <c r="K97" s="9"/>
      <c r="L97" s="291" t="s">
        <v>89</v>
      </c>
      <c r="M97" s="291"/>
      <c r="N97" s="291"/>
      <c r="O97" s="291"/>
      <c r="P97" s="291"/>
      <c r="Q97" s="291"/>
      <c r="R97" s="291"/>
      <c r="S97" s="291"/>
      <c r="T97" s="291"/>
      <c r="U97" s="291"/>
      <c r="V97" s="291"/>
      <c r="W97" s="291"/>
      <c r="X97" s="291"/>
      <c r="Y97" s="291"/>
      <c r="Z97" s="291"/>
      <c r="AA97" s="291"/>
      <c r="AB97" s="291"/>
      <c r="AC97" s="291"/>
      <c r="AD97" s="291"/>
      <c r="AE97" s="291"/>
      <c r="AF97" s="291"/>
      <c r="AG97" s="285">
        <f>ROUND(SUM(AG98:AG103),2)</f>
        <v>0</v>
      </c>
      <c r="AH97" s="267"/>
      <c r="AI97" s="267"/>
      <c r="AJ97" s="267"/>
      <c r="AK97" s="267"/>
      <c r="AL97" s="267"/>
      <c r="AM97" s="267"/>
      <c r="AN97" s="266">
        <f t="shared" si="0"/>
        <v>0</v>
      </c>
      <c r="AO97" s="267"/>
      <c r="AP97" s="267"/>
      <c r="AQ97" s="82" t="s">
        <v>85</v>
      </c>
      <c r="AR97" s="47"/>
      <c r="AS97" s="83">
        <f>ROUND(SUM(AS98:AS103),2)</f>
        <v>0</v>
      </c>
      <c r="AT97" s="84">
        <f t="shared" si="1"/>
        <v>0</v>
      </c>
      <c r="AU97" s="85">
        <f>ROUND(SUM(AU98:AU103),5)</f>
        <v>0</v>
      </c>
      <c r="AV97" s="84">
        <f>ROUND(AZ97*L29,2)</f>
        <v>0</v>
      </c>
      <c r="AW97" s="84">
        <f>ROUND(BA97*L30,2)</f>
        <v>0</v>
      </c>
      <c r="AX97" s="84">
        <f>ROUND(BB97*L29,2)</f>
        <v>0</v>
      </c>
      <c r="AY97" s="84">
        <f>ROUND(BC97*L30,2)</f>
        <v>0</v>
      </c>
      <c r="AZ97" s="84">
        <f>ROUND(SUM(AZ98:AZ103),2)</f>
        <v>0</v>
      </c>
      <c r="BA97" s="84">
        <f>ROUND(SUM(BA98:BA103),2)</f>
        <v>0</v>
      </c>
      <c r="BB97" s="84">
        <f>ROUND(SUM(BB98:BB103),2)</f>
        <v>0</v>
      </c>
      <c r="BC97" s="84">
        <f>ROUND(SUM(BC98:BC103),2)</f>
        <v>0</v>
      </c>
      <c r="BD97" s="86">
        <f>ROUND(SUM(BD98:BD103),2)</f>
        <v>0</v>
      </c>
      <c r="BS97" s="21" t="s">
        <v>73</v>
      </c>
      <c r="BT97" s="21" t="s">
        <v>90</v>
      </c>
      <c r="BU97" s="21" t="s">
        <v>75</v>
      </c>
      <c r="BV97" s="21" t="s">
        <v>76</v>
      </c>
      <c r="BW97" s="21" t="s">
        <v>91</v>
      </c>
      <c r="BX97" s="21" t="s">
        <v>87</v>
      </c>
      <c r="CL97" s="21" t="s">
        <v>1</v>
      </c>
    </row>
    <row r="98" spans="1:90" s="3" customFormat="1" ht="23.25" customHeight="1">
      <c r="A98" s="87" t="s">
        <v>92</v>
      </c>
      <c r="B98" s="47"/>
      <c r="C98" s="9"/>
      <c r="D98" s="9"/>
      <c r="E98" s="9"/>
      <c r="F98" s="9"/>
      <c r="G98" s="291" t="s">
        <v>93</v>
      </c>
      <c r="H98" s="291"/>
      <c r="I98" s="291"/>
      <c r="J98" s="291"/>
      <c r="K98" s="291"/>
      <c r="L98" s="9"/>
      <c r="M98" s="291" t="s">
        <v>94</v>
      </c>
      <c r="N98" s="291"/>
      <c r="O98" s="291"/>
      <c r="P98" s="291"/>
      <c r="Q98" s="291"/>
      <c r="R98" s="291"/>
      <c r="S98" s="291"/>
      <c r="T98" s="291"/>
      <c r="U98" s="291"/>
      <c r="V98" s="291"/>
      <c r="W98" s="291"/>
      <c r="X98" s="291"/>
      <c r="Y98" s="291"/>
      <c r="Z98" s="291"/>
      <c r="AA98" s="291"/>
      <c r="AB98" s="291"/>
      <c r="AC98" s="291"/>
      <c r="AD98" s="291"/>
      <c r="AE98" s="291"/>
      <c r="AF98" s="291"/>
      <c r="AG98" s="266">
        <f>'SO.101_ASR1 - Búracie práce'!J34</f>
        <v>0</v>
      </c>
      <c r="AH98" s="267"/>
      <c r="AI98" s="267"/>
      <c r="AJ98" s="267"/>
      <c r="AK98" s="267"/>
      <c r="AL98" s="267"/>
      <c r="AM98" s="267"/>
      <c r="AN98" s="266">
        <f t="shared" si="0"/>
        <v>0</v>
      </c>
      <c r="AO98" s="267"/>
      <c r="AP98" s="267"/>
      <c r="AQ98" s="82" t="s">
        <v>85</v>
      </c>
      <c r="AR98" s="47"/>
      <c r="AS98" s="83">
        <v>0</v>
      </c>
      <c r="AT98" s="84">
        <f t="shared" si="1"/>
        <v>0</v>
      </c>
      <c r="AU98" s="85">
        <f>'SO.101_ASR1 - Búracie práce'!P136</f>
        <v>0</v>
      </c>
      <c r="AV98" s="84">
        <f>'SO.101_ASR1 - Búracie práce'!J37</f>
        <v>0</v>
      </c>
      <c r="AW98" s="84">
        <f>'SO.101_ASR1 - Búracie práce'!J38</f>
        <v>0</v>
      </c>
      <c r="AX98" s="84">
        <f>'SO.101_ASR1 - Búracie práce'!J39</f>
        <v>0</v>
      </c>
      <c r="AY98" s="84">
        <f>'SO.101_ASR1 - Búracie práce'!J40</f>
        <v>0</v>
      </c>
      <c r="AZ98" s="84">
        <f>'SO.101_ASR1 - Búracie práce'!F37</f>
        <v>0</v>
      </c>
      <c r="BA98" s="84">
        <f>'SO.101_ASR1 - Búracie práce'!F38</f>
        <v>0</v>
      </c>
      <c r="BB98" s="84">
        <f>'SO.101_ASR1 - Búracie práce'!F39</f>
        <v>0</v>
      </c>
      <c r="BC98" s="84">
        <f>'SO.101_ASR1 - Búracie práce'!F40</f>
        <v>0</v>
      </c>
      <c r="BD98" s="86">
        <f>'SO.101_ASR1 - Búracie práce'!F41</f>
        <v>0</v>
      </c>
      <c r="BT98" s="21" t="s">
        <v>95</v>
      </c>
      <c r="BV98" s="21" t="s">
        <v>76</v>
      </c>
      <c r="BW98" s="21" t="s">
        <v>96</v>
      </c>
      <c r="BX98" s="21" t="s">
        <v>91</v>
      </c>
      <c r="CL98" s="21" t="s">
        <v>1</v>
      </c>
    </row>
    <row r="99" spans="1:90" s="3" customFormat="1" ht="23.25" customHeight="1">
      <c r="A99" s="87" t="s">
        <v>92</v>
      </c>
      <c r="B99" s="47"/>
      <c r="C99" s="9"/>
      <c r="D99" s="9"/>
      <c r="E99" s="9"/>
      <c r="F99" s="9"/>
      <c r="G99" s="291" t="s">
        <v>97</v>
      </c>
      <c r="H99" s="291"/>
      <c r="I99" s="291"/>
      <c r="J99" s="291"/>
      <c r="K99" s="291"/>
      <c r="L99" s="9"/>
      <c r="M99" s="291" t="s">
        <v>98</v>
      </c>
      <c r="N99" s="291"/>
      <c r="O99" s="291"/>
      <c r="P99" s="291"/>
      <c r="Q99" s="291"/>
      <c r="R99" s="291"/>
      <c r="S99" s="291"/>
      <c r="T99" s="291"/>
      <c r="U99" s="291"/>
      <c r="V99" s="291"/>
      <c r="W99" s="291"/>
      <c r="X99" s="291"/>
      <c r="Y99" s="291"/>
      <c r="Z99" s="291"/>
      <c r="AA99" s="291"/>
      <c r="AB99" s="291"/>
      <c r="AC99" s="291"/>
      <c r="AD99" s="291"/>
      <c r="AE99" s="291"/>
      <c r="AF99" s="291"/>
      <c r="AG99" s="266">
        <f>'SO.101_ASR2 - Fasáda'!J34</f>
        <v>0</v>
      </c>
      <c r="AH99" s="267"/>
      <c r="AI99" s="267"/>
      <c r="AJ99" s="267"/>
      <c r="AK99" s="267"/>
      <c r="AL99" s="267"/>
      <c r="AM99" s="267"/>
      <c r="AN99" s="266">
        <f t="shared" si="0"/>
        <v>0</v>
      </c>
      <c r="AO99" s="267"/>
      <c r="AP99" s="267"/>
      <c r="AQ99" s="82" t="s">
        <v>85</v>
      </c>
      <c r="AR99" s="47"/>
      <c r="AS99" s="83">
        <v>0</v>
      </c>
      <c r="AT99" s="84">
        <f t="shared" si="1"/>
        <v>0</v>
      </c>
      <c r="AU99" s="85">
        <f>'SO.101_ASR2 - Fasáda'!P133</f>
        <v>0</v>
      </c>
      <c r="AV99" s="84">
        <f>'SO.101_ASR2 - Fasáda'!J37</f>
        <v>0</v>
      </c>
      <c r="AW99" s="84">
        <f>'SO.101_ASR2 - Fasáda'!J38</f>
        <v>0</v>
      </c>
      <c r="AX99" s="84">
        <f>'SO.101_ASR2 - Fasáda'!J39</f>
        <v>0</v>
      </c>
      <c r="AY99" s="84">
        <f>'SO.101_ASR2 - Fasáda'!J40</f>
        <v>0</v>
      </c>
      <c r="AZ99" s="84">
        <f>'SO.101_ASR2 - Fasáda'!F37</f>
        <v>0</v>
      </c>
      <c r="BA99" s="84">
        <f>'SO.101_ASR2 - Fasáda'!F38</f>
        <v>0</v>
      </c>
      <c r="BB99" s="84">
        <f>'SO.101_ASR2 - Fasáda'!F39</f>
        <v>0</v>
      </c>
      <c r="BC99" s="84">
        <f>'SO.101_ASR2 - Fasáda'!F40</f>
        <v>0</v>
      </c>
      <c r="BD99" s="86">
        <f>'SO.101_ASR2 - Fasáda'!F41</f>
        <v>0</v>
      </c>
      <c r="BT99" s="21" t="s">
        <v>95</v>
      </c>
      <c r="BV99" s="21" t="s">
        <v>76</v>
      </c>
      <c r="BW99" s="21" t="s">
        <v>99</v>
      </c>
      <c r="BX99" s="21" t="s">
        <v>91</v>
      </c>
      <c r="CL99" s="21" t="s">
        <v>1</v>
      </c>
    </row>
    <row r="100" spans="1:90" s="3" customFormat="1" ht="23.25" customHeight="1">
      <c r="A100" s="87" t="s">
        <v>92</v>
      </c>
      <c r="B100" s="47"/>
      <c r="C100" s="9"/>
      <c r="D100" s="9"/>
      <c r="E100" s="9"/>
      <c r="F100" s="9"/>
      <c r="G100" s="291" t="s">
        <v>100</v>
      </c>
      <c r="H100" s="291"/>
      <c r="I100" s="291"/>
      <c r="J100" s="291"/>
      <c r="K100" s="291"/>
      <c r="L100" s="9"/>
      <c r="M100" s="291" t="s">
        <v>101</v>
      </c>
      <c r="N100" s="291"/>
      <c r="O100" s="291"/>
      <c r="P100" s="291"/>
      <c r="Q100" s="291"/>
      <c r="R100" s="291"/>
      <c r="S100" s="291"/>
      <c r="T100" s="291"/>
      <c r="U100" s="291"/>
      <c r="V100" s="291"/>
      <c r="W100" s="291"/>
      <c r="X100" s="291"/>
      <c r="Y100" s="291"/>
      <c r="Z100" s="291"/>
      <c r="AA100" s="291"/>
      <c r="AB100" s="291"/>
      <c r="AC100" s="291"/>
      <c r="AD100" s="291"/>
      <c r="AE100" s="291"/>
      <c r="AF100" s="291"/>
      <c r="AG100" s="266">
        <f>'SO.101_ASR3 - Zastrešenie'!J34</f>
        <v>0</v>
      </c>
      <c r="AH100" s="267"/>
      <c r="AI100" s="267"/>
      <c r="AJ100" s="267"/>
      <c r="AK100" s="267"/>
      <c r="AL100" s="267"/>
      <c r="AM100" s="267"/>
      <c r="AN100" s="266">
        <f t="shared" si="0"/>
        <v>0</v>
      </c>
      <c r="AO100" s="267"/>
      <c r="AP100" s="267"/>
      <c r="AQ100" s="82" t="s">
        <v>85</v>
      </c>
      <c r="AR100" s="47"/>
      <c r="AS100" s="83">
        <v>0</v>
      </c>
      <c r="AT100" s="84">
        <f t="shared" si="1"/>
        <v>0</v>
      </c>
      <c r="AU100" s="85">
        <f>'SO.101_ASR3 - Zastrešenie'!P134</f>
        <v>0</v>
      </c>
      <c r="AV100" s="84">
        <f>'SO.101_ASR3 - Zastrešenie'!J37</f>
        <v>0</v>
      </c>
      <c r="AW100" s="84">
        <f>'SO.101_ASR3 - Zastrešenie'!J38</f>
        <v>0</v>
      </c>
      <c r="AX100" s="84">
        <f>'SO.101_ASR3 - Zastrešenie'!J39</f>
        <v>0</v>
      </c>
      <c r="AY100" s="84">
        <f>'SO.101_ASR3 - Zastrešenie'!J40</f>
        <v>0</v>
      </c>
      <c r="AZ100" s="84">
        <f>'SO.101_ASR3 - Zastrešenie'!F37</f>
        <v>0</v>
      </c>
      <c r="BA100" s="84">
        <f>'SO.101_ASR3 - Zastrešenie'!F38</f>
        <v>0</v>
      </c>
      <c r="BB100" s="84">
        <f>'SO.101_ASR3 - Zastrešenie'!F39</f>
        <v>0</v>
      </c>
      <c r="BC100" s="84">
        <f>'SO.101_ASR3 - Zastrešenie'!F40</f>
        <v>0</v>
      </c>
      <c r="BD100" s="86">
        <f>'SO.101_ASR3 - Zastrešenie'!F41</f>
        <v>0</v>
      </c>
      <c r="BT100" s="21" t="s">
        <v>95</v>
      </c>
      <c r="BV100" s="21" t="s">
        <v>76</v>
      </c>
      <c r="BW100" s="21" t="s">
        <v>102</v>
      </c>
      <c r="BX100" s="21" t="s">
        <v>91</v>
      </c>
      <c r="CL100" s="21" t="s">
        <v>1</v>
      </c>
    </row>
    <row r="101" spans="1:90" s="3" customFormat="1" ht="23.25" customHeight="1">
      <c r="A101" s="87" t="s">
        <v>92</v>
      </c>
      <c r="B101" s="47"/>
      <c r="C101" s="9"/>
      <c r="D101" s="9"/>
      <c r="E101" s="9"/>
      <c r="F101" s="9"/>
      <c r="G101" s="291" t="s">
        <v>103</v>
      </c>
      <c r="H101" s="291"/>
      <c r="I101" s="291"/>
      <c r="J101" s="291"/>
      <c r="K101" s="291"/>
      <c r="L101" s="9"/>
      <c r="M101" s="291" t="s">
        <v>104</v>
      </c>
      <c r="N101" s="291"/>
      <c r="O101" s="291"/>
      <c r="P101" s="291"/>
      <c r="Q101" s="291"/>
      <c r="R101" s="291"/>
      <c r="S101" s="291"/>
      <c r="T101" s="291"/>
      <c r="U101" s="291"/>
      <c r="V101" s="291"/>
      <c r="W101" s="291"/>
      <c r="X101" s="291"/>
      <c r="Y101" s="291"/>
      <c r="Z101" s="291"/>
      <c r="AA101" s="291"/>
      <c r="AB101" s="291"/>
      <c r="AC101" s="291"/>
      <c r="AD101" s="291"/>
      <c r="AE101" s="291"/>
      <c r="AF101" s="291"/>
      <c r="AG101" s="266">
        <f>'SO.101_ASR4 - Výplňové ko...'!J34</f>
        <v>0</v>
      </c>
      <c r="AH101" s="267"/>
      <c r="AI101" s="267"/>
      <c r="AJ101" s="267"/>
      <c r="AK101" s="267"/>
      <c r="AL101" s="267"/>
      <c r="AM101" s="267"/>
      <c r="AN101" s="266">
        <f t="shared" si="0"/>
        <v>0</v>
      </c>
      <c r="AO101" s="267"/>
      <c r="AP101" s="267"/>
      <c r="AQ101" s="82" t="s">
        <v>85</v>
      </c>
      <c r="AR101" s="47"/>
      <c r="AS101" s="83">
        <v>0</v>
      </c>
      <c r="AT101" s="84">
        <f t="shared" si="1"/>
        <v>0</v>
      </c>
      <c r="AU101" s="85">
        <f>'SO.101_ASR4 - Výplňové ko...'!P132</f>
        <v>0</v>
      </c>
      <c r="AV101" s="84">
        <f>'SO.101_ASR4 - Výplňové ko...'!J37</f>
        <v>0</v>
      </c>
      <c r="AW101" s="84">
        <f>'SO.101_ASR4 - Výplňové ko...'!J38</f>
        <v>0</v>
      </c>
      <c r="AX101" s="84">
        <f>'SO.101_ASR4 - Výplňové ko...'!J39</f>
        <v>0</v>
      </c>
      <c r="AY101" s="84">
        <f>'SO.101_ASR4 - Výplňové ko...'!J40</f>
        <v>0</v>
      </c>
      <c r="AZ101" s="84">
        <f>'SO.101_ASR4 - Výplňové ko...'!F37</f>
        <v>0</v>
      </c>
      <c r="BA101" s="84">
        <f>'SO.101_ASR4 - Výplňové ko...'!F38</f>
        <v>0</v>
      </c>
      <c r="BB101" s="84">
        <f>'SO.101_ASR4 - Výplňové ko...'!F39</f>
        <v>0</v>
      </c>
      <c r="BC101" s="84">
        <f>'SO.101_ASR4 - Výplňové ko...'!F40</f>
        <v>0</v>
      </c>
      <c r="BD101" s="86">
        <f>'SO.101_ASR4 - Výplňové ko...'!F41</f>
        <v>0</v>
      </c>
      <c r="BT101" s="21" t="s">
        <v>95</v>
      </c>
      <c r="BV101" s="21" t="s">
        <v>76</v>
      </c>
      <c r="BW101" s="21" t="s">
        <v>105</v>
      </c>
      <c r="BX101" s="21" t="s">
        <v>91</v>
      </c>
      <c r="CL101" s="21" t="s">
        <v>1</v>
      </c>
    </row>
    <row r="102" spans="1:90" s="3" customFormat="1" ht="23.25" customHeight="1">
      <c r="A102" s="87" t="s">
        <v>92</v>
      </c>
      <c r="B102" s="47"/>
      <c r="C102" s="9"/>
      <c r="D102" s="9"/>
      <c r="E102" s="9"/>
      <c r="F102" s="9"/>
      <c r="G102" s="291" t="s">
        <v>106</v>
      </c>
      <c r="H102" s="291"/>
      <c r="I102" s="291"/>
      <c r="J102" s="291"/>
      <c r="K102" s="291"/>
      <c r="L102" s="9"/>
      <c r="M102" s="291" t="s">
        <v>107</v>
      </c>
      <c r="N102" s="291"/>
      <c r="O102" s="291"/>
      <c r="P102" s="291"/>
      <c r="Q102" s="291"/>
      <c r="R102" s="291"/>
      <c r="S102" s="291"/>
      <c r="T102" s="291"/>
      <c r="U102" s="291"/>
      <c r="V102" s="291"/>
      <c r="W102" s="291"/>
      <c r="X102" s="291"/>
      <c r="Y102" s="291"/>
      <c r="Z102" s="291"/>
      <c r="AA102" s="291"/>
      <c r="AB102" s="291"/>
      <c r="AC102" s="291"/>
      <c r="AD102" s="291"/>
      <c r="AE102" s="291"/>
      <c r="AF102" s="291"/>
      <c r="AG102" s="266">
        <f>'SO.101_ASR5 - Interiér'!J34</f>
        <v>0</v>
      </c>
      <c r="AH102" s="267"/>
      <c r="AI102" s="267"/>
      <c r="AJ102" s="267"/>
      <c r="AK102" s="267"/>
      <c r="AL102" s="267"/>
      <c r="AM102" s="267"/>
      <c r="AN102" s="266">
        <f t="shared" si="0"/>
        <v>0</v>
      </c>
      <c r="AO102" s="267"/>
      <c r="AP102" s="267"/>
      <c r="AQ102" s="82" t="s">
        <v>85</v>
      </c>
      <c r="AR102" s="47"/>
      <c r="AS102" s="83">
        <v>0</v>
      </c>
      <c r="AT102" s="84">
        <f t="shared" si="1"/>
        <v>0</v>
      </c>
      <c r="AU102" s="85">
        <f>'SO.101_ASR5 - Interiér'!P134</f>
        <v>0</v>
      </c>
      <c r="AV102" s="84">
        <f>'SO.101_ASR5 - Interiér'!J37</f>
        <v>0</v>
      </c>
      <c r="AW102" s="84">
        <f>'SO.101_ASR5 - Interiér'!J38</f>
        <v>0</v>
      </c>
      <c r="AX102" s="84">
        <f>'SO.101_ASR5 - Interiér'!J39</f>
        <v>0</v>
      </c>
      <c r="AY102" s="84">
        <f>'SO.101_ASR5 - Interiér'!J40</f>
        <v>0</v>
      </c>
      <c r="AZ102" s="84">
        <f>'SO.101_ASR5 - Interiér'!F37</f>
        <v>0</v>
      </c>
      <c r="BA102" s="84">
        <f>'SO.101_ASR5 - Interiér'!F38</f>
        <v>0</v>
      </c>
      <c r="BB102" s="84">
        <f>'SO.101_ASR5 - Interiér'!F39</f>
        <v>0</v>
      </c>
      <c r="BC102" s="84">
        <f>'SO.101_ASR5 - Interiér'!F40</f>
        <v>0</v>
      </c>
      <c r="BD102" s="86">
        <f>'SO.101_ASR5 - Interiér'!F41</f>
        <v>0</v>
      </c>
      <c r="BT102" s="21" t="s">
        <v>95</v>
      </c>
      <c r="BV102" s="21" t="s">
        <v>76</v>
      </c>
      <c r="BW102" s="21" t="s">
        <v>108</v>
      </c>
      <c r="BX102" s="21" t="s">
        <v>91</v>
      </c>
      <c r="CL102" s="21" t="s">
        <v>1</v>
      </c>
    </row>
    <row r="103" spans="1:90" s="3" customFormat="1" ht="23.25" customHeight="1">
      <c r="A103" s="87" t="s">
        <v>92</v>
      </c>
      <c r="B103" s="47"/>
      <c r="C103" s="9"/>
      <c r="D103" s="9"/>
      <c r="E103" s="9"/>
      <c r="F103" s="9"/>
      <c r="G103" s="291" t="s">
        <v>109</v>
      </c>
      <c r="H103" s="291"/>
      <c r="I103" s="291"/>
      <c r="J103" s="291"/>
      <c r="K103" s="291"/>
      <c r="L103" s="9"/>
      <c r="M103" s="291" t="s">
        <v>110</v>
      </c>
      <c r="N103" s="291"/>
      <c r="O103" s="291"/>
      <c r="P103" s="291"/>
      <c r="Q103" s="291"/>
      <c r="R103" s="291"/>
      <c r="S103" s="291"/>
      <c r="T103" s="291"/>
      <c r="U103" s="291"/>
      <c r="V103" s="291"/>
      <c r="W103" s="291"/>
      <c r="X103" s="291"/>
      <c r="Y103" s="291"/>
      <c r="Z103" s="291"/>
      <c r="AA103" s="291"/>
      <c r="AB103" s="291"/>
      <c r="AC103" s="291"/>
      <c r="AD103" s="291"/>
      <c r="AE103" s="291"/>
      <c r="AF103" s="291"/>
      <c r="AG103" s="266">
        <f>'SO.101_ASR6 - Ostatné'!J34</f>
        <v>0</v>
      </c>
      <c r="AH103" s="267"/>
      <c r="AI103" s="267"/>
      <c r="AJ103" s="267"/>
      <c r="AK103" s="267"/>
      <c r="AL103" s="267"/>
      <c r="AM103" s="267"/>
      <c r="AN103" s="266">
        <f t="shared" si="0"/>
        <v>0</v>
      </c>
      <c r="AO103" s="267"/>
      <c r="AP103" s="267"/>
      <c r="AQ103" s="82" t="s">
        <v>85</v>
      </c>
      <c r="AR103" s="47"/>
      <c r="AS103" s="83">
        <v>0</v>
      </c>
      <c r="AT103" s="84">
        <f t="shared" si="1"/>
        <v>0</v>
      </c>
      <c r="AU103" s="85">
        <f>'SO.101_ASR6 - Ostatné'!P144</f>
        <v>0</v>
      </c>
      <c r="AV103" s="84">
        <f>'SO.101_ASR6 - Ostatné'!J37</f>
        <v>0</v>
      </c>
      <c r="AW103" s="84">
        <f>'SO.101_ASR6 - Ostatné'!J38</f>
        <v>0</v>
      </c>
      <c r="AX103" s="84">
        <f>'SO.101_ASR6 - Ostatné'!J39</f>
        <v>0</v>
      </c>
      <c r="AY103" s="84">
        <f>'SO.101_ASR6 - Ostatné'!J40</f>
        <v>0</v>
      </c>
      <c r="AZ103" s="84">
        <f>'SO.101_ASR6 - Ostatné'!F37</f>
        <v>0</v>
      </c>
      <c r="BA103" s="84">
        <f>'SO.101_ASR6 - Ostatné'!F38</f>
        <v>0</v>
      </c>
      <c r="BB103" s="84">
        <f>'SO.101_ASR6 - Ostatné'!F39</f>
        <v>0</v>
      </c>
      <c r="BC103" s="84">
        <f>'SO.101_ASR6 - Ostatné'!F40</f>
        <v>0</v>
      </c>
      <c r="BD103" s="86">
        <f>'SO.101_ASR6 - Ostatné'!F41</f>
        <v>0</v>
      </c>
      <c r="BT103" s="21" t="s">
        <v>95</v>
      </c>
      <c r="BV103" s="21" t="s">
        <v>76</v>
      </c>
      <c r="BW103" s="21" t="s">
        <v>111</v>
      </c>
      <c r="BX103" s="21" t="s">
        <v>91</v>
      </c>
      <c r="CL103" s="21" t="s">
        <v>1</v>
      </c>
    </row>
    <row r="104" spans="1:90" s="3" customFormat="1" ht="23.25" customHeight="1">
      <c r="A104" s="87" t="s">
        <v>92</v>
      </c>
      <c r="B104" s="47"/>
      <c r="C104" s="9"/>
      <c r="D104" s="9"/>
      <c r="E104" s="9"/>
      <c r="F104" s="291" t="s">
        <v>112</v>
      </c>
      <c r="G104" s="291"/>
      <c r="H104" s="291"/>
      <c r="I104" s="291"/>
      <c r="J104" s="291"/>
      <c r="K104" s="9"/>
      <c r="L104" s="291" t="s">
        <v>113</v>
      </c>
      <c r="M104" s="291"/>
      <c r="N104" s="291"/>
      <c r="O104" s="291"/>
      <c r="P104" s="291"/>
      <c r="Q104" s="291"/>
      <c r="R104" s="291"/>
      <c r="S104" s="291"/>
      <c r="T104" s="291"/>
      <c r="U104" s="291"/>
      <c r="V104" s="291"/>
      <c r="W104" s="291"/>
      <c r="X104" s="291"/>
      <c r="Y104" s="291"/>
      <c r="Z104" s="291"/>
      <c r="AA104" s="291"/>
      <c r="AB104" s="291"/>
      <c r="AC104" s="291"/>
      <c r="AD104" s="291"/>
      <c r="AE104" s="291"/>
      <c r="AF104" s="291"/>
      <c r="AG104" s="266">
        <f>'SO.101_ELI - Elektroinšta...'!J34</f>
        <v>0</v>
      </c>
      <c r="AH104" s="267"/>
      <c r="AI104" s="267"/>
      <c r="AJ104" s="267"/>
      <c r="AK104" s="267"/>
      <c r="AL104" s="267"/>
      <c r="AM104" s="267"/>
      <c r="AN104" s="266">
        <f t="shared" si="0"/>
        <v>0</v>
      </c>
      <c r="AO104" s="267"/>
      <c r="AP104" s="267"/>
      <c r="AQ104" s="82" t="s">
        <v>85</v>
      </c>
      <c r="AR104" s="47"/>
      <c r="AS104" s="83">
        <v>0</v>
      </c>
      <c r="AT104" s="84">
        <f t="shared" si="1"/>
        <v>0</v>
      </c>
      <c r="AU104" s="85">
        <f>'SO.101_ELI - Elektroinšta...'!P126</f>
        <v>0</v>
      </c>
      <c r="AV104" s="84">
        <f>'SO.101_ELI - Elektroinšta...'!J37</f>
        <v>0</v>
      </c>
      <c r="AW104" s="84">
        <f>'SO.101_ELI - Elektroinšta...'!J38</f>
        <v>0</v>
      </c>
      <c r="AX104" s="84">
        <f>'SO.101_ELI - Elektroinšta...'!J39</f>
        <v>0</v>
      </c>
      <c r="AY104" s="84">
        <f>'SO.101_ELI - Elektroinšta...'!J40</f>
        <v>0</v>
      </c>
      <c r="AZ104" s="84">
        <f>'SO.101_ELI - Elektroinšta...'!F37</f>
        <v>0</v>
      </c>
      <c r="BA104" s="84">
        <f>'SO.101_ELI - Elektroinšta...'!F38</f>
        <v>0</v>
      </c>
      <c r="BB104" s="84">
        <f>'SO.101_ELI - Elektroinšta...'!F39</f>
        <v>0</v>
      </c>
      <c r="BC104" s="84">
        <f>'SO.101_ELI - Elektroinšta...'!F40</f>
        <v>0</v>
      </c>
      <c r="BD104" s="86">
        <f>'SO.101_ELI - Elektroinšta...'!F41</f>
        <v>0</v>
      </c>
      <c r="BT104" s="21" t="s">
        <v>90</v>
      </c>
      <c r="BV104" s="21" t="s">
        <v>76</v>
      </c>
      <c r="BW104" s="21" t="s">
        <v>114</v>
      </c>
      <c r="BX104" s="21" t="s">
        <v>87</v>
      </c>
      <c r="CL104" s="21" t="s">
        <v>1</v>
      </c>
    </row>
    <row r="105" spans="1:90" s="3" customFormat="1" ht="23.25" customHeight="1">
      <c r="A105" s="87" t="s">
        <v>92</v>
      </c>
      <c r="B105" s="47"/>
      <c r="C105" s="9"/>
      <c r="D105" s="9"/>
      <c r="E105" s="9"/>
      <c r="F105" s="291" t="s">
        <v>115</v>
      </c>
      <c r="G105" s="291"/>
      <c r="H105" s="291"/>
      <c r="I105" s="291"/>
      <c r="J105" s="291"/>
      <c r="K105" s="9"/>
      <c r="L105" s="291" t="s">
        <v>116</v>
      </c>
      <c r="M105" s="291"/>
      <c r="N105" s="291"/>
      <c r="O105" s="291"/>
      <c r="P105" s="291"/>
      <c r="Q105" s="291"/>
      <c r="R105" s="291"/>
      <c r="S105" s="291"/>
      <c r="T105" s="291"/>
      <c r="U105" s="291"/>
      <c r="V105" s="291"/>
      <c r="W105" s="291"/>
      <c r="X105" s="291"/>
      <c r="Y105" s="291"/>
      <c r="Z105" s="291"/>
      <c r="AA105" s="291"/>
      <c r="AB105" s="291"/>
      <c r="AC105" s="291"/>
      <c r="AD105" s="291"/>
      <c r="AE105" s="291"/>
      <c r="AF105" s="291"/>
      <c r="AG105" s="266">
        <f>'SO.101_UK - Ústredné vyku...'!J34</f>
        <v>0</v>
      </c>
      <c r="AH105" s="267"/>
      <c r="AI105" s="267"/>
      <c r="AJ105" s="267"/>
      <c r="AK105" s="267"/>
      <c r="AL105" s="267"/>
      <c r="AM105" s="267"/>
      <c r="AN105" s="266">
        <f t="shared" si="0"/>
        <v>0</v>
      </c>
      <c r="AO105" s="267"/>
      <c r="AP105" s="267"/>
      <c r="AQ105" s="82" t="s">
        <v>85</v>
      </c>
      <c r="AR105" s="47"/>
      <c r="AS105" s="83">
        <v>0</v>
      </c>
      <c r="AT105" s="84">
        <f t="shared" si="1"/>
        <v>0</v>
      </c>
      <c r="AU105" s="85">
        <f>'SO.101_UK - Ústredné vyku...'!P134</f>
        <v>0</v>
      </c>
      <c r="AV105" s="84">
        <f>'SO.101_UK - Ústredné vyku...'!J37</f>
        <v>0</v>
      </c>
      <c r="AW105" s="84">
        <f>'SO.101_UK - Ústredné vyku...'!J38</f>
        <v>0</v>
      </c>
      <c r="AX105" s="84">
        <f>'SO.101_UK - Ústredné vyku...'!J39</f>
        <v>0</v>
      </c>
      <c r="AY105" s="84">
        <f>'SO.101_UK - Ústredné vyku...'!J40</f>
        <v>0</v>
      </c>
      <c r="AZ105" s="84">
        <f>'SO.101_UK - Ústredné vyku...'!F37</f>
        <v>0</v>
      </c>
      <c r="BA105" s="84">
        <f>'SO.101_UK - Ústredné vyku...'!F38</f>
        <v>0</v>
      </c>
      <c r="BB105" s="84">
        <f>'SO.101_UK - Ústredné vyku...'!F39</f>
        <v>0</v>
      </c>
      <c r="BC105" s="84">
        <f>'SO.101_UK - Ústredné vyku...'!F40</f>
        <v>0</v>
      </c>
      <c r="BD105" s="86">
        <f>'SO.101_UK - Ústredné vyku...'!F41</f>
        <v>0</v>
      </c>
      <c r="BT105" s="21" t="s">
        <v>90</v>
      </c>
      <c r="BV105" s="21" t="s">
        <v>76</v>
      </c>
      <c r="BW105" s="21" t="s">
        <v>117</v>
      </c>
      <c r="BX105" s="21" t="s">
        <v>87</v>
      </c>
      <c r="CL105" s="21" t="s">
        <v>1</v>
      </c>
    </row>
    <row r="106" spans="1:90" s="3" customFormat="1" ht="23.25" customHeight="1">
      <c r="A106" s="87" t="s">
        <v>92</v>
      </c>
      <c r="B106" s="47"/>
      <c r="C106" s="9"/>
      <c r="D106" s="9"/>
      <c r="E106" s="9"/>
      <c r="F106" s="291" t="s">
        <v>118</v>
      </c>
      <c r="G106" s="291"/>
      <c r="H106" s="291"/>
      <c r="I106" s="291"/>
      <c r="J106" s="291"/>
      <c r="K106" s="9"/>
      <c r="L106" s="291" t="s">
        <v>119</v>
      </c>
      <c r="M106" s="291"/>
      <c r="N106" s="291"/>
      <c r="O106" s="291"/>
      <c r="P106" s="291"/>
      <c r="Q106" s="291"/>
      <c r="R106" s="291"/>
      <c r="S106" s="291"/>
      <c r="T106" s="291"/>
      <c r="U106" s="291"/>
      <c r="V106" s="291"/>
      <c r="W106" s="291"/>
      <c r="X106" s="291"/>
      <c r="Y106" s="291"/>
      <c r="Z106" s="291"/>
      <c r="AA106" s="291"/>
      <c r="AB106" s="291"/>
      <c r="AC106" s="291"/>
      <c r="AD106" s="291"/>
      <c r="AE106" s="291"/>
      <c r="AF106" s="291"/>
      <c r="AG106" s="266">
        <f>'SO.101_VZT - Vzduchotechnika'!J34</f>
        <v>0</v>
      </c>
      <c r="AH106" s="267"/>
      <c r="AI106" s="267"/>
      <c r="AJ106" s="267"/>
      <c r="AK106" s="267"/>
      <c r="AL106" s="267"/>
      <c r="AM106" s="267"/>
      <c r="AN106" s="266">
        <f t="shared" si="0"/>
        <v>0</v>
      </c>
      <c r="AO106" s="267"/>
      <c r="AP106" s="267"/>
      <c r="AQ106" s="82" t="s">
        <v>85</v>
      </c>
      <c r="AR106" s="47"/>
      <c r="AS106" s="83">
        <v>0</v>
      </c>
      <c r="AT106" s="84">
        <f t="shared" si="1"/>
        <v>0</v>
      </c>
      <c r="AU106" s="85">
        <f>'SO.101_VZT - Vzduchotechnika'!P131</f>
        <v>0</v>
      </c>
      <c r="AV106" s="84">
        <f>'SO.101_VZT - Vzduchotechnika'!J37</f>
        <v>0</v>
      </c>
      <c r="AW106" s="84">
        <f>'SO.101_VZT - Vzduchotechnika'!J38</f>
        <v>0</v>
      </c>
      <c r="AX106" s="84">
        <f>'SO.101_VZT - Vzduchotechnika'!J39</f>
        <v>0</v>
      </c>
      <c r="AY106" s="84">
        <f>'SO.101_VZT - Vzduchotechnika'!J40</f>
        <v>0</v>
      </c>
      <c r="AZ106" s="84">
        <f>'SO.101_VZT - Vzduchotechnika'!F37</f>
        <v>0</v>
      </c>
      <c r="BA106" s="84">
        <f>'SO.101_VZT - Vzduchotechnika'!F38</f>
        <v>0</v>
      </c>
      <c r="BB106" s="84">
        <f>'SO.101_VZT - Vzduchotechnika'!F39</f>
        <v>0</v>
      </c>
      <c r="BC106" s="84">
        <f>'SO.101_VZT - Vzduchotechnika'!F40</f>
        <v>0</v>
      </c>
      <c r="BD106" s="86">
        <f>'SO.101_VZT - Vzduchotechnika'!F41</f>
        <v>0</v>
      </c>
      <c r="BT106" s="21" t="s">
        <v>90</v>
      </c>
      <c r="BV106" s="21" t="s">
        <v>76</v>
      </c>
      <c r="BW106" s="21" t="s">
        <v>120</v>
      </c>
      <c r="BX106" s="21" t="s">
        <v>87</v>
      </c>
      <c r="CL106" s="21" t="s">
        <v>1</v>
      </c>
    </row>
    <row r="107" spans="1:90" s="3" customFormat="1" ht="23.25" customHeight="1">
      <c r="B107" s="47"/>
      <c r="C107" s="9"/>
      <c r="D107" s="9"/>
      <c r="E107" s="9"/>
      <c r="F107" s="291" t="s">
        <v>121</v>
      </c>
      <c r="G107" s="291"/>
      <c r="H107" s="291"/>
      <c r="I107" s="291"/>
      <c r="J107" s="291"/>
      <c r="K107" s="9"/>
      <c r="L107" s="291" t="s">
        <v>122</v>
      </c>
      <c r="M107" s="291"/>
      <c r="N107" s="291"/>
      <c r="O107" s="291"/>
      <c r="P107" s="291"/>
      <c r="Q107" s="291"/>
      <c r="R107" s="291"/>
      <c r="S107" s="291"/>
      <c r="T107" s="291"/>
      <c r="U107" s="291"/>
      <c r="V107" s="291"/>
      <c r="W107" s="291"/>
      <c r="X107" s="291"/>
      <c r="Y107" s="291"/>
      <c r="Z107" s="291"/>
      <c r="AA107" s="291"/>
      <c r="AB107" s="291"/>
      <c r="AC107" s="291"/>
      <c r="AD107" s="291"/>
      <c r="AE107" s="291"/>
      <c r="AF107" s="291"/>
      <c r="AG107" s="285">
        <f>ROUND(SUM(AG108:AG109),2)</f>
        <v>0</v>
      </c>
      <c r="AH107" s="267"/>
      <c r="AI107" s="267"/>
      <c r="AJ107" s="267"/>
      <c r="AK107" s="267"/>
      <c r="AL107" s="267"/>
      <c r="AM107" s="267"/>
      <c r="AN107" s="266">
        <f t="shared" si="0"/>
        <v>0</v>
      </c>
      <c r="AO107" s="267"/>
      <c r="AP107" s="267"/>
      <c r="AQ107" s="82" t="s">
        <v>85</v>
      </c>
      <c r="AR107" s="47"/>
      <c r="AS107" s="83">
        <f>ROUND(SUM(AS108:AS109),2)</f>
        <v>0</v>
      </c>
      <c r="AT107" s="84">
        <f t="shared" si="1"/>
        <v>0</v>
      </c>
      <c r="AU107" s="85">
        <f>ROUND(SUM(AU108:AU109),5)</f>
        <v>0</v>
      </c>
      <c r="AV107" s="84">
        <f>ROUND(AZ107*L29,2)</f>
        <v>0</v>
      </c>
      <c r="AW107" s="84">
        <f>ROUND(BA107*L30,2)</f>
        <v>0</v>
      </c>
      <c r="AX107" s="84">
        <f>ROUND(BB107*L29,2)</f>
        <v>0</v>
      </c>
      <c r="AY107" s="84">
        <f>ROUND(BC107*L30,2)</f>
        <v>0</v>
      </c>
      <c r="AZ107" s="84">
        <f>ROUND(SUM(AZ108:AZ109),2)</f>
        <v>0</v>
      </c>
      <c r="BA107" s="84">
        <f>ROUND(SUM(BA108:BA109),2)</f>
        <v>0</v>
      </c>
      <c r="BB107" s="84">
        <f>ROUND(SUM(BB108:BB109),2)</f>
        <v>0</v>
      </c>
      <c r="BC107" s="84">
        <f>ROUND(SUM(BC108:BC109),2)</f>
        <v>0</v>
      </c>
      <c r="BD107" s="86">
        <f>ROUND(SUM(BD108:BD109),2)</f>
        <v>0</v>
      </c>
      <c r="BS107" s="21" t="s">
        <v>73</v>
      </c>
      <c r="BT107" s="21" t="s">
        <v>90</v>
      </c>
      <c r="BU107" s="21" t="s">
        <v>75</v>
      </c>
      <c r="BV107" s="21" t="s">
        <v>76</v>
      </c>
      <c r="BW107" s="21" t="s">
        <v>123</v>
      </c>
      <c r="BX107" s="21" t="s">
        <v>87</v>
      </c>
      <c r="CL107" s="21" t="s">
        <v>1</v>
      </c>
    </row>
    <row r="108" spans="1:90" s="3" customFormat="1" ht="23.25" customHeight="1">
      <c r="A108" s="87" t="s">
        <v>92</v>
      </c>
      <c r="B108" s="47"/>
      <c r="C108" s="9"/>
      <c r="D108" s="9"/>
      <c r="E108" s="9"/>
      <c r="F108" s="9"/>
      <c r="G108" s="291" t="s">
        <v>124</v>
      </c>
      <c r="H108" s="291"/>
      <c r="I108" s="291"/>
      <c r="J108" s="291"/>
      <c r="K108" s="291"/>
      <c r="L108" s="9"/>
      <c r="M108" s="291" t="s">
        <v>125</v>
      </c>
      <c r="N108" s="291"/>
      <c r="O108" s="291"/>
      <c r="P108" s="291"/>
      <c r="Q108" s="291"/>
      <c r="R108" s="291"/>
      <c r="S108" s="291"/>
      <c r="T108" s="291"/>
      <c r="U108" s="291"/>
      <c r="V108" s="291"/>
      <c r="W108" s="291"/>
      <c r="X108" s="291"/>
      <c r="Y108" s="291"/>
      <c r="Z108" s="291"/>
      <c r="AA108" s="291"/>
      <c r="AB108" s="291"/>
      <c r="AC108" s="291"/>
      <c r="AD108" s="291"/>
      <c r="AE108" s="291"/>
      <c r="AF108" s="291"/>
      <c r="AG108" s="266">
        <f>'SO.101_ZTI1 - Zdravotechn...'!J34</f>
        <v>0</v>
      </c>
      <c r="AH108" s="267"/>
      <c r="AI108" s="267"/>
      <c r="AJ108" s="267"/>
      <c r="AK108" s="267"/>
      <c r="AL108" s="267"/>
      <c r="AM108" s="267"/>
      <c r="AN108" s="266">
        <f t="shared" si="0"/>
        <v>0</v>
      </c>
      <c r="AO108" s="267"/>
      <c r="AP108" s="267"/>
      <c r="AQ108" s="82" t="s">
        <v>85</v>
      </c>
      <c r="AR108" s="47"/>
      <c r="AS108" s="83">
        <v>0</v>
      </c>
      <c r="AT108" s="84">
        <f t="shared" si="1"/>
        <v>0</v>
      </c>
      <c r="AU108" s="85">
        <f>'SO.101_ZTI1 - Zdravotechn...'!P136</f>
        <v>0</v>
      </c>
      <c r="AV108" s="84">
        <f>'SO.101_ZTI1 - Zdravotechn...'!J37</f>
        <v>0</v>
      </c>
      <c r="AW108" s="84">
        <f>'SO.101_ZTI1 - Zdravotechn...'!J38</f>
        <v>0</v>
      </c>
      <c r="AX108" s="84">
        <f>'SO.101_ZTI1 - Zdravotechn...'!J39</f>
        <v>0</v>
      </c>
      <c r="AY108" s="84">
        <f>'SO.101_ZTI1 - Zdravotechn...'!J40</f>
        <v>0</v>
      </c>
      <c r="AZ108" s="84">
        <f>'SO.101_ZTI1 - Zdravotechn...'!F37</f>
        <v>0</v>
      </c>
      <c r="BA108" s="84">
        <f>'SO.101_ZTI1 - Zdravotechn...'!F38</f>
        <v>0</v>
      </c>
      <c r="BB108" s="84">
        <f>'SO.101_ZTI1 - Zdravotechn...'!F39</f>
        <v>0</v>
      </c>
      <c r="BC108" s="84">
        <f>'SO.101_ZTI1 - Zdravotechn...'!F40</f>
        <v>0</v>
      </c>
      <c r="BD108" s="86">
        <f>'SO.101_ZTI1 - Zdravotechn...'!F41</f>
        <v>0</v>
      </c>
      <c r="BT108" s="21" t="s">
        <v>95</v>
      </c>
      <c r="BV108" s="21" t="s">
        <v>76</v>
      </c>
      <c r="BW108" s="21" t="s">
        <v>126</v>
      </c>
      <c r="BX108" s="21" t="s">
        <v>123</v>
      </c>
      <c r="CL108" s="21" t="s">
        <v>1</v>
      </c>
    </row>
    <row r="109" spans="1:90" s="3" customFormat="1" ht="23.25" customHeight="1">
      <c r="A109" s="87" t="s">
        <v>92</v>
      </c>
      <c r="B109" s="47"/>
      <c r="C109" s="9"/>
      <c r="D109" s="9"/>
      <c r="E109" s="9"/>
      <c r="F109" s="9"/>
      <c r="G109" s="291" t="s">
        <v>127</v>
      </c>
      <c r="H109" s="291"/>
      <c r="I109" s="291"/>
      <c r="J109" s="291"/>
      <c r="K109" s="291"/>
      <c r="L109" s="9"/>
      <c r="M109" s="291" t="s">
        <v>128</v>
      </c>
      <c r="N109" s="291"/>
      <c r="O109" s="291"/>
      <c r="P109" s="291"/>
      <c r="Q109" s="291"/>
      <c r="R109" s="291"/>
      <c r="S109" s="291"/>
      <c r="T109" s="291"/>
      <c r="U109" s="291"/>
      <c r="V109" s="291"/>
      <c r="W109" s="291"/>
      <c r="X109" s="291"/>
      <c r="Y109" s="291"/>
      <c r="Z109" s="291"/>
      <c r="AA109" s="291"/>
      <c r="AB109" s="291"/>
      <c r="AC109" s="291"/>
      <c r="AD109" s="291"/>
      <c r="AE109" s="291"/>
      <c r="AF109" s="291"/>
      <c r="AG109" s="266">
        <f>'SO.101_ZTI2 - Rozvody vod...'!J34</f>
        <v>0</v>
      </c>
      <c r="AH109" s="267"/>
      <c r="AI109" s="267"/>
      <c r="AJ109" s="267"/>
      <c r="AK109" s="267"/>
      <c r="AL109" s="267"/>
      <c r="AM109" s="267"/>
      <c r="AN109" s="266">
        <f t="shared" si="0"/>
        <v>0</v>
      </c>
      <c r="AO109" s="267"/>
      <c r="AP109" s="267"/>
      <c r="AQ109" s="82" t="s">
        <v>85</v>
      </c>
      <c r="AR109" s="47"/>
      <c r="AS109" s="83">
        <v>0</v>
      </c>
      <c r="AT109" s="84">
        <f t="shared" si="1"/>
        <v>0</v>
      </c>
      <c r="AU109" s="85">
        <f>'SO.101_ZTI2 - Rozvody vod...'!P136</f>
        <v>0</v>
      </c>
      <c r="AV109" s="84">
        <f>'SO.101_ZTI2 - Rozvody vod...'!J37</f>
        <v>0</v>
      </c>
      <c r="AW109" s="84">
        <f>'SO.101_ZTI2 - Rozvody vod...'!J38</f>
        <v>0</v>
      </c>
      <c r="AX109" s="84">
        <f>'SO.101_ZTI2 - Rozvody vod...'!J39</f>
        <v>0</v>
      </c>
      <c r="AY109" s="84">
        <f>'SO.101_ZTI2 - Rozvody vod...'!J40</f>
        <v>0</v>
      </c>
      <c r="AZ109" s="84">
        <f>'SO.101_ZTI2 - Rozvody vod...'!F37</f>
        <v>0</v>
      </c>
      <c r="BA109" s="84">
        <f>'SO.101_ZTI2 - Rozvody vod...'!F38</f>
        <v>0</v>
      </c>
      <c r="BB109" s="84">
        <f>'SO.101_ZTI2 - Rozvody vod...'!F39</f>
        <v>0</v>
      </c>
      <c r="BC109" s="84">
        <f>'SO.101_ZTI2 - Rozvody vod...'!F40</f>
        <v>0</v>
      </c>
      <c r="BD109" s="86">
        <f>'SO.101_ZTI2 - Rozvody vod...'!F41</f>
        <v>0</v>
      </c>
      <c r="BT109" s="21" t="s">
        <v>95</v>
      </c>
      <c r="BV109" s="21" t="s">
        <v>76</v>
      </c>
      <c r="BW109" s="21" t="s">
        <v>129</v>
      </c>
      <c r="BX109" s="21" t="s">
        <v>123</v>
      </c>
      <c r="CL109" s="21" t="s">
        <v>1</v>
      </c>
    </row>
    <row r="110" spans="1:90" s="3" customFormat="1" ht="16.5" customHeight="1">
      <c r="B110" s="47"/>
      <c r="C110" s="9"/>
      <c r="D110" s="9"/>
      <c r="E110" s="291" t="s">
        <v>130</v>
      </c>
      <c r="F110" s="291"/>
      <c r="G110" s="291"/>
      <c r="H110" s="291"/>
      <c r="I110" s="291"/>
      <c r="J110" s="9"/>
      <c r="K110" s="291" t="s">
        <v>131</v>
      </c>
      <c r="L110" s="291"/>
      <c r="M110" s="291"/>
      <c r="N110" s="291"/>
      <c r="O110" s="291"/>
      <c r="P110" s="291"/>
      <c r="Q110" s="291"/>
      <c r="R110" s="291"/>
      <c r="S110" s="291"/>
      <c r="T110" s="291"/>
      <c r="U110" s="291"/>
      <c r="V110" s="291"/>
      <c r="W110" s="291"/>
      <c r="X110" s="291"/>
      <c r="Y110" s="291"/>
      <c r="Z110" s="291"/>
      <c r="AA110" s="291"/>
      <c r="AB110" s="291"/>
      <c r="AC110" s="291"/>
      <c r="AD110" s="291"/>
      <c r="AE110" s="291"/>
      <c r="AF110" s="291"/>
      <c r="AG110" s="285">
        <f>ROUND(AG111+SUM(AG118:AG121),2)</f>
        <v>0</v>
      </c>
      <c r="AH110" s="267"/>
      <c r="AI110" s="267"/>
      <c r="AJ110" s="267"/>
      <c r="AK110" s="267"/>
      <c r="AL110" s="267"/>
      <c r="AM110" s="267"/>
      <c r="AN110" s="266">
        <f t="shared" si="0"/>
        <v>0</v>
      </c>
      <c r="AO110" s="267"/>
      <c r="AP110" s="267"/>
      <c r="AQ110" s="82" t="s">
        <v>85</v>
      </c>
      <c r="AR110" s="47"/>
      <c r="AS110" s="83">
        <f>ROUND(AS111+SUM(AS118:AS121),2)</f>
        <v>0</v>
      </c>
      <c r="AT110" s="84">
        <f t="shared" si="1"/>
        <v>0</v>
      </c>
      <c r="AU110" s="85">
        <f>ROUND(AU111+SUM(AU118:AU121),5)</f>
        <v>0</v>
      </c>
      <c r="AV110" s="84">
        <f>ROUND(AZ110*L29,2)</f>
        <v>0</v>
      </c>
      <c r="AW110" s="84">
        <f>ROUND(BA110*L30,2)</f>
        <v>0</v>
      </c>
      <c r="AX110" s="84">
        <f>ROUND(BB110*L29,2)</f>
        <v>0</v>
      </c>
      <c r="AY110" s="84">
        <f>ROUND(BC110*L30,2)</f>
        <v>0</v>
      </c>
      <c r="AZ110" s="84">
        <f>ROUND(AZ111+SUM(AZ118:AZ121),2)</f>
        <v>0</v>
      </c>
      <c r="BA110" s="84">
        <f>ROUND(BA111+SUM(BA118:BA121),2)</f>
        <v>0</v>
      </c>
      <c r="BB110" s="84">
        <f>ROUND(BB111+SUM(BB118:BB121),2)</f>
        <v>0</v>
      </c>
      <c r="BC110" s="84">
        <f>ROUND(BC111+SUM(BC118:BC121),2)</f>
        <v>0</v>
      </c>
      <c r="BD110" s="86">
        <f>ROUND(BD111+SUM(BD118:BD121),2)</f>
        <v>0</v>
      </c>
      <c r="BS110" s="21" t="s">
        <v>73</v>
      </c>
      <c r="BT110" s="21" t="s">
        <v>86</v>
      </c>
      <c r="BU110" s="21" t="s">
        <v>75</v>
      </c>
      <c r="BV110" s="21" t="s">
        <v>76</v>
      </c>
      <c r="BW110" s="21" t="s">
        <v>132</v>
      </c>
      <c r="BX110" s="21" t="s">
        <v>82</v>
      </c>
      <c r="CL110" s="21" t="s">
        <v>1</v>
      </c>
    </row>
    <row r="111" spans="1:90" s="3" customFormat="1" ht="23.25" customHeight="1">
      <c r="B111" s="47"/>
      <c r="C111" s="9"/>
      <c r="D111" s="9"/>
      <c r="E111" s="9"/>
      <c r="F111" s="291" t="s">
        <v>133</v>
      </c>
      <c r="G111" s="291"/>
      <c r="H111" s="291"/>
      <c r="I111" s="291"/>
      <c r="J111" s="291"/>
      <c r="K111" s="9"/>
      <c r="L111" s="291" t="s">
        <v>89</v>
      </c>
      <c r="M111" s="291"/>
      <c r="N111" s="291"/>
      <c r="O111" s="291"/>
      <c r="P111" s="291"/>
      <c r="Q111" s="291"/>
      <c r="R111" s="291"/>
      <c r="S111" s="291"/>
      <c r="T111" s="291"/>
      <c r="U111" s="291"/>
      <c r="V111" s="291"/>
      <c r="W111" s="291"/>
      <c r="X111" s="291"/>
      <c r="Y111" s="291"/>
      <c r="Z111" s="291"/>
      <c r="AA111" s="291"/>
      <c r="AB111" s="291"/>
      <c r="AC111" s="291"/>
      <c r="AD111" s="291"/>
      <c r="AE111" s="291"/>
      <c r="AF111" s="291"/>
      <c r="AG111" s="285">
        <f>ROUND(SUM(AG112:AG117),2)</f>
        <v>0</v>
      </c>
      <c r="AH111" s="267"/>
      <c r="AI111" s="267"/>
      <c r="AJ111" s="267"/>
      <c r="AK111" s="267"/>
      <c r="AL111" s="267"/>
      <c r="AM111" s="267"/>
      <c r="AN111" s="266">
        <f t="shared" si="0"/>
        <v>0</v>
      </c>
      <c r="AO111" s="267"/>
      <c r="AP111" s="267"/>
      <c r="AQ111" s="82" t="s">
        <v>85</v>
      </c>
      <c r="AR111" s="47"/>
      <c r="AS111" s="83">
        <f>ROUND(SUM(AS112:AS117),2)</f>
        <v>0</v>
      </c>
      <c r="AT111" s="84">
        <f t="shared" si="1"/>
        <v>0</v>
      </c>
      <c r="AU111" s="85">
        <f>ROUND(SUM(AU112:AU117),5)</f>
        <v>0</v>
      </c>
      <c r="AV111" s="84">
        <f>ROUND(AZ111*L29,2)</f>
        <v>0</v>
      </c>
      <c r="AW111" s="84">
        <f>ROUND(BA111*L30,2)</f>
        <v>0</v>
      </c>
      <c r="AX111" s="84">
        <f>ROUND(BB111*L29,2)</f>
        <v>0</v>
      </c>
      <c r="AY111" s="84">
        <f>ROUND(BC111*L30,2)</f>
        <v>0</v>
      </c>
      <c r="AZ111" s="84">
        <f>ROUND(SUM(AZ112:AZ117),2)</f>
        <v>0</v>
      </c>
      <c r="BA111" s="84">
        <f>ROUND(SUM(BA112:BA117),2)</f>
        <v>0</v>
      </c>
      <c r="BB111" s="84">
        <f>ROUND(SUM(BB112:BB117),2)</f>
        <v>0</v>
      </c>
      <c r="BC111" s="84">
        <f>ROUND(SUM(BC112:BC117),2)</f>
        <v>0</v>
      </c>
      <c r="BD111" s="86">
        <f>ROUND(SUM(BD112:BD117),2)</f>
        <v>0</v>
      </c>
      <c r="BS111" s="21" t="s">
        <v>73</v>
      </c>
      <c r="BT111" s="21" t="s">
        <v>90</v>
      </c>
      <c r="BU111" s="21" t="s">
        <v>75</v>
      </c>
      <c r="BV111" s="21" t="s">
        <v>76</v>
      </c>
      <c r="BW111" s="21" t="s">
        <v>134</v>
      </c>
      <c r="BX111" s="21" t="s">
        <v>132</v>
      </c>
      <c r="CL111" s="21" t="s">
        <v>1</v>
      </c>
    </row>
    <row r="112" spans="1:90" s="3" customFormat="1" ht="23.25" customHeight="1">
      <c r="A112" s="87" t="s">
        <v>92</v>
      </c>
      <c r="B112" s="47"/>
      <c r="C112" s="9"/>
      <c r="D112" s="9"/>
      <c r="E112" s="9"/>
      <c r="F112" s="9"/>
      <c r="G112" s="291" t="s">
        <v>135</v>
      </c>
      <c r="H112" s="291"/>
      <c r="I112" s="291"/>
      <c r="J112" s="291"/>
      <c r="K112" s="291"/>
      <c r="L112" s="9"/>
      <c r="M112" s="291" t="s">
        <v>94</v>
      </c>
      <c r="N112" s="291"/>
      <c r="O112" s="291"/>
      <c r="P112" s="291"/>
      <c r="Q112" s="291"/>
      <c r="R112" s="291"/>
      <c r="S112" s="291"/>
      <c r="T112" s="291"/>
      <c r="U112" s="291"/>
      <c r="V112" s="291"/>
      <c r="W112" s="291"/>
      <c r="X112" s="291"/>
      <c r="Y112" s="291"/>
      <c r="Z112" s="291"/>
      <c r="AA112" s="291"/>
      <c r="AB112" s="291"/>
      <c r="AC112" s="291"/>
      <c r="AD112" s="291"/>
      <c r="AE112" s="291"/>
      <c r="AF112" s="291"/>
      <c r="AG112" s="266">
        <f>'SO.102_ASR1 - Búracie práce'!J34</f>
        <v>0</v>
      </c>
      <c r="AH112" s="267"/>
      <c r="AI112" s="267"/>
      <c r="AJ112" s="267"/>
      <c r="AK112" s="267"/>
      <c r="AL112" s="267"/>
      <c r="AM112" s="267"/>
      <c r="AN112" s="266">
        <f t="shared" si="0"/>
        <v>0</v>
      </c>
      <c r="AO112" s="267"/>
      <c r="AP112" s="267"/>
      <c r="AQ112" s="82" t="s">
        <v>85</v>
      </c>
      <c r="AR112" s="47"/>
      <c r="AS112" s="83">
        <v>0</v>
      </c>
      <c r="AT112" s="84">
        <f t="shared" si="1"/>
        <v>0</v>
      </c>
      <c r="AU112" s="85">
        <f>'SO.102_ASR1 - Búracie práce'!P136</f>
        <v>0</v>
      </c>
      <c r="AV112" s="84">
        <f>'SO.102_ASR1 - Búracie práce'!J37</f>
        <v>0</v>
      </c>
      <c r="AW112" s="84">
        <f>'SO.102_ASR1 - Búracie práce'!J38</f>
        <v>0</v>
      </c>
      <c r="AX112" s="84">
        <f>'SO.102_ASR1 - Búracie práce'!J39</f>
        <v>0</v>
      </c>
      <c r="AY112" s="84">
        <f>'SO.102_ASR1 - Búracie práce'!J40</f>
        <v>0</v>
      </c>
      <c r="AZ112" s="84">
        <f>'SO.102_ASR1 - Búracie práce'!F37</f>
        <v>0</v>
      </c>
      <c r="BA112" s="84">
        <f>'SO.102_ASR1 - Búracie práce'!F38</f>
        <v>0</v>
      </c>
      <c r="BB112" s="84">
        <f>'SO.102_ASR1 - Búracie práce'!F39</f>
        <v>0</v>
      </c>
      <c r="BC112" s="84">
        <f>'SO.102_ASR1 - Búracie práce'!F40</f>
        <v>0</v>
      </c>
      <c r="BD112" s="86">
        <f>'SO.102_ASR1 - Búracie práce'!F41</f>
        <v>0</v>
      </c>
      <c r="BT112" s="21" t="s">
        <v>95</v>
      </c>
      <c r="BV112" s="21" t="s">
        <v>76</v>
      </c>
      <c r="BW112" s="21" t="s">
        <v>136</v>
      </c>
      <c r="BX112" s="21" t="s">
        <v>134</v>
      </c>
      <c r="CL112" s="21" t="s">
        <v>1</v>
      </c>
    </row>
    <row r="113" spans="1:90" s="3" customFormat="1" ht="23.25" customHeight="1">
      <c r="A113" s="87" t="s">
        <v>92</v>
      </c>
      <c r="B113" s="47"/>
      <c r="C113" s="9"/>
      <c r="D113" s="9"/>
      <c r="E113" s="9"/>
      <c r="F113" s="9"/>
      <c r="G113" s="291" t="s">
        <v>137</v>
      </c>
      <c r="H113" s="291"/>
      <c r="I113" s="291"/>
      <c r="J113" s="291"/>
      <c r="K113" s="291"/>
      <c r="L113" s="9"/>
      <c r="M113" s="291" t="s">
        <v>98</v>
      </c>
      <c r="N113" s="291"/>
      <c r="O113" s="291"/>
      <c r="P113" s="291"/>
      <c r="Q113" s="291"/>
      <c r="R113" s="291"/>
      <c r="S113" s="291"/>
      <c r="T113" s="291"/>
      <c r="U113" s="291"/>
      <c r="V113" s="291"/>
      <c r="W113" s="291"/>
      <c r="X113" s="291"/>
      <c r="Y113" s="291"/>
      <c r="Z113" s="291"/>
      <c r="AA113" s="291"/>
      <c r="AB113" s="291"/>
      <c r="AC113" s="291"/>
      <c r="AD113" s="291"/>
      <c r="AE113" s="291"/>
      <c r="AF113" s="291"/>
      <c r="AG113" s="266">
        <f>'SO.102_ASR2 - Fasáda'!J34</f>
        <v>0</v>
      </c>
      <c r="AH113" s="267"/>
      <c r="AI113" s="267"/>
      <c r="AJ113" s="267"/>
      <c r="AK113" s="267"/>
      <c r="AL113" s="267"/>
      <c r="AM113" s="267"/>
      <c r="AN113" s="266">
        <f t="shared" si="0"/>
        <v>0</v>
      </c>
      <c r="AO113" s="267"/>
      <c r="AP113" s="267"/>
      <c r="AQ113" s="82" t="s">
        <v>85</v>
      </c>
      <c r="AR113" s="47"/>
      <c r="AS113" s="83">
        <v>0</v>
      </c>
      <c r="AT113" s="84">
        <f t="shared" si="1"/>
        <v>0</v>
      </c>
      <c r="AU113" s="85">
        <f>'SO.102_ASR2 - Fasáda'!P133</f>
        <v>0</v>
      </c>
      <c r="AV113" s="84">
        <f>'SO.102_ASR2 - Fasáda'!J37</f>
        <v>0</v>
      </c>
      <c r="AW113" s="84">
        <f>'SO.102_ASR2 - Fasáda'!J38</f>
        <v>0</v>
      </c>
      <c r="AX113" s="84">
        <f>'SO.102_ASR2 - Fasáda'!J39</f>
        <v>0</v>
      </c>
      <c r="AY113" s="84">
        <f>'SO.102_ASR2 - Fasáda'!J40</f>
        <v>0</v>
      </c>
      <c r="AZ113" s="84">
        <f>'SO.102_ASR2 - Fasáda'!F37</f>
        <v>0</v>
      </c>
      <c r="BA113" s="84">
        <f>'SO.102_ASR2 - Fasáda'!F38</f>
        <v>0</v>
      </c>
      <c r="BB113" s="84">
        <f>'SO.102_ASR2 - Fasáda'!F39</f>
        <v>0</v>
      </c>
      <c r="BC113" s="84">
        <f>'SO.102_ASR2 - Fasáda'!F40</f>
        <v>0</v>
      </c>
      <c r="BD113" s="86">
        <f>'SO.102_ASR2 - Fasáda'!F41</f>
        <v>0</v>
      </c>
      <c r="BT113" s="21" t="s">
        <v>95</v>
      </c>
      <c r="BV113" s="21" t="s">
        <v>76</v>
      </c>
      <c r="BW113" s="21" t="s">
        <v>138</v>
      </c>
      <c r="BX113" s="21" t="s">
        <v>134</v>
      </c>
      <c r="CL113" s="21" t="s">
        <v>1</v>
      </c>
    </row>
    <row r="114" spans="1:90" s="3" customFormat="1" ht="23.25" customHeight="1">
      <c r="A114" s="87" t="s">
        <v>92</v>
      </c>
      <c r="B114" s="47"/>
      <c r="C114" s="9"/>
      <c r="D114" s="9"/>
      <c r="E114" s="9"/>
      <c r="F114" s="9"/>
      <c r="G114" s="291" t="s">
        <v>139</v>
      </c>
      <c r="H114" s="291"/>
      <c r="I114" s="291"/>
      <c r="J114" s="291"/>
      <c r="K114" s="291"/>
      <c r="L114" s="9"/>
      <c r="M114" s="291" t="s">
        <v>101</v>
      </c>
      <c r="N114" s="291"/>
      <c r="O114" s="291"/>
      <c r="P114" s="291"/>
      <c r="Q114" s="291"/>
      <c r="R114" s="291"/>
      <c r="S114" s="291"/>
      <c r="T114" s="291"/>
      <c r="U114" s="291"/>
      <c r="V114" s="291"/>
      <c r="W114" s="291"/>
      <c r="X114" s="291"/>
      <c r="Y114" s="291"/>
      <c r="Z114" s="291"/>
      <c r="AA114" s="291"/>
      <c r="AB114" s="291"/>
      <c r="AC114" s="291"/>
      <c r="AD114" s="291"/>
      <c r="AE114" s="291"/>
      <c r="AF114" s="291"/>
      <c r="AG114" s="266">
        <f>'SO.102_ASR3 - Zastrešenie'!J34</f>
        <v>0</v>
      </c>
      <c r="AH114" s="267"/>
      <c r="AI114" s="267"/>
      <c r="AJ114" s="267"/>
      <c r="AK114" s="267"/>
      <c r="AL114" s="267"/>
      <c r="AM114" s="267"/>
      <c r="AN114" s="266">
        <f t="shared" si="0"/>
        <v>0</v>
      </c>
      <c r="AO114" s="267"/>
      <c r="AP114" s="267"/>
      <c r="AQ114" s="82" t="s">
        <v>85</v>
      </c>
      <c r="AR114" s="47"/>
      <c r="AS114" s="83">
        <v>0</v>
      </c>
      <c r="AT114" s="84">
        <f t="shared" si="1"/>
        <v>0</v>
      </c>
      <c r="AU114" s="85">
        <f>'SO.102_ASR3 - Zastrešenie'!P134</f>
        <v>0</v>
      </c>
      <c r="AV114" s="84">
        <f>'SO.102_ASR3 - Zastrešenie'!J37</f>
        <v>0</v>
      </c>
      <c r="AW114" s="84">
        <f>'SO.102_ASR3 - Zastrešenie'!J38</f>
        <v>0</v>
      </c>
      <c r="AX114" s="84">
        <f>'SO.102_ASR3 - Zastrešenie'!J39</f>
        <v>0</v>
      </c>
      <c r="AY114" s="84">
        <f>'SO.102_ASR3 - Zastrešenie'!J40</f>
        <v>0</v>
      </c>
      <c r="AZ114" s="84">
        <f>'SO.102_ASR3 - Zastrešenie'!F37</f>
        <v>0</v>
      </c>
      <c r="BA114" s="84">
        <f>'SO.102_ASR3 - Zastrešenie'!F38</f>
        <v>0</v>
      </c>
      <c r="BB114" s="84">
        <f>'SO.102_ASR3 - Zastrešenie'!F39</f>
        <v>0</v>
      </c>
      <c r="BC114" s="84">
        <f>'SO.102_ASR3 - Zastrešenie'!F40</f>
        <v>0</v>
      </c>
      <c r="BD114" s="86">
        <f>'SO.102_ASR3 - Zastrešenie'!F41</f>
        <v>0</v>
      </c>
      <c r="BT114" s="21" t="s">
        <v>95</v>
      </c>
      <c r="BV114" s="21" t="s">
        <v>76</v>
      </c>
      <c r="BW114" s="21" t="s">
        <v>140</v>
      </c>
      <c r="BX114" s="21" t="s">
        <v>134</v>
      </c>
      <c r="CL114" s="21" t="s">
        <v>1</v>
      </c>
    </row>
    <row r="115" spans="1:90" s="3" customFormat="1" ht="23.25" customHeight="1">
      <c r="A115" s="87" t="s">
        <v>92</v>
      </c>
      <c r="B115" s="47"/>
      <c r="C115" s="9"/>
      <c r="D115" s="9"/>
      <c r="E115" s="9"/>
      <c r="F115" s="9"/>
      <c r="G115" s="291" t="s">
        <v>141</v>
      </c>
      <c r="H115" s="291"/>
      <c r="I115" s="291"/>
      <c r="J115" s="291"/>
      <c r="K115" s="291"/>
      <c r="L115" s="9"/>
      <c r="M115" s="291" t="s">
        <v>104</v>
      </c>
      <c r="N115" s="291"/>
      <c r="O115" s="291"/>
      <c r="P115" s="291"/>
      <c r="Q115" s="291"/>
      <c r="R115" s="291"/>
      <c r="S115" s="291"/>
      <c r="T115" s="291"/>
      <c r="U115" s="291"/>
      <c r="V115" s="291"/>
      <c r="W115" s="291"/>
      <c r="X115" s="291"/>
      <c r="Y115" s="291"/>
      <c r="Z115" s="291"/>
      <c r="AA115" s="291"/>
      <c r="AB115" s="291"/>
      <c r="AC115" s="291"/>
      <c r="AD115" s="291"/>
      <c r="AE115" s="291"/>
      <c r="AF115" s="291"/>
      <c r="AG115" s="266">
        <f>'SO.102_ASR4 - Výplňové ko...'!J34</f>
        <v>0</v>
      </c>
      <c r="AH115" s="267"/>
      <c r="AI115" s="267"/>
      <c r="AJ115" s="267"/>
      <c r="AK115" s="267"/>
      <c r="AL115" s="267"/>
      <c r="AM115" s="267"/>
      <c r="AN115" s="266">
        <f t="shared" si="0"/>
        <v>0</v>
      </c>
      <c r="AO115" s="267"/>
      <c r="AP115" s="267"/>
      <c r="AQ115" s="82" t="s">
        <v>85</v>
      </c>
      <c r="AR115" s="47"/>
      <c r="AS115" s="83">
        <v>0</v>
      </c>
      <c r="AT115" s="84">
        <f t="shared" si="1"/>
        <v>0</v>
      </c>
      <c r="AU115" s="85">
        <f>'SO.102_ASR4 - Výplňové ko...'!P132</f>
        <v>0</v>
      </c>
      <c r="AV115" s="84">
        <f>'SO.102_ASR4 - Výplňové ko...'!J37</f>
        <v>0</v>
      </c>
      <c r="AW115" s="84">
        <f>'SO.102_ASR4 - Výplňové ko...'!J38</f>
        <v>0</v>
      </c>
      <c r="AX115" s="84">
        <f>'SO.102_ASR4 - Výplňové ko...'!J39</f>
        <v>0</v>
      </c>
      <c r="AY115" s="84">
        <f>'SO.102_ASR4 - Výplňové ko...'!J40</f>
        <v>0</v>
      </c>
      <c r="AZ115" s="84">
        <f>'SO.102_ASR4 - Výplňové ko...'!F37</f>
        <v>0</v>
      </c>
      <c r="BA115" s="84">
        <f>'SO.102_ASR4 - Výplňové ko...'!F38</f>
        <v>0</v>
      </c>
      <c r="BB115" s="84">
        <f>'SO.102_ASR4 - Výplňové ko...'!F39</f>
        <v>0</v>
      </c>
      <c r="BC115" s="84">
        <f>'SO.102_ASR4 - Výplňové ko...'!F40</f>
        <v>0</v>
      </c>
      <c r="BD115" s="86">
        <f>'SO.102_ASR4 - Výplňové ko...'!F41</f>
        <v>0</v>
      </c>
      <c r="BT115" s="21" t="s">
        <v>95</v>
      </c>
      <c r="BV115" s="21" t="s">
        <v>76</v>
      </c>
      <c r="BW115" s="21" t="s">
        <v>142</v>
      </c>
      <c r="BX115" s="21" t="s">
        <v>134</v>
      </c>
      <c r="CL115" s="21" t="s">
        <v>1</v>
      </c>
    </row>
    <row r="116" spans="1:90" s="3" customFormat="1" ht="23.25" customHeight="1">
      <c r="A116" s="87" t="s">
        <v>92</v>
      </c>
      <c r="B116" s="47"/>
      <c r="C116" s="9"/>
      <c r="D116" s="9"/>
      <c r="E116" s="9"/>
      <c r="F116" s="9"/>
      <c r="G116" s="291" t="s">
        <v>143</v>
      </c>
      <c r="H116" s="291"/>
      <c r="I116" s="291"/>
      <c r="J116" s="291"/>
      <c r="K116" s="291"/>
      <c r="L116" s="9"/>
      <c r="M116" s="291" t="s">
        <v>107</v>
      </c>
      <c r="N116" s="291"/>
      <c r="O116" s="291"/>
      <c r="P116" s="291"/>
      <c r="Q116" s="291"/>
      <c r="R116" s="291"/>
      <c r="S116" s="291"/>
      <c r="T116" s="291"/>
      <c r="U116" s="291"/>
      <c r="V116" s="291"/>
      <c r="W116" s="291"/>
      <c r="X116" s="291"/>
      <c r="Y116" s="291"/>
      <c r="Z116" s="291"/>
      <c r="AA116" s="291"/>
      <c r="AB116" s="291"/>
      <c r="AC116" s="291"/>
      <c r="AD116" s="291"/>
      <c r="AE116" s="291"/>
      <c r="AF116" s="291"/>
      <c r="AG116" s="266">
        <f>'SO.102_ASR5 - Interiér'!J34</f>
        <v>0</v>
      </c>
      <c r="AH116" s="267"/>
      <c r="AI116" s="267"/>
      <c r="AJ116" s="267"/>
      <c r="AK116" s="267"/>
      <c r="AL116" s="267"/>
      <c r="AM116" s="267"/>
      <c r="AN116" s="266">
        <f t="shared" si="0"/>
        <v>0</v>
      </c>
      <c r="AO116" s="267"/>
      <c r="AP116" s="267"/>
      <c r="AQ116" s="82" t="s">
        <v>85</v>
      </c>
      <c r="AR116" s="47"/>
      <c r="AS116" s="83">
        <v>0</v>
      </c>
      <c r="AT116" s="84">
        <f t="shared" si="1"/>
        <v>0</v>
      </c>
      <c r="AU116" s="85">
        <f>'SO.102_ASR5 - Interiér'!P134</f>
        <v>0</v>
      </c>
      <c r="AV116" s="84">
        <f>'SO.102_ASR5 - Interiér'!J37</f>
        <v>0</v>
      </c>
      <c r="AW116" s="84">
        <f>'SO.102_ASR5 - Interiér'!J38</f>
        <v>0</v>
      </c>
      <c r="AX116" s="84">
        <f>'SO.102_ASR5 - Interiér'!J39</f>
        <v>0</v>
      </c>
      <c r="AY116" s="84">
        <f>'SO.102_ASR5 - Interiér'!J40</f>
        <v>0</v>
      </c>
      <c r="AZ116" s="84">
        <f>'SO.102_ASR5 - Interiér'!F37</f>
        <v>0</v>
      </c>
      <c r="BA116" s="84">
        <f>'SO.102_ASR5 - Interiér'!F38</f>
        <v>0</v>
      </c>
      <c r="BB116" s="84">
        <f>'SO.102_ASR5 - Interiér'!F39</f>
        <v>0</v>
      </c>
      <c r="BC116" s="84">
        <f>'SO.102_ASR5 - Interiér'!F40</f>
        <v>0</v>
      </c>
      <c r="BD116" s="86">
        <f>'SO.102_ASR5 - Interiér'!F41</f>
        <v>0</v>
      </c>
      <c r="BT116" s="21" t="s">
        <v>95</v>
      </c>
      <c r="BV116" s="21" t="s">
        <v>76</v>
      </c>
      <c r="BW116" s="21" t="s">
        <v>144</v>
      </c>
      <c r="BX116" s="21" t="s">
        <v>134</v>
      </c>
      <c r="CL116" s="21" t="s">
        <v>1</v>
      </c>
    </row>
    <row r="117" spans="1:90" s="3" customFormat="1" ht="23.25" customHeight="1">
      <c r="A117" s="87" t="s">
        <v>92</v>
      </c>
      <c r="B117" s="47"/>
      <c r="C117" s="9"/>
      <c r="D117" s="9"/>
      <c r="E117" s="9"/>
      <c r="F117" s="9"/>
      <c r="G117" s="291" t="s">
        <v>145</v>
      </c>
      <c r="H117" s="291"/>
      <c r="I117" s="291"/>
      <c r="J117" s="291"/>
      <c r="K117" s="291"/>
      <c r="L117" s="9"/>
      <c r="M117" s="291" t="s">
        <v>110</v>
      </c>
      <c r="N117" s="291"/>
      <c r="O117" s="291"/>
      <c r="P117" s="291"/>
      <c r="Q117" s="291"/>
      <c r="R117" s="291"/>
      <c r="S117" s="291"/>
      <c r="T117" s="291"/>
      <c r="U117" s="291"/>
      <c r="V117" s="291"/>
      <c r="W117" s="291"/>
      <c r="X117" s="291"/>
      <c r="Y117" s="291"/>
      <c r="Z117" s="291"/>
      <c r="AA117" s="291"/>
      <c r="AB117" s="291"/>
      <c r="AC117" s="291"/>
      <c r="AD117" s="291"/>
      <c r="AE117" s="291"/>
      <c r="AF117" s="291"/>
      <c r="AG117" s="266">
        <f>'SO.102_ASR6 - Ostatné'!J34</f>
        <v>0</v>
      </c>
      <c r="AH117" s="267"/>
      <c r="AI117" s="267"/>
      <c r="AJ117" s="267"/>
      <c r="AK117" s="267"/>
      <c r="AL117" s="267"/>
      <c r="AM117" s="267"/>
      <c r="AN117" s="266">
        <f t="shared" si="0"/>
        <v>0</v>
      </c>
      <c r="AO117" s="267"/>
      <c r="AP117" s="267"/>
      <c r="AQ117" s="82" t="s">
        <v>85</v>
      </c>
      <c r="AR117" s="47"/>
      <c r="AS117" s="83">
        <v>0</v>
      </c>
      <c r="AT117" s="84">
        <f t="shared" si="1"/>
        <v>0</v>
      </c>
      <c r="AU117" s="85">
        <f>'SO.102_ASR6 - Ostatné'!P145</f>
        <v>0</v>
      </c>
      <c r="AV117" s="84">
        <f>'SO.102_ASR6 - Ostatné'!J37</f>
        <v>0</v>
      </c>
      <c r="AW117" s="84">
        <f>'SO.102_ASR6 - Ostatné'!J38</f>
        <v>0</v>
      </c>
      <c r="AX117" s="84">
        <f>'SO.102_ASR6 - Ostatné'!J39</f>
        <v>0</v>
      </c>
      <c r="AY117" s="84">
        <f>'SO.102_ASR6 - Ostatné'!J40</f>
        <v>0</v>
      </c>
      <c r="AZ117" s="84">
        <f>'SO.102_ASR6 - Ostatné'!F37</f>
        <v>0</v>
      </c>
      <c r="BA117" s="84">
        <f>'SO.102_ASR6 - Ostatné'!F38</f>
        <v>0</v>
      </c>
      <c r="BB117" s="84">
        <f>'SO.102_ASR6 - Ostatné'!F39</f>
        <v>0</v>
      </c>
      <c r="BC117" s="84">
        <f>'SO.102_ASR6 - Ostatné'!F40</f>
        <v>0</v>
      </c>
      <c r="BD117" s="86">
        <f>'SO.102_ASR6 - Ostatné'!F41</f>
        <v>0</v>
      </c>
      <c r="BT117" s="21" t="s">
        <v>95</v>
      </c>
      <c r="BV117" s="21" t="s">
        <v>76</v>
      </c>
      <c r="BW117" s="21" t="s">
        <v>146</v>
      </c>
      <c r="BX117" s="21" t="s">
        <v>134</v>
      </c>
      <c r="CL117" s="21" t="s">
        <v>1</v>
      </c>
    </row>
    <row r="118" spans="1:90" s="3" customFormat="1" ht="23.25" customHeight="1">
      <c r="A118" s="87" t="s">
        <v>92</v>
      </c>
      <c r="B118" s="47"/>
      <c r="C118" s="9"/>
      <c r="D118" s="9"/>
      <c r="E118" s="9"/>
      <c r="F118" s="291" t="s">
        <v>147</v>
      </c>
      <c r="G118" s="291"/>
      <c r="H118" s="291"/>
      <c r="I118" s="291"/>
      <c r="J118" s="291"/>
      <c r="K118" s="9"/>
      <c r="L118" s="291" t="s">
        <v>113</v>
      </c>
      <c r="M118" s="291"/>
      <c r="N118" s="291"/>
      <c r="O118" s="291"/>
      <c r="P118" s="291"/>
      <c r="Q118" s="291"/>
      <c r="R118" s="291"/>
      <c r="S118" s="291"/>
      <c r="T118" s="291"/>
      <c r="U118" s="291"/>
      <c r="V118" s="291"/>
      <c r="W118" s="291"/>
      <c r="X118" s="291"/>
      <c r="Y118" s="291"/>
      <c r="Z118" s="291"/>
      <c r="AA118" s="291"/>
      <c r="AB118" s="291"/>
      <c r="AC118" s="291"/>
      <c r="AD118" s="291"/>
      <c r="AE118" s="291"/>
      <c r="AF118" s="291"/>
      <c r="AG118" s="266">
        <f>'SO.102_ELI - Elektroinšta...'!J34</f>
        <v>0</v>
      </c>
      <c r="AH118" s="267"/>
      <c r="AI118" s="267"/>
      <c r="AJ118" s="267"/>
      <c r="AK118" s="267"/>
      <c r="AL118" s="267"/>
      <c r="AM118" s="267"/>
      <c r="AN118" s="266">
        <f t="shared" si="0"/>
        <v>0</v>
      </c>
      <c r="AO118" s="267"/>
      <c r="AP118" s="267"/>
      <c r="AQ118" s="82" t="s">
        <v>85</v>
      </c>
      <c r="AR118" s="47"/>
      <c r="AS118" s="83">
        <v>0</v>
      </c>
      <c r="AT118" s="84">
        <f t="shared" si="1"/>
        <v>0</v>
      </c>
      <c r="AU118" s="85">
        <f>'SO.102_ELI - Elektroinšta...'!P126</f>
        <v>0</v>
      </c>
      <c r="AV118" s="84">
        <f>'SO.102_ELI - Elektroinšta...'!J37</f>
        <v>0</v>
      </c>
      <c r="AW118" s="84">
        <f>'SO.102_ELI - Elektroinšta...'!J38</f>
        <v>0</v>
      </c>
      <c r="AX118" s="84">
        <f>'SO.102_ELI - Elektroinšta...'!J39</f>
        <v>0</v>
      </c>
      <c r="AY118" s="84">
        <f>'SO.102_ELI - Elektroinšta...'!J40</f>
        <v>0</v>
      </c>
      <c r="AZ118" s="84">
        <f>'SO.102_ELI - Elektroinšta...'!F37</f>
        <v>0</v>
      </c>
      <c r="BA118" s="84">
        <f>'SO.102_ELI - Elektroinšta...'!F38</f>
        <v>0</v>
      </c>
      <c r="BB118" s="84">
        <f>'SO.102_ELI - Elektroinšta...'!F39</f>
        <v>0</v>
      </c>
      <c r="BC118" s="84">
        <f>'SO.102_ELI - Elektroinšta...'!F40</f>
        <v>0</v>
      </c>
      <c r="BD118" s="86">
        <f>'SO.102_ELI - Elektroinšta...'!F41</f>
        <v>0</v>
      </c>
      <c r="BT118" s="21" t="s">
        <v>90</v>
      </c>
      <c r="BV118" s="21" t="s">
        <v>76</v>
      </c>
      <c r="BW118" s="21" t="s">
        <v>148</v>
      </c>
      <c r="BX118" s="21" t="s">
        <v>132</v>
      </c>
      <c r="CL118" s="21" t="s">
        <v>1</v>
      </c>
    </row>
    <row r="119" spans="1:90" s="3" customFormat="1" ht="23.25" customHeight="1">
      <c r="A119" s="87" t="s">
        <v>92</v>
      </c>
      <c r="B119" s="47"/>
      <c r="C119" s="9"/>
      <c r="D119" s="9"/>
      <c r="E119" s="9"/>
      <c r="F119" s="291" t="s">
        <v>149</v>
      </c>
      <c r="G119" s="291"/>
      <c r="H119" s="291"/>
      <c r="I119" s="291"/>
      <c r="J119" s="291"/>
      <c r="K119" s="9"/>
      <c r="L119" s="291" t="s">
        <v>116</v>
      </c>
      <c r="M119" s="291"/>
      <c r="N119" s="291"/>
      <c r="O119" s="291"/>
      <c r="P119" s="291"/>
      <c r="Q119" s="291"/>
      <c r="R119" s="291"/>
      <c r="S119" s="291"/>
      <c r="T119" s="291"/>
      <c r="U119" s="291"/>
      <c r="V119" s="291"/>
      <c r="W119" s="291"/>
      <c r="X119" s="291"/>
      <c r="Y119" s="291"/>
      <c r="Z119" s="291"/>
      <c r="AA119" s="291"/>
      <c r="AB119" s="291"/>
      <c r="AC119" s="291"/>
      <c r="AD119" s="291"/>
      <c r="AE119" s="291"/>
      <c r="AF119" s="291"/>
      <c r="AG119" s="266">
        <f>'SO.102_UK - Ústredné vyku...'!J34</f>
        <v>0</v>
      </c>
      <c r="AH119" s="267"/>
      <c r="AI119" s="267"/>
      <c r="AJ119" s="267"/>
      <c r="AK119" s="267"/>
      <c r="AL119" s="267"/>
      <c r="AM119" s="267"/>
      <c r="AN119" s="266">
        <f t="shared" si="0"/>
        <v>0</v>
      </c>
      <c r="AO119" s="267"/>
      <c r="AP119" s="267"/>
      <c r="AQ119" s="82" t="s">
        <v>85</v>
      </c>
      <c r="AR119" s="47"/>
      <c r="AS119" s="83">
        <v>0</v>
      </c>
      <c r="AT119" s="84">
        <f t="shared" si="1"/>
        <v>0</v>
      </c>
      <c r="AU119" s="85">
        <f>'SO.102_UK - Ústredné vyku...'!P134</f>
        <v>0</v>
      </c>
      <c r="AV119" s="84">
        <f>'SO.102_UK - Ústredné vyku...'!J37</f>
        <v>0</v>
      </c>
      <c r="AW119" s="84">
        <f>'SO.102_UK - Ústredné vyku...'!J38</f>
        <v>0</v>
      </c>
      <c r="AX119" s="84">
        <f>'SO.102_UK - Ústredné vyku...'!J39</f>
        <v>0</v>
      </c>
      <c r="AY119" s="84">
        <f>'SO.102_UK - Ústredné vyku...'!J40</f>
        <v>0</v>
      </c>
      <c r="AZ119" s="84">
        <f>'SO.102_UK - Ústredné vyku...'!F37</f>
        <v>0</v>
      </c>
      <c r="BA119" s="84">
        <f>'SO.102_UK - Ústredné vyku...'!F38</f>
        <v>0</v>
      </c>
      <c r="BB119" s="84">
        <f>'SO.102_UK - Ústredné vyku...'!F39</f>
        <v>0</v>
      </c>
      <c r="BC119" s="84">
        <f>'SO.102_UK - Ústredné vyku...'!F40</f>
        <v>0</v>
      </c>
      <c r="BD119" s="86">
        <f>'SO.102_UK - Ústredné vyku...'!F41</f>
        <v>0</v>
      </c>
      <c r="BT119" s="21" t="s">
        <v>90</v>
      </c>
      <c r="BV119" s="21" t="s">
        <v>76</v>
      </c>
      <c r="BW119" s="21" t="s">
        <v>150</v>
      </c>
      <c r="BX119" s="21" t="s">
        <v>132</v>
      </c>
      <c r="CL119" s="21" t="s">
        <v>1</v>
      </c>
    </row>
    <row r="120" spans="1:90" s="3" customFormat="1" ht="23.25" customHeight="1">
      <c r="A120" s="87" t="s">
        <v>92</v>
      </c>
      <c r="B120" s="47"/>
      <c r="C120" s="9"/>
      <c r="D120" s="9"/>
      <c r="E120" s="9"/>
      <c r="F120" s="291" t="s">
        <v>151</v>
      </c>
      <c r="G120" s="291"/>
      <c r="H120" s="291"/>
      <c r="I120" s="291"/>
      <c r="J120" s="291"/>
      <c r="K120" s="9"/>
      <c r="L120" s="291" t="s">
        <v>119</v>
      </c>
      <c r="M120" s="291"/>
      <c r="N120" s="291"/>
      <c r="O120" s="291"/>
      <c r="P120" s="291"/>
      <c r="Q120" s="291"/>
      <c r="R120" s="291"/>
      <c r="S120" s="291"/>
      <c r="T120" s="291"/>
      <c r="U120" s="291"/>
      <c r="V120" s="291"/>
      <c r="W120" s="291"/>
      <c r="X120" s="291"/>
      <c r="Y120" s="291"/>
      <c r="Z120" s="291"/>
      <c r="AA120" s="291"/>
      <c r="AB120" s="291"/>
      <c r="AC120" s="291"/>
      <c r="AD120" s="291"/>
      <c r="AE120" s="291"/>
      <c r="AF120" s="291"/>
      <c r="AG120" s="266">
        <f>'SO.102_VZT - Vzduchotechnika'!J34</f>
        <v>0</v>
      </c>
      <c r="AH120" s="267"/>
      <c r="AI120" s="267"/>
      <c r="AJ120" s="267"/>
      <c r="AK120" s="267"/>
      <c r="AL120" s="267"/>
      <c r="AM120" s="267"/>
      <c r="AN120" s="266">
        <f t="shared" si="0"/>
        <v>0</v>
      </c>
      <c r="AO120" s="267"/>
      <c r="AP120" s="267"/>
      <c r="AQ120" s="82" t="s">
        <v>85</v>
      </c>
      <c r="AR120" s="47"/>
      <c r="AS120" s="83">
        <v>0</v>
      </c>
      <c r="AT120" s="84">
        <f t="shared" si="1"/>
        <v>0</v>
      </c>
      <c r="AU120" s="85">
        <f>'SO.102_VZT - Vzduchotechnika'!P131</f>
        <v>0</v>
      </c>
      <c r="AV120" s="84">
        <f>'SO.102_VZT - Vzduchotechnika'!J37</f>
        <v>0</v>
      </c>
      <c r="AW120" s="84">
        <f>'SO.102_VZT - Vzduchotechnika'!J38</f>
        <v>0</v>
      </c>
      <c r="AX120" s="84">
        <f>'SO.102_VZT - Vzduchotechnika'!J39</f>
        <v>0</v>
      </c>
      <c r="AY120" s="84">
        <f>'SO.102_VZT - Vzduchotechnika'!J40</f>
        <v>0</v>
      </c>
      <c r="AZ120" s="84">
        <f>'SO.102_VZT - Vzduchotechnika'!F37</f>
        <v>0</v>
      </c>
      <c r="BA120" s="84">
        <f>'SO.102_VZT - Vzduchotechnika'!F38</f>
        <v>0</v>
      </c>
      <c r="BB120" s="84">
        <f>'SO.102_VZT - Vzduchotechnika'!F39</f>
        <v>0</v>
      </c>
      <c r="BC120" s="84">
        <f>'SO.102_VZT - Vzduchotechnika'!F40</f>
        <v>0</v>
      </c>
      <c r="BD120" s="86">
        <f>'SO.102_VZT - Vzduchotechnika'!F41</f>
        <v>0</v>
      </c>
      <c r="BT120" s="21" t="s">
        <v>90</v>
      </c>
      <c r="BV120" s="21" t="s">
        <v>76</v>
      </c>
      <c r="BW120" s="21" t="s">
        <v>152</v>
      </c>
      <c r="BX120" s="21" t="s">
        <v>132</v>
      </c>
      <c r="CL120" s="21" t="s">
        <v>1</v>
      </c>
    </row>
    <row r="121" spans="1:90" s="3" customFormat="1" ht="23.25" customHeight="1">
      <c r="B121" s="47"/>
      <c r="C121" s="9"/>
      <c r="D121" s="9"/>
      <c r="E121" s="9"/>
      <c r="F121" s="291" t="s">
        <v>153</v>
      </c>
      <c r="G121" s="291"/>
      <c r="H121" s="291"/>
      <c r="I121" s="291"/>
      <c r="J121" s="291"/>
      <c r="K121" s="9"/>
      <c r="L121" s="291" t="s">
        <v>122</v>
      </c>
      <c r="M121" s="291"/>
      <c r="N121" s="291"/>
      <c r="O121" s="291"/>
      <c r="P121" s="291"/>
      <c r="Q121" s="291"/>
      <c r="R121" s="291"/>
      <c r="S121" s="291"/>
      <c r="T121" s="291"/>
      <c r="U121" s="291"/>
      <c r="V121" s="291"/>
      <c r="W121" s="291"/>
      <c r="X121" s="291"/>
      <c r="Y121" s="291"/>
      <c r="Z121" s="291"/>
      <c r="AA121" s="291"/>
      <c r="AB121" s="291"/>
      <c r="AC121" s="291"/>
      <c r="AD121" s="291"/>
      <c r="AE121" s="291"/>
      <c r="AF121" s="291"/>
      <c r="AG121" s="285">
        <f>ROUND(SUM(AG122:AG123),2)</f>
        <v>0</v>
      </c>
      <c r="AH121" s="267"/>
      <c r="AI121" s="267"/>
      <c r="AJ121" s="267"/>
      <c r="AK121" s="267"/>
      <c r="AL121" s="267"/>
      <c r="AM121" s="267"/>
      <c r="AN121" s="266">
        <f t="shared" si="0"/>
        <v>0</v>
      </c>
      <c r="AO121" s="267"/>
      <c r="AP121" s="267"/>
      <c r="AQ121" s="82" t="s">
        <v>85</v>
      </c>
      <c r="AR121" s="47"/>
      <c r="AS121" s="83">
        <f>ROUND(SUM(AS122:AS123),2)</f>
        <v>0</v>
      </c>
      <c r="AT121" s="84">
        <f t="shared" si="1"/>
        <v>0</v>
      </c>
      <c r="AU121" s="85">
        <f>ROUND(SUM(AU122:AU123),5)</f>
        <v>0</v>
      </c>
      <c r="AV121" s="84">
        <f>ROUND(AZ121*L29,2)</f>
        <v>0</v>
      </c>
      <c r="AW121" s="84">
        <f>ROUND(BA121*L30,2)</f>
        <v>0</v>
      </c>
      <c r="AX121" s="84">
        <f>ROUND(BB121*L29,2)</f>
        <v>0</v>
      </c>
      <c r="AY121" s="84">
        <f>ROUND(BC121*L30,2)</f>
        <v>0</v>
      </c>
      <c r="AZ121" s="84">
        <f>ROUND(SUM(AZ122:AZ123),2)</f>
        <v>0</v>
      </c>
      <c r="BA121" s="84">
        <f>ROUND(SUM(BA122:BA123),2)</f>
        <v>0</v>
      </c>
      <c r="BB121" s="84">
        <f>ROUND(SUM(BB122:BB123),2)</f>
        <v>0</v>
      </c>
      <c r="BC121" s="84">
        <f>ROUND(SUM(BC122:BC123),2)</f>
        <v>0</v>
      </c>
      <c r="BD121" s="86">
        <f>ROUND(SUM(BD122:BD123),2)</f>
        <v>0</v>
      </c>
      <c r="BS121" s="21" t="s">
        <v>73</v>
      </c>
      <c r="BT121" s="21" t="s">
        <v>90</v>
      </c>
      <c r="BU121" s="21" t="s">
        <v>75</v>
      </c>
      <c r="BV121" s="21" t="s">
        <v>76</v>
      </c>
      <c r="BW121" s="21" t="s">
        <v>154</v>
      </c>
      <c r="BX121" s="21" t="s">
        <v>132</v>
      </c>
      <c r="CL121" s="21" t="s">
        <v>1</v>
      </c>
    </row>
    <row r="122" spans="1:90" s="3" customFormat="1" ht="23.25" customHeight="1">
      <c r="A122" s="87" t="s">
        <v>92</v>
      </c>
      <c r="B122" s="47"/>
      <c r="C122" s="9"/>
      <c r="D122" s="9"/>
      <c r="E122" s="9"/>
      <c r="F122" s="9"/>
      <c r="G122" s="291" t="s">
        <v>155</v>
      </c>
      <c r="H122" s="291"/>
      <c r="I122" s="291"/>
      <c r="J122" s="291"/>
      <c r="K122" s="291"/>
      <c r="L122" s="9"/>
      <c r="M122" s="291" t="s">
        <v>125</v>
      </c>
      <c r="N122" s="291"/>
      <c r="O122" s="291"/>
      <c r="P122" s="291"/>
      <c r="Q122" s="291"/>
      <c r="R122" s="291"/>
      <c r="S122" s="291"/>
      <c r="T122" s="291"/>
      <c r="U122" s="291"/>
      <c r="V122" s="291"/>
      <c r="W122" s="291"/>
      <c r="X122" s="291"/>
      <c r="Y122" s="291"/>
      <c r="Z122" s="291"/>
      <c r="AA122" s="291"/>
      <c r="AB122" s="291"/>
      <c r="AC122" s="291"/>
      <c r="AD122" s="291"/>
      <c r="AE122" s="291"/>
      <c r="AF122" s="291"/>
      <c r="AG122" s="266">
        <f>'SO.102_ZTI1 - Zdravotechn...'!J34</f>
        <v>0</v>
      </c>
      <c r="AH122" s="267"/>
      <c r="AI122" s="267"/>
      <c r="AJ122" s="267"/>
      <c r="AK122" s="267"/>
      <c r="AL122" s="267"/>
      <c r="AM122" s="267"/>
      <c r="AN122" s="266">
        <f t="shared" si="0"/>
        <v>0</v>
      </c>
      <c r="AO122" s="267"/>
      <c r="AP122" s="267"/>
      <c r="AQ122" s="82" t="s">
        <v>85</v>
      </c>
      <c r="AR122" s="47"/>
      <c r="AS122" s="83">
        <v>0</v>
      </c>
      <c r="AT122" s="84">
        <f t="shared" si="1"/>
        <v>0</v>
      </c>
      <c r="AU122" s="85">
        <f>'SO.102_ZTI1 - Zdravotechn...'!P136</f>
        <v>0</v>
      </c>
      <c r="AV122" s="84">
        <f>'SO.102_ZTI1 - Zdravotechn...'!J37</f>
        <v>0</v>
      </c>
      <c r="AW122" s="84">
        <f>'SO.102_ZTI1 - Zdravotechn...'!J38</f>
        <v>0</v>
      </c>
      <c r="AX122" s="84">
        <f>'SO.102_ZTI1 - Zdravotechn...'!J39</f>
        <v>0</v>
      </c>
      <c r="AY122" s="84">
        <f>'SO.102_ZTI1 - Zdravotechn...'!J40</f>
        <v>0</v>
      </c>
      <c r="AZ122" s="84">
        <f>'SO.102_ZTI1 - Zdravotechn...'!F37</f>
        <v>0</v>
      </c>
      <c r="BA122" s="84">
        <f>'SO.102_ZTI1 - Zdravotechn...'!F38</f>
        <v>0</v>
      </c>
      <c r="BB122" s="84">
        <f>'SO.102_ZTI1 - Zdravotechn...'!F39</f>
        <v>0</v>
      </c>
      <c r="BC122" s="84">
        <f>'SO.102_ZTI1 - Zdravotechn...'!F40</f>
        <v>0</v>
      </c>
      <c r="BD122" s="86">
        <f>'SO.102_ZTI1 - Zdravotechn...'!F41</f>
        <v>0</v>
      </c>
      <c r="BT122" s="21" t="s">
        <v>95</v>
      </c>
      <c r="BV122" s="21" t="s">
        <v>76</v>
      </c>
      <c r="BW122" s="21" t="s">
        <v>156</v>
      </c>
      <c r="BX122" s="21" t="s">
        <v>154</v>
      </c>
      <c r="CL122" s="21" t="s">
        <v>1</v>
      </c>
    </row>
    <row r="123" spans="1:90" s="3" customFormat="1" ht="23.25" customHeight="1">
      <c r="A123" s="87" t="s">
        <v>92</v>
      </c>
      <c r="B123" s="47"/>
      <c r="C123" s="9"/>
      <c r="D123" s="9"/>
      <c r="E123" s="9"/>
      <c r="F123" s="9"/>
      <c r="G123" s="291" t="s">
        <v>157</v>
      </c>
      <c r="H123" s="291"/>
      <c r="I123" s="291"/>
      <c r="J123" s="291"/>
      <c r="K123" s="291"/>
      <c r="L123" s="9"/>
      <c r="M123" s="291" t="s">
        <v>158</v>
      </c>
      <c r="N123" s="291"/>
      <c r="O123" s="291"/>
      <c r="P123" s="291"/>
      <c r="Q123" s="291"/>
      <c r="R123" s="291"/>
      <c r="S123" s="291"/>
      <c r="T123" s="291"/>
      <c r="U123" s="291"/>
      <c r="V123" s="291"/>
      <c r="W123" s="291"/>
      <c r="X123" s="291"/>
      <c r="Y123" s="291"/>
      <c r="Z123" s="291"/>
      <c r="AA123" s="291"/>
      <c r="AB123" s="291"/>
      <c r="AC123" s="291"/>
      <c r="AD123" s="291"/>
      <c r="AE123" s="291"/>
      <c r="AF123" s="291"/>
      <c r="AG123" s="266">
        <f>'SO.102_ZTI2 - Rozvody vod...'!J34</f>
        <v>0</v>
      </c>
      <c r="AH123" s="267"/>
      <c r="AI123" s="267"/>
      <c r="AJ123" s="267"/>
      <c r="AK123" s="267"/>
      <c r="AL123" s="267"/>
      <c r="AM123" s="267"/>
      <c r="AN123" s="266">
        <f t="shared" si="0"/>
        <v>0</v>
      </c>
      <c r="AO123" s="267"/>
      <c r="AP123" s="267"/>
      <c r="AQ123" s="82" t="s">
        <v>85</v>
      </c>
      <c r="AR123" s="47"/>
      <c r="AS123" s="83">
        <v>0</v>
      </c>
      <c r="AT123" s="84">
        <f t="shared" si="1"/>
        <v>0</v>
      </c>
      <c r="AU123" s="85">
        <f>'SO.102_ZTI2 - Rozvody vod...'!P136</f>
        <v>0</v>
      </c>
      <c r="AV123" s="84">
        <f>'SO.102_ZTI2 - Rozvody vod...'!J37</f>
        <v>0</v>
      </c>
      <c r="AW123" s="84">
        <f>'SO.102_ZTI2 - Rozvody vod...'!J38</f>
        <v>0</v>
      </c>
      <c r="AX123" s="84">
        <f>'SO.102_ZTI2 - Rozvody vod...'!J39</f>
        <v>0</v>
      </c>
      <c r="AY123" s="84">
        <f>'SO.102_ZTI2 - Rozvody vod...'!J40</f>
        <v>0</v>
      </c>
      <c r="AZ123" s="84">
        <f>'SO.102_ZTI2 - Rozvody vod...'!F37</f>
        <v>0</v>
      </c>
      <c r="BA123" s="84">
        <f>'SO.102_ZTI2 - Rozvody vod...'!F38</f>
        <v>0</v>
      </c>
      <c r="BB123" s="84">
        <f>'SO.102_ZTI2 - Rozvody vod...'!F39</f>
        <v>0</v>
      </c>
      <c r="BC123" s="84">
        <f>'SO.102_ZTI2 - Rozvody vod...'!F40</f>
        <v>0</v>
      </c>
      <c r="BD123" s="86">
        <f>'SO.102_ZTI2 - Rozvody vod...'!F41</f>
        <v>0</v>
      </c>
      <c r="BT123" s="21" t="s">
        <v>95</v>
      </c>
      <c r="BV123" s="21" t="s">
        <v>76</v>
      </c>
      <c r="BW123" s="21" t="s">
        <v>159</v>
      </c>
      <c r="BX123" s="21" t="s">
        <v>154</v>
      </c>
      <c r="CL123" s="21" t="s">
        <v>1</v>
      </c>
    </row>
    <row r="124" spans="1:90" s="3" customFormat="1" ht="16.5" customHeight="1">
      <c r="B124" s="47"/>
      <c r="C124" s="9"/>
      <c r="D124" s="9"/>
      <c r="E124" s="291" t="s">
        <v>160</v>
      </c>
      <c r="F124" s="291"/>
      <c r="G124" s="291"/>
      <c r="H124" s="291"/>
      <c r="I124" s="291"/>
      <c r="J124" s="9"/>
      <c r="K124" s="291" t="s">
        <v>161</v>
      </c>
      <c r="L124" s="291"/>
      <c r="M124" s="291"/>
      <c r="N124" s="291"/>
      <c r="O124" s="291"/>
      <c r="P124" s="291"/>
      <c r="Q124" s="291"/>
      <c r="R124" s="291"/>
      <c r="S124" s="291"/>
      <c r="T124" s="291"/>
      <c r="U124" s="291"/>
      <c r="V124" s="291"/>
      <c r="W124" s="291"/>
      <c r="X124" s="291"/>
      <c r="Y124" s="291"/>
      <c r="Z124" s="291"/>
      <c r="AA124" s="291"/>
      <c r="AB124" s="291"/>
      <c r="AC124" s="291"/>
      <c r="AD124" s="291"/>
      <c r="AE124" s="291"/>
      <c r="AF124" s="291"/>
      <c r="AG124" s="285">
        <f>ROUND(AG125+AG132+AG133,2)</f>
        <v>0</v>
      </c>
      <c r="AH124" s="267"/>
      <c r="AI124" s="267"/>
      <c r="AJ124" s="267"/>
      <c r="AK124" s="267"/>
      <c r="AL124" s="267"/>
      <c r="AM124" s="267"/>
      <c r="AN124" s="266">
        <f t="shared" si="0"/>
        <v>0</v>
      </c>
      <c r="AO124" s="267"/>
      <c r="AP124" s="267"/>
      <c r="AQ124" s="82" t="s">
        <v>85</v>
      </c>
      <c r="AR124" s="47"/>
      <c r="AS124" s="83">
        <f>ROUND(AS125+AS132+AS133,2)</f>
        <v>0</v>
      </c>
      <c r="AT124" s="84">
        <f t="shared" si="1"/>
        <v>0</v>
      </c>
      <c r="AU124" s="85">
        <f>ROUND(AU125+AU132+AU133,5)</f>
        <v>0</v>
      </c>
      <c r="AV124" s="84">
        <f>ROUND(AZ124*L29,2)</f>
        <v>0</v>
      </c>
      <c r="AW124" s="84">
        <f>ROUND(BA124*L30,2)</f>
        <v>0</v>
      </c>
      <c r="AX124" s="84">
        <f>ROUND(BB124*L29,2)</f>
        <v>0</v>
      </c>
      <c r="AY124" s="84">
        <f>ROUND(BC124*L30,2)</f>
        <v>0</v>
      </c>
      <c r="AZ124" s="84">
        <f>ROUND(AZ125+AZ132+AZ133,2)</f>
        <v>0</v>
      </c>
      <c r="BA124" s="84">
        <f>ROUND(BA125+BA132+BA133,2)</f>
        <v>0</v>
      </c>
      <c r="BB124" s="84">
        <f>ROUND(BB125+BB132+BB133,2)</f>
        <v>0</v>
      </c>
      <c r="BC124" s="84">
        <f>ROUND(BC125+BC132+BC133,2)</f>
        <v>0</v>
      </c>
      <c r="BD124" s="86">
        <f>ROUND(BD125+BD132+BD133,2)</f>
        <v>0</v>
      </c>
      <c r="BS124" s="21" t="s">
        <v>73</v>
      </c>
      <c r="BT124" s="21" t="s">
        <v>86</v>
      </c>
      <c r="BU124" s="21" t="s">
        <v>75</v>
      </c>
      <c r="BV124" s="21" t="s">
        <v>76</v>
      </c>
      <c r="BW124" s="21" t="s">
        <v>162</v>
      </c>
      <c r="BX124" s="21" t="s">
        <v>82</v>
      </c>
      <c r="CL124" s="21" t="s">
        <v>1</v>
      </c>
    </row>
    <row r="125" spans="1:90" s="3" customFormat="1" ht="23.25" customHeight="1">
      <c r="B125" s="47"/>
      <c r="C125" s="9"/>
      <c r="D125" s="9"/>
      <c r="E125" s="9"/>
      <c r="F125" s="291" t="s">
        <v>163</v>
      </c>
      <c r="G125" s="291"/>
      <c r="H125" s="291"/>
      <c r="I125" s="291"/>
      <c r="J125" s="291"/>
      <c r="K125" s="9"/>
      <c r="L125" s="291" t="s">
        <v>89</v>
      </c>
      <c r="M125" s="291"/>
      <c r="N125" s="291"/>
      <c r="O125" s="291"/>
      <c r="P125" s="291"/>
      <c r="Q125" s="291"/>
      <c r="R125" s="291"/>
      <c r="S125" s="291"/>
      <c r="T125" s="291"/>
      <c r="U125" s="291"/>
      <c r="V125" s="291"/>
      <c r="W125" s="291"/>
      <c r="X125" s="291"/>
      <c r="Y125" s="291"/>
      <c r="Z125" s="291"/>
      <c r="AA125" s="291"/>
      <c r="AB125" s="291"/>
      <c r="AC125" s="291"/>
      <c r="AD125" s="291"/>
      <c r="AE125" s="291"/>
      <c r="AF125" s="291"/>
      <c r="AG125" s="285">
        <f>ROUND(SUM(AG126:AG131),2)</f>
        <v>0</v>
      </c>
      <c r="AH125" s="267"/>
      <c r="AI125" s="267"/>
      <c r="AJ125" s="267"/>
      <c r="AK125" s="267"/>
      <c r="AL125" s="267"/>
      <c r="AM125" s="267"/>
      <c r="AN125" s="266">
        <f t="shared" si="0"/>
        <v>0</v>
      </c>
      <c r="AO125" s="267"/>
      <c r="AP125" s="267"/>
      <c r="AQ125" s="82" t="s">
        <v>85</v>
      </c>
      <c r="AR125" s="47"/>
      <c r="AS125" s="83">
        <f>ROUND(SUM(AS126:AS131),2)</f>
        <v>0</v>
      </c>
      <c r="AT125" s="84">
        <f t="shared" si="1"/>
        <v>0</v>
      </c>
      <c r="AU125" s="85">
        <f>ROUND(SUM(AU126:AU131),5)</f>
        <v>0</v>
      </c>
      <c r="AV125" s="84">
        <f>ROUND(AZ125*L29,2)</f>
        <v>0</v>
      </c>
      <c r="AW125" s="84">
        <f>ROUND(BA125*L30,2)</f>
        <v>0</v>
      </c>
      <c r="AX125" s="84">
        <f>ROUND(BB125*L29,2)</f>
        <v>0</v>
      </c>
      <c r="AY125" s="84">
        <f>ROUND(BC125*L30,2)</f>
        <v>0</v>
      </c>
      <c r="AZ125" s="84">
        <f>ROUND(SUM(AZ126:AZ131),2)</f>
        <v>0</v>
      </c>
      <c r="BA125" s="84">
        <f>ROUND(SUM(BA126:BA131),2)</f>
        <v>0</v>
      </c>
      <c r="BB125" s="84">
        <f>ROUND(SUM(BB126:BB131),2)</f>
        <v>0</v>
      </c>
      <c r="BC125" s="84">
        <f>ROUND(SUM(BC126:BC131),2)</f>
        <v>0</v>
      </c>
      <c r="BD125" s="86">
        <f>ROUND(SUM(BD126:BD131),2)</f>
        <v>0</v>
      </c>
      <c r="BS125" s="21" t="s">
        <v>73</v>
      </c>
      <c r="BT125" s="21" t="s">
        <v>90</v>
      </c>
      <c r="BU125" s="21" t="s">
        <v>75</v>
      </c>
      <c r="BV125" s="21" t="s">
        <v>76</v>
      </c>
      <c r="BW125" s="21" t="s">
        <v>164</v>
      </c>
      <c r="BX125" s="21" t="s">
        <v>162</v>
      </c>
      <c r="CL125" s="21" t="s">
        <v>1</v>
      </c>
    </row>
    <row r="126" spans="1:90" s="3" customFormat="1" ht="23.25" customHeight="1">
      <c r="A126" s="87" t="s">
        <v>92</v>
      </c>
      <c r="B126" s="47"/>
      <c r="C126" s="9"/>
      <c r="D126" s="9"/>
      <c r="E126" s="9"/>
      <c r="F126" s="9"/>
      <c r="G126" s="291" t="s">
        <v>165</v>
      </c>
      <c r="H126" s="291"/>
      <c r="I126" s="291"/>
      <c r="J126" s="291"/>
      <c r="K126" s="291"/>
      <c r="L126" s="9"/>
      <c r="M126" s="291" t="s">
        <v>94</v>
      </c>
      <c r="N126" s="291"/>
      <c r="O126" s="291"/>
      <c r="P126" s="291"/>
      <c r="Q126" s="291"/>
      <c r="R126" s="291"/>
      <c r="S126" s="291"/>
      <c r="T126" s="291"/>
      <c r="U126" s="291"/>
      <c r="V126" s="291"/>
      <c r="W126" s="291"/>
      <c r="X126" s="291"/>
      <c r="Y126" s="291"/>
      <c r="Z126" s="291"/>
      <c r="AA126" s="291"/>
      <c r="AB126" s="291"/>
      <c r="AC126" s="291"/>
      <c r="AD126" s="291"/>
      <c r="AE126" s="291"/>
      <c r="AF126" s="291"/>
      <c r="AG126" s="266">
        <f>'SO.103_ASR1 - Búracie práce'!J34</f>
        <v>0</v>
      </c>
      <c r="AH126" s="267"/>
      <c r="AI126" s="267"/>
      <c r="AJ126" s="267"/>
      <c r="AK126" s="267"/>
      <c r="AL126" s="267"/>
      <c r="AM126" s="267"/>
      <c r="AN126" s="266">
        <f t="shared" ref="AN126:AN157" si="2">SUM(AG126,AT126)</f>
        <v>0</v>
      </c>
      <c r="AO126" s="267"/>
      <c r="AP126" s="267"/>
      <c r="AQ126" s="82" t="s">
        <v>85</v>
      </c>
      <c r="AR126" s="47"/>
      <c r="AS126" s="83">
        <v>0</v>
      </c>
      <c r="AT126" s="84">
        <f t="shared" ref="AT126:AT157" si="3">ROUND(SUM(AV126:AW126),2)</f>
        <v>0</v>
      </c>
      <c r="AU126" s="85">
        <f>'SO.103_ASR1 - Búracie práce'!P133</f>
        <v>0</v>
      </c>
      <c r="AV126" s="84">
        <f>'SO.103_ASR1 - Búracie práce'!J37</f>
        <v>0</v>
      </c>
      <c r="AW126" s="84">
        <f>'SO.103_ASR1 - Búracie práce'!J38</f>
        <v>0</v>
      </c>
      <c r="AX126" s="84">
        <f>'SO.103_ASR1 - Búracie práce'!J39</f>
        <v>0</v>
      </c>
      <c r="AY126" s="84">
        <f>'SO.103_ASR1 - Búracie práce'!J40</f>
        <v>0</v>
      </c>
      <c r="AZ126" s="84">
        <f>'SO.103_ASR1 - Búracie práce'!F37</f>
        <v>0</v>
      </c>
      <c r="BA126" s="84">
        <f>'SO.103_ASR1 - Búracie práce'!F38</f>
        <v>0</v>
      </c>
      <c r="BB126" s="84">
        <f>'SO.103_ASR1 - Búracie práce'!F39</f>
        <v>0</v>
      </c>
      <c r="BC126" s="84">
        <f>'SO.103_ASR1 - Búracie práce'!F40</f>
        <v>0</v>
      </c>
      <c r="BD126" s="86">
        <f>'SO.103_ASR1 - Búracie práce'!F41</f>
        <v>0</v>
      </c>
      <c r="BT126" s="21" t="s">
        <v>95</v>
      </c>
      <c r="BV126" s="21" t="s">
        <v>76</v>
      </c>
      <c r="BW126" s="21" t="s">
        <v>166</v>
      </c>
      <c r="BX126" s="21" t="s">
        <v>164</v>
      </c>
      <c r="CL126" s="21" t="s">
        <v>1</v>
      </c>
    </row>
    <row r="127" spans="1:90" s="3" customFormat="1" ht="23.25" customHeight="1">
      <c r="A127" s="87" t="s">
        <v>92</v>
      </c>
      <c r="B127" s="47"/>
      <c r="C127" s="9"/>
      <c r="D127" s="9"/>
      <c r="E127" s="9"/>
      <c r="F127" s="9"/>
      <c r="G127" s="291" t="s">
        <v>167</v>
      </c>
      <c r="H127" s="291"/>
      <c r="I127" s="291"/>
      <c r="J127" s="291"/>
      <c r="K127" s="291"/>
      <c r="L127" s="9"/>
      <c r="M127" s="291" t="s">
        <v>98</v>
      </c>
      <c r="N127" s="291"/>
      <c r="O127" s="291"/>
      <c r="P127" s="291"/>
      <c r="Q127" s="291"/>
      <c r="R127" s="291"/>
      <c r="S127" s="291"/>
      <c r="T127" s="291"/>
      <c r="U127" s="291"/>
      <c r="V127" s="291"/>
      <c r="W127" s="291"/>
      <c r="X127" s="291"/>
      <c r="Y127" s="291"/>
      <c r="Z127" s="291"/>
      <c r="AA127" s="291"/>
      <c r="AB127" s="291"/>
      <c r="AC127" s="291"/>
      <c r="AD127" s="291"/>
      <c r="AE127" s="291"/>
      <c r="AF127" s="291"/>
      <c r="AG127" s="266">
        <f>'SO.103_ASR2 - Fasáda'!J34</f>
        <v>0</v>
      </c>
      <c r="AH127" s="267"/>
      <c r="AI127" s="267"/>
      <c r="AJ127" s="267"/>
      <c r="AK127" s="267"/>
      <c r="AL127" s="267"/>
      <c r="AM127" s="267"/>
      <c r="AN127" s="266">
        <f t="shared" si="2"/>
        <v>0</v>
      </c>
      <c r="AO127" s="267"/>
      <c r="AP127" s="267"/>
      <c r="AQ127" s="82" t="s">
        <v>85</v>
      </c>
      <c r="AR127" s="47"/>
      <c r="AS127" s="83">
        <v>0</v>
      </c>
      <c r="AT127" s="84">
        <f t="shared" si="3"/>
        <v>0</v>
      </c>
      <c r="AU127" s="85">
        <f>'SO.103_ASR2 - Fasáda'!P132</f>
        <v>0</v>
      </c>
      <c r="AV127" s="84">
        <f>'SO.103_ASR2 - Fasáda'!J37</f>
        <v>0</v>
      </c>
      <c r="AW127" s="84">
        <f>'SO.103_ASR2 - Fasáda'!J38</f>
        <v>0</v>
      </c>
      <c r="AX127" s="84">
        <f>'SO.103_ASR2 - Fasáda'!J39</f>
        <v>0</v>
      </c>
      <c r="AY127" s="84">
        <f>'SO.103_ASR2 - Fasáda'!J40</f>
        <v>0</v>
      </c>
      <c r="AZ127" s="84">
        <f>'SO.103_ASR2 - Fasáda'!F37</f>
        <v>0</v>
      </c>
      <c r="BA127" s="84">
        <f>'SO.103_ASR2 - Fasáda'!F38</f>
        <v>0</v>
      </c>
      <c r="BB127" s="84">
        <f>'SO.103_ASR2 - Fasáda'!F39</f>
        <v>0</v>
      </c>
      <c r="BC127" s="84">
        <f>'SO.103_ASR2 - Fasáda'!F40</f>
        <v>0</v>
      </c>
      <c r="BD127" s="86">
        <f>'SO.103_ASR2 - Fasáda'!F41</f>
        <v>0</v>
      </c>
      <c r="BT127" s="21" t="s">
        <v>95</v>
      </c>
      <c r="BV127" s="21" t="s">
        <v>76</v>
      </c>
      <c r="BW127" s="21" t="s">
        <v>168</v>
      </c>
      <c r="BX127" s="21" t="s">
        <v>164</v>
      </c>
      <c r="CL127" s="21" t="s">
        <v>1</v>
      </c>
    </row>
    <row r="128" spans="1:90" s="3" customFormat="1" ht="23.25" customHeight="1">
      <c r="A128" s="87" t="s">
        <v>92</v>
      </c>
      <c r="B128" s="47"/>
      <c r="C128" s="9"/>
      <c r="D128" s="9"/>
      <c r="E128" s="9"/>
      <c r="F128" s="9"/>
      <c r="G128" s="291" t="s">
        <v>169</v>
      </c>
      <c r="H128" s="291"/>
      <c r="I128" s="291"/>
      <c r="J128" s="291"/>
      <c r="K128" s="291"/>
      <c r="L128" s="9"/>
      <c r="M128" s="291" t="s">
        <v>101</v>
      </c>
      <c r="N128" s="291"/>
      <c r="O128" s="291"/>
      <c r="P128" s="291"/>
      <c r="Q128" s="291"/>
      <c r="R128" s="291"/>
      <c r="S128" s="291"/>
      <c r="T128" s="291"/>
      <c r="U128" s="291"/>
      <c r="V128" s="291"/>
      <c r="W128" s="291"/>
      <c r="X128" s="291"/>
      <c r="Y128" s="291"/>
      <c r="Z128" s="291"/>
      <c r="AA128" s="291"/>
      <c r="AB128" s="291"/>
      <c r="AC128" s="291"/>
      <c r="AD128" s="291"/>
      <c r="AE128" s="291"/>
      <c r="AF128" s="291"/>
      <c r="AG128" s="266">
        <f>'SO.103_ASR3 - Zastrešenie'!J34</f>
        <v>0</v>
      </c>
      <c r="AH128" s="267"/>
      <c r="AI128" s="267"/>
      <c r="AJ128" s="267"/>
      <c r="AK128" s="267"/>
      <c r="AL128" s="267"/>
      <c r="AM128" s="267"/>
      <c r="AN128" s="266">
        <f t="shared" si="2"/>
        <v>0</v>
      </c>
      <c r="AO128" s="267"/>
      <c r="AP128" s="267"/>
      <c r="AQ128" s="82" t="s">
        <v>85</v>
      </c>
      <c r="AR128" s="47"/>
      <c r="AS128" s="83">
        <v>0</v>
      </c>
      <c r="AT128" s="84">
        <f t="shared" si="3"/>
        <v>0</v>
      </c>
      <c r="AU128" s="85">
        <f>'SO.103_ASR3 - Zastrešenie'!P134</f>
        <v>0</v>
      </c>
      <c r="AV128" s="84">
        <f>'SO.103_ASR3 - Zastrešenie'!J37</f>
        <v>0</v>
      </c>
      <c r="AW128" s="84">
        <f>'SO.103_ASR3 - Zastrešenie'!J38</f>
        <v>0</v>
      </c>
      <c r="AX128" s="84">
        <f>'SO.103_ASR3 - Zastrešenie'!J39</f>
        <v>0</v>
      </c>
      <c r="AY128" s="84">
        <f>'SO.103_ASR3 - Zastrešenie'!J40</f>
        <v>0</v>
      </c>
      <c r="AZ128" s="84">
        <f>'SO.103_ASR3 - Zastrešenie'!F37</f>
        <v>0</v>
      </c>
      <c r="BA128" s="84">
        <f>'SO.103_ASR3 - Zastrešenie'!F38</f>
        <v>0</v>
      </c>
      <c r="BB128" s="84">
        <f>'SO.103_ASR3 - Zastrešenie'!F39</f>
        <v>0</v>
      </c>
      <c r="BC128" s="84">
        <f>'SO.103_ASR3 - Zastrešenie'!F40</f>
        <v>0</v>
      </c>
      <c r="BD128" s="86">
        <f>'SO.103_ASR3 - Zastrešenie'!F41</f>
        <v>0</v>
      </c>
      <c r="BT128" s="21" t="s">
        <v>95</v>
      </c>
      <c r="BV128" s="21" t="s">
        <v>76</v>
      </c>
      <c r="BW128" s="21" t="s">
        <v>170</v>
      </c>
      <c r="BX128" s="21" t="s">
        <v>164</v>
      </c>
      <c r="CL128" s="21" t="s">
        <v>1</v>
      </c>
    </row>
    <row r="129" spans="1:90" s="3" customFormat="1" ht="23.25" customHeight="1">
      <c r="A129" s="87" t="s">
        <v>92</v>
      </c>
      <c r="B129" s="47"/>
      <c r="C129" s="9"/>
      <c r="D129" s="9"/>
      <c r="E129" s="9"/>
      <c r="F129" s="9"/>
      <c r="G129" s="291" t="s">
        <v>171</v>
      </c>
      <c r="H129" s="291"/>
      <c r="I129" s="291"/>
      <c r="J129" s="291"/>
      <c r="K129" s="291"/>
      <c r="L129" s="9"/>
      <c r="M129" s="291" t="s">
        <v>104</v>
      </c>
      <c r="N129" s="291"/>
      <c r="O129" s="291"/>
      <c r="P129" s="291"/>
      <c r="Q129" s="291"/>
      <c r="R129" s="291"/>
      <c r="S129" s="291"/>
      <c r="T129" s="291"/>
      <c r="U129" s="291"/>
      <c r="V129" s="291"/>
      <c r="W129" s="291"/>
      <c r="X129" s="291"/>
      <c r="Y129" s="291"/>
      <c r="Z129" s="291"/>
      <c r="AA129" s="291"/>
      <c r="AB129" s="291"/>
      <c r="AC129" s="291"/>
      <c r="AD129" s="291"/>
      <c r="AE129" s="291"/>
      <c r="AF129" s="291"/>
      <c r="AG129" s="266">
        <f>'SO.103_ASR4 - Výplňové ko...'!J34</f>
        <v>0</v>
      </c>
      <c r="AH129" s="267"/>
      <c r="AI129" s="267"/>
      <c r="AJ129" s="267"/>
      <c r="AK129" s="267"/>
      <c r="AL129" s="267"/>
      <c r="AM129" s="267"/>
      <c r="AN129" s="266">
        <f t="shared" si="2"/>
        <v>0</v>
      </c>
      <c r="AO129" s="267"/>
      <c r="AP129" s="267"/>
      <c r="AQ129" s="82" t="s">
        <v>85</v>
      </c>
      <c r="AR129" s="47"/>
      <c r="AS129" s="83">
        <v>0</v>
      </c>
      <c r="AT129" s="84">
        <f t="shared" si="3"/>
        <v>0</v>
      </c>
      <c r="AU129" s="85">
        <f>'SO.103_ASR4 - Výplňové ko...'!P132</f>
        <v>0</v>
      </c>
      <c r="AV129" s="84">
        <f>'SO.103_ASR4 - Výplňové ko...'!J37</f>
        <v>0</v>
      </c>
      <c r="AW129" s="84">
        <f>'SO.103_ASR4 - Výplňové ko...'!J38</f>
        <v>0</v>
      </c>
      <c r="AX129" s="84">
        <f>'SO.103_ASR4 - Výplňové ko...'!J39</f>
        <v>0</v>
      </c>
      <c r="AY129" s="84">
        <f>'SO.103_ASR4 - Výplňové ko...'!J40</f>
        <v>0</v>
      </c>
      <c r="AZ129" s="84">
        <f>'SO.103_ASR4 - Výplňové ko...'!F37</f>
        <v>0</v>
      </c>
      <c r="BA129" s="84">
        <f>'SO.103_ASR4 - Výplňové ko...'!F38</f>
        <v>0</v>
      </c>
      <c r="BB129" s="84">
        <f>'SO.103_ASR4 - Výplňové ko...'!F39</f>
        <v>0</v>
      </c>
      <c r="BC129" s="84">
        <f>'SO.103_ASR4 - Výplňové ko...'!F40</f>
        <v>0</v>
      </c>
      <c r="BD129" s="86">
        <f>'SO.103_ASR4 - Výplňové ko...'!F41</f>
        <v>0</v>
      </c>
      <c r="BT129" s="21" t="s">
        <v>95</v>
      </c>
      <c r="BV129" s="21" t="s">
        <v>76</v>
      </c>
      <c r="BW129" s="21" t="s">
        <v>172</v>
      </c>
      <c r="BX129" s="21" t="s">
        <v>164</v>
      </c>
      <c r="CL129" s="21" t="s">
        <v>1</v>
      </c>
    </row>
    <row r="130" spans="1:90" s="3" customFormat="1" ht="23.25" customHeight="1">
      <c r="A130" s="87" t="s">
        <v>92</v>
      </c>
      <c r="B130" s="47"/>
      <c r="C130" s="9"/>
      <c r="D130" s="9"/>
      <c r="E130" s="9"/>
      <c r="F130" s="9"/>
      <c r="G130" s="291" t="s">
        <v>173</v>
      </c>
      <c r="H130" s="291"/>
      <c r="I130" s="291"/>
      <c r="J130" s="291"/>
      <c r="K130" s="291"/>
      <c r="L130" s="9"/>
      <c r="M130" s="291" t="s">
        <v>107</v>
      </c>
      <c r="N130" s="291"/>
      <c r="O130" s="291"/>
      <c r="P130" s="291"/>
      <c r="Q130" s="291"/>
      <c r="R130" s="291"/>
      <c r="S130" s="291"/>
      <c r="T130" s="291"/>
      <c r="U130" s="291"/>
      <c r="V130" s="291"/>
      <c r="W130" s="291"/>
      <c r="X130" s="291"/>
      <c r="Y130" s="291"/>
      <c r="Z130" s="291"/>
      <c r="AA130" s="291"/>
      <c r="AB130" s="291"/>
      <c r="AC130" s="291"/>
      <c r="AD130" s="291"/>
      <c r="AE130" s="291"/>
      <c r="AF130" s="291"/>
      <c r="AG130" s="266">
        <f>'SO.103_ASR5 - Interiér'!J34</f>
        <v>0</v>
      </c>
      <c r="AH130" s="267"/>
      <c r="AI130" s="267"/>
      <c r="AJ130" s="267"/>
      <c r="AK130" s="267"/>
      <c r="AL130" s="267"/>
      <c r="AM130" s="267"/>
      <c r="AN130" s="266">
        <f t="shared" si="2"/>
        <v>0</v>
      </c>
      <c r="AO130" s="267"/>
      <c r="AP130" s="267"/>
      <c r="AQ130" s="82" t="s">
        <v>85</v>
      </c>
      <c r="AR130" s="47"/>
      <c r="AS130" s="83">
        <v>0</v>
      </c>
      <c r="AT130" s="84">
        <f t="shared" si="3"/>
        <v>0</v>
      </c>
      <c r="AU130" s="85">
        <f>'SO.103_ASR5 - Interiér'!P130</f>
        <v>0</v>
      </c>
      <c r="AV130" s="84">
        <f>'SO.103_ASR5 - Interiér'!J37</f>
        <v>0</v>
      </c>
      <c r="AW130" s="84">
        <f>'SO.103_ASR5 - Interiér'!J38</f>
        <v>0</v>
      </c>
      <c r="AX130" s="84">
        <f>'SO.103_ASR5 - Interiér'!J39</f>
        <v>0</v>
      </c>
      <c r="AY130" s="84">
        <f>'SO.103_ASR5 - Interiér'!J40</f>
        <v>0</v>
      </c>
      <c r="AZ130" s="84">
        <f>'SO.103_ASR5 - Interiér'!F37</f>
        <v>0</v>
      </c>
      <c r="BA130" s="84">
        <f>'SO.103_ASR5 - Interiér'!F38</f>
        <v>0</v>
      </c>
      <c r="BB130" s="84">
        <f>'SO.103_ASR5 - Interiér'!F39</f>
        <v>0</v>
      </c>
      <c r="BC130" s="84">
        <f>'SO.103_ASR5 - Interiér'!F40</f>
        <v>0</v>
      </c>
      <c r="BD130" s="86">
        <f>'SO.103_ASR5 - Interiér'!F41</f>
        <v>0</v>
      </c>
      <c r="BT130" s="21" t="s">
        <v>95</v>
      </c>
      <c r="BV130" s="21" t="s">
        <v>76</v>
      </c>
      <c r="BW130" s="21" t="s">
        <v>174</v>
      </c>
      <c r="BX130" s="21" t="s">
        <v>164</v>
      </c>
      <c r="CL130" s="21" t="s">
        <v>1</v>
      </c>
    </row>
    <row r="131" spans="1:90" s="3" customFormat="1" ht="23.25" customHeight="1">
      <c r="A131" s="87" t="s">
        <v>92</v>
      </c>
      <c r="B131" s="47"/>
      <c r="C131" s="9"/>
      <c r="D131" s="9"/>
      <c r="E131" s="9"/>
      <c r="F131" s="9"/>
      <c r="G131" s="291" t="s">
        <v>175</v>
      </c>
      <c r="H131" s="291"/>
      <c r="I131" s="291"/>
      <c r="J131" s="291"/>
      <c r="K131" s="291"/>
      <c r="L131" s="9"/>
      <c r="M131" s="291" t="s">
        <v>110</v>
      </c>
      <c r="N131" s="291"/>
      <c r="O131" s="291"/>
      <c r="P131" s="291"/>
      <c r="Q131" s="291"/>
      <c r="R131" s="291"/>
      <c r="S131" s="291"/>
      <c r="T131" s="291"/>
      <c r="U131" s="291"/>
      <c r="V131" s="291"/>
      <c r="W131" s="291"/>
      <c r="X131" s="291"/>
      <c r="Y131" s="291"/>
      <c r="Z131" s="291"/>
      <c r="AA131" s="291"/>
      <c r="AB131" s="291"/>
      <c r="AC131" s="291"/>
      <c r="AD131" s="291"/>
      <c r="AE131" s="291"/>
      <c r="AF131" s="291"/>
      <c r="AG131" s="266">
        <f>'SO.103_ASR6 - Ostatné'!J34</f>
        <v>0</v>
      </c>
      <c r="AH131" s="267"/>
      <c r="AI131" s="267"/>
      <c r="AJ131" s="267"/>
      <c r="AK131" s="267"/>
      <c r="AL131" s="267"/>
      <c r="AM131" s="267"/>
      <c r="AN131" s="266">
        <f t="shared" si="2"/>
        <v>0</v>
      </c>
      <c r="AO131" s="267"/>
      <c r="AP131" s="267"/>
      <c r="AQ131" s="82" t="s">
        <v>85</v>
      </c>
      <c r="AR131" s="47"/>
      <c r="AS131" s="83">
        <v>0</v>
      </c>
      <c r="AT131" s="84">
        <f t="shared" si="3"/>
        <v>0</v>
      </c>
      <c r="AU131" s="85">
        <f>'SO.103_ASR6 - Ostatné'!P140</f>
        <v>0</v>
      </c>
      <c r="AV131" s="84">
        <f>'SO.103_ASR6 - Ostatné'!J37</f>
        <v>0</v>
      </c>
      <c r="AW131" s="84">
        <f>'SO.103_ASR6 - Ostatné'!J38</f>
        <v>0</v>
      </c>
      <c r="AX131" s="84">
        <f>'SO.103_ASR6 - Ostatné'!J39</f>
        <v>0</v>
      </c>
      <c r="AY131" s="84">
        <f>'SO.103_ASR6 - Ostatné'!J40</f>
        <v>0</v>
      </c>
      <c r="AZ131" s="84">
        <f>'SO.103_ASR6 - Ostatné'!F37</f>
        <v>0</v>
      </c>
      <c r="BA131" s="84">
        <f>'SO.103_ASR6 - Ostatné'!F38</f>
        <v>0</v>
      </c>
      <c r="BB131" s="84">
        <f>'SO.103_ASR6 - Ostatné'!F39</f>
        <v>0</v>
      </c>
      <c r="BC131" s="84">
        <f>'SO.103_ASR6 - Ostatné'!F40</f>
        <v>0</v>
      </c>
      <c r="BD131" s="86">
        <f>'SO.103_ASR6 - Ostatné'!F41</f>
        <v>0</v>
      </c>
      <c r="BT131" s="21" t="s">
        <v>95</v>
      </c>
      <c r="BV131" s="21" t="s">
        <v>76</v>
      </c>
      <c r="BW131" s="21" t="s">
        <v>176</v>
      </c>
      <c r="BX131" s="21" t="s">
        <v>164</v>
      </c>
      <c r="CL131" s="21" t="s">
        <v>1</v>
      </c>
    </row>
    <row r="132" spans="1:90" s="3" customFormat="1" ht="23.25" customHeight="1">
      <c r="A132" s="87" t="s">
        <v>92</v>
      </c>
      <c r="B132" s="47"/>
      <c r="C132" s="9"/>
      <c r="D132" s="9"/>
      <c r="E132" s="9"/>
      <c r="F132" s="291" t="s">
        <v>177</v>
      </c>
      <c r="G132" s="291"/>
      <c r="H132" s="291"/>
      <c r="I132" s="291"/>
      <c r="J132" s="291"/>
      <c r="K132" s="9"/>
      <c r="L132" s="291" t="s">
        <v>113</v>
      </c>
      <c r="M132" s="291"/>
      <c r="N132" s="291"/>
      <c r="O132" s="291"/>
      <c r="P132" s="291"/>
      <c r="Q132" s="291"/>
      <c r="R132" s="291"/>
      <c r="S132" s="291"/>
      <c r="T132" s="291"/>
      <c r="U132" s="291"/>
      <c r="V132" s="291"/>
      <c r="W132" s="291"/>
      <c r="X132" s="291"/>
      <c r="Y132" s="291"/>
      <c r="Z132" s="291"/>
      <c r="AA132" s="291"/>
      <c r="AB132" s="291"/>
      <c r="AC132" s="291"/>
      <c r="AD132" s="291"/>
      <c r="AE132" s="291"/>
      <c r="AF132" s="291"/>
      <c r="AG132" s="266">
        <f>'SO.103_ELI - Elektroinšta...'!J34</f>
        <v>0</v>
      </c>
      <c r="AH132" s="267"/>
      <c r="AI132" s="267"/>
      <c r="AJ132" s="267"/>
      <c r="AK132" s="267"/>
      <c r="AL132" s="267"/>
      <c r="AM132" s="267"/>
      <c r="AN132" s="266">
        <f t="shared" si="2"/>
        <v>0</v>
      </c>
      <c r="AO132" s="267"/>
      <c r="AP132" s="267"/>
      <c r="AQ132" s="82" t="s">
        <v>85</v>
      </c>
      <c r="AR132" s="47"/>
      <c r="AS132" s="83">
        <v>0</v>
      </c>
      <c r="AT132" s="84">
        <f t="shared" si="3"/>
        <v>0</v>
      </c>
      <c r="AU132" s="85">
        <f>'SO.103_ELI - Elektroinšta...'!P126</f>
        <v>0</v>
      </c>
      <c r="AV132" s="84">
        <f>'SO.103_ELI - Elektroinšta...'!J37</f>
        <v>0</v>
      </c>
      <c r="AW132" s="84">
        <f>'SO.103_ELI - Elektroinšta...'!J38</f>
        <v>0</v>
      </c>
      <c r="AX132" s="84">
        <f>'SO.103_ELI - Elektroinšta...'!J39</f>
        <v>0</v>
      </c>
      <c r="AY132" s="84">
        <f>'SO.103_ELI - Elektroinšta...'!J40</f>
        <v>0</v>
      </c>
      <c r="AZ132" s="84">
        <f>'SO.103_ELI - Elektroinšta...'!F37</f>
        <v>0</v>
      </c>
      <c r="BA132" s="84">
        <f>'SO.103_ELI - Elektroinšta...'!F38</f>
        <v>0</v>
      </c>
      <c r="BB132" s="84">
        <f>'SO.103_ELI - Elektroinšta...'!F39</f>
        <v>0</v>
      </c>
      <c r="BC132" s="84">
        <f>'SO.103_ELI - Elektroinšta...'!F40</f>
        <v>0</v>
      </c>
      <c r="BD132" s="86">
        <f>'SO.103_ELI - Elektroinšta...'!F41</f>
        <v>0</v>
      </c>
      <c r="BT132" s="21" t="s">
        <v>90</v>
      </c>
      <c r="BV132" s="21" t="s">
        <v>76</v>
      </c>
      <c r="BW132" s="21" t="s">
        <v>178</v>
      </c>
      <c r="BX132" s="21" t="s">
        <v>162</v>
      </c>
      <c r="CL132" s="21" t="s">
        <v>1</v>
      </c>
    </row>
    <row r="133" spans="1:90" s="3" customFormat="1" ht="23.25" customHeight="1">
      <c r="A133" s="87" t="s">
        <v>92</v>
      </c>
      <c r="B133" s="47"/>
      <c r="C133" s="9"/>
      <c r="D133" s="9"/>
      <c r="E133" s="9"/>
      <c r="F133" s="291" t="s">
        <v>179</v>
      </c>
      <c r="G133" s="291"/>
      <c r="H133" s="291"/>
      <c r="I133" s="291"/>
      <c r="J133" s="291"/>
      <c r="K133" s="9"/>
      <c r="L133" s="291" t="s">
        <v>180</v>
      </c>
      <c r="M133" s="291"/>
      <c r="N133" s="291"/>
      <c r="O133" s="291"/>
      <c r="P133" s="291"/>
      <c r="Q133" s="291"/>
      <c r="R133" s="291"/>
      <c r="S133" s="291"/>
      <c r="T133" s="291"/>
      <c r="U133" s="291"/>
      <c r="V133" s="291"/>
      <c r="W133" s="291"/>
      <c r="X133" s="291"/>
      <c r="Y133" s="291"/>
      <c r="Z133" s="291"/>
      <c r="AA133" s="291"/>
      <c r="AB133" s="291"/>
      <c r="AC133" s="291"/>
      <c r="AD133" s="291"/>
      <c r="AE133" s="291"/>
      <c r="AF133" s="291"/>
      <c r="AG133" s="266">
        <f>'SO.103_UK - Vyregulovanie UK'!J34</f>
        <v>0</v>
      </c>
      <c r="AH133" s="267"/>
      <c r="AI133" s="267"/>
      <c r="AJ133" s="267"/>
      <c r="AK133" s="267"/>
      <c r="AL133" s="267"/>
      <c r="AM133" s="267"/>
      <c r="AN133" s="266">
        <f t="shared" si="2"/>
        <v>0</v>
      </c>
      <c r="AO133" s="267"/>
      <c r="AP133" s="267"/>
      <c r="AQ133" s="82" t="s">
        <v>85</v>
      </c>
      <c r="AR133" s="47"/>
      <c r="AS133" s="83">
        <v>0</v>
      </c>
      <c r="AT133" s="84">
        <f t="shared" si="3"/>
        <v>0</v>
      </c>
      <c r="AU133" s="85">
        <f>'SO.103_UK - Vyregulovanie UK'!P131</f>
        <v>0</v>
      </c>
      <c r="AV133" s="84">
        <f>'SO.103_UK - Vyregulovanie UK'!J37</f>
        <v>0</v>
      </c>
      <c r="AW133" s="84">
        <f>'SO.103_UK - Vyregulovanie UK'!J38</f>
        <v>0</v>
      </c>
      <c r="AX133" s="84">
        <f>'SO.103_UK - Vyregulovanie UK'!J39</f>
        <v>0</v>
      </c>
      <c r="AY133" s="84">
        <f>'SO.103_UK - Vyregulovanie UK'!J40</f>
        <v>0</v>
      </c>
      <c r="AZ133" s="84">
        <f>'SO.103_UK - Vyregulovanie UK'!F37</f>
        <v>0</v>
      </c>
      <c r="BA133" s="84">
        <f>'SO.103_UK - Vyregulovanie UK'!F38</f>
        <v>0</v>
      </c>
      <c r="BB133" s="84">
        <f>'SO.103_UK - Vyregulovanie UK'!F39</f>
        <v>0</v>
      </c>
      <c r="BC133" s="84">
        <f>'SO.103_UK - Vyregulovanie UK'!F40</f>
        <v>0</v>
      </c>
      <c r="BD133" s="86">
        <f>'SO.103_UK - Vyregulovanie UK'!F41</f>
        <v>0</v>
      </c>
      <c r="BT133" s="21" t="s">
        <v>90</v>
      </c>
      <c r="BV133" s="21" t="s">
        <v>76</v>
      </c>
      <c r="BW133" s="21" t="s">
        <v>181</v>
      </c>
      <c r="BX133" s="21" t="s">
        <v>162</v>
      </c>
      <c r="CL133" s="21" t="s">
        <v>1</v>
      </c>
    </row>
    <row r="134" spans="1:90" s="3" customFormat="1" ht="16.5" customHeight="1">
      <c r="B134" s="47"/>
      <c r="C134" s="9"/>
      <c r="D134" s="9"/>
      <c r="E134" s="291" t="s">
        <v>182</v>
      </c>
      <c r="F134" s="291"/>
      <c r="G134" s="291"/>
      <c r="H134" s="291"/>
      <c r="I134" s="291"/>
      <c r="J134" s="9"/>
      <c r="K134" s="291" t="s">
        <v>183</v>
      </c>
      <c r="L134" s="291"/>
      <c r="M134" s="291"/>
      <c r="N134" s="291"/>
      <c r="O134" s="291"/>
      <c r="P134" s="291"/>
      <c r="Q134" s="291"/>
      <c r="R134" s="291"/>
      <c r="S134" s="291"/>
      <c r="T134" s="291"/>
      <c r="U134" s="291"/>
      <c r="V134" s="291"/>
      <c r="W134" s="291"/>
      <c r="X134" s="291"/>
      <c r="Y134" s="291"/>
      <c r="Z134" s="291"/>
      <c r="AA134" s="291"/>
      <c r="AB134" s="291"/>
      <c r="AC134" s="291"/>
      <c r="AD134" s="291"/>
      <c r="AE134" s="291"/>
      <c r="AF134" s="291"/>
      <c r="AG134" s="285">
        <f>ROUND(AG135+SUM(AG141:AG143),2)</f>
        <v>0</v>
      </c>
      <c r="AH134" s="267"/>
      <c r="AI134" s="267"/>
      <c r="AJ134" s="267"/>
      <c r="AK134" s="267"/>
      <c r="AL134" s="267"/>
      <c r="AM134" s="267"/>
      <c r="AN134" s="266">
        <f t="shared" si="2"/>
        <v>0</v>
      </c>
      <c r="AO134" s="267"/>
      <c r="AP134" s="267"/>
      <c r="AQ134" s="82" t="s">
        <v>85</v>
      </c>
      <c r="AR134" s="47"/>
      <c r="AS134" s="83">
        <f>ROUND(AS135+SUM(AS141:AS143),2)</f>
        <v>0</v>
      </c>
      <c r="AT134" s="84">
        <f t="shared" si="3"/>
        <v>0</v>
      </c>
      <c r="AU134" s="85">
        <f>ROUND(AU135+SUM(AU141:AU143),5)</f>
        <v>0</v>
      </c>
      <c r="AV134" s="84">
        <f>ROUND(AZ134*L29,2)</f>
        <v>0</v>
      </c>
      <c r="AW134" s="84">
        <f>ROUND(BA134*L30,2)</f>
        <v>0</v>
      </c>
      <c r="AX134" s="84">
        <f>ROUND(BB134*L29,2)</f>
        <v>0</v>
      </c>
      <c r="AY134" s="84">
        <f>ROUND(BC134*L30,2)</f>
        <v>0</v>
      </c>
      <c r="AZ134" s="84">
        <f>ROUND(AZ135+SUM(AZ141:AZ143),2)</f>
        <v>0</v>
      </c>
      <c r="BA134" s="84">
        <f>ROUND(BA135+SUM(BA141:BA143),2)</f>
        <v>0</v>
      </c>
      <c r="BB134" s="84">
        <f>ROUND(BB135+SUM(BB141:BB143),2)</f>
        <v>0</v>
      </c>
      <c r="BC134" s="84">
        <f>ROUND(BC135+SUM(BC141:BC143),2)</f>
        <v>0</v>
      </c>
      <c r="BD134" s="86">
        <f>ROUND(BD135+SUM(BD141:BD143),2)</f>
        <v>0</v>
      </c>
      <c r="BS134" s="21" t="s">
        <v>73</v>
      </c>
      <c r="BT134" s="21" t="s">
        <v>86</v>
      </c>
      <c r="BU134" s="21" t="s">
        <v>75</v>
      </c>
      <c r="BV134" s="21" t="s">
        <v>76</v>
      </c>
      <c r="BW134" s="21" t="s">
        <v>184</v>
      </c>
      <c r="BX134" s="21" t="s">
        <v>82</v>
      </c>
      <c r="CL134" s="21" t="s">
        <v>1</v>
      </c>
    </row>
    <row r="135" spans="1:90" s="3" customFormat="1" ht="23.25" customHeight="1">
      <c r="B135" s="47"/>
      <c r="C135" s="9"/>
      <c r="D135" s="9"/>
      <c r="E135" s="9"/>
      <c r="F135" s="291" t="s">
        <v>185</v>
      </c>
      <c r="G135" s="291"/>
      <c r="H135" s="291"/>
      <c r="I135" s="291"/>
      <c r="J135" s="291"/>
      <c r="K135" s="9"/>
      <c r="L135" s="291" t="s">
        <v>89</v>
      </c>
      <c r="M135" s="291"/>
      <c r="N135" s="291"/>
      <c r="O135" s="291"/>
      <c r="P135" s="291"/>
      <c r="Q135" s="291"/>
      <c r="R135" s="291"/>
      <c r="S135" s="291"/>
      <c r="T135" s="291"/>
      <c r="U135" s="291"/>
      <c r="V135" s="291"/>
      <c r="W135" s="291"/>
      <c r="X135" s="291"/>
      <c r="Y135" s="291"/>
      <c r="Z135" s="291"/>
      <c r="AA135" s="291"/>
      <c r="AB135" s="291"/>
      <c r="AC135" s="291"/>
      <c r="AD135" s="291"/>
      <c r="AE135" s="291"/>
      <c r="AF135" s="291"/>
      <c r="AG135" s="285">
        <f>ROUND(SUM(AG136:AG140),2)</f>
        <v>0</v>
      </c>
      <c r="AH135" s="267"/>
      <c r="AI135" s="267"/>
      <c r="AJ135" s="267"/>
      <c r="AK135" s="267"/>
      <c r="AL135" s="267"/>
      <c r="AM135" s="267"/>
      <c r="AN135" s="266">
        <f t="shared" si="2"/>
        <v>0</v>
      </c>
      <c r="AO135" s="267"/>
      <c r="AP135" s="267"/>
      <c r="AQ135" s="82" t="s">
        <v>85</v>
      </c>
      <c r="AR135" s="47"/>
      <c r="AS135" s="83">
        <f>ROUND(SUM(AS136:AS140),2)</f>
        <v>0</v>
      </c>
      <c r="AT135" s="84">
        <f t="shared" si="3"/>
        <v>0</v>
      </c>
      <c r="AU135" s="85">
        <f>ROUND(SUM(AU136:AU140),5)</f>
        <v>0</v>
      </c>
      <c r="AV135" s="84">
        <f>ROUND(AZ135*L29,2)</f>
        <v>0</v>
      </c>
      <c r="AW135" s="84">
        <f>ROUND(BA135*L30,2)</f>
        <v>0</v>
      </c>
      <c r="AX135" s="84">
        <f>ROUND(BB135*L29,2)</f>
        <v>0</v>
      </c>
      <c r="AY135" s="84">
        <f>ROUND(BC135*L30,2)</f>
        <v>0</v>
      </c>
      <c r="AZ135" s="84">
        <f>ROUND(SUM(AZ136:AZ140),2)</f>
        <v>0</v>
      </c>
      <c r="BA135" s="84">
        <f>ROUND(SUM(BA136:BA140),2)</f>
        <v>0</v>
      </c>
      <c r="BB135" s="84">
        <f>ROUND(SUM(BB136:BB140),2)</f>
        <v>0</v>
      </c>
      <c r="BC135" s="84">
        <f>ROUND(SUM(BC136:BC140),2)</f>
        <v>0</v>
      </c>
      <c r="BD135" s="86">
        <f>ROUND(SUM(BD136:BD140),2)</f>
        <v>0</v>
      </c>
      <c r="BS135" s="21" t="s">
        <v>73</v>
      </c>
      <c r="BT135" s="21" t="s">
        <v>90</v>
      </c>
      <c r="BU135" s="21" t="s">
        <v>75</v>
      </c>
      <c r="BV135" s="21" t="s">
        <v>76</v>
      </c>
      <c r="BW135" s="21" t="s">
        <v>186</v>
      </c>
      <c r="BX135" s="21" t="s">
        <v>184</v>
      </c>
      <c r="CL135" s="21" t="s">
        <v>1</v>
      </c>
    </row>
    <row r="136" spans="1:90" s="3" customFormat="1" ht="23.25" customHeight="1">
      <c r="A136" s="87" t="s">
        <v>92</v>
      </c>
      <c r="B136" s="47"/>
      <c r="C136" s="9"/>
      <c r="D136" s="9"/>
      <c r="E136" s="9"/>
      <c r="F136" s="9"/>
      <c r="G136" s="291" t="s">
        <v>187</v>
      </c>
      <c r="H136" s="291"/>
      <c r="I136" s="291"/>
      <c r="J136" s="291"/>
      <c r="K136" s="291"/>
      <c r="L136" s="9"/>
      <c r="M136" s="291" t="s">
        <v>94</v>
      </c>
      <c r="N136" s="291"/>
      <c r="O136" s="291"/>
      <c r="P136" s="291"/>
      <c r="Q136" s="291"/>
      <c r="R136" s="291"/>
      <c r="S136" s="291"/>
      <c r="T136" s="291"/>
      <c r="U136" s="291"/>
      <c r="V136" s="291"/>
      <c r="W136" s="291"/>
      <c r="X136" s="291"/>
      <c r="Y136" s="291"/>
      <c r="Z136" s="291"/>
      <c r="AA136" s="291"/>
      <c r="AB136" s="291"/>
      <c r="AC136" s="291"/>
      <c r="AD136" s="291"/>
      <c r="AE136" s="291"/>
      <c r="AF136" s="291"/>
      <c r="AG136" s="266">
        <f>'SO.104_ASR1 - Búracie práce'!J34</f>
        <v>0</v>
      </c>
      <c r="AH136" s="267"/>
      <c r="AI136" s="267"/>
      <c r="AJ136" s="267"/>
      <c r="AK136" s="267"/>
      <c r="AL136" s="267"/>
      <c r="AM136" s="267"/>
      <c r="AN136" s="266">
        <f t="shared" si="2"/>
        <v>0</v>
      </c>
      <c r="AO136" s="267"/>
      <c r="AP136" s="267"/>
      <c r="AQ136" s="82" t="s">
        <v>85</v>
      </c>
      <c r="AR136" s="47"/>
      <c r="AS136" s="83">
        <v>0</v>
      </c>
      <c r="AT136" s="84">
        <f t="shared" si="3"/>
        <v>0</v>
      </c>
      <c r="AU136" s="85">
        <f>'SO.104_ASR1 - Búracie práce'!P131</f>
        <v>0</v>
      </c>
      <c r="AV136" s="84">
        <f>'SO.104_ASR1 - Búracie práce'!J37</f>
        <v>0</v>
      </c>
      <c r="AW136" s="84">
        <f>'SO.104_ASR1 - Búracie práce'!J38</f>
        <v>0</v>
      </c>
      <c r="AX136" s="84">
        <f>'SO.104_ASR1 - Búracie práce'!J39</f>
        <v>0</v>
      </c>
      <c r="AY136" s="84">
        <f>'SO.104_ASR1 - Búracie práce'!J40</f>
        <v>0</v>
      </c>
      <c r="AZ136" s="84">
        <f>'SO.104_ASR1 - Búracie práce'!F37</f>
        <v>0</v>
      </c>
      <c r="BA136" s="84">
        <f>'SO.104_ASR1 - Búracie práce'!F38</f>
        <v>0</v>
      </c>
      <c r="BB136" s="84">
        <f>'SO.104_ASR1 - Búracie práce'!F39</f>
        <v>0</v>
      </c>
      <c r="BC136" s="84">
        <f>'SO.104_ASR1 - Búracie práce'!F40</f>
        <v>0</v>
      </c>
      <c r="BD136" s="86">
        <f>'SO.104_ASR1 - Búracie práce'!F41</f>
        <v>0</v>
      </c>
      <c r="BT136" s="21" t="s">
        <v>95</v>
      </c>
      <c r="BV136" s="21" t="s">
        <v>76</v>
      </c>
      <c r="BW136" s="21" t="s">
        <v>188</v>
      </c>
      <c r="BX136" s="21" t="s">
        <v>186</v>
      </c>
      <c r="CL136" s="21" t="s">
        <v>1</v>
      </c>
    </row>
    <row r="137" spans="1:90" s="3" customFormat="1" ht="23.25" customHeight="1">
      <c r="A137" s="87" t="s">
        <v>92</v>
      </c>
      <c r="B137" s="47"/>
      <c r="C137" s="9"/>
      <c r="D137" s="9"/>
      <c r="E137" s="9"/>
      <c r="F137" s="9"/>
      <c r="G137" s="291" t="s">
        <v>189</v>
      </c>
      <c r="H137" s="291"/>
      <c r="I137" s="291"/>
      <c r="J137" s="291"/>
      <c r="K137" s="291"/>
      <c r="L137" s="9"/>
      <c r="M137" s="291" t="s">
        <v>98</v>
      </c>
      <c r="N137" s="291"/>
      <c r="O137" s="291"/>
      <c r="P137" s="291"/>
      <c r="Q137" s="291"/>
      <c r="R137" s="291"/>
      <c r="S137" s="291"/>
      <c r="T137" s="291"/>
      <c r="U137" s="291"/>
      <c r="V137" s="291"/>
      <c r="W137" s="291"/>
      <c r="X137" s="291"/>
      <c r="Y137" s="291"/>
      <c r="Z137" s="291"/>
      <c r="AA137" s="291"/>
      <c r="AB137" s="291"/>
      <c r="AC137" s="291"/>
      <c r="AD137" s="291"/>
      <c r="AE137" s="291"/>
      <c r="AF137" s="291"/>
      <c r="AG137" s="266">
        <f>'SO.104_ASR2 - Fasáda'!J34</f>
        <v>0</v>
      </c>
      <c r="AH137" s="267"/>
      <c r="AI137" s="267"/>
      <c r="AJ137" s="267"/>
      <c r="AK137" s="267"/>
      <c r="AL137" s="267"/>
      <c r="AM137" s="267"/>
      <c r="AN137" s="266">
        <f t="shared" si="2"/>
        <v>0</v>
      </c>
      <c r="AO137" s="267"/>
      <c r="AP137" s="267"/>
      <c r="AQ137" s="82" t="s">
        <v>85</v>
      </c>
      <c r="AR137" s="47"/>
      <c r="AS137" s="83">
        <v>0</v>
      </c>
      <c r="AT137" s="84">
        <f t="shared" si="3"/>
        <v>0</v>
      </c>
      <c r="AU137" s="85">
        <f>'SO.104_ASR2 - Fasáda'!P132</f>
        <v>0</v>
      </c>
      <c r="AV137" s="84">
        <f>'SO.104_ASR2 - Fasáda'!J37</f>
        <v>0</v>
      </c>
      <c r="AW137" s="84">
        <f>'SO.104_ASR2 - Fasáda'!J38</f>
        <v>0</v>
      </c>
      <c r="AX137" s="84">
        <f>'SO.104_ASR2 - Fasáda'!J39</f>
        <v>0</v>
      </c>
      <c r="AY137" s="84">
        <f>'SO.104_ASR2 - Fasáda'!J40</f>
        <v>0</v>
      </c>
      <c r="AZ137" s="84">
        <f>'SO.104_ASR2 - Fasáda'!F37</f>
        <v>0</v>
      </c>
      <c r="BA137" s="84">
        <f>'SO.104_ASR2 - Fasáda'!F38</f>
        <v>0</v>
      </c>
      <c r="BB137" s="84">
        <f>'SO.104_ASR2 - Fasáda'!F39</f>
        <v>0</v>
      </c>
      <c r="BC137" s="84">
        <f>'SO.104_ASR2 - Fasáda'!F40</f>
        <v>0</v>
      </c>
      <c r="BD137" s="86">
        <f>'SO.104_ASR2 - Fasáda'!F41</f>
        <v>0</v>
      </c>
      <c r="BT137" s="21" t="s">
        <v>95</v>
      </c>
      <c r="BV137" s="21" t="s">
        <v>76</v>
      </c>
      <c r="BW137" s="21" t="s">
        <v>190</v>
      </c>
      <c r="BX137" s="21" t="s">
        <v>186</v>
      </c>
      <c r="CL137" s="21" t="s">
        <v>1</v>
      </c>
    </row>
    <row r="138" spans="1:90" s="3" customFormat="1" ht="23.25" customHeight="1">
      <c r="A138" s="87" t="s">
        <v>92</v>
      </c>
      <c r="B138" s="47"/>
      <c r="C138" s="9"/>
      <c r="D138" s="9"/>
      <c r="E138" s="9"/>
      <c r="F138" s="9"/>
      <c r="G138" s="291" t="s">
        <v>191</v>
      </c>
      <c r="H138" s="291"/>
      <c r="I138" s="291"/>
      <c r="J138" s="291"/>
      <c r="K138" s="291"/>
      <c r="L138" s="9"/>
      <c r="M138" s="291" t="s">
        <v>101</v>
      </c>
      <c r="N138" s="291"/>
      <c r="O138" s="291"/>
      <c r="P138" s="291"/>
      <c r="Q138" s="291"/>
      <c r="R138" s="291"/>
      <c r="S138" s="291"/>
      <c r="T138" s="291"/>
      <c r="U138" s="291"/>
      <c r="V138" s="291"/>
      <c r="W138" s="291"/>
      <c r="X138" s="291"/>
      <c r="Y138" s="291"/>
      <c r="Z138" s="291"/>
      <c r="AA138" s="291"/>
      <c r="AB138" s="291"/>
      <c r="AC138" s="291"/>
      <c r="AD138" s="291"/>
      <c r="AE138" s="291"/>
      <c r="AF138" s="291"/>
      <c r="AG138" s="266">
        <f>'SO.104_ASR3 - Zastrešenie'!J34</f>
        <v>0</v>
      </c>
      <c r="AH138" s="267"/>
      <c r="AI138" s="267"/>
      <c r="AJ138" s="267"/>
      <c r="AK138" s="267"/>
      <c r="AL138" s="267"/>
      <c r="AM138" s="267"/>
      <c r="AN138" s="266">
        <f t="shared" si="2"/>
        <v>0</v>
      </c>
      <c r="AO138" s="267"/>
      <c r="AP138" s="267"/>
      <c r="AQ138" s="82" t="s">
        <v>85</v>
      </c>
      <c r="AR138" s="47"/>
      <c r="AS138" s="83">
        <v>0</v>
      </c>
      <c r="AT138" s="84">
        <f t="shared" si="3"/>
        <v>0</v>
      </c>
      <c r="AU138" s="85">
        <f>'SO.104_ASR3 - Zastrešenie'!P134</f>
        <v>0</v>
      </c>
      <c r="AV138" s="84">
        <f>'SO.104_ASR3 - Zastrešenie'!J37</f>
        <v>0</v>
      </c>
      <c r="AW138" s="84">
        <f>'SO.104_ASR3 - Zastrešenie'!J38</f>
        <v>0</v>
      </c>
      <c r="AX138" s="84">
        <f>'SO.104_ASR3 - Zastrešenie'!J39</f>
        <v>0</v>
      </c>
      <c r="AY138" s="84">
        <f>'SO.104_ASR3 - Zastrešenie'!J40</f>
        <v>0</v>
      </c>
      <c r="AZ138" s="84">
        <f>'SO.104_ASR3 - Zastrešenie'!F37</f>
        <v>0</v>
      </c>
      <c r="BA138" s="84">
        <f>'SO.104_ASR3 - Zastrešenie'!F38</f>
        <v>0</v>
      </c>
      <c r="BB138" s="84">
        <f>'SO.104_ASR3 - Zastrešenie'!F39</f>
        <v>0</v>
      </c>
      <c r="BC138" s="84">
        <f>'SO.104_ASR3 - Zastrešenie'!F40</f>
        <v>0</v>
      </c>
      <c r="BD138" s="86">
        <f>'SO.104_ASR3 - Zastrešenie'!F41</f>
        <v>0</v>
      </c>
      <c r="BT138" s="21" t="s">
        <v>95</v>
      </c>
      <c r="BV138" s="21" t="s">
        <v>76</v>
      </c>
      <c r="BW138" s="21" t="s">
        <v>192</v>
      </c>
      <c r="BX138" s="21" t="s">
        <v>186</v>
      </c>
      <c r="CL138" s="21" t="s">
        <v>1</v>
      </c>
    </row>
    <row r="139" spans="1:90" s="3" customFormat="1" ht="23.25" customHeight="1">
      <c r="A139" s="87" t="s">
        <v>92</v>
      </c>
      <c r="B139" s="47"/>
      <c r="C139" s="9"/>
      <c r="D139" s="9"/>
      <c r="E139" s="9"/>
      <c r="F139" s="9"/>
      <c r="G139" s="291" t="s">
        <v>193</v>
      </c>
      <c r="H139" s="291"/>
      <c r="I139" s="291"/>
      <c r="J139" s="291"/>
      <c r="K139" s="291"/>
      <c r="L139" s="9"/>
      <c r="M139" s="291" t="s">
        <v>104</v>
      </c>
      <c r="N139" s="291"/>
      <c r="O139" s="291"/>
      <c r="P139" s="291"/>
      <c r="Q139" s="291"/>
      <c r="R139" s="291"/>
      <c r="S139" s="291"/>
      <c r="T139" s="291"/>
      <c r="U139" s="291"/>
      <c r="V139" s="291"/>
      <c r="W139" s="291"/>
      <c r="X139" s="291"/>
      <c r="Y139" s="291"/>
      <c r="Z139" s="291"/>
      <c r="AA139" s="291"/>
      <c r="AB139" s="291"/>
      <c r="AC139" s="291"/>
      <c r="AD139" s="291"/>
      <c r="AE139" s="291"/>
      <c r="AF139" s="291"/>
      <c r="AG139" s="266">
        <f>'SO.104_ASR4 - Výplňové ko...'!J34</f>
        <v>0</v>
      </c>
      <c r="AH139" s="267"/>
      <c r="AI139" s="267"/>
      <c r="AJ139" s="267"/>
      <c r="AK139" s="267"/>
      <c r="AL139" s="267"/>
      <c r="AM139" s="267"/>
      <c r="AN139" s="266">
        <f t="shared" si="2"/>
        <v>0</v>
      </c>
      <c r="AO139" s="267"/>
      <c r="AP139" s="267"/>
      <c r="AQ139" s="82" t="s">
        <v>85</v>
      </c>
      <c r="AR139" s="47"/>
      <c r="AS139" s="83">
        <v>0</v>
      </c>
      <c r="AT139" s="84">
        <f t="shared" si="3"/>
        <v>0</v>
      </c>
      <c r="AU139" s="85">
        <f>'SO.104_ASR4 - Výplňové ko...'!P130</f>
        <v>0</v>
      </c>
      <c r="AV139" s="84">
        <f>'SO.104_ASR4 - Výplňové ko...'!J37</f>
        <v>0</v>
      </c>
      <c r="AW139" s="84">
        <f>'SO.104_ASR4 - Výplňové ko...'!J38</f>
        <v>0</v>
      </c>
      <c r="AX139" s="84">
        <f>'SO.104_ASR4 - Výplňové ko...'!J39</f>
        <v>0</v>
      </c>
      <c r="AY139" s="84">
        <f>'SO.104_ASR4 - Výplňové ko...'!J40</f>
        <v>0</v>
      </c>
      <c r="AZ139" s="84">
        <f>'SO.104_ASR4 - Výplňové ko...'!F37</f>
        <v>0</v>
      </c>
      <c r="BA139" s="84">
        <f>'SO.104_ASR4 - Výplňové ko...'!F38</f>
        <v>0</v>
      </c>
      <c r="BB139" s="84">
        <f>'SO.104_ASR4 - Výplňové ko...'!F39</f>
        <v>0</v>
      </c>
      <c r="BC139" s="84">
        <f>'SO.104_ASR4 - Výplňové ko...'!F40</f>
        <v>0</v>
      </c>
      <c r="BD139" s="86">
        <f>'SO.104_ASR4 - Výplňové ko...'!F41</f>
        <v>0</v>
      </c>
      <c r="BT139" s="21" t="s">
        <v>95</v>
      </c>
      <c r="BV139" s="21" t="s">
        <v>76</v>
      </c>
      <c r="BW139" s="21" t="s">
        <v>194</v>
      </c>
      <c r="BX139" s="21" t="s">
        <v>186</v>
      </c>
      <c r="CL139" s="21" t="s">
        <v>1</v>
      </c>
    </row>
    <row r="140" spans="1:90" s="3" customFormat="1" ht="23.25" customHeight="1">
      <c r="A140" s="87" t="s">
        <v>92</v>
      </c>
      <c r="B140" s="47"/>
      <c r="C140" s="9"/>
      <c r="D140" s="9"/>
      <c r="E140" s="9"/>
      <c r="F140" s="9"/>
      <c r="G140" s="291" t="s">
        <v>195</v>
      </c>
      <c r="H140" s="291"/>
      <c r="I140" s="291"/>
      <c r="J140" s="291"/>
      <c r="K140" s="291"/>
      <c r="L140" s="9"/>
      <c r="M140" s="291" t="s">
        <v>110</v>
      </c>
      <c r="N140" s="291"/>
      <c r="O140" s="291"/>
      <c r="P140" s="291"/>
      <c r="Q140" s="291"/>
      <c r="R140" s="291"/>
      <c r="S140" s="291"/>
      <c r="T140" s="291"/>
      <c r="U140" s="291"/>
      <c r="V140" s="291"/>
      <c r="W140" s="291"/>
      <c r="X140" s="291"/>
      <c r="Y140" s="291"/>
      <c r="Z140" s="291"/>
      <c r="AA140" s="291"/>
      <c r="AB140" s="291"/>
      <c r="AC140" s="291"/>
      <c r="AD140" s="291"/>
      <c r="AE140" s="291"/>
      <c r="AF140" s="291"/>
      <c r="AG140" s="266">
        <f>'SO.104_ASR5 - Ostatné'!J34</f>
        <v>0</v>
      </c>
      <c r="AH140" s="267"/>
      <c r="AI140" s="267"/>
      <c r="AJ140" s="267"/>
      <c r="AK140" s="267"/>
      <c r="AL140" s="267"/>
      <c r="AM140" s="267"/>
      <c r="AN140" s="266">
        <f t="shared" si="2"/>
        <v>0</v>
      </c>
      <c r="AO140" s="267"/>
      <c r="AP140" s="267"/>
      <c r="AQ140" s="82" t="s">
        <v>85</v>
      </c>
      <c r="AR140" s="47"/>
      <c r="AS140" s="83">
        <v>0</v>
      </c>
      <c r="AT140" s="84">
        <f t="shared" si="3"/>
        <v>0</v>
      </c>
      <c r="AU140" s="85">
        <f>'SO.104_ASR5 - Ostatné'!P141</f>
        <v>0</v>
      </c>
      <c r="AV140" s="84">
        <f>'SO.104_ASR5 - Ostatné'!J37</f>
        <v>0</v>
      </c>
      <c r="AW140" s="84">
        <f>'SO.104_ASR5 - Ostatné'!J38</f>
        <v>0</v>
      </c>
      <c r="AX140" s="84">
        <f>'SO.104_ASR5 - Ostatné'!J39</f>
        <v>0</v>
      </c>
      <c r="AY140" s="84">
        <f>'SO.104_ASR5 - Ostatné'!J40</f>
        <v>0</v>
      </c>
      <c r="AZ140" s="84">
        <f>'SO.104_ASR5 - Ostatné'!F37</f>
        <v>0</v>
      </c>
      <c r="BA140" s="84">
        <f>'SO.104_ASR5 - Ostatné'!F38</f>
        <v>0</v>
      </c>
      <c r="BB140" s="84">
        <f>'SO.104_ASR5 - Ostatné'!F39</f>
        <v>0</v>
      </c>
      <c r="BC140" s="84">
        <f>'SO.104_ASR5 - Ostatné'!F40</f>
        <v>0</v>
      </c>
      <c r="BD140" s="86">
        <f>'SO.104_ASR5 - Ostatné'!F41</f>
        <v>0</v>
      </c>
      <c r="BT140" s="21" t="s">
        <v>95</v>
      </c>
      <c r="BV140" s="21" t="s">
        <v>76</v>
      </c>
      <c r="BW140" s="21" t="s">
        <v>196</v>
      </c>
      <c r="BX140" s="21" t="s">
        <v>186</v>
      </c>
      <c r="CL140" s="21" t="s">
        <v>1</v>
      </c>
    </row>
    <row r="141" spans="1:90" s="3" customFormat="1" ht="23.25" customHeight="1">
      <c r="A141" s="87" t="s">
        <v>92</v>
      </c>
      <c r="B141" s="47"/>
      <c r="C141" s="9"/>
      <c r="D141" s="9"/>
      <c r="E141" s="9"/>
      <c r="F141" s="291" t="s">
        <v>197</v>
      </c>
      <c r="G141" s="291"/>
      <c r="H141" s="291"/>
      <c r="I141" s="291"/>
      <c r="J141" s="291"/>
      <c r="K141" s="9"/>
      <c r="L141" s="291" t="s">
        <v>198</v>
      </c>
      <c r="M141" s="291"/>
      <c r="N141" s="291"/>
      <c r="O141" s="291"/>
      <c r="P141" s="291"/>
      <c r="Q141" s="291"/>
      <c r="R141" s="291"/>
      <c r="S141" s="291"/>
      <c r="T141" s="291"/>
      <c r="U141" s="291"/>
      <c r="V141" s="291"/>
      <c r="W141" s="291"/>
      <c r="X141" s="291"/>
      <c r="Y141" s="291"/>
      <c r="Z141" s="291"/>
      <c r="AA141" s="291"/>
      <c r="AB141" s="291"/>
      <c r="AC141" s="291"/>
      <c r="AD141" s="291"/>
      <c r="AE141" s="291"/>
      <c r="AF141" s="291"/>
      <c r="AG141" s="266">
        <f>'SO.104_ELI - Elektroinšta...'!J34</f>
        <v>0</v>
      </c>
      <c r="AH141" s="267"/>
      <c r="AI141" s="267"/>
      <c r="AJ141" s="267"/>
      <c r="AK141" s="267"/>
      <c r="AL141" s="267"/>
      <c r="AM141" s="267"/>
      <c r="AN141" s="266">
        <f t="shared" si="2"/>
        <v>0</v>
      </c>
      <c r="AO141" s="267"/>
      <c r="AP141" s="267"/>
      <c r="AQ141" s="82" t="s">
        <v>85</v>
      </c>
      <c r="AR141" s="47"/>
      <c r="AS141" s="83">
        <v>0</v>
      </c>
      <c r="AT141" s="84">
        <f t="shared" si="3"/>
        <v>0</v>
      </c>
      <c r="AU141" s="85">
        <f>'SO.104_ELI - Elektroinšta...'!P126</f>
        <v>0</v>
      </c>
      <c r="AV141" s="84">
        <f>'SO.104_ELI - Elektroinšta...'!J37</f>
        <v>0</v>
      </c>
      <c r="AW141" s="84">
        <f>'SO.104_ELI - Elektroinšta...'!J38</f>
        <v>0</v>
      </c>
      <c r="AX141" s="84">
        <f>'SO.104_ELI - Elektroinšta...'!J39</f>
        <v>0</v>
      </c>
      <c r="AY141" s="84">
        <f>'SO.104_ELI - Elektroinšta...'!J40</f>
        <v>0</v>
      </c>
      <c r="AZ141" s="84">
        <f>'SO.104_ELI - Elektroinšta...'!F37</f>
        <v>0</v>
      </c>
      <c r="BA141" s="84">
        <f>'SO.104_ELI - Elektroinšta...'!F38</f>
        <v>0</v>
      </c>
      <c r="BB141" s="84">
        <f>'SO.104_ELI - Elektroinšta...'!F39</f>
        <v>0</v>
      </c>
      <c r="BC141" s="84">
        <f>'SO.104_ELI - Elektroinšta...'!F40</f>
        <v>0</v>
      </c>
      <c r="BD141" s="86">
        <f>'SO.104_ELI - Elektroinšta...'!F41</f>
        <v>0</v>
      </c>
      <c r="BT141" s="21" t="s">
        <v>90</v>
      </c>
      <c r="BV141" s="21" t="s">
        <v>76</v>
      </c>
      <c r="BW141" s="21" t="s">
        <v>199</v>
      </c>
      <c r="BX141" s="21" t="s">
        <v>184</v>
      </c>
      <c r="CL141" s="21" t="s">
        <v>1</v>
      </c>
    </row>
    <row r="142" spans="1:90" s="3" customFormat="1" ht="23.25" customHeight="1">
      <c r="A142" s="87" t="s">
        <v>92</v>
      </c>
      <c r="B142" s="47"/>
      <c r="C142" s="9"/>
      <c r="D142" s="9"/>
      <c r="E142" s="9"/>
      <c r="F142" s="291" t="s">
        <v>200</v>
      </c>
      <c r="G142" s="291"/>
      <c r="H142" s="291"/>
      <c r="I142" s="291"/>
      <c r="J142" s="291"/>
      <c r="K142" s="9"/>
      <c r="L142" s="291" t="s">
        <v>201</v>
      </c>
      <c r="M142" s="291"/>
      <c r="N142" s="291"/>
      <c r="O142" s="291"/>
      <c r="P142" s="291"/>
      <c r="Q142" s="291"/>
      <c r="R142" s="291"/>
      <c r="S142" s="291"/>
      <c r="T142" s="291"/>
      <c r="U142" s="291"/>
      <c r="V142" s="291"/>
      <c r="W142" s="291"/>
      <c r="X142" s="291"/>
      <c r="Y142" s="291"/>
      <c r="Z142" s="291"/>
      <c r="AA142" s="291"/>
      <c r="AB142" s="291"/>
      <c r="AC142" s="291"/>
      <c r="AD142" s="291"/>
      <c r="AE142" s="291"/>
      <c r="AF142" s="291"/>
      <c r="AG142" s="266">
        <f>'SO.104_UK - Ústredné kúrenie'!J34</f>
        <v>0</v>
      </c>
      <c r="AH142" s="267"/>
      <c r="AI142" s="267"/>
      <c r="AJ142" s="267"/>
      <c r="AK142" s="267"/>
      <c r="AL142" s="267"/>
      <c r="AM142" s="267"/>
      <c r="AN142" s="266">
        <f t="shared" si="2"/>
        <v>0</v>
      </c>
      <c r="AO142" s="267"/>
      <c r="AP142" s="267"/>
      <c r="AQ142" s="82" t="s">
        <v>85</v>
      </c>
      <c r="AR142" s="47"/>
      <c r="AS142" s="83">
        <v>0</v>
      </c>
      <c r="AT142" s="84">
        <f t="shared" si="3"/>
        <v>0</v>
      </c>
      <c r="AU142" s="85">
        <f>'SO.104_UK - Ústredné kúrenie'!P133</f>
        <v>0</v>
      </c>
      <c r="AV142" s="84">
        <f>'SO.104_UK - Ústredné kúrenie'!J37</f>
        <v>0</v>
      </c>
      <c r="AW142" s="84">
        <f>'SO.104_UK - Ústredné kúrenie'!J38</f>
        <v>0</v>
      </c>
      <c r="AX142" s="84">
        <f>'SO.104_UK - Ústredné kúrenie'!J39</f>
        <v>0</v>
      </c>
      <c r="AY142" s="84">
        <f>'SO.104_UK - Ústredné kúrenie'!J40</f>
        <v>0</v>
      </c>
      <c r="AZ142" s="84">
        <f>'SO.104_UK - Ústredné kúrenie'!F37</f>
        <v>0</v>
      </c>
      <c r="BA142" s="84">
        <f>'SO.104_UK - Ústredné kúrenie'!F38</f>
        <v>0</v>
      </c>
      <c r="BB142" s="84">
        <f>'SO.104_UK - Ústredné kúrenie'!F39</f>
        <v>0</v>
      </c>
      <c r="BC142" s="84">
        <f>'SO.104_UK - Ústredné kúrenie'!F40</f>
        <v>0</v>
      </c>
      <c r="BD142" s="86">
        <f>'SO.104_UK - Ústredné kúrenie'!F41</f>
        <v>0</v>
      </c>
      <c r="BT142" s="21" t="s">
        <v>90</v>
      </c>
      <c r="BV142" s="21" t="s">
        <v>76</v>
      </c>
      <c r="BW142" s="21" t="s">
        <v>202</v>
      </c>
      <c r="BX142" s="21" t="s">
        <v>184</v>
      </c>
      <c r="CL142" s="21" t="s">
        <v>1</v>
      </c>
    </row>
    <row r="143" spans="1:90" s="3" customFormat="1" ht="23.25" customHeight="1">
      <c r="A143" s="87" t="s">
        <v>92</v>
      </c>
      <c r="B143" s="47"/>
      <c r="C143" s="9"/>
      <c r="D143" s="9"/>
      <c r="E143" s="9"/>
      <c r="F143" s="291" t="s">
        <v>203</v>
      </c>
      <c r="G143" s="291"/>
      <c r="H143" s="291"/>
      <c r="I143" s="291"/>
      <c r="J143" s="291"/>
      <c r="K143" s="9"/>
      <c r="L143" s="291" t="s">
        <v>204</v>
      </c>
      <c r="M143" s="291"/>
      <c r="N143" s="291"/>
      <c r="O143" s="291"/>
      <c r="P143" s="291"/>
      <c r="Q143" s="291"/>
      <c r="R143" s="291"/>
      <c r="S143" s="291"/>
      <c r="T143" s="291"/>
      <c r="U143" s="291"/>
      <c r="V143" s="291"/>
      <c r="W143" s="291"/>
      <c r="X143" s="291"/>
      <c r="Y143" s="291"/>
      <c r="Z143" s="291"/>
      <c r="AA143" s="291"/>
      <c r="AB143" s="291"/>
      <c r="AC143" s="291"/>
      <c r="AD143" s="291"/>
      <c r="AE143" s="291"/>
      <c r="AF143" s="291"/>
      <c r="AG143" s="266">
        <f>'SO.104_ZTI - Daždová kana...'!J34</f>
        <v>0</v>
      </c>
      <c r="AH143" s="267"/>
      <c r="AI143" s="267"/>
      <c r="AJ143" s="267"/>
      <c r="AK143" s="267"/>
      <c r="AL143" s="267"/>
      <c r="AM143" s="267"/>
      <c r="AN143" s="266">
        <f t="shared" si="2"/>
        <v>0</v>
      </c>
      <c r="AO143" s="267"/>
      <c r="AP143" s="267"/>
      <c r="AQ143" s="82" t="s">
        <v>85</v>
      </c>
      <c r="AR143" s="47"/>
      <c r="AS143" s="83">
        <v>0</v>
      </c>
      <c r="AT143" s="84">
        <f t="shared" si="3"/>
        <v>0</v>
      </c>
      <c r="AU143" s="85">
        <f>'SO.104_ZTI - Daždová kana...'!P135</f>
        <v>0</v>
      </c>
      <c r="AV143" s="84">
        <f>'SO.104_ZTI - Daždová kana...'!J37</f>
        <v>0</v>
      </c>
      <c r="AW143" s="84">
        <f>'SO.104_ZTI - Daždová kana...'!J38</f>
        <v>0</v>
      </c>
      <c r="AX143" s="84">
        <f>'SO.104_ZTI - Daždová kana...'!J39</f>
        <v>0</v>
      </c>
      <c r="AY143" s="84">
        <f>'SO.104_ZTI - Daždová kana...'!J40</f>
        <v>0</v>
      </c>
      <c r="AZ143" s="84">
        <f>'SO.104_ZTI - Daždová kana...'!F37</f>
        <v>0</v>
      </c>
      <c r="BA143" s="84">
        <f>'SO.104_ZTI - Daždová kana...'!F38</f>
        <v>0</v>
      </c>
      <c r="BB143" s="84">
        <f>'SO.104_ZTI - Daždová kana...'!F39</f>
        <v>0</v>
      </c>
      <c r="BC143" s="84">
        <f>'SO.104_ZTI - Daždová kana...'!F40</f>
        <v>0</v>
      </c>
      <c r="BD143" s="86">
        <f>'SO.104_ZTI - Daždová kana...'!F41</f>
        <v>0</v>
      </c>
      <c r="BT143" s="21" t="s">
        <v>90</v>
      </c>
      <c r="BV143" s="21" t="s">
        <v>76</v>
      </c>
      <c r="BW143" s="21" t="s">
        <v>205</v>
      </c>
      <c r="BX143" s="21" t="s">
        <v>184</v>
      </c>
      <c r="CL143" s="21" t="s">
        <v>1</v>
      </c>
    </row>
    <row r="144" spans="1:90" s="3" customFormat="1" ht="16.5" customHeight="1">
      <c r="B144" s="47"/>
      <c r="C144" s="9"/>
      <c r="D144" s="9"/>
      <c r="E144" s="291" t="s">
        <v>206</v>
      </c>
      <c r="F144" s="291"/>
      <c r="G144" s="291"/>
      <c r="H144" s="291"/>
      <c r="I144" s="291"/>
      <c r="J144" s="9"/>
      <c r="K144" s="291" t="s">
        <v>207</v>
      </c>
      <c r="L144" s="291"/>
      <c r="M144" s="291"/>
      <c r="N144" s="291"/>
      <c r="O144" s="291"/>
      <c r="P144" s="291"/>
      <c r="Q144" s="291"/>
      <c r="R144" s="291"/>
      <c r="S144" s="291"/>
      <c r="T144" s="291"/>
      <c r="U144" s="291"/>
      <c r="V144" s="291"/>
      <c r="W144" s="291"/>
      <c r="X144" s="291"/>
      <c r="Y144" s="291"/>
      <c r="Z144" s="291"/>
      <c r="AA144" s="291"/>
      <c r="AB144" s="291"/>
      <c r="AC144" s="291"/>
      <c r="AD144" s="291"/>
      <c r="AE144" s="291"/>
      <c r="AF144" s="291"/>
      <c r="AG144" s="285">
        <f>ROUND(AG145+SUM(AG151:AG153),2)</f>
        <v>0</v>
      </c>
      <c r="AH144" s="267"/>
      <c r="AI144" s="267"/>
      <c r="AJ144" s="267"/>
      <c r="AK144" s="267"/>
      <c r="AL144" s="267"/>
      <c r="AM144" s="267"/>
      <c r="AN144" s="266">
        <f t="shared" si="2"/>
        <v>0</v>
      </c>
      <c r="AO144" s="267"/>
      <c r="AP144" s="267"/>
      <c r="AQ144" s="82" t="s">
        <v>85</v>
      </c>
      <c r="AR144" s="47"/>
      <c r="AS144" s="83">
        <f>ROUND(AS145+SUM(AS151:AS153),2)</f>
        <v>0</v>
      </c>
      <c r="AT144" s="84">
        <f t="shared" si="3"/>
        <v>0</v>
      </c>
      <c r="AU144" s="85">
        <f>ROUND(AU145+SUM(AU151:AU153),5)</f>
        <v>0</v>
      </c>
      <c r="AV144" s="84">
        <f>ROUND(AZ144*L29,2)</f>
        <v>0</v>
      </c>
      <c r="AW144" s="84">
        <f>ROUND(BA144*L30,2)</f>
        <v>0</v>
      </c>
      <c r="AX144" s="84">
        <f>ROUND(BB144*L29,2)</f>
        <v>0</v>
      </c>
      <c r="AY144" s="84">
        <f>ROUND(BC144*L30,2)</f>
        <v>0</v>
      </c>
      <c r="AZ144" s="84">
        <f>ROUND(AZ145+SUM(AZ151:AZ153),2)</f>
        <v>0</v>
      </c>
      <c r="BA144" s="84">
        <f>ROUND(BA145+SUM(BA151:BA153),2)</f>
        <v>0</v>
      </c>
      <c r="BB144" s="84">
        <f>ROUND(BB145+SUM(BB151:BB153),2)</f>
        <v>0</v>
      </c>
      <c r="BC144" s="84">
        <f>ROUND(BC145+SUM(BC151:BC153),2)</f>
        <v>0</v>
      </c>
      <c r="BD144" s="86">
        <f>ROUND(BD145+SUM(BD151:BD153),2)</f>
        <v>0</v>
      </c>
      <c r="BS144" s="21" t="s">
        <v>73</v>
      </c>
      <c r="BT144" s="21" t="s">
        <v>86</v>
      </c>
      <c r="BU144" s="21" t="s">
        <v>75</v>
      </c>
      <c r="BV144" s="21" t="s">
        <v>76</v>
      </c>
      <c r="BW144" s="21" t="s">
        <v>208</v>
      </c>
      <c r="BX144" s="21" t="s">
        <v>82</v>
      </c>
      <c r="CL144" s="21" t="s">
        <v>1</v>
      </c>
    </row>
    <row r="145" spans="1:90" s="3" customFormat="1" ht="23.25" customHeight="1">
      <c r="B145" s="47"/>
      <c r="C145" s="9"/>
      <c r="D145" s="9"/>
      <c r="E145" s="9"/>
      <c r="F145" s="291" t="s">
        <v>209</v>
      </c>
      <c r="G145" s="291"/>
      <c r="H145" s="291"/>
      <c r="I145" s="291"/>
      <c r="J145" s="291"/>
      <c r="K145" s="9"/>
      <c r="L145" s="291" t="s">
        <v>89</v>
      </c>
      <c r="M145" s="291"/>
      <c r="N145" s="291"/>
      <c r="O145" s="291"/>
      <c r="P145" s="291"/>
      <c r="Q145" s="291"/>
      <c r="R145" s="291"/>
      <c r="S145" s="291"/>
      <c r="T145" s="291"/>
      <c r="U145" s="291"/>
      <c r="V145" s="291"/>
      <c r="W145" s="291"/>
      <c r="X145" s="291"/>
      <c r="Y145" s="291"/>
      <c r="Z145" s="291"/>
      <c r="AA145" s="291"/>
      <c r="AB145" s="291"/>
      <c r="AC145" s="291"/>
      <c r="AD145" s="291"/>
      <c r="AE145" s="291"/>
      <c r="AF145" s="291"/>
      <c r="AG145" s="285">
        <f>ROUND(SUM(AG146:AG150),2)</f>
        <v>0</v>
      </c>
      <c r="AH145" s="267"/>
      <c r="AI145" s="267"/>
      <c r="AJ145" s="267"/>
      <c r="AK145" s="267"/>
      <c r="AL145" s="267"/>
      <c r="AM145" s="267"/>
      <c r="AN145" s="266">
        <f t="shared" si="2"/>
        <v>0</v>
      </c>
      <c r="AO145" s="267"/>
      <c r="AP145" s="267"/>
      <c r="AQ145" s="82" t="s">
        <v>85</v>
      </c>
      <c r="AR145" s="47"/>
      <c r="AS145" s="83">
        <f>ROUND(SUM(AS146:AS150),2)</f>
        <v>0</v>
      </c>
      <c r="AT145" s="84">
        <f t="shared" si="3"/>
        <v>0</v>
      </c>
      <c r="AU145" s="85">
        <f>ROUND(SUM(AU146:AU150),5)</f>
        <v>0</v>
      </c>
      <c r="AV145" s="84">
        <f>ROUND(AZ145*L29,2)</f>
        <v>0</v>
      </c>
      <c r="AW145" s="84">
        <f>ROUND(BA145*L30,2)</f>
        <v>0</v>
      </c>
      <c r="AX145" s="84">
        <f>ROUND(BB145*L29,2)</f>
        <v>0</v>
      </c>
      <c r="AY145" s="84">
        <f>ROUND(BC145*L30,2)</f>
        <v>0</v>
      </c>
      <c r="AZ145" s="84">
        <f>ROUND(SUM(AZ146:AZ150),2)</f>
        <v>0</v>
      </c>
      <c r="BA145" s="84">
        <f>ROUND(SUM(BA146:BA150),2)</f>
        <v>0</v>
      </c>
      <c r="BB145" s="84">
        <f>ROUND(SUM(BB146:BB150),2)</f>
        <v>0</v>
      </c>
      <c r="BC145" s="84">
        <f>ROUND(SUM(BC146:BC150),2)</f>
        <v>0</v>
      </c>
      <c r="BD145" s="86">
        <f>ROUND(SUM(BD146:BD150),2)</f>
        <v>0</v>
      </c>
      <c r="BS145" s="21" t="s">
        <v>73</v>
      </c>
      <c r="BT145" s="21" t="s">
        <v>90</v>
      </c>
      <c r="BU145" s="21" t="s">
        <v>75</v>
      </c>
      <c r="BV145" s="21" t="s">
        <v>76</v>
      </c>
      <c r="BW145" s="21" t="s">
        <v>210</v>
      </c>
      <c r="BX145" s="21" t="s">
        <v>208</v>
      </c>
      <c r="CL145" s="21" t="s">
        <v>1</v>
      </c>
    </row>
    <row r="146" spans="1:90" s="3" customFormat="1" ht="23.25" customHeight="1">
      <c r="A146" s="87" t="s">
        <v>92</v>
      </c>
      <c r="B146" s="47"/>
      <c r="C146" s="9"/>
      <c r="D146" s="9"/>
      <c r="E146" s="9"/>
      <c r="F146" s="9"/>
      <c r="G146" s="291" t="s">
        <v>211</v>
      </c>
      <c r="H146" s="291"/>
      <c r="I146" s="291"/>
      <c r="J146" s="291"/>
      <c r="K146" s="291"/>
      <c r="L146" s="9"/>
      <c r="M146" s="291" t="s">
        <v>94</v>
      </c>
      <c r="N146" s="291"/>
      <c r="O146" s="291"/>
      <c r="P146" s="291"/>
      <c r="Q146" s="291"/>
      <c r="R146" s="291"/>
      <c r="S146" s="291"/>
      <c r="T146" s="291"/>
      <c r="U146" s="291"/>
      <c r="V146" s="291"/>
      <c r="W146" s="291"/>
      <c r="X146" s="291"/>
      <c r="Y146" s="291"/>
      <c r="Z146" s="291"/>
      <c r="AA146" s="291"/>
      <c r="AB146" s="291"/>
      <c r="AC146" s="291"/>
      <c r="AD146" s="291"/>
      <c r="AE146" s="291"/>
      <c r="AF146" s="291"/>
      <c r="AG146" s="266">
        <f>'SO.105_ASR1 - Búracie práce'!J34</f>
        <v>0</v>
      </c>
      <c r="AH146" s="267"/>
      <c r="AI146" s="267"/>
      <c r="AJ146" s="267"/>
      <c r="AK146" s="267"/>
      <c r="AL146" s="267"/>
      <c r="AM146" s="267"/>
      <c r="AN146" s="266">
        <f t="shared" si="2"/>
        <v>0</v>
      </c>
      <c r="AO146" s="267"/>
      <c r="AP146" s="267"/>
      <c r="AQ146" s="82" t="s">
        <v>85</v>
      </c>
      <c r="AR146" s="47"/>
      <c r="AS146" s="83">
        <v>0</v>
      </c>
      <c r="AT146" s="84">
        <f t="shared" si="3"/>
        <v>0</v>
      </c>
      <c r="AU146" s="85">
        <f>'SO.105_ASR1 - Búracie práce'!P131</f>
        <v>0</v>
      </c>
      <c r="AV146" s="84">
        <f>'SO.105_ASR1 - Búracie práce'!J37</f>
        <v>0</v>
      </c>
      <c r="AW146" s="84">
        <f>'SO.105_ASR1 - Búracie práce'!J38</f>
        <v>0</v>
      </c>
      <c r="AX146" s="84">
        <f>'SO.105_ASR1 - Búracie práce'!J39</f>
        <v>0</v>
      </c>
      <c r="AY146" s="84">
        <f>'SO.105_ASR1 - Búracie práce'!J40</f>
        <v>0</v>
      </c>
      <c r="AZ146" s="84">
        <f>'SO.105_ASR1 - Búracie práce'!F37</f>
        <v>0</v>
      </c>
      <c r="BA146" s="84">
        <f>'SO.105_ASR1 - Búracie práce'!F38</f>
        <v>0</v>
      </c>
      <c r="BB146" s="84">
        <f>'SO.105_ASR1 - Búracie práce'!F39</f>
        <v>0</v>
      </c>
      <c r="BC146" s="84">
        <f>'SO.105_ASR1 - Búracie práce'!F40</f>
        <v>0</v>
      </c>
      <c r="BD146" s="86">
        <f>'SO.105_ASR1 - Búracie práce'!F41</f>
        <v>0</v>
      </c>
      <c r="BT146" s="21" t="s">
        <v>95</v>
      </c>
      <c r="BV146" s="21" t="s">
        <v>76</v>
      </c>
      <c r="BW146" s="21" t="s">
        <v>212</v>
      </c>
      <c r="BX146" s="21" t="s">
        <v>210</v>
      </c>
      <c r="CL146" s="21" t="s">
        <v>1</v>
      </c>
    </row>
    <row r="147" spans="1:90" s="3" customFormat="1" ht="23.25" customHeight="1">
      <c r="A147" s="87" t="s">
        <v>92</v>
      </c>
      <c r="B147" s="47"/>
      <c r="C147" s="9"/>
      <c r="D147" s="9"/>
      <c r="E147" s="9"/>
      <c r="F147" s="9"/>
      <c r="G147" s="291" t="s">
        <v>213</v>
      </c>
      <c r="H147" s="291"/>
      <c r="I147" s="291"/>
      <c r="J147" s="291"/>
      <c r="K147" s="291"/>
      <c r="L147" s="9"/>
      <c r="M147" s="291" t="s">
        <v>98</v>
      </c>
      <c r="N147" s="291"/>
      <c r="O147" s="291"/>
      <c r="P147" s="291"/>
      <c r="Q147" s="291"/>
      <c r="R147" s="291"/>
      <c r="S147" s="291"/>
      <c r="T147" s="291"/>
      <c r="U147" s="291"/>
      <c r="V147" s="291"/>
      <c r="W147" s="291"/>
      <c r="X147" s="291"/>
      <c r="Y147" s="291"/>
      <c r="Z147" s="291"/>
      <c r="AA147" s="291"/>
      <c r="AB147" s="291"/>
      <c r="AC147" s="291"/>
      <c r="AD147" s="291"/>
      <c r="AE147" s="291"/>
      <c r="AF147" s="291"/>
      <c r="AG147" s="266">
        <f>'SO.105_ASR2 - Fasáda'!J34</f>
        <v>0</v>
      </c>
      <c r="AH147" s="267"/>
      <c r="AI147" s="267"/>
      <c r="AJ147" s="267"/>
      <c r="AK147" s="267"/>
      <c r="AL147" s="267"/>
      <c r="AM147" s="267"/>
      <c r="AN147" s="266">
        <f t="shared" si="2"/>
        <v>0</v>
      </c>
      <c r="AO147" s="267"/>
      <c r="AP147" s="267"/>
      <c r="AQ147" s="82" t="s">
        <v>85</v>
      </c>
      <c r="AR147" s="47"/>
      <c r="AS147" s="83">
        <v>0</v>
      </c>
      <c r="AT147" s="84">
        <f t="shared" si="3"/>
        <v>0</v>
      </c>
      <c r="AU147" s="85">
        <f>'SO.105_ASR2 - Fasáda'!P132</f>
        <v>0</v>
      </c>
      <c r="AV147" s="84">
        <f>'SO.105_ASR2 - Fasáda'!J37</f>
        <v>0</v>
      </c>
      <c r="AW147" s="84">
        <f>'SO.105_ASR2 - Fasáda'!J38</f>
        <v>0</v>
      </c>
      <c r="AX147" s="84">
        <f>'SO.105_ASR2 - Fasáda'!J39</f>
        <v>0</v>
      </c>
      <c r="AY147" s="84">
        <f>'SO.105_ASR2 - Fasáda'!J40</f>
        <v>0</v>
      </c>
      <c r="AZ147" s="84">
        <f>'SO.105_ASR2 - Fasáda'!F37</f>
        <v>0</v>
      </c>
      <c r="BA147" s="84">
        <f>'SO.105_ASR2 - Fasáda'!F38</f>
        <v>0</v>
      </c>
      <c r="BB147" s="84">
        <f>'SO.105_ASR2 - Fasáda'!F39</f>
        <v>0</v>
      </c>
      <c r="BC147" s="84">
        <f>'SO.105_ASR2 - Fasáda'!F40</f>
        <v>0</v>
      </c>
      <c r="BD147" s="86">
        <f>'SO.105_ASR2 - Fasáda'!F41</f>
        <v>0</v>
      </c>
      <c r="BT147" s="21" t="s">
        <v>95</v>
      </c>
      <c r="BV147" s="21" t="s">
        <v>76</v>
      </c>
      <c r="BW147" s="21" t="s">
        <v>214</v>
      </c>
      <c r="BX147" s="21" t="s">
        <v>210</v>
      </c>
      <c r="CL147" s="21" t="s">
        <v>1</v>
      </c>
    </row>
    <row r="148" spans="1:90" s="3" customFormat="1" ht="23.25" customHeight="1">
      <c r="A148" s="87" t="s">
        <v>92</v>
      </c>
      <c r="B148" s="47"/>
      <c r="C148" s="9"/>
      <c r="D148" s="9"/>
      <c r="E148" s="9"/>
      <c r="F148" s="9"/>
      <c r="G148" s="291" t="s">
        <v>215</v>
      </c>
      <c r="H148" s="291"/>
      <c r="I148" s="291"/>
      <c r="J148" s="291"/>
      <c r="K148" s="291"/>
      <c r="L148" s="9"/>
      <c r="M148" s="291" t="s">
        <v>101</v>
      </c>
      <c r="N148" s="291"/>
      <c r="O148" s="291"/>
      <c r="P148" s="291"/>
      <c r="Q148" s="291"/>
      <c r="R148" s="291"/>
      <c r="S148" s="291"/>
      <c r="T148" s="291"/>
      <c r="U148" s="291"/>
      <c r="V148" s="291"/>
      <c r="W148" s="291"/>
      <c r="X148" s="291"/>
      <c r="Y148" s="291"/>
      <c r="Z148" s="291"/>
      <c r="AA148" s="291"/>
      <c r="AB148" s="291"/>
      <c r="AC148" s="291"/>
      <c r="AD148" s="291"/>
      <c r="AE148" s="291"/>
      <c r="AF148" s="291"/>
      <c r="AG148" s="266">
        <f>'SO.105_ASR3 - Zastrešenie'!J34</f>
        <v>0</v>
      </c>
      <c r="AH148" s="267"/>
      <c r="AI148" s="267"/>
      <c r="AJ148" s="267"/>
      <c r="AK148" s="267"/>
      <c r="AL148" s="267"/>
      <c r="AM148" s="267"/>
      <c r="AN148" s="266">
        <f t="shared" si="2"/>
        <v>0</v>
      </c>
      <c r="AO148" s="267"/>
      <c r="AP148" s="267"/>
      <c r="AQ148" s="82" t="s">
        <v>85</v>
      </c>
      <c r="AR148" s="47"/>
      <c r="AS148" s="83">
        <v>0</v>
      </c>
      <c r="AT148" s="84">
        <f t="shared" si="3"/>
        <v>0</v>
      </c>
      <c r="AU148" s="85">
        <f>'SO.105_ASR3 - Zastrešenie'!P132</f>
        <v>0</v>
      </c>
      <c r="AV148" s="84">
        <f>'SO.105_ASR3 - Zastrešenie'!J37</f>
        <v>0</v>
      </c>
      <c r="AW148" s="84">
        <f>'SO.105_ASR3 - Zastrešenie'!J38</f>
        <v>0</v>
      </c>
      <c r="AX148" s="84">
        <f>'SO.105_ASR3 - Zastrešenie'!J39</f>
        <v>0</v>
      </c>
      <c r="AY148" s="84">
        <f>'SO.105_ASR3 - Zastrešenie'!J40</f>
        <v>0</v>
      </c>
      <c r="AZ148" s="84">
        <f>'SO.105_ASR3 - Zastrešenie'!F37</f>
        <v>0</v>
      </c>
      <c r="BA148" s="84">
        <f>'SO.105_ASR3 - Zastrešenie'!F38</f>
        <v>0</v>
      </c>
      <c r="BB148" s="84">
        <f>'SO.105_ASR3 - Zastrešenie'!F39</f>
        <v>0</v>
      </c>
      <c r="BC148" s="84">
        <f>'SO.105_ASR3 - Zastrešenie'!F40</f>
        <v>0</v>
      </c>
      <c r="BD148" s="86">
        <f>'SO.105_ASR3 - Zastrešenie'!F41</f>
        <v>0</v>
      </c>
      <c r="BT148" s="21" t="s">
        <v>95</v>
      </c>
      <c r="BV148" s="21" t="s">
        <v>76</v>
      </c>
      <c r="BW148" s="21" t="s">
        <v>216</v>
      </c>
      <c r="BX148" s="21" t="s">
        <v>210</v>
      </c>
      <c r="CL148" s="21" t="s">
        <v>1</v>
      </c>
    </row>
    <row r="149" spans="1:90" s="3" customFormat="1" ht="23.25" customHeight="1">
      <c r="A149" s="87" t="s">
        <v>92</v>
      </c>
      <c r="B149" s="47"/>
      <c r="C149" s="9"/>
      <c r="D149" s="9"/>
      <c r="E149" s="9"/>
      <c r="F149" s="9"/>
      <c r="G149" s="291" t="s">
        <v>217</v>
      </c>
      <c r="H149" s="291"/>
      <c r="I149" s="291"/>
      <c r="J149" s="291"/>
      <c r="K149" s="291"/>
      <c r="L149" s="9"/>
      <c r="M149" s="291" t="s">
        <v>104</v>
      </c>
      <c r="N149" s="291"/>
      <c r="O149" s="291"/>
      <c r="P149" s="291"/>
      <c r="Q149" s="291"/>
      <c r="R149" s="291"/>
      <c r="S149" s="291"/>
      <c r="T149" s="291"/>
      <c r="U149" s="291"/>
      <c r="V149" s="291"/>
      <c r="W149" s="291"/>
      <c r="X149" s="291"/>
      <c r="Y149" s="291"/>
      <c r="Z149" s="291"/>
      <c r="AA149" s="291"/>
      <c r="AB149" s="291"/>
      <c r="AC149" s="291"/>
      <c r="AD149" s="291"/>
      <c r="AE149" s="291"/>
      <c r="AF149" s="291"/>
      <c r="AG149" s="266">
        <f>'SO.105_ASR4 - Výplňové ko...'!J34</f>
        <v>0</v>
      </c>
      <c r="AH149" s="267"/>
      <c r="AI149" s="267"/>
      <c r="AJ149" s="267"/>
      <c r="AK149" s="267"/>
      <c r="AL149" s="267"/>
      <c r="AM149" s="267"/>
      <c r="AN149" s="266">
        <f t="shared" si="2"/>
        <v>0</v>
      </c>
      <c r="AO149" s="267"/>
      <c r="AP149" s="267"/>
      <c r="AQ149" s="82" t="s">
        <v>85</v>
      </c>
      <c r="AR149" s="47"/>
      <c r="AS149" s="83">
        <v>0</v>
      </c>
      <c r="AT149" s="84">
        <f t="shared" si="3"/>
        <v>0</v>
      </c>
      <c r="AU149" s="85">
        <f>'SO.105_ASR4 - Výplňové ko...'!P126</f>
        <v>0</v>
      </c>
      <c r="AV149" s="84">
        <f>'SO.105_ASR4 - Výplňové ko...'!J37</f>
        <v>0</v>
      </c>
      <c r="AW149" s="84">
        <f>'SO.105_ASR4 - Výplňové ko...'!J38</f>
        <v>0</v>
      </c>
      <c r="AX149" s="84">
        <f>'SO.105_ASR4 - Výplňové ko...'!J39</f>
        <v>0</v>
      </c>
      <c r="AY149" s="84">
        <f>'SO.105_ASR4 - Výplňové ko...'!J40</f>
        <v>0</v>
      </c>
      <c r="AZ149" s="84">
        <f>'SO.105_ASR4 - Výplňové ko...'!F37</f>
        <v>0</v>
      </c>
      <c r="BA149" s="84">
        <f>'SO.105_ASR4 - Výplňové ko...'!F38</f>
        <v>0</v>
      </c>
      <c r="BB149" s="84">
        <f>'SO.105_ASR4 - Výplňové ko...'!F39</f>
        <v>0</v>
      </c>
      <c r="BC149" s="84">
        <f>'SO.105_ASR4 - Výplňové ko...'!F40</f>
        <v>0</v>
      </c>
      <c r="BD149" s="86">
        <f>'SO.105_ASR4 - Výplňové ko...'!F41</f>
        <v>0</v>
      </c>
      <c r="BT149" s="21" t="s">
        <v>95</v>
      </c>
      <c r="BV149" s="21" t="s">
        <v>76</v>
      </c>
      <c r="BW149" s="21" t="s">
        <v>218</v>
      </c>
      <c r="BX149" s="21" t="s">
        <v>210</v>
      </c>
      <c r="CL149" s="21" t="s">
        <v>1</v>
      </c>
    </row>
    <row r="150" spans="1:90" s="3" customFormat="1" ht="23.25" customHeight="1">
      <c r="A150" s="87" t="s">
        <v>92</v>
      </c>
      <c r="B150" s="47"/>
      <c r="C150" s="9"/>
      <c r="D150" s="9"/>
      <c r="E150" s="9"/>
      <c r="F150" s="9"/>
      <c r="G150" s="291" t="s">
        <v>219</v>
      </c>
      <c r="H150" s="291"/>
      <c r="I150" s="291"/>
      <c r="J150" s="291"/>
      <c r="K150" s="291"/>
      <c r="L150" s="9"/>
      <c r="M150" s="291" t="s">
        <v>110</v>
      </c>
      <c r="N150" s="291"/>
      <c r="O150" s="291"/>
      <c r="P150" s="291"/>
      <c r="Q150" s="291"/>
      <c r="R150" s="291"/>
      <c r="S150" s="291"/>
      <c r="T150" s="291"/>
      <c r="U150" s="291"/>
      <c r="V150" s="291"/>
      <c r="W150" s="291"/>
      <c r="X150" s="291"/>
      <c r="Y150" s="291"/>
      <c r="Z150" s="291"/>
      <c r="AA150" s="291"/>
      <c r="AB150" s="291"/>
      <c r="AC150" s="291"/>
      <c r="AD150" s="291"/>
      <c r="AE150" s="291"/>
      <c r="AF150" s="291"/>
      <c r="AG150" s="266">
        <f>'SO.105_ASR5 - Ostatné'!J34</f>
        <v>0</v>
      </c>
      <c r="AH150" s="267"/>
      <c r="AI150" s="267"/>
      <c r="AJ150" s="267"/>
      <c r="AK150" s="267"/>
      <c r="AL150" s="267"/>
      <c r="AM150" s="267"/>
      <c r="AN150" s="266">
        <f t="shared" si="2"/>
        <v>0</v>
      </c>
      <c r="AO150" s="267"/>
      <c r="AP150" s="267"/>
      <c r="AQ150" s="82" t="s">
        <v>85</v>
      </c>
      <c r="AR150" s="47"/>
      <c r="AS150" s="83">
        <v>0</v>
      </c>
      <c r="AT150" s="84">
        <f t="shared" si="3"/>
        <v>0</v>
      </c>
      <c r="AU150" s="85">
        <f>'SO.105_ASR5 - Ostatné'!P137</f>
        <v>0</v>
      </c>
      <c r="AV150" s="84">
        <f>'SO.105_ASR5 - Ostatné'!J37</f>
        <v>0</v>
      </c>
      <c r="AW150" s="84">
        <f>'SO.105_ASR5 - Ostatné'!J38</f>
        <v>0</v>
      </c>
      <c r="AX150" s="84">
        <f>'SO.105_ASR5 - Ostatné'!J39</f>
        <v>0</v>
      </c>
      <c r="AY150" s="84">
        <f>'SO.105_ASR5 - Ostatné'!J40</f>
        <v>0</v>
      </c>
      <c r="AZ150" s="84">
        <f>'SO.105_ASR5 - Ostatné'!F37</f>
        <v>0</v>
      </c>
      <c r="BA150" s="84">
        <f>'SO.105_ASR5 - Ostatné'!F38</f>
        <v>0</v>
      </c>
      <c r="BB150" s="84">
        <f>'SO.105_ASR5 - Ostatné'!F39</f>
        <v>0</v>
      </c>
      <c r="BC150" s="84">
        <f>'SO.105_ASR5 - Ostatné'!F40</f>
        <v>0</v>
      </c>
      <c r="BD150" s="86">
        <f>'SO.105_ASR5 - Ostatné'!F41</f>
        <v>0</v>
      </c>
      <c r="BT150" s="21" t="s">
        <v>95</v>
      </c>
      <c r="BV150" s="21" t="s">
        <v>76</v>
      </c>
      <c r="BW150" s="21" t="s">
        <v>220</v>
      </c>
      <c r="BX150" s="21" t="s">
        <v>210</v>
      </c>
      <c r="CL150" s="21" t="s">
        <v>1</v>
      </c>
    </row>
    <row r="151" spans="1:90" s="3" customFormat="1" ht="23.25" customHeight="1">
      <c r="A151" s="87" t="s">
        <v>92</v>
      </c>
      <c r="B151" s="47"/>
      <c r="C151" s="9"/>
      <c r="D151" s="9"/>
      <c r="E151" s="9"/>
      <c r="F151" s="291" t="s">
        <v>221</v>
      </c>
      <c r="G151" s="291"/>
      <c r="H151" s="291"/>
      <c r="I151" s="291"/>
      <c r="J151" s="291"/>
      <c r="K151" s="9"/>
      <c r="L151" s="291" t="s">
        <v>198</v>
      </c>
      <c r="M151" s="291"/>
      <c r="N151" s="291"/>
      <c r="O151" s="291"/>
      <c r="P151" s="291"/>
      <c r="Q151" s="291"/>
      <c r="R151" s="291"/>
      <c r="S151" s="291"/>
      <c r="T151" s="291"/>
      <c r="U151" s="291"/>
      <c r="V151" s="291"/>
      <c r="W151" s="291"/>
      <c r="X151" s="291"/>
      <c r="Y151" s="291"/>
      <c r="Z151" s="291"/>
      <c r="AA151" s="291"/>
      <c r="AB151" s="291"/>
      <c r="AC151" s="291"/>
      <c r="AD151" s="291"/>
      <c r="AE151" s="291"/>
      <c r="AF151" s="291"/>
      <c r="AG151" s="266">
        <f>'SO.105_ELI - Elektroinšta...'!J34</f>
        <v>0</v>
      </c>
      <c r="AH151" s="267"/>
      <c r="AI151" s="267"/>
      <c r="AJ151" s="267"/>
      <c r="AK151" s="267"/>
      <c r="AL151" s="267"/>
      <c r="AM151" s="267"/>
      <c r="AN151" s="266">
        <f t="shared" si="2"/>
        <v>0</v>
      </c>
      <c r="AO151" s="267"/>
      <c r="AP151" s="267"/>
      <c r="AQ151" s="82" t="s">
        <v>85</v>
      </c>
      <c r="AR151" s="47"/>
      <c r="AS151" s="83">
        <v>0</v>
      </c>
      <c r="AT151" s="84">
        <f t="shared" si="3"/>
        <v>0</v>
      </c>
      <c r="AU151" s="85">
        <f>'SO.105_ELI - Elektroinšta...'!P126</f>
        <v>0</v>
      </c>
      <c r="AV151" s="84">
        <f>'SO.105_ELI - Elektroinšta...'!J37</f>
        <v>0</v>
      </c>
      <c r="AW151" s="84">
        <f>'SO.105_ELI - Elektroinšta...'!J38</f>
        <v>0</v>
      </c>
      <c r="AX151" s="84">
        <f>'SO.105_ELI - Elektroinšta...'!J39</f>
        <v>0</v>
      </c>
      <c r="AY151" s="84">
        <f>'SO.105_ELI - Elektroinšta...'!J40</f>
        <v>0</v>
      </c>
      <c r="AZ151" s="84">
        <f>'SO.105_ELI - Elektroinšta...'!F37</f>
        <v>0</v>
      </c>
      <c r="BA151" s="84">
        <f>'SO.105_ELI - Elektroinšta...'!F38</f>
        <v>0</v>
      </c>
      <c r="BB151" s="84">
        <f>'SO.105_ELI - Elektroinšta...'!F39</f>
        <v>0</v>
      </c>
      <c r="BC151" s="84">
        <f>'SO.105_ELI - Elektroinšta...'!F40</f>
        <v>0</v>
      </c>
      <c r="BD151" s="86">
        <f>'SO.105_ELI - Elektroinšta...'!F41</f>
        <v>0</v>
      </c>
      <c r="BT151" s="21" t="s">
        <v>90</v>
      </c>
      <c r="BV151" s="21" t="s">
        <v>76</v>
      </c>
      <c r="BW151" s="21" t="s">
        <v>222</v>
      </c>
      <c r="BX151" s="21" t="s">
        <v>208</v>
      </c>
      <c r="CL151" s="21" t="s">
        <v>1</v>
      </c>
    </row>
    <row r="152" spans="1:90" s="3" customFormat="1" ht="23.25" customHeight="1">
      <c r="A152" s="87" t="s">
        <v>92</v>
      </c>
      <c r="B152" s="47"/>
      <c r="C152" s="9"/>
      <c r="D152" s="9"/>
      <c r="E152" s="9"/>
      <c r="F152" s="291" t="s">
        <v>223</v>
      </c>
      <c r="G152" s="291"/>
      <c r="H152" s="291"/>
      <c r="I152" s="291"/>
      <c r="J152" s="291"/>
      <c r="K152" s="9"/>
      <c r="L152" s="291" t="s">
        <v>201</v>
      </c>
      <c r="M152" s="291"/>
      <c r="N152" s="291"/>
      <c r="O152" s="291"/>
      <c r="P152" s="291"/>
      <c r="Q152" s="291"/>
      <c r="R152" s="291"/>
      <c r="S152" s="291"/>
      <c r="T152" s="291"/>
      <c r="U152" s="291"/>
      <c r="V152" s="291"/>
      <c r="W152" s="291"/>
      <c r="X152" s="291"/>
      <c r="Y152" s="291"/>
      <c r="Z152" s="291"/>
      <c r="AA152" s="291"/>
      <c r="AB152" s="291"/>
      <c r="AC152" s="291"/>
      <c r="AD152" s="291"/>
      <c r="AE152" s="291"/>
      <c r="AF152" s="291"/>
      <c r="AG152" s="266">
        <f>'SO.105_UK - Ústredné kúrenie'!J34</f>
        <v>0</v>
      </c>
      <c r="AH152" s="267"/>
      <c r="AI152" s="267"/>
      <c r="AJ152" s="267"/>
      <c r="AK152" s="267"/>
      <c r="AL152" s="267"/>
      <c r="AM152" s="267"/>
      <c r="AN152" s="266">
        <f t="shared" si="2"/>
        <v>0</v>
      </c>
      <c r="AO152" s="267"/>
      <c r="AP152" s="267"/>
      <c r="AQ152" s="82" t="s">
        <v>85</v>
      </c>
      <c r="AR152" s="47"/>
      <c r="AS152" s="83">
        <v>0</v>
      </c>
      <c r="AT152" s="84">
        <f t="shared" si="3"/>
        <v>0</v>
      </c>
      <c r="AU152" s="85">
        <f>'SO.105_UK - Ústredné kúrenie'!P133</f>
        <v>0</v>
      </c>
      <c r="AV152" s="84">
        <f>'SO.105_UK - Ústredné kúrenie'!J37</f>
        <v>0</v>
      </c>
      <c r="AW152" s="84">
        <f>'SO.105_UK - Ústredné kúrenie'!J38</f>
        <v>0</v>
      </c>
      <c r="AX152" s="84">
        <f>'SO.105_UK - Ústredné kúrenie'!J39</f>
        <v>0</v>
      </c>
      <c r="AY152" s="84">
        <f>'SO.105_UK - Ústredné kúrenie'!J40</f>
        <v>0</v>
      </c>
      <c r="AZ152" s="84">
        <f>'SO.105_UK - Ústredné kúrenie'!F37</f>
        <v>0</v>
      </c>
      <c r="BA152" s="84">
        <f>'SO.105_UK - Ústredné kúrenie'!F38</f>
        <v>0</v>
      </c>
      <c r="BB152" s="84">
        <f>'SO.105_UK - Ústredné kúrenie'!F39</f>
        <v>0</v>
      </c>
      <c r="BC152" s="84">
        <f>'SO.105_UK - Ústredné kúrenie'!F40</f>
        <v>0</v>
      </c>
      <c r="BD152" s="86">
        <f>'SO.105_UK - Ústredné kúrenie'!F41</f>
        <v>0</v>
      </c>
      <c r="BT152" s="21" t="s">
        <v>90</v>
      </c>
      <c r="BV152" s="21" t="s">
        <v>76</v>
      </c>
      <c r="BW152" s="21" t="s">
        <v>224</v>
      </c>
      <c r="BX152" s="21" t="s">
        <v>208</v>
      </c>
      <c r="CL152" s="21" t="s">
        <v>1</v>
      </c>
    </row>
    <row r="153" spans="1:90" s="3" customFormat="1" ht="23.25" customHeight="1">
      <c r="A153" s="87" t="s">
        <v>92</v>
      </c>
      <c r="B153" s="47"/>
      <c r="C153" s="9"/>
      <c r="D153" s="9"/>
      <c r="E153" s="9"/>
      <c r="F153" s="291" t="s">
        <v>225</v>
      </c>
      <c r="G153" s="291"/>
      <c r="H153" s="291"/>
      <c r="I153" s="291"/>
      <c r="J153" s="291"/>
      <c r="K153" s="9"/>
      <c r="L153" s="291" t="s">
        <v>204</v>
      </c>
      <c r="M153" s="291"/>
      <c r="N153" s="291"/>
      <c r="O153" s="291"/>
      <c r="P153" s="291"/>
      <c r="Q153" s="291"/>
      <c r="R153" s="291"/>
      <c r="S153" s="291"/>
      <c r="T153" s="291"/>
      <c r="U153" s="291"/>
      <c r="V153" s="291"/>
      <c r="W153" s="291"/>
      <c r="X153" s="291"/>
      <c r="Y153" s="291"/>
      <c r="Z153" s="291"/>
      <c r="AA153" s="291"/>
      <c r="AB153" s="291"/>
      <c r="AC153" s="291"/>
      <c r="AD153" s="291"/>
      <c r="AE153" s="291"/>
      <c r="AF153" s="291"/>
      <c r="AG153" s="266">
        <f>'SO.105_ZTI - Daždová kana...'!J34</f>
        <v>0</v>
      </c>
      <c r="AH153" s="267"/>
      <c r="AI153" s="267"/>
      <c r="AJ153" s="267"/>
      <c r="AK153" s="267"/>
      <c r="AL153" s="267"/>
      <c r="AM153" s="267"/>
      <c r="AN153" s="266">
        <f t="shared" si="2"/>
        <v>0</v>
      </c>
      <c r="AO153" s="267"/>
      <c r="AP153" s="267"/>
      <c r="AQ153" s="82" t="s">
        <v>85</v>
      </c>
      <c r="AR153" s="47"/>
      <c r="AS153" s="83">
        <v>0</v>
      </c>
      <c r="AT153" s="84">
        <f t="shared" si="3"/>
        <v>0</v>
      </c>
      <c r="AU153" s="85">
        <f>'SO.105_ZTI - Daždová kana...'!P135</f>
        <v>0</v>
      </c>
      <c r="AV153" s="84">
        <f>'SO.105_ZTI - Daždová kana...'!J37</f>
        <v>0</v>
      </c>
      <c r="AW153" s="84">
        <f>'SO.105_ZTI - Daždová kana...'!J38</f>
        <v>0</v>
      </c>
      <c r="AX153" s="84">
        <f>'SO.105_ZTI - Daždová kana...'!J39</f>
        <v>0</v>
      </c>
      <c r="AY153" s="84">
        <f>'SO.105_ZTI - Daždová kana...'!J40</f>
        <v>0</v>
      </c>
      <c r="AZ153" s="84">
        <f>'SO.105_ZTI - Daždová kana...'!F37</f>
        <v>0</v>
      </c>
      <c r="BA153" s="84">
        <f>'SO.105_ZTI - Daždová kana...'!F38</f>
        <v>0</v>
      </c>
      <c r="BB153" s="84">
        <f>'SO.105_ZTI - Daždová kana...'!F39</f>
        <v>0</v>
      </c>
      <c r="BC153" s="84">
        <f>'SO.105_ZTI - Daždová kana...'!F40</f>
        <v>0</v>
      </c>
      <c r="BD153" s="86">
        <f>'SO.105_ZTI - Daždová kana...'!F41</f>
        <v>0</v>
      </c>
      <c r="BT153" s="21" t="s">
        <v>90</v>
      </c>
      <c r="BV153" s="21" t="s">
        <v>76</v>
      </c>
      <c r="BW153" s="21" t="s">
        <v>226</v>
      </c>
      <c r="BX153" s="21" t="s">
        <v>208</v>
      </c>
      <c r="CL153" s="21" t="s">
        <v>1</v>
      </c>
    </row>
    <row r="154" spans="1:90" s="3" customFormat="1" ht="16.5" customHeight="1">
      <c r="B154" s="47"/>
      <c r="C154" s="9"/>
      <c r="D154" s="9"/>
      <c r="E154" s="291" t="s">
        <v>227</v>
      </c>
      <c r="F154" s="291"/>
      <c r="G154" s="291"/>
      <c r="H154" s="291"/>
      <c r="I154" s="291"/>
      <c r="J154" s="9"/>
      <c r="K154" s="291" t="s">
        <v>228</v>
      </c>
      <c r="L154" s="291"/>
      <c r="M154" s="291"/>
      <c r="N154" s="291"/>
      <c r="O154" s="291"/>
      <c r="P154" s="291"/>
      <c r="Q154" s="291"/>
      <c r="R154" s="291"/>
      <c r="S154" s="291"/>
      <c r="T154" s="291"/>
      <c r="U154" s="291"/>
      <c r="V154" s="291"/>
      <c r="W154" s="291"/>
      <c r="X154" s="291"/>
      <c r="Y154" s="291"/>
      <c r="Z154" s="291"/>
      <c r="AA154" s="291"/>
      <c r="AB154" s="291"/>
      <c r="AC154" s="291"/>
      <c r="AD154" s="291"/>
      <c r="AE154" s="291"/>
      <c r="AF154" s="291"/>
      <c r="AG154" s="285">
        <f>ROUND(AG155+AG161+AG162,2)</f>
        <v>0</v>
      </c>
      <c r="AH154" s="267"/>
      <c r="AI154" s="267"/>
      <c r="AJ154" s="267"/>
      <c r="AK154" s="267"/>
      <c r="AL154" s="267"/>
      <c r="AM154" s="267"/>
      <c r="AN154" s="266">
        <f t="shared" si="2"/>
        <v>0</v>
      </c>
      <c r="AO154" s="267"/>
      <c r="AP154" s="267"/>
      <c r="AQ154" s="82" t="s">
        <v>85</v>
      </c>
      <c r="AR154" s="47"/>
      <c r="AS154" s="83">
        <f>ROUND(AS155+AS161+AS162,2)</f>
        <v>0</v>
      </c>
      <c r="AT154" s="84">
        <f t="shared" si="3"/>
        <v>0</v>
      </c>
      <c r="AU154" s="85">
        <f>ROUND(AU155+AU161+AU162,5)</f>
        <v>0</v>
      </c>
      <c r="AV154" s="84">
        <f>ROUND(AZ154*L29,2)</f>
        <v>0</v>
      </c>
      <c r="AW154" s="84">
        <f>ROUND(BA154*L30,2)</f>
        <v>0</v>
      </c>
      <c r="AX154" s="84">
        <f>ROUND(BB154*L29,2)</f>
        <v>0</v>
      </c>
      <c r="AY154" s="84">
        <f>ROUND(BC154*L30,2)</f>
        <v>0</v>
      </c>
      <c r="AZ154" s="84">
        <f>ROUND(AZ155+AZ161+AZ162,2)</f>
        <v>0</v>
      </c>
      <c r="BA154" s="84">
        <f>ROUND(BA155+BA161+BA162,2)</f>
        <v>0</v>
      </c>
      <c r="BB154" s="84">
        <f>ROUND(BB155+BB161+BB162,2)</f>
        <v>0</v>
      </c>
      <c r="BC154" s="84">
        <f>ROUND(BC155+BC161+BC162,2)</f>
        <v>0</v>
      </c>
      <c r="BD154" s="86">
        <f>ROUND(BD155+BD161+BD162,2)</f>
        <v>0</v>
      </c>
      <c r="BS154" s="21" t="s">
        <v>73</v>
      </c>
      <c r="BT154" s="21" t="s">
        <v>86</v>
      </c>
      <c r="BU154" s="21" t="s">
        <v>75</v>
      </c>
      <c r="BV154" s="21" t="s">
        <v>76</v>
      </c>
      <c r="BW154" s="21" t="s">
        <v>229</v>
      </c>
      <c r="BX154" s="21" t="s">
        <v>82</v>
      </c>
      <c r="CL154" s="21" t="s">
        <v>1</v>
      </c>
    </row>
    <row r="155" spans="1:90" s="3" customFormat="1" ht="23.25" customHeight="1">
      <c r="B155" s="47"/>
      <c r="C155" s="9"/>
      <c r="D155" s="9"/>
      <c r="E155" s="9"/>
      <c r="F155" s="291" t="s">
        <v>230</v>
      </c>
      <c r="G155" s="291"/>
      <c r="H155" s="291"/>
      <c r="I155" s="291"/>
      <c r="J155" s="291"/>
      <c r="K155" s="9"/>
      <c r="L155" s="291" t="s">
        <v>89</v>
      </c>
      <c r="M155" s="291"/>
      <c r="N155" s="291"/>
      <c r="O155" s="291"/>
      <c r="P155" s="291"/>
      <c r="Q155" s="291"/>
      <c r="R155" s="291"/>
      <c r="S155" s="291"/>
      <c r="T155" s="291"/>
      <c r="U155" s="291"/>
      <c r="V155" s="291"/>
      <c r="W155" s="291"/>
      <c r="X155" s="291"/>
      <c r="Y155" s="291"/>
      <c r="Z155" s="291"/>
      <c r="AA155" s="291"/>
      <c r="AB155" s="291"/>
      <c r="AC155" s="291"/>
      <c r="AD155" s="291"/>
      <c r="AE155" s="291"/>
      <c r="AF155" s="291"/>
      <c r="AG155" s="285">
        <f>ROUND(SUM(AG156:AG160),2)</f>
        <v>0</v>
      </c>
      <c r="AH155" s="267"/>
      <c r="AI155" s="267"/>
      <c r="AJ155" s="267"/>
      <c r="AK155" s="267"/>
      <c r="AL155" s="267"/>
      <c r="AM155" s="267"/>
      <c r="AN155" s="266">
        <f t="shared" si="2"/>
        <v>0</v>
      </c>
      <c r="AO155" s="267"/>
      <c r="AP155" s="267"/>
      <c r="AQ155" s="82" t="s">
        <v>85</v>
      </c>
      <c r="AR155" s="47"/>
      <c r="AS155" s="83">
        <f>ROUND(SUM(AS156:AS160),2)</f>
        <v>0</v>
      </c>
      <c r="AT155" s="84">
        <f t="shared" si="3"/>
        <v>0</v>
      </c>
      <c r="AU155" s="85">
        <f>ROUND(SUM(AU156:AU160),5)</f>
        <v>0</v>
      </c>
      <c r="AV155" s="84">
        <f>ROUND(AZ155*L29,2)</f>
        <v>0</v>
      </c>
      <c r="AW155" s="84">
        <f>ROUND(BA155*L30,2)</f>
        <v>0</v>
      </c>
      <c r="AX155" s="84">
        <f>ROUND(BB155*L29,2)</f>
        <v>0</v>
      </c>
      <c r="AY155" s="84">
        <f>ROUND(BC155*L30,2)</f>
        <v>0</v>
      </c>
      <c r="AZ155" s="84">
        <f>ROUND(SUM(AZ156:AZ160),2)</f>
        <v>0</v>
      </c>
      <c r="BA155" s="84">
        <f>ROUND(SUM(BA156:BA160),2)</f>
        <v>0</v>
      </c>
      <c r="BB155" s="84">
        <f>ROUND(SUM(BB156:BB160),2)</f>
        <v>0</v>
      </c>
      <c r="BC155" s="84">
        <f>ROUND(SUM(BC156:BC160),2)</f>
        <v>0</v>
      </c>
      <c r="BD155" s="86">
        <f>ROUND(SUM(BD156:BD160),2)</f>
        <v>0</v>
      </c>
      <c r="BS155" s="21" t="s">
        <v>73</v>
      </c>
      <c r="BT155" s="21" t="s">
        <v>90</v>
      </c>
      <c r="BU155" s="21" t="s">
        <v>75</v>
      </c>
      <c r="BV155" s="21" t="s">
        <v>76</v>
      </c>
      <c r="BW155" s="21" t="s">
        <v>231</v>
      </c>
      <c r="BX155" s="21" t="s">
        <v>229</v>
      </c>
      <c r="CL155" s="21" t="s">
        <v>1</v>
      </c>
    </row>
    <row r="156" spans="1:90" s="3" customFormat="1" ht="23.25" customHeight="1">
      <c r="A156" s="87" t="s">
        <v>92</v>
      </c>
      <c r="B156" s="47"/>
      <c r="C156" s="9"/>
      <c r="D156" s="9"/>
      <c r="E156" s="9"/>
      <c r="F156" s="9"/>
      <c r="G156" s="291" t="s">
        <v>232</v>
      </c>
      <c r="H156" s="291"/>
      <c r="I156" s="291"/>
      <c r="J156" s="291"/>
      <c r="K156" s="291"/>
      <c r="L156" s="9"/>
      <c r="M156" s="291" t="s">
        <v>94</v>
      </c>
      <c r="N156" s="291"/>
      <c r="O156" s="291"/>
      <c r="P156" s="291"/>
      <c r="Q156" s="291"/>
      <c r="R156" s="291"/>
      <c r="S156" s="291"/>
      <c r="T156" s="291"/>
      <c r="U156" s="291"/>
      <c r="V156" s="291"/>
      <c r="W156" s="291"/>
      <c r="X156" s="291"/>
      <c r="Y156" s="291"/>
      <c r="Z156" s="291"/>
      <c r="AA156" s="291"/>
      <c r="AB156" s="291"/>
      <c r="AC156" s="291"/>
      <c r="AD156" s="291"/>
      <c r="AE156" s="291"/>
      <c r="AF156" s="291"/>
      <c r="AG156" s="266">
        <f>'SO.106_ASR1 - Búracie práce'!J34</f>
        <v>0</v>
      </c>
      <c r="AH156" s="267"/>
      <c r="AI156" s="267"/>
      <c r="AJ156" s="267"/>
      <c r="AK156" s="267"/>
      <c r="AL156" s="267"/>
      <c r="AM156" s="267"/>
      <c r="AN156" s="266">
        <f t="shared" si="2"/>
        <v>0</v>
      </c>
      <c r="AO156" s="267"/>
      <c r="AP156" s="267"/>
      <c r="AQ156" s="82" t="s">
        <v>85</v>
      </c>
      <c r="AR156" s="47"/>
      <c r="AS156" s="83">
        <v>0</v>
      </c>
      <c r="AT156" s="84">
        <f t="shared" si="3"/>
        <v>0</v>
      </c>
      <c r="AU156" s="85">
        <f>'SO.106_ASR1 - Búracie práce'!P136</f>
        <v>0</v>
      </c>
      <c r="AV156" s="84">
        <f>'SO.106_ASR1 - Búracie práce'!J37</f>
        <v>0</v>
      </c>
      <c r="AW156" s="84">
        <f>'SO.106_ASR1 - Búracie práce'!J38</f>
        <v>0</v>
      </c>
      <c r="AX156" s="84">
        <f>'SO.106_ASR1 - Búracie práce'!J39</f>
        <v>0</v>
      </c>
      <c r="AY156" s="84">
        <f>'SO.106_ASR1 - Búracie práce'!J40</f>
        <v>0</v>
      </c>
      <c r="AZ156" s="84">
        <f>'SO.106_ASR1 - Búracie práce'!F37</f>
        <v>0</v>
      </c>
      <c r="BA156" s="84">
        <f>'SO.106_ASR1 - Búracie práce'!F38</f>
        <v>0</v>
      </c>
      <c r="BB156" s="84">
        <f>'SO.106_ASR1 - Búracie práce'!F39</f>
        <v>0</v>
      </c>
      <c r="BC156" s="84">
        <f>'SO.106_ASR1 - Búracie práce'!F40</f>
        <v>0</v>
      </c>
      <c r="BD156" s="86">
        <f>'SO.106_ASR1 - Búracie práce'!F41</f>
        <v>0</v>
      </c>
      <c r="BT156" s="21" t="s">
        <v>95</v>
      </c>
      <c r="BV156" s="21" t="s">
        <v>76</v>
      </c>
      <c r="BW156" s="21" t="s">
        <v>233</v>
      </c>
      <c r="BX156" s="21" t="s">
        <v>231</v>
      </c>
      <c r="CL156" s="21" t="s">
        <v>1</v>
      </c>
    </row>
    <row r="157" spans="1:90" s="3" customFormat="1" ht="23.25" customHeight="1">
      <c r="A157" s="87" t="s">
        <v>92</v>
      </c>
      <c r="B157" s="47"/>
      <c r="C157" s="9"/>
      <c r="D157" s="9"/>
      <c r="E157" s="9"/>
      <c r="F157" s="9"/>
      <c r="G157" s="291" t="s">
        <v>234</v>
      </c>
      <c r="H157" s="291"/>
      <c r="I157" s="291"/>
      <c r="J157" s="291"/>
      <c r="K157" s="291"/>
      <c r="L157" s="9"/>
      <c r="M157" s="291" t="s">
        <v>98</v>
      </c>
      <c r="N157" s="291"/>
      <c r="O157" s="291"/>
      <c r="P157" s="291"/>
      <c r="Q157" s="291"/>
      <c r="R157" s="291"/>
      <c r="S157" s="291"/>
      <c r="T157" s="291"/>
      <c r="U157" s="291"/>
      <c r="V157" s="291"/>
      <c r="W157" s="291"/>
      <c r="X157" s="291"/>
      <c r="Y157" s="291"/>
      <c r="Z157" s="291"/>
      <c r="AA157" s="291"/>
      <c r="AB157" s="291"/>
      <c r="AC157" s="291"/>
      <c r="AD157" s="291"/>
      <c r="AE157" s="291"/>
      <c r="AF157" s="291"/>
      <c r="AG157" s="266">
        <f>'SO.106_ASR2 - Fasáda'!J34</f>
        <v>0</v>
      </c>
      <c r="AH157" s="267"/>
      <c r="AI157" s="267"/>
      <c r="AJ157" s="267"/>
      <c r="AK157" s="267"/>
      <c r="AL157" s="267"/>
      <c r="AM157" s="267"/>
      <c r="AN157" s="266">
        <f t="shared" si="2"/>
        <v>0</v>
      </c>
      <c r="AO157" s="267"/>
      <c r="AP157" s="267"/>
      <c r="AQ157" s="82" t="s">
        <v>85</v>
      </c>
      <c r="AR157" s="47"/>
      <c r="AS157" s="83">
        <v>0</v>
      </c>
      <c r="AT157" s="84">
        <f t="shared" si="3"/>
        <v>0</v>
      </c>
      <c r="AU157" s="85">
        <f>'SO.106_ASR2 - Fasáda'!P133</f>
        <v>0</v>
      </c>
      <c r="AV157" s="84">
        <f>'SO.106_ASR2 - Fasáda'!J37</f>
        <v>0</v>
      </c>
      <c r="AW157" s="84">
        <f>'SO.106_ASR2 - Fasáda'!J38</f>
        <v>0</v>
      </c>
      <c r="AX157" s="84">
        <f>'SO.106_ASR2 - Fasáda'!J39</f>
        <v>0</v>
      </c>
      <c r="AY157" s="84">
        <f>'SO.106_ASR2 - Fasáda'!J40</f>
        <v>0</v>
      </c>
      <c r="AZ157" s="84">
        <f>'SO.106_ASR2 - Fasáda'!F37</f>
        <v>0</v>
      </c>
      <c r="BA157" s="84">
        <f>'SO.106_ASR2 - Fasáda'!F38</f>
        <v>0</v>
      </c>
      <c r="BB157" s="84">
        <f>'SO.106_ASR2 - Fasáda'!F39</f>
        <v>0</v>
      </c>
      <c r="BC157" s="84">
        <f>'SO.106_ASR2 - Fasáda'!F40</f>
        <v>0</v>
      </c>
      <c r="BD157" s="86">
        <f>'SO.106_ASR2 - Fasáda'!F41</f>
        <v>0</v>
      </c>
      <c r="BT157" s="21" t="s">
        <v>95</v>
      </c>
      <c r="BV157" s="21" t="s">
        <v>76</v>
      </c>
      <c r="BW157" s="21" t="s">
        <v>235</v>
      </c>
      <c r="BX157" s="21" t="s">
        <v>231</v>
      </c>
      <c r="CL157" s="21" t="s">
        <v>1</v>
      </c>
    </row>
    <row r="158" spans="1:90" s="3" customFormat="1" ht="23.25" customHeight="1">
      <c r="A158" s="87" t="s">
        <v>92</v>
      </c>
      <c r="B158" s="47"/>
      <c r="C158" s="9"/>
      <c r="D158" s="9"/>
      <c r="E158" s="9"/>
      <c r="F158" s="9"/>
      <c r="G158" s="291" t="s">
        <v>236</v>
      </c>
      <c r="H158" s="291"/>
      <c r="I158" s="291"/>
      <c r="J158" s="291"/>
      <c r="K158" s="291"/>
      <c r="L158" s="9"/>
      <c r="M158" s="291" t="s">
        <v>101</v>
      </c>
      <c r="N158" s="291"/>
      <c r="O158" s="291"/>
      <c r="P158" s="291"/>
      <c r="Q158" s="291"/>
      <c r="R158" s="291"/>
      <c r="S158" s="291"/>
      <c r="T158" s="291"/>
      <c r="U158" s="291"/>
      <c r="V158" s="291"/>
      <c r="W158" s="291"/>
      <c r="X158" s="291"/>
      <c r="Y158" s="291"/>
      <c r="Z158" s="291"/>
      <c r="AA158" s="291"/>
      <c r="AB158" s="291"/>
      <c r="AC158" s="291"/>
      <c r="AD158" s="291"/>
      <c r="AE158" s="291"/>
      <c r="AF158" s="291"/>
      <c r="AG158" s="266">
        <f>'SO.106_ASR3 - Zastrešenie'!J34</f>
        <v>0</v>
      </c>
      <c r="AH158" s="267"/>
      <c r="AI158" s="267"/>
      <c r="AJ158" s="267"/>
      <c r="AK158" s="267"/>
      <c r="AL158" s="267"/>
      <c r="AM158" s="267"/>
      <c r="AN158" s="266">
        <f t="shared" ref="AN158:AN172" si="4">SUM(AG158,AT158)</f>
        <v>0</v>
      </c>
      <c r="AO158" s="267"/>
      <c r="AP158" s="267"/>
      <c r="AQ158" s="82" t="s">
        <v>85</v>
      </c>
      <c r="AR158" s="47"/>
      <c r="AS158" s="83">
        <v>0</v>
      </c>
      <c r="AT158" s="84">
        <f t="shared" ref="AT158:AT172" si="5">ROUND(SUM(AV158:AW158),2)</f>
        <v>0</v>
      </c>
      <c r="AU158" s="85">
        <f>'SO.106_ASR3 - Zastrešenie'!P136</f>
        <v>0</v>
      </c>
      <c r="AV158" s="84">
        <f>'SO.106_ASR3 - Zastrešenie'!J37</f>
        <v>0</v>
      </c>
      <c r="AW158" s="84">
        <f>'SO.106_ASR3 - Zastrešenie'!J38</f>
        <v>0</v>
      </c>
      <c r="AX158" s="84">
        <f>'SO.106_ASR3 - Zastrešenie'!J39</f>
        <v>0</v>
      </c>
      <c r="AY158" s="84">
        <f>'SO.106_ASR3 - Zastrešenie'!J40</f>
        <v>0</v>
      </c>
      <c r="AZ158" s="84">
        <f>'SO.106_ASR3 - Zastrešenie'!F37</f>
        <v>0</v>
      </c>
      <c r="BA158" s="84">
        <f>'SO.106_ASR3 - Zastrešenie'!F38</f>
        <v>0</v>
      </c>
      <c r="BB158" s="84">
        <f>'SO.106_ASR3 - Zastrešenie'!F39</f>
        <v>0</v>
      </c>
      <c r="BC158" s="84">
        <f>'SO.106_ASR3 - Zastrešenie'!F40</f>
        <v>0</v>
      </c>
      <c r="BD158" s="86">
        <f>'SO.106_ASR3 - Zastrešenie'!F41</f>
        <v>0</v>
      </c>
      <c r="BT158" s="21" t="s">
        <v>95</v>
      </c>
      <c r="BV158" s="21" t="s">
        <v>76</v>
      </c>
      <c r="BW158" s="21" t="s">
        <v>237</v>
      </c>
      <c r="BX158" s="21" t="s">
        <v>231</v>
      </c>
      <c r="CL158" s="21" t="s">
        <v>1</v>
      </c>
    </row>
    <row r="159" spans="1:90" s="3" customFormat="1" ht="23.25" customHeight="1">
      <c r="A159" s="87" t="s">
        <v>92</v>
      </c>
      <c r="B159" s="47"/>
      <c r="C159" s="9"/>
      <c r="D159" s="9"/>
      <c r="E159" s="9"/>
      <c r="F159" s="9"/>
      <c r="G159" s="291" t="s">
        <v>238</v>
      </c>
      <c r="H159" s="291"/>
      <c r="I159" s="291"/>
      <c r="J159" s="291"/>
      <c r="K159" s="291"/>
      <c r="L159" s="9"/>
      <c r="M159" s="291" t="s">
        <v>104</v>
      </c>
      <c r="N159" s="291"/>
      <c r="O159" s="291"/>
      <c r="P159" s="291"/>
      <c r="Q159" s="291"/>
      <c r="R159" s="291"/>
      <c r="S159" s="291"/>
      <c r="T159" s="291"/>
      <c r="U159" s="291"/>
      <c r="V159" s="291"/>
      <c r="W159" s="291"/>
      <c r="X159" s="291"/>
      <c r="Y159" s="291"/>
      <c r="Z159" s="291"/>
      <c r="AA159" s="291"/>
      <c r="AB159" s="291"/>
      <c r="AC159" s="291"/>
      <c r="AD159" s="291"/>
      <c r="AE159" s="291"/>
      <c r="AF159" s="291"/>
      <c r="AG159" s="266">
        <f>'SO.106_ASR4 - Výplňové ko...'!J34</f>
        <v>0</v>
      </c>
      <c r="AH159" s="267"/>
      <c r="AI159" s="267"/>
      <c r="AJ159" s="267"/>
      <c r="AK159" s="267"/>
      <c r="AL159" s="267"/>
      <c r="AM159" s="267"/>
      <c r="AN159" s="266">
        <f t="shared" si="4"/>
        <v>0</v>
      </c>
      <c r="AO159" s="267"/>
      <c r="AP159" s="267"/>
      <c r="AQ159" s="82" t="s">
        <v>85</v>
      </c>
      <c r="AR159" s="47"/>
      <c r="AS159" s="83">
        <v>0</v>
      </c>
      <c r="AT159" s="84">
        <f t="shared" si="5"/>
        <v>0</v>
      </c>
      <c r="AU159" s="85">
        <f>'SO.106_ASR4 - Výplňové ko...'!P128</f>
        <v>0</v>
      </c>
      <c r="AV159" s="84">
        <f>'SO.106_ASR4 - Výplňové ko...'!J37</f>
        <v>0</v>
      </c>
      <c r="AW159" s="84">
        <f>'SO.106_ASR4 - Výplňové ko...'!J38</f>
        <v>0</v>
      </c>
      <c r="AX159" s="84">
        <f>'SO.106_ASR4 - Výplňové ko...'!J39</f>
        <v>0</v>
      </c>
      <c r="AY159" s="84">
        <f>'SO.106_ASR4 - Výplňové ko...'!J40</f>
        <v>0</v>
      </c>
      <c r="AZ159" s="84">
        <f>'SO.106_ASR4 - Výplňové ko...'!F37</f>
        <v>0</v>
      </c>
      <c r="BA159" s="84">
        <f>'SO.106_ASR4 - Výplňové ko...'!F38</f>
        <v>0</v>
      </c>
      <c r="BB159" s="84">
        <f>'SO.106_ASR4 - Výplňové ko...'!F39</f>
        <v>0</v>
      </c>
      <c r="BC159" s="84">
        <f>'SO.106_ASR4 - Výplňové ko...'!F40</f>
        <v>0</v>
      </c>
      <c r="BD159" s="86">
        <f>'SO.106_ASR4 - Výplňové ko...'!F41</f>
        <v>0</v>
      </c>
      <c r="BT159" s="21" t="s">
        <v>95</v>
      </c>
      <c r="BV159" s="21" t="s">
        <v>76</v>
      </c>
      <c r="BW159" s="21" t="s">
        <v>239</v>
      </c>
      <c r="BX159" s="21" t="s">
        <v>231</v>
      </c>
      <c r="CL159" s="21" t="s">
        <v>1</v>
      </c>
    </row>
    <row r="160" spans="1:90" s="3" customFormat="1" ht="23.25" customHeight="1">
      <c r="A160" s="87" t="s">
        <v>92</v>
      </c>
      <c r="B160" s="47"/>
      <c r="C160" s="9"/>
      <c r="D160" s="9"/>
      <c r="E160" s="9"/>
      <c r="F160" s="9"/>
      <c r="G160" s="291" t="s">
        <v>240</v>
      </c>
      <c r="H160" s="291"/>
      <c r="I160" s="291"/>
      <c r="J160" s="291"/>
      <c r="K160" s="291"/>
      <c r="L160" s="9"/>
      <c r="M160" s="291" t="s">
        <v>110</v>
      </c>
      <c r="N160" s="291"/>
      <c r="O160" s="291"/>
      <c r="P160" s="291"/>
      <c r="Q160" s="291"/>
      <c r="R160" s="291"/>
      <c r="S160" s="291"/>
      <c r="T160" s="291"/>
      <c r="U160" s="291"/>
      <c r="V160" s="291"/>
      <c r="W160" s="291"/>
      <c r="X160" s="291"/>
      <c r="Y160" s="291"/>
      <c r="Z160" s="291"/>
      <c r="AA160" s="291"/>
      <c r="AB160" s="291"/>
      <c r="AC160" s="291"/>
      <c r="AD160" s="291"/>
      <c r="AE160" s="291"/>
      <c r="AF160" s="291"/>
      <c r="AG160" s="266">
        <f>'SO.106_ASR5 - Ostatné'!J34</f>
        <v>0</v>
      </c>
      <c r="AH160" s="267"/>
      <c r="AI160" s="267"/>
      <c r="AJ160" s="267"/>
      <c r="AK160" s="267"/>
      <c r="AL160" s="267"/>
      <c r="AM160" s="267"/>
      <c r="AN160" s="266">
        <f t="shared" si="4"/>
        <v>0</v>
      </c>
      <c r="AO160" s="267"/>
      <c r="AP160" s="267"/>
      <c r="AQ160" s="82" t="s">
        <v>85</v>
      </c>
      <c r="AR160" s="47"/>
      <c r="AS160" s="83">
        <v>0</v>
      </c>
      <c r="AT160" s="84">
        <f t="shared" si="5"/>
        <v>0</v>
      </c>
      <c r="AU160" s="85">
        <f>'SO.106_ASR5 - Ostatné'!P139</f>
        <v>0</v>
      </c>
      <c r="AV160" s="84">
        <f>'SO.106_ASR5 - Ostatné'!J37</f>
        <v>0</v>
      </c>
      <c r="AW160" s="84">
        <f>'SO.106_ASR5 - Ostatné'!J38</f>
        <v>0</v>
      </c>
      <c r="AX160" s="84">
        <f>'SO.106_ASR5 - Ostatné'!J39</f>
        <v>0</v>
      </c>
      <c r="AY160" s="84">
        <f>'SO.106_ASR5 - Ostatné'!J40</f>
        <v>0</v>
      </c>
      <c r="AZ160" s="84">
        <f>'SO.106_ASR5 - Ostatné'!F37</f>
        <v>0</v>
      </c>
      <c r="BA160" s="84">
        <f>'SO.106_ASR5 - Ostatné'!F38</f>
        <v>0</v>
      </c>
      <c r="BB160" s="84">
        <f>'SO.106_ASR5 - Ostatné'!F39</f>
        <v>0</v>
      </c>
      <c r="BC160" s="84">
        <f>'SO.106_ASR5 - Ostatné'!F40</f>
        <v>0</v>
      </c>
      <c r="BD160" s="86">
        <f>'SO.106_ASR5 - Ostatné'!F41</f>
        <v>0</v>
      </c>
      <c r="BT160" s="21" t="s">
        <v>95</v>
      </c>
      <c r="BV160" s="21" t="s">
        <v>76</v>
      </c>
      <c r="BW160" s="21" t="s">
        <v>241</v>
      </c>
      <c r="BX160" s="21" t="s">
        <v>231</v>
      </c>
      <c r="CL160" s="21" t="s">
        <v>1</v>
      </c>
    </row>
    <row r="161" spans="1:91" s="3" customFormat="1" ht="23.25" customHeight="1">
      <c r="A161" s="87" t="s">
        <v>92</v>
      </c>
      <c r="B161" s="47"/>
      <c r="C161" s="9"/>
      <c r="D161" s="9"/>
      <c r="E161" s="9"/>
      <c r="F161" s="291" t="s">
        <v>242</v>
      </c>
      <c r="G161" s="291"/>
      <c r="H161" s="291"/>
      <c r="I161" s="291"/>
      <c r="J161" s="291"/>
      <c r="K161" s="9"/>
      <c r="L161" s="291" t="s">
        <v>113</v>
      </c>
      <c r="M161" s="291"/>
      <c r="N161" s="291"/>
      <c r="O161" s="291"/>
      <c r="P161" s="291"/>
      <c r="Q161" s="291"/>
      <c r="R161" s="291"/>
      <c r="S161" s="291"/>
      <c r="T161" s="291"/>
      <c r="U161" s="291"/>
      <c r="V161" s="291"/>
      <c r="W161" s="291"/>
      <c r="X161" s="291"/>
      <c r="Y161" s="291"/>
      <c r="Z161" s="291"/>
      <c r="AA161" s="291"/>
      <c r="AB161" s="291"/>
      <c r="AC161" s="291"/>
      <c r="AD161" s="291"/>
      <c r="AE161" s="291"/>
      <c r="AF161" s="291"/>
      <c r="AG161" s="266">
        <f>'SO.106_ELI - Elektroinšta...'!J34</f>
        <v>0</v>
      </c>
      <c r="AH161" s="267"/>
      <c r="AI161" s="267"/>
      <c r="AJ161" s="267"/>
      <c r="AK161" s="267"/>
      <c r="AL161" s="267"/>
      <c r="AM161" s="267"/>
      <c r="AN161" s="266">
        <f t="shared" si="4"/>
        <v>0</v>
      </c>
      <c r="AO161" s="267"/>
      <c r="AP161" s="267"/>
      <c r="AQ161" s="82" t="s">
        <v>85</v>
      </c>
      <c r="AR161" s="47"/>
      <c r="AS161" s="83">
        <v>0</v>
      </c>
      <c r="AT161" s="84">
        <f t="shared" si="5"/>
        <v>0</v>
      </c>
      <c r="AU161" s="85">
        <f>'SO.106_ELI - Elektroinšta...'!P126</f>
        <v>0</v>
      </c>
      <c r="AV161" s="84">
        <f>'SO.106_ELI - Elektroinšta...'!J37</f>
        <v>0</v>
      </c>
      <c r="AW161" s="84">
        <f>'SO.106_ELI - Elektroinšta...'!J38</f>
        <v>0</v>
      </c>
      <c r="AX161" s="84">
        <f>'SO.106_ELI - Elektroinšta...'!J39</f>
        <v>0</v>
      </c>
      <c r="AY161" s="84">
        <f>'SO.106_ELI - Elektroinšta...'!J40</f>
        <v>0</v>
      </c>
      <c r="AZ161" s="84">
        <f>'SO.106_ELI - Elektroinšta...'!F37</f>
        <v>0</v>
      </c>
      <c r="BA161" s="84">
        <f>'SO.106_ELI - Elektroinšta...'!F38</f>
        <v>0</v>
      </c>
      <c r="BB161" s="84">
        <f>'SO.106_ELI - Elektroinšta...'!F39</f>
        <v>0</v>
      </c>
      <c r="BC161" s="84">
        <f>'SO.106_ELI - Elektroinšta...'!F40</f>
        <v>0</v>
      </c>
      <c r="BD161" s="86">
        <f>'SO.106_ELI - Elektroinšta...'!F41</f>
        <v>0</v>
      </c>
      <c r="BT161" s="21" t="s">
        <v>90</v>
      </c>
      <c r="BV161" s="21" t="s">
        <v>76</v>
      </c>
      <c r="BW161" s="21" t="s">
        <v>243</v>
      </c>
      <c r="BX161" s="21" t="s">
        <v>229</v>
      </c>
      <c r="CL161" s="21" t="s">
        <v>1</v>
      </c>
    </row>
    <row r="162" spans="1:91" s="3" customFormat="1" ht="23.25" customHeight="1">
      <c r="A162" s="87" t="s">
        <v>92</v>
      </c>
      <c r="B162" s="47"/>
      <c r="C162" s="9"/>
      <c r="D162" s="9"/>
      <c r="E162" s="9"/>
      <c r="F162" s="291" t="s">
        <v>244</v>
      </c>
      <c r="G162" s="291"/>
      <c r="H162" s="291"/>
      <c r="I162" s="291"/>
      <c r="J162" s="291"/>
      <c r="K162" s="9"/>
      <c r="L162" s="291" t="s">
        <v>180</v>
      </c>
      <c r="M162" s="291"/>
      <c r="N162" s="291"/>
      <c r="O162" s="291"/>
      <c r="P162" s="291"/>
      <c r="Q162" s="291"/>
      <c r="R162" s="291"/>
      <c r="S162" s="291"/>
      <c r="T162" s="291"/>
      <c r="U162" s="291"/>
      <c r="V162" s="291"/>
      <c r="W162" s="291"/>
      <c r="X162" s="291"/>
      <c r="Y162" s="291"/>
      <c r="Z162" s="291"/>
      <c r="AA162" s="291"/>
      <c r="AB162" s="291"/>
      <c r="AC162" s="291"/>
      <c r="AD162" s="291"/>
      <c r="AE162" s="291"/>
      <c r="AF162" s="291"/>
      <c r="AG162" s="266">
        <f>'SO.106_UK - Vyregulovanie UK'!J34</f>
        <v>0</v>
      </c>
      <c r="AH162" s="267"/>
      <c r="AI162" s="267"/>
      <c r="AJ162" s="267"/>
      <c r="AK162" s="267"/>
      <c r="AL162" s="267"/>
      <c r="AM162" s="267"/>
      <c r="AN162" s="266">
        <f t="shared" si="4"/>
        <v>0</v>
      </c>
      <c r="AO162" s="267"/>
      <c r="AP162" s="267"/>
      <c r="AQ162" s="82" t="s">
        <v>85</v>
      </c>
      <c r="AR162" s="47"/>
      <c r="AS162" s="83">
        <v>0</v>
      </c>
      <c r="AT162" s="84">
        <f t="shared" si="5"/>
        <v>0</v>
      </c>
      <c r="AU162" s="85">
        <f>'SO.106_UK - Vyregulovanie UK'!P129</f>
        <v>0</v>
      </c>
      <c r="AV162" s="84">
        <f>'SO.106_UK - Vyregulovanie UK'!J37</f>
        <v>0</v>
      </c>
      <c r="AW162" s="84">
        <f>'SO.106_UK - Vyregulovanie UK'!J38</f>
        <v>0</v>
      </c>
      <c r="AX162" s="84">
        <f>'SO.106_UK - Vyregulovanie UK'!J39</f>
        <v>0</v>
      </c>
      <c r="AY162" s="84">
        <f>'SO.106_UK - Vyregulovanie UK'!J40</f>
        <v>0</v>
      </c>
      <c r="AZ162" s="84">
        <f>'SO.106_UK - Vyregulovanie UK'!F37</f>
        <v>0</v>
      </c>
      <c r="BA162" s="84">
        <f>'SO.106_UK - Vyregulovanie UK'!F38</f>
        <v>0</v>
      </c>
      <c r="BB162" s="84">
        <f>'SO.106_UK - Vyregulovanie UK'!F39</f>
        <v>0</v>
      </c>
      <c r="BC162" s="84">
        <f>'SO.106_UK - Vyregulovanie UK'!F40</f>
        <v>0</v>
      </c>
      <c r="BD162" s="86">
        <f>'SO.106_UK - Vyregulovanie UK'!F41</f>
        <v>0</v>
      </c>
      <c r="BT162" s="21" t="s">
        <v>90</v>
      </c>
      <c r="BV162" s="21" t="s">
        <v>76</v>
      </c>
      <c r="BW162" s="21" t="s">
        <v>245</v>
      </c>
      <c r="BX162" s="21" t="s">
        <v>229</v>
      </c>
      <c r="CL162" s="21" t="s">
        <v>1</v>
      </c>
    </row>
    <row r="163" spans="1:91" s="3" customFormat="1" ht="16.5" customHeight="1">
      <c r="A163" s="87" t="s">
        <v>92</v>
      </c>
      <c r="B163" s="47"/>
      <c r="C163" s="9"/>
      <c r="D163" s="9"/>
      <c r="E163" s="291" t="s">
        <v>246</v>
      </c>
      <c r="F163" s="291"/>
      <c r="G163" s="291"/>
      <c r="H163" s="291"/>
      <c r="I163" s="291"/>
      <c r="J163" s="9"/>
      <c r="K163" s="291" t="s">
        <v>247</v>
      </c>
      <c r="L163" s="291"/>
      <c r="M163" s="291"/>
      <c r="N163" s="291"/>
      <c r="O163" s="291"/>
      <c r="P163" s="291"/>
      <c r="Q163" s="291"/>
      <c r="R163" s="291"/>
      <c r="S163" s="291"/>
      <c r="T163" s="291"/>
      <c r="U163" s="291"/>
      <c r="V163" s="291"/>
      <c r="W163" s="291"/>
      <c r="X163" s="291"/>
      <c r="Y163" s="291"/>
      <c r="Z163" s="291"/>
      <c r="AA163" s="291"/>
      <c r="AB163" s="291"/>
      <c r="AC163" s="291"/>
      <c r="AD163" s="291"/>
      <c r="AE163" s="291"/>
      <c r="AF163" s="291"/>
      <c r="AG163" s="266">
        <f>'ostatne - Areálové rozvod...'!J32</f>
        <v>0</v>
      </c>
      <c r="AH163" s="267"/>
      <c r="AI163" s="267"/>
      <c r="AJ163" s="267"/>
      <c r="AK163" s="267"/>
      <c r="AL163" s="267"/>
      <c r="AM163" s="267"/>
      <c r="AN163" s="266">
        <f t="shared" si="4"/>
        <v>0</v>
      </c>
      <c r="AO163" s="267"/>
      <c r="AP163" s="267"/>
      <c r="AQ163" s="82" t="s">
        <v>85</v>
      </c>
      <c r="AR163" s="47"/>
      <c r="AS163" s="83">
        <v>0</v>
      </c>
      <c r="AT163" s="84">
        <f t="shared" si="5"/>
        <v>0</v>
      </c>
      <c r="AU163" s="85">
        <f>'ostatne - Areálové rozvod...'!P133</f>
        <v>0</v>
      </c>
      <c r="AV163" s="84">
        <f>'ostatne - Areálové rozvod...'!J35</f>
        <v>0</v>
      </c>
      <c r="AW163" s="84">
        <f>'ostatne - Areálové rozvod...'!J36</f>
        <v>0</v>
      </c>
      <c r="AX163" s="84">
        <f>'ostatne - Areálové rozvod...'!J37</f>
        <v>0</v>
      </c>
      <c r="AY163" s="84">
        <f>'ostatne - Areálové rozvod...'!J38</f>
        <v>0</v>
      </c>
      <c r="AZ163" s="84">
        <f>'ostatne - Areálové rozvod...'!F35</f>
        <v>0</v>
      </c>
      <c r="BA163" s="84">
        <f>'ostatne - Areálové rozvod...'!F36</f>
        <v>0</v>
      </c>
      <c r="BB163" s="84">
        <f>'ostatne - Areálové rozvod...'!F37</f>
        <v>0</v>
      </c>
      <c r="BC163" s="84">
        <f>'ostatne - Areálové rozvod...'!F38</f>
        <v>0</v>
      </c>
      <c r="BD163" s="86">
        <f>'ostatne - Areálové rozvod...'!F39</f>
        <v>0</v>
      </c>
      <c r="BT163" s="21" t="s">
        <v>86</v>
      </c>
      <c r="BV163" s="21" t="s">
        <v>76</v>
      </c>
      <c r="BW163" s="21" t="s">
        <v>248</v>
      </c>
      <c r="BX163" s="21" t="s">
        <v>82</v>
      </c>
      <c r="CL163" s="21" t="s">
        <v>1</v>
      </c>
    </row>
    <row r="164" spans="1:91" s="6" customFormat="1" ht="16.5" customHeight="1">
      <c r="B164" s="73"/>
      <c r="C164" s="74"/>
      <c r="D164" s="300" t="s">
        <v>249</v>
      </c>
      <c r="E164" s="300"/>
      <c r="F164" s="300"/>
      <c r="G164" s="300"/>
      <c r="H164" s="300"/>
      <c r="I164" s="75"/>
      <c r="J164" s="300" t="s">
        <v>250</v>
      </c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288">
        <f>ROUND(SUM(AG165:AG169),2)</f>
        <v>0</v>
      </c>
      <c r="AH164" s="287"/>
      <c r="AI164" s="287"/>
      <c r="AJ164" s="287"/>
      <c r="AK164" s="287"/>
      <c r="AL164" s="287"/>
      <c r="AM164" s="287"/>
      <c r="AN164" s="286">
        <f t="shared" si="4"/>
        <v>0</v>
      </c>
      <c r="AO164" s="287"/>
      <c r="AP164" s="287"/>
      <c r="AQ164" s="76" t="s">
        <v>80</v>
      </c>
      <c r="AR164" s="73"/>
      <c r="AS164" s="77">
        <f>ROUND(SUM(AS165:AS169),2)</f>
        <v>0</v>
      </c>
      <c r="AT164" s="78">
        <f t="shared" si="5"/>
        <v>0</v>
      </c>
      <c r="AU164" s="79">
        <f>ROUND(SUM(AU165:AU169),5)</f>
        <v>0</v>
      </c>
      <c r="AV164" s="78">
        <f>ROUND(AZ164*L29,2)</f>
        <v>0</v>
      </c>
      <c r="AW164" s="78">
        <f>ROUND(BA164*L30,2)</f>
        <v>0</v>
      </c>
      <c r="AX164" s="78">
        <f>ROUND(BB164*L29,2)</f>
        <v>0</v>
      </c>
      <c r="AY164" s="78">
        <f>ROUND(BC164*L30,2)</f>
        <v>0</v>
      </c>
      <c r="AZ164" s="78">
        <f>ROUND(SUM(AZ165:AZ169),2)</f>
        <v>0</v>
      </c>
      <c r="BA164" s="78">
        <f>ROUND(SUM(BA165:BA169),2)</f>
        <v>0</v>
      </c>
      <c r="BB164" s="78">
        <f>ROUND(SUM(BB165:BB169),2)</f>
        <v>0</v>
      </c>
      <c r="BC164" s="78">
        <f>ROUND(SUM(BC165:BC169),2)</f>
        <v>0</v>
      </c>
      <c r="BD164" s="80">
        <f>ROUND(SUM(BD165:BD169),2)</f>
        <v>0</v>
      </c>
      <c r="BS164" s="81" t="s">
        <v>73</v>
      </c>
      <c r="BT164" s="81" t="s">
        <v>81</v>
      </c>
      <c r="BU164" s="81" t="s">
        <v>75</v>
      </c>
      <c r="BV164" s="81" t="s">
        <v>76</v>
      </c>
      <c r="BW164" s="81" t="s">
        <v>251</v>
      </c>
      <c r="BX164" s="81" t="s">
        <v>5</v>
      </c>
      <c r="CL164" s="81" t="s">
        <v>1</v>
      </c>
      <c r="CM164" s="81" t="s">
        <v>74</v>
      </c>
    </row>
    <row r="165" spans="1:91" s="3" customFormat="1" ht="16.5" customHeight="1">
      <c r="A165" s="87" t="s">
        <v>92</v>
      </c>
      <c r="B165" s="47"/>
      <c r="C165" s="9"/>
      <c r="D165" s="9"/>
      <c r="E165" s="291" t="s">
        <v>252</v>
      </c>
      <c r="F165" s="291"/>
      <c r="G165" s="291"/>
      <c r="H165" s="291"/>
      <c r="I165" s="291"/>
      <c r="J165" s="9"/>
      <c r="K165" s="291" t="s">
        <v>253</v>
      </c>
      <c r="L165" s="291"/>
      <c r="M165" s="291"/>
      <c r="N165" s="291"/>
      <c r="O165" s="291"/>
      <c r="P165" s="291"/>
      <c r="Q165" s="291"/>
      <c r="R165" s="291"/>
      <c r="S165" s="291"/>
      <c r="T165" s="291"/>
      <c r="U165" s="291"/>
      <c r="V165" s="291"/>
      <c r="W165" s="291"/>
      <c r="X165" s="291"/>
      <c r="Y165" s="291"/>
      <c r="Z165" s="291"/>
      <c r="AA165" s="291"/>
      <c r="AB165" s="291"/>
      <c r="AC165" s="291"/>
      <c r="AD165" s="291"/>
      <c r="AE165" s="291"/>
      <c r="AF165" s="291"/>
      <c r="AG165" s="266">
        <f>'SO.201.1 - Spevnená plocha 1'!J32</f>
        <v>0</v>
      </c>
      <c r="AH165" s="267"/>
      <c r="AI165" s="267"/>
      <c r="AJ165" s="267"/>
      <c r="AK165" s="267"/>
      <c r="AL165" s="267"/>
      <c r="AM165" s="267"/>
      <c r="AN165" s="266">
        <f t="shared" si="4"/>
        <v>0</v>
      </c>
      <c r="AO165" s="267"/>
      <c r="AP165" s="267"/>
      <c r="AQ165" s="82" t="s">
        <v>85</v>
      </c>
      <c r="AR165" s="47"/>
      <c r="AS165" s="83">
        <v>0</v>
      </c>
      <c r="AT165" s="84">
        <f t="shared" si="5"/>
        <v>0</v>
      </c>
      <c r="AU165" s="85">
        <f>'SO.201.1 - Spevnená plocha 1'!P126</f>
        <v>0</v>
      </c>
      <c r="AV165" s="84">
        <f>'SO.201.1 - Spevnená plocha 1'!J35</f>
        <v>0</v>
      </c>
      <c r="AW165" s="84">
        <f>'SO.201.1 - Spevnená plocha 1'!J36</f>
        <v>0</v>
      </c>
      <c r="AX165" s="84">
        <f>'SO.201.1 - Spevnená plocha 1'!J37</f>
        <v>0</v>
      </c>
      <c r="AY165" s="84">
        <f>'SO.201.1 - Spevnená plocha 1'!J38</f>
        <v>0</v>
      </c>
      <c r="AZ165" s="84">
        <f>'SO.201.1 - Spevnená plocha 1'!F35</f>
        <v>0</v>
      </c>
      <c r="BA165" s="84">
        <f>'SO.201.1 - Spevnená plocha 1'!F36</f>
        <v>0</v>
      </c>
      <c r="BB165" s="84">
        <f>'SO.201.1 - Spevnená plocha 1'!F37</f>
        <v>0</v>
      </c>
      <c r="BC165" s="84">
        <f>'SO.201.1 - Spevnená plocha 1'!F38</f>
        <v>0</v>
      </c>
      <c r="BD165" s="86">
        <f>'SO.201.1 - Spevnená plocha 1'!F39</f>
        <v>0</v>
      </c>
      <c r="BT165" s="21" t="s">
        <v>86</v>
      </c>
      <c r="BV165" s="21" t="s">
        <v>76</v>
      </c>
      <c r="BW165" s="21" t="s">
        <v>254</v>
      </c>
      <c r="BX165" s="21" t="s">
        <v>251</v>
      </c>
      <c r="CL165" s="21" t="s">
        <v>1</v>
      </c>
    </row>
    <row r="166" spans="1:91" s="3" customFormat="1" ht="16.5" customHeight="1">
      <c r="A166" s="87" t="s">
        <v>92</v>
      </c>
      <c r="B166" s="47"/>
      <c r="C166" s="9"/>
      <c r="D166" s="9"/>
      <c r="E166" s="291" t="s">
        <v>255</v>
      </c>
      <c r="F166" s="291"/>
      <c r="G166" s="291"/>
      <c r="H166" s="291"/>
      <c r="I166" s="291"/>
      <c r="J166" s="9"/>
      <c r="K166" s="291" t="s">
        <v>256</v>
      </c>
      <c r="L166" s="291"/>
      <c r="M166" s="291"/>
      <c r="N166" s="291"/>
      <c r="O166" s="291"/>
      <c r="P166" s="291"/>
      <c r="Q166" s="291"/>
      <c r="R166" s="291"/>
      <c r="S166" s="291"/>
      <c r="T166" s="291"/>
      <c r="U166" s="291"/>
      <c r="V166" s="291"/>
      <c r="W166" s="291"/>
      <c r="X166" s="291"/>
      <c r="Y166" s="291"/>
      <c r="Z166" s="291"/>
      <c r="AA166" s="291"/>
      <c r="AB166" s="291"/>
      <c r="AC166" s="291"/>
      <c r="AD166" s="291"/>
      <c r="AE166" s="291"/>
      <c r="AF166" s="291"/>
      <c r="AG166" s="266">
        <f>'SO.201.2 - Spevnená plocha 2'!J32</f>
        <v>0</v>
      </c>
      <c r="AH166" s="267"/>
      <c r="AI166" s="267"/>
      <c r="AJ166" s="267"/>
      <c r="AK166" s="267"/>
      <c r="AL166" s="267"/>
      <c r="AM166" s="267"/>
      <c r="AN166" s="266">
        <f t="shared" si="4"/>
        <v>0</v>
      </c>
      <c r="AO166" s="267"/>
      <c r="AP166" s="267"/>
      <c r="AQ166" s="82" t="s">
        <v>85</v>
      </c>
      <c r="AR166" s="47"/>
      <c r="AS166" s="83">
        <v>0</v>
      </c>
      <c r="AT166" s="84">
        <f t="shared" si="5"/>
        <v>0</v>
      </c>
      <c r="AU166" s="85">
        <f>'SO.201.2 - Spevnená plocha 2'!P126</f>
        <v>0</v>
      </c>
      <c r="AV166" s="84">
        <f>'SO.201.2 - Spevnená plocha 2'!J35</f>
        <v>0</v>
      </c>
      <c r="AW166" s="84">
        <f>'SO.201.2 - Spevnená plocha 2'!J36</f>
        <v>0</v>
      </c>
      <c r="AX166" s="84">
        <f>'SO.201.2 - Spevnená plocha 2'!J37</f>
        <v>0</v>
      </c>
      <c r="AY166" s="84">
        <f>'SO.201.2 - Spevnená plocha 2'!J38</f>
        <v>0</v>
      </c>
      <c r="AZ166" s="84">
        <f>'SO.201.2 - Spevnená plocha 2'!F35</f>
        <v>0</v>
      </c>
      <c r="BA166" s="84">
        <f>'SO.201.2 - Spevnená plocha 2'!F36</f>
        <v>0</v>
      </c>
      <c r="BB166" s="84">
        <f>'SO.201.2 - Spevnená plocha 2'!F37</f>
        <v>0</v>
      </c>
      <c r="BC166" s="84">
        <f>'SO.201.2 - Spevnená plocha 2'!F38</f>
        <v>0</v>
      </c>
      <c r="BD166" s="86">
        <f>'SO.201.2 - Spevnená plocha 2'!F39</f>
        <v>0</v>
      </c>
      <c r="BT166" s="21" t="s">
        <v>86</v>
      </c>
      <c r="BV166" s="21" t="s">
        <v>76</v>
      </c>
      <c r="BW166" s="21" t="s">
        <v>257</v>
      </c>
      <c r="BX166" s="21" t="s">
        <v>251</v>
      </c>
      <c r="CL166" s="21" t="s">
        <v>1</v>
      </c>
    </row>
    <row r="167" spans="1:91" s="3" customFormat="1" ht="16.5" customHeight="1">
      <c r="A167" s="87" t="s">
        <v>92</v>
      </c>
      <c r="B167" s="47"/>
      <c r="C167" s="9"/>
      <c r="D167" s="9"/>
      <c r="E167" s="291" t="s">
        <v>258</v>
      </c>
      <c r="F167" s="291"/>
      <c r="G167" s="291"/>
      <c r="H167" s="291"/>
      <c r="I167" s="291"/>
      <c r="J167" s="9"/>
      <c r="K167" s="291" t="s">
        <v>259</v>
      </c>
      <c r="L167" s="291"/>
      <c r="M167" s="291"/>
      <c r="N167" s="291"/>
      <c r="O167" s="291"/>
      <c r="P167" s="291"/>
      <c r="Q167" s="291"/>
      <c r="R167" s="291"/>
      <c r="S167" s="291"/>
      <c r="T167" s="291"/>
      <c r="U167" s="291"/>
      <c r="V167" s="291"/>
      <c r="W167" s="291"/>
      <c r="X167" s="291"/>
      <c r="Y167" s="291"/>
      <c r="Z167" s="291"/>
      <c r="AA167" s="291"/>
      <c r="AB167" s="291"/>
      <c r="AC167" s="291"/>
      <c r="AD167" s="291"/>
      <c r="AE167" s="291"/>
      <c r="AF167" s="291"/>
      <c r="AG167" s="266">
        <f>'SO.201.3 - Spevnená plocha 3'!J32</f>
        <v>0</v>
      </c>
      <c r="AH167" s="267"/>
      <c r="AI167" s="267"/>
      <c r="AJ167" s="267"/>
      <c r="AK167" s="267"/>
      <c r="AL167" s="267"/>
      <c r="AM167" s="267"/>
      <c r="AN167" s="266">
        <f t="shared" si="4"/>
        <v>0</v>
      </c>
      <c r="AO167" s="267"/>
      <c r="AP167" s="267"/>
      <c r="AQ167" s="82" t="s">
        <v>85</v>
      </c>
      <c r="AR167" s="47"/>
      <c r="AS167" s="83">
        <v>0</v>
      </c>
      <c r="AT167" s="84">
        <f t="shared" si="5"/>
        <v>0</v>
      </c>
      <c r="AU167" s="85">
        <f>'SO.201.3 - Spevnená plocha 3'!P126</f>
        <v>0</v>
      </c>
      <c r="AV167" s="84">
        <f>'SO.201.3 - Spevnená plocha 3'!J35</f>
        <v>0</v>
      </c>
      <c r="AW167" s="84">
        <f>'SO.201.3 - Spevnená plocha 3'!J36</f>
        <v>0</v>
      </c>
      <c r="AX167" s="84">
        <f>'SO.201.3 - Spevnená plocha 3'!J37</f>
        <v>0</v>
      </c>
      <c r="AY167" s="84">
        <f>'SO.201.3 - Spevnená plocha 3'!J38</f>
        <v>0</v>
      </c>
      <c r="AZ167" s="84">
        <f>'SO.201.3 - Spevnená plocha 3'!F35</f>
        <v>0</v>
      </c>
      <c r="BA167" s="84">
        <f>'SO.201.3 - Spevnená plocha 3'!F36</f>
        <v>0</v>
      </c>
      <c r="BB167" s="84">
        <f>'SO.201.3 - Spevnená plocha 3'!F37</f>
        <v>0</v>
      </c>
      <c r="BC167" s="84">
        <f>'SO.201.3 - Spevnená plocha 3'!F38</f>
        <v>0</v>
      </c>
      <c r="BD167" s="86">
        <f>'SO.201.3 - Spevnená plocha 3'!F39</f>
        <v>0</v>
      </c>
      <c r="BT167" s="21" t="s">
        <v>86</v>
      </c>
      <c r="BV167" s="21" t="s">
        <v>76</v>
      </c>
      <c r="BW167" s="21" t="s">
        <v>260</v>
      </c>
      <c r="BX167" s="21" t="s">
        <v>251</v>
      </c>
      <c r="CL167" s="21" t="s">
        <v>1</v>
      </c>
    </row>
    <row r="168" spans="1:91" s="3" customFormat="1" ht="16.5" customHeight="1">
      <c r="A168" s="87" t="s">
        <v>92</v>
      </c>
      <c r="B168" s="47"/>
      <c r="C168" s="9"/>
      <c r="D168" s="9"/>
      <c r="E168" s="291" t="s">
        <v>261</v>
      </c>
      <c r="F168" s="291"/>
      <c r="G168" s="291"/>
      <c r="H168" s="291"/>
      <c r="I168" s="291"/>
      <c r="J168" s="9"/>
      <c r="K168" s="291" t="s">
        <v>262</v>
      </c>
      <c r="L168" s="291"/>
      <c r="M168" s="291"/>
      <c r="N168" s="291"/>
      <c r="O168" s="291"/>
      <c r="P168" s="291"/>
      <c r="Q168" s="291"/>
      <c r="R168" s="291"/>
      <c r="S168" s="291"/>
      <c r="T168" s="291"/>
      <c r="U168" s="291"/>
      <c r="V168" s="291"/>
      <c r="W168" s="291"/>
      <c r="X168" s="291"/>
      <c r="Y168" s="291"/>
      <c r="Z168" s="291"/>
      <c r="AA168" s="291"/>
      <c r="AB168" s="291"/>
      <c r="AC168" s="291"/>
      <c r="AD168" s="291"/>
      <c r="AE168" s="291"/>
      <c r="AF168" s="291"/>
      <c r="AG168" s="266">
        <f>'SO.201.4 - Spevnená plocha 4'!J32</f>
        <v>0</v>
      </c>
      <c r="AH168" s="267"/>
      <c r="AI168" s="267"/>
      <c r="AJ168" s="267"/>
      <c r="AK168" s="267"/>
      <c r="AL168" s="267"/>
      <c r="AM168" s="267"/>
      <c r="AN168" s="266">
        <f t="shared" si="4"/>
        <v>0</v>
      </c>
      <c r="AO168" s="267"/>
      <c r="AP168" s="267"/>
      <c r="AQ168" s="82" t="s">
        <v>85</v>
      </c>
      <c r="AR168" s="47"/>
      <c r="AS168" s="83">
        <v>0</v>
      </c>
      <c r="AT168" s="84">
        <f t="shared" si="5"/>
        <v>0</v>
      </c>
      <c r="AU168" s="85">
        <f>'SO.201.4 - Spevnená plocha 4'!P125</f>
        <v>0</v>
      </c>
      <c r="AV168" s="84">
        <f>'SO.201.4 - Spevnená plocha 4'!J35</f>
        <v>0</v>
      </c>
      <c r="AW168" s="84">
        <f>'SO.201.4 - Spevnená plocha 4'!J36</f>
        <v>0</v>
      </c>
      <c r="AX168" s="84">
        <f>'SO.201.4 - Spevnená plocha 4'!J37</f>
        <v>0</v>
      </c>
      <c r="AY168" s="84">
        <f>'SO.201.4 - Spevnená plocha 4'!J38</f>
        <v>0</v>
      </c>
      <c r="AZ168" s="84">
        <f>'SO.201.4 - Spevnená plocha 4'!F35</f>
        <v>0</v>
      </c>
      <c r="BA168" s="84">
        <f>'SO.201.4 - Spevnená plocha 4'!F36</f>
        <v>0</v>
      </c>
      <c r="BB168" s="84">
        <f>'SO.201.4 - Spevnená plocha 4'!F37</f>
        <v>0</v>
      </c>
      <c r="BC168" s="84">
        <f>'SO.201.4 - Spevnená plocha 4'!F38</f>
        <v>0</v>
      </c>
      <c r="BD168" s="86">
        <f>'SO.201.4 - Spevnená plocha 4'!F39</f>
        <v>0</v>
      </c>
      <c r="BT168" s="21" t="s">
        <v>86</v>
      </c>
      <c r="BV168" s="21" t="s">
        <v>76</v>
      </c>
      <c r="BW168" s="21" t="s">
        <v>263</v>
      </c>
      <c r="BX168" s="21" t="s">
        <v>251</v>
      </c>
      <c r="CL168" s="21" t="s">
        <v>1</v>
      </c>
    </row>
    <row r="169" spans="1:91" s="3" customFormat="1" ht="16.5" customHeight="1">
      <c r="A169" s="87" t="s">
        <v>92</v>
      </c>
      <c r="B169" s="47"/>
      <c r="C169" s="9"/>
      <c r="D169" s="9"/>
      <c r="E169" s="291" t="s">
        <v>264</v>
      </c>
      <c r="F169" s="291"/>
      <c r="G169" s="291"/>
      <c r="H169" s="291"/>
      <c r="I169" s="291"/>
      <c r="J169" s="9"/>
      <c r="K169" s="291" t="s">
        <v>265</v>
      </c>
      <c r="L169" s="291"/>
      <c r="M169" s="291"/>
      <c r="N169" s="291"/>
      <c r="O169" s="291"/>
      <c r="P169" s="291"/>
      <c r="Q169" s="291"/>
      <c r="R169" s="291"/>
      <c r="S169" s="291"/>
      <c r="T169" s="291"/>
      <c r="U169" s="291"/>
      <c r="V169" s="291"/>
      <c r="W169" s="291"/>
      <c r="X169" s="291"/>
      <c r="Y169" s="291"/>
      <c r="Z169" s="291"/>
      <c r="AA169" s="291"/>
      <c r="AB169" s="291"/>
      <c r="AC169" s="291"/>
      <c r="AD169" s="291"/>
      <c r="AE169" s="291"/>
      <c r="AF169" s="291"/>
      <c r="AG169" s="266">
        <f>'SO.201.5 - Spevnená plocha 5'!J32</f>
        <v>0</v>
      </c>
      <c r="AH169" s="267"/>
      <c r="AI169" s="267"/>
      <c r="AJ169" s="267"/>
      <c r="AK169" s="267"/>
      <c r="AL169" s="267"/>
      <c r="AM169" s="267"/>
      <c r="AN169" s="266">
        <f t="shared" si="4"/>
        <v>0</v>
      </c>
      <c r="AO169" s="267"/>
      <c r="AP169" s="267"/>
      <c r="AQ169" s="82" t="s">
        <v>85</v>
      </c>
      <c r="AR169" s="47"/>
      <c r="AS169" s="83">
        <v>0</v>
      </c>
      <c r="AT169" s="84">
        <f t="shared" si="5"/>
        <v>0</v>
      </c>
      <c r="AU169" s="85">
        <f>'SO.201.5 - Spevnená plocha 5'!P124</f>
        <v>0</v>
      </c>
      <c r="AV169" s="84">
        <f>'SO.201.5 - Spevnená plocha 5'!J35</f>
        <v>0</v>
      </c>
      <c r="AW169" s="84">
        <f>'SO.201.5 - Spevnená plocha 5'!J36</f>
        <v>0</v>
      </c>
      <c r="AX169" s="84">
        <f>'SO.201.5 - Spevnená plocha 5'!J37</f>
        <v>0</v>
      </c>
      <c r="AY169" s="84">
        <f>'SO.201.5 - Spevnená plocha 5'!J38</f>
        <v>0</v>
      </c>
      <c r="AZ169" s="84">
        <f>'SO.201.5 - Spevnená plocha 5'!F35</f>
        <v>0</v>
      </c>
      <c r="BA169" s="84">
        <f>'SO.201.5 - Spevnená plocha 5'!F36</f>
        <v>0</v>
      </c>
      <c r="BB169" s="84">
        <f>'SO.201.5 - Spevnená plocha 5'!F37</f>
        <v>0</v>
      </c>
      <c r="BC169" s="84">
        <f>'SO.201.5 - Spevnená plocha 5'!F38</f>
        <v>0</v>
      </c>
      <c r="BD169" s="86">
        <f>'SO.201.5 - Spevnená plocha 5'!F39</f>
        <v>0</v>
      </c>
      <c r="BT169" s="21" t="s">
        <v>86</v>
      </c>
      <c r="BV169" s="21" t="s">
        <v>76</v>
      </c>
      <c r="BW169" s="21" t="s">
        <v>266</v>
      </c>
      <c r="BX169" s="21" t="s">
        <v>251</v>
      </c>
      <c r="CL169" s="21" t="s">
        <v>1</v>
      </c>
    </row>
    <row r="170" spans="1:91" s="6" customFormat="1" ht="16.5" customHeight="1">
      <c r="B170" s="73"/>
      <c r="C170" s="74"/>
      <c r="D170" s="300" t="s">
        <v>267</v>
      </c>
      <c r="E170" s="300"/>
      <c r="F170" s="300"/>
      <c r="G170" s="300"/>
      <c r="H170" s="300"/>
      <c r="I170" s="75"/>
      <c r="J170" s="300" t="s">
        <v>268</v>
      </c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288">
        <f>ROUND(SUM(AG171:AG172),2)</f>
        <v>0</v>
      </c>
      <c r="AH170" s="287"/>
      <c r="AI170" s="287"/>
      <c r="AJ170" s="287"/>
      <c r="AK170" s="287"/>
      <c r="AL170" s="287"/>
      <c r="AM170" s="287"/>
      <c r="AN170" s="286">
        <f t="shared" si="4"/>
        <v>0</v>
      </c>
      <c r="AO170" s="287"/>
      <c r="AP170" s="287"/>
      <c r="AQ170" s="76" t="s">
        <v>80</v>
      </c>
      <c r="AR170" s="73"/>
      <c r="AS170" s="77">
        <f>ROUND(SUM(AS171:AS172),2)</f>
        <v>0</v>
      </c>
      <c r="AT170" s="78">
        <f t="shared" si="5"/>
        <v>0</v>
      </c>
      <c r="AU170" s="79">
        <f>ROUND(SUM(AU171:AU172),5)</f>
        <v>0</v>
      </c>
      <c r="AV170" s="78">
        <f>ROUND(AZ170*L29,2)</f>
        <v>0</v>
      </c>
      <c r="AW170" s="78">
        <f>ROUND(BA170*L30,2)</f>
        <v>0</v>
      </c>
      <c r="AX170" s="78">
        <f>ROUND(BB170*L29,2)</f>
        <v>0</v>
      </c>
      <c r="AY170" s="78">
        <f>ROUND(BC170*L30,2)</f>
        <v>0</v>
      </c>
      <c r="AZ170" s="78">
        <f>ROUND(SUM(AZ171:AZ172),2)</f>
        <v>0</v>
      </c>
      <c r="BA170" s="78">
        <f>ROUND(SUM(BA171:BA172),2)</f>
        <v>0</v>
      </c>
      <c r="BB170" s="78">
        <f>ROUND(SUM(BB171:BB172),2)</f>
        <v>0</v>
      </c>
      <c r="BC170" s="78">
        <f>ROUND(SUM(BC171:BC172),2)</f>
        <v>0</v>
      </c>
      <c r="BD170" s="80">
        <f>ROUND(SUM(BD171:BD172),2)</f>
        <v>0</v>
      </c>
      <c r="BS170" s="81" t="s">
        <v>73</v>
      </c>
      <c r="BT170" s="81" t="s">
        <v>81</v>
      </c>
      <c r="BU170" s="81" t="s">
        <v>75</v>
      </c>
      <c r="BV170" s="81" t="s">
        <v>76</v>
      </c>
      <c r="BW170" s="81" t="s">
        <v>269</v>
      </c>
      <c r="BX170" s="81" t="s">
        <v>5</v>
      </c>
      <c r="CL170" s="81" t="s">
        <v>1</v>
      </c>
      <c r="CM170" s="81" t="s">
        <v>74</v>
      </c>
    </row>
    <row r="171" spans="1:91" s="3" customFormat="1" ht="16.5" customHeight="1">
      <c r="A171" s="87" t="s">
        <v>92</v>
      </c>
      <c r="B171" s="47"/>
      <c r="C171" s="9"/>
      <c r="D171" s="9"/>
      <c r="E171" s="291" t="s">
        <v>270</v>
      </c>
      <c r="F171" s="291"/>
      <c r="G171" s="291"/>
      <c r="H171" s="291"/>
      <c r="I171" s="291"/>
      <c r="J171" s="9"/>
      <c r="K171" s="291" t="s">
        <v>271</v>
      </c>
      <c r="L171" s="291"/>
      <c r="M171" s="291"/>
      <c r="N171" s="291"/>
      <c r="O171" s="291"/>
      <c r="P171" s="291"/>
      <c r="Q171" s="291"/>
      <c r="R171" s="291"/>
      <c r="S171" s="291"/>
      <c r="T171" s="291"/>
      <c r="U171" s="291"/>
      <c r="V171" s="291"/>
      <c r="W171" s="291"/>
      <c r="X171" s="291"/>
      <c r="Y171" s="291"/>
      <c r="Z171" s="291"/>
      <c r="AA171" s="291"/>
      <c r="AB171" s="291"/>
      <c r="AC171" s="291"/>
      <c r="AD171" s="291"/>
      <c r="AE171" s="291"/>
      <c r="AF171" s="291"/>
      <c r="AG171" s="266">
        <f>'PS_301 - Elektronický zab...'!J32</f>
        <v>0</v>
      </c>
      <c r="AH171" s="267"/>
      <c r="AI171" s="267"/>
      <c r="AJ171" s="267"/>
      <c r="AK171" s="267"/>
      <c r="AL171" s="267"/>
      <c r="AM171" s="267"/>
      <c r="AN171" s="266">
        <f t="shared" si="4"/>
        <v>0</v>
      </c>
      <c r="AO171" s="267"/>
      <c r="AP171" s="267"/>
      <c r="AQ171" s="82" t="s">
        <v>85</v>
      </c>
      <c r="AR171" s="47"/>
      <c r="AS171" s="83">
        <v>0</v>
      </c>
      <c r="AT171" s="84">
        <f t="shared" si="5"/>
        <v>0</v>
      </c>
      <c r="AU171" s="85">
        <f>'PS_301 - Elektronický zab...'!P122</f>
        <v>0</v>
      </c>
      <c r="AV171" s="84">
        <f>'PS_301 - Elektronický zab...'!J35</f>
        <v>0</v>
      </c>
      <c r="AW171" s="84">
        <f>'PS_301 - Elektronický zab...'!J36</f>
        <v>0</v>
      </c>
      <c r="AX171" s="84">
        <f>'PS_301 - Elektronický zab...'!J37</f>
        <v>0</v>
      </c>
      <c r="AY171" s="84">
        <f>'PS_301 - Elektronický zab...'!J38</f>
        <v>0</v>
      </c>
      <c r="AZ171" s="84">
        <f>'PS_301 - Elektronický zab...'!F35</f>
        <v>0</v>
      </c>
      <c r="BA171" s="84">
        <f>'PS_301 - Elektronický zab...'!F36</f>
        <v>0</v>
      </c>
      <c r="BB171" s="84">
        <f>'PS_301 - Elektronický zab...'!F37</f>
        <v>0</v>
      </c>
      <c r="BC171" s="84">
        <f>'PS_301 - Elektronický zab...'!F38</f>
        <v>0</v>
      </c>
      <c r="BD171" s="86">
        <f>'PS_301 - Elektronický zab...'!F39</f>
        <v>0</v>
      </c>
      <c r="BT171" s="21" t="s">
        <v>86</v>
      </c>
      <c r="BV171" s="21" t="s">
        <v>76</v>
      </c>
      <c r="BW171" s="21" t="s">
        <v>272</v>
      </c>
      <c r="BX171" s="21" t="s">
        <v>269</v>
      </c>
      <c r="CL171" s="21" t="s">
        <v>1</v>
      </c>
    </row>
    <row r="172" spans="1:91" s="3" customFormat="1" ht="16.5" customHeight="1">
      <c r="A172" s="87" t="s">
        <v>92</v>
      </c>
      <c r="B172" s="47"/>
      <c r="C172" s="9"/>
      <c r="D172" s="9"/>
      <c r="E172" s="291" t="s">
        <v>273</v>
      </c>
      <c r="F172" s="291"/>
      <c r="G172" s="291"/>
      <c r="H172" s="291"/>
      <c r="I172" s="291"/>
      <c r="J172" s="9"/>
      <c r="K172" s="291" t="s">
        <v>274</v>
      </c>
      <c r="L172" s="291"/>
      <c r="M172" s="291"/>
      <c r="N172" s="291"/>
      <c r="O172" s="291"/>
      <c r="P172" s="291"/>
      <c r="Q172" s="291"/>
      <c r="R172" s="291"/>
      <c r="S172" s="291"/>
      <c r="T172" s="291"/>
      <c r="U172" s="291"/>
      <c r="V172" s="291"/>
      <c r="W172" s="291"/>
      <c r="X172" s="291"/>
      <c r="Y172" s="291"/>
      <c r="Z172" s="291"/>
      <c r="AA172" s="291"/>
      <c r="AB172" s="291"/>
      <c r="AC172" s="291"/>
      <c r="AD172" s="291"/>
      <c r="AE172" s="291"/>
      <c r="AF172" s="291"/>
      <c r="AG172" s="266">
        <f>'PS_302 - Prístupový video...'!J32</f>
        <v>0</v>
      </c>
      <c r="AH172" s="267"/>
      <c r="AI172" s="267"/>
      <c r="AJ172" s="267"/>
      <c r="AK172" s="267"/>
      <c r="AL172" s="267"/>
      <c r="AM172" s="267"/>
      <c r="AN172" s="266">
        <f t="shared" si="4"/>
        <v>0</v>
      </c>
      <c r="AO172" s="267"/>
      <c r="AP172" s="267"/>
      <c r="AQ172" s="82" t="s">
        <v>85</v>
      </c>
      <c r="AR172" s="47"/>
      <c r="AS172" s="88">
        <v>0</v>
      </c>
      <c r="AT172" s="89">
        <f t="shared" si="5"/>
        <v>0</v>
      </c>
      <c r="AU172" s="90">
        <f>'PS_302 - Prístupový video...'!P122</f>
        <v>0</v>
      </c>
      <c r="AV172" s="89">
        <f>'PS_302 - Prístupový video...'!J35</f>
        <v>0</v>
      </c>
      <c r="AW172" s="89">
        <f>'PS_302 - Prístupový video...'!J36</f>
        <v>0</v>
      </c>
      <c r="AX172" s="89">
        <f>'PS_302 - Prístupový video...'!J37</f>
        <v>0</v>
      </c>
      <c r="AY172" s="89">
        <f>'PS_302 - Prístupový video...'!J38</f>
        <v>0</v>
      </c>
      <c r="AZ172" s="89">
        <f>'PS_302 - Prístupový video...'!F35</f>
        <v>0</v>
      </c>
      <c r="BA172" s="89">
        <f>'PS_302 - Prístupový video...'!F36</f>
        <v>0</v>
      </c>
      <c r="BB172" s="89">
        <f>'PS_302 - Prístupový video...'!F37</f>
        <v>0</v>
      </c>
      <c r="BC172" s="89">
        <f>'PS_302 - Prístupový video...'!F38</f>
        <v>0</v>
      </c>
      <c r="BD172" s="91">
        <f>'PS_302 - Prístupový video...'!F39</f>
        <v>0</v>
      </c>
      <c r="BT172" s="21" t="s">
        <v>86</v>
      </c>
      <c r="BV172" s="21" t="s">
        <v>76</v>
      </c>
      <c r="BW172" s="21" t="s">
        <v>275</v>
      </c>
      <c r="BX172" s="21" t="s">
        <v>269</v>
      </c>
      <c r="CL172" s="21" t="s">
        <v>1</v>
      </c>
    </row>
    <row r="173" spans="1:91" s="1" customFormat="1" ht="30" customHeight="1">
      <c r="B173" s="28"/>
      <c r="AR173" s="28"/>
    </row>
    <row r="174" spans="1:91" s="1" customFormat="1" ht="6.95" customHeight="1">
      <c r="B174" s="43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28"/>
    </row>
  </sheetData>
  <sheetProtection algorithmName="SHA-512" hashValue="2XM6ErAou9CYHzM6ew8Jkq4X3nm10ZRiszxO7QD/TX7MGv0nsXfiCTLyMNKmFjIDNLqUg8jn3gkdgXrelAJN6Q==" saltValue="EOcDeeGPGXHW6knXx1qobDQag73hB8SkYxQTOR4IMpYRvRMWzI/gnR2izOxBnsu5HFtm3UKgb2klZ725lYDMUQ==" spinCount="100000" sheet="1" objects="1" scenarios="1" formatColumns="0" formatRows="0"/>
  <mergeCells count="350">
    <mergeCell ref="E169:I169"/>
    <mergeCell ref="K169:AF169"/>
    <mergeCell ref="D170:H170"/>
    <mergeCell ref="J170:AF170"/>
    <mergeCell ref="E171:I171"/>
    <mergeCell ref="K171:AF171"/>
    <mergeCell ref="E172:I172"/>
    <mergeCell ref="K172:AF172"/>
    <mergeCell ref="J164:AF164"/>
    <mergeCell ref="D164:H164"/>
    <mergeCell ref="K165:AF165"/>
    <mergeCell ref="E165:I165"/>
    <mergeCell ref="E166:I166"/>
    <mergeCell ref="K166:AF166"/>
    <mergeCell ref="E167:I167"/>
    <mergeCell ref="K167:AF167"/>
    <mergeCell ref="K168:AF168"/>
    <mergeCell ref="E168:I168"/>
    <mergeCell ref="M159:AF159"/>
    <mergeCell ref="G159:K159"/>
    <mergeCell ref="G160:K160"/>
    <mergeCell ref="M160:AF160"/>
    <mergeCell ref="F161:J161"/>
    <mergeCell ref="L161:AF161"/>
    <mergeCell ref="L162:AF162"/>
    <mergeCell ref="F162:J162"/>
    <mergeCell ref="K163:AF163"/>
    <mergeCell ref="E163:I163"/>
    <mergeCell ref="E154:I154"/>
    <mergeCell ref="K154:AF154"/>
    <mergeCell ref="F155:J155"/>
    <mergeCell ref="L155:AF155"/>
    <mergeCell ref="G156:K156"/>
    <mergeCell ref="M156:AF156"/>
    <mergeCell ref="G157:K157"/>
    <mergeCell ref="M157:AF157"/>
    <mergeCell ref="M158:AF158"/>
    <mergeCell ref="G158:K158"/>
    <mergeCell ref="M149:AF149"/>
    <mergeCell ref="G149:K149"/>
    <mergeCell ref="M150:AF150"/>
    <mergeCell ref="G150:K150"/>
    <mergeCell ref="F151:J151"/>
    <mergeCell ref="L151:AF151"/>
    <mergeCell ref="F152:J152"/>
    <mergeCell ref="L152:AF152"/>
    <mergeCell ref="F153:J153"/>
    <mergeCell ref="L153:AF153"/>
    <mergeCell ref="E144:I144"/>
    <mergeCell ref="K144:AF144"/>
    <mergeCell ref="L145:AF145"/>
    <mergeCell ref="F145:J145"/>
    <mergeCell ref="M146:AF146"/>
    <mergeCell ref="G146:K146"/>
    <mergeCell ref="M147:AF147"/>
    <mergeCell ref="G147:K147"/>
    <mergeCell ref="M148:AF148"/>
    <mergeCell ref="G148:K148"/>
    <mergeCell ref="G139:K139"/>
    <mergeCell ref="M139:AF139"/>
    <mergeCell ref="M140:AF140"/>
    <mergeCell ref="G140:K140"/>
    <mergeCell ref="F141:J141"/>
    <mergeCell ref="L141:AF141"/>
    <mergeCell ref="L142:AF142"/>
    <mergeCell ref="F142:J142"/>
    <mergeCell ref="F143:J143"/>
    <mergeCell ref="L143:AF143"/>
    <mergeCell ref="E134:I134"/>
    <mergeCell ref="K134:AF134"/>
    <mergeCell ref="L135:AF135"/>
    <mergeCell ref="F135:J135"/>
    <mergeCell ref="M136:AF136"/>
    <mergeCell ref="G136:K136"/>
    <mergeCell ref="M137:AF137"/>
    <mergeCell ref="G137:K137"/>
    <mergeCell ref="M138:AF138"/>
    <mergeCell ref="G138:K138"/>
    <mergeCell ref="M129:AF129"/>
    <mergeCell ref="G129:K129"/>
    <mergeCell ref="G130:K130"/>
    <mergeCell ref="M130:AF130"/>
    <mergeCell ref="M131:AF131"/>
    <mergeCell ref="G131:K131"/>
    <mergeCell ref="F132:J132"/>
    <mergeCell ref="L132:AF132"/>
    <mergeCell ref="L133:AF133"/>
    <mergeCell ref="F133:J133"/>
    <mergeCell ref="E124:I124"/>
    <mergeCell ref="K124:AF124"/>
    <mergeCell ref="L125:AF125"/>
    <mergeCell ref="F125:J125"/>
    <mergeCell ref="M126:AF126"/>
    <mergeCell ref="G126:K126"/>
    <mergeCell ref="M127:AF127"/>
    <mergeCell ref="G127:K127"/>
    <mergeCell ref="M128:AF128"/>
    <mergeCell ref="G128:K128"/>
    <mergeCell ref="L119:AF119"/>
    <mergeCell ref="F119:J119"/>
    <mergeCell ref="F120:J120"/>
    <mergeCell ref="L120:AF120"/>
    <mergeCell ref="L121:AF121"/>
    <mergeCell ref="F121:J121"/>
    <mergeCell ref="M122:AF122"/>
    <mergeCell ref="G122:K122"/>
    <mergeCell ref="M123:AF123"/>
    <mergeCell ref="G123:K123"/>
    <mergeCell ref="M114:AF114"/>
    <mergeCell ref="G114:K114"/>
    <mergeCell ref="G115:K115"/>
    <mergeCell ref="M115:AF115"/>
    <mergeCell ref="G116:K116"/>
    <mergeCell ref="M116:AF116"/>
    <mergeCell ref="G117:K117"/>
    <mergeCell ref="M117:AF117"/>
    <mergeCell ref="L118:AF118"/>
    <mergeCell ref="F118:J118"/>
    <mergeCell ref="M109:AF109"/>
    <mergeCell ref="G109:K109"/>
    <mergeCell ref="E110:I110"/>
    <mergeCell ref="K110:AF110"/>
    <mergeCell ref="F111:J111"/>
    <mergeCell ref="L111:AF111"/>
    <mergeCell ref="M112:AF112"/>
    <mergeCell ref="G112:K112"/>
    <mergeCell ref="M113:AF113"/>
    <mergeCell ref="G113:K113"/>
    <mergeCell ref="F104:J104"/>
    <mergeCell ref="L104:AF104"/>
    <mergeCell ref="F105:J105"/>
    <mergeCell ref="L105:AF105"/>
    <mergeCell ref="F106:J106"/>
    <mergeCell ref="L106:AF106"/>
    <mergeCell ref="F107:J107"/>
    <mergeCell ref="L107:AF107"/>
    <mergeCell ref="G108:K108"/>
    <mergeCell ref="M108:AF108"/>
    <mergeCell ref="G99:K99"/>
    <mergeCell ref="M100:AF100"/>
    <mergeCell ref="G100:K100"/>
    <mergeCell ref="G101:K101"/>
    <mergeCell ref="M101:AF101"/>
    <mergeCell ref="M102:AF102"/>
    <mergeCell ref="G102:K102"/>
    <mergeCell ref="G103:K103"/>
    <mergeCell ref="M103:AF103"/>
    <mergeCell ref="C92:G92"/>
    <mergeCell ref="I92:AF92"/>
    <mergeCell ref="J95:AF95"/>
    <mergeCell ref="D95:H95"/>
    <mergeCell ref="K96:AF96"/>
    <mergeCell ref="E96:I96"/>
    <mergeCell ref="L97:AF97"/>
    <mergeCell ref="F97:J97"/>
    <mergeCell ref="M98:AF98"/>
    <mergeCell ref="G98:K98"/>
    <mergeCell ref="AN169:AP169"/>
    <mergeCell ref="AG169:AM169"/>
    <mergeCell ref="AN170:AP170"/>
    <mergeCell ref="AG170:AM170"/>
    <mergeCell ref="AN171:AP171"/>
    <mergeCell ref="AG171:AM171"/>
    <mergeCell ref="AN172:AP172"/>
    <mergeCell ref="AG172:AM172"/>
    <mergeCell ref="L85:AO85"/>
    <mergeCell ref="M99:AF99"/>
    <mergeCell ref="AM87:AN87"/>
    <mergeCell ref="AM89:AP89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N99:AP99"/>
    <mergeCell ref="AN164:AP164"/>
    <mergeCell ref="AG164:AM164"/>
    <mergeCell ref="AN165:AP165"/>
    <mergeCell ref="AG165:AM165"/>
    <mergeCell ref="AN166:AP166"/>
    <mergeCell ref="AG166:AM166"/>
    <mergeCell ref="AN167:AP167"/>
    <mergeCell ref="AG167:AM167"/>
    <mergeCell ref="AN168:AP168"/>
    <mergeCell ref="AG168:AM168"/>
    <mergeCell ref="AN159:AP159"/>
    <mergeCell ref="AG159:AM159"/>
    <mergeCell ref="AG160:AM160"/>
    <mergeCell ref="AN160:AP160"/>
    <mergeCell ref="AN161:AP161"/>
    <mergeCell ref="AG161:AM161"/>
    <mergeCell ref="AN162:AP162"/>
    <mergeCell ref="AG162:AM162"/>
    <mergeCell ref="AG163:AM163"/>
    <mergeCell ref="AN163:AP163"/>
    <mergeCell ref="AG154:AM154"/>
    <mergeCell ref="AN154:AP154"/>
    <mergeCell ref="AG155:AM155"/>
    <mergeCell ref="AN155:AP155"/>
    <mergeCell ref="AN156:AP156"/>
    <mergeCell ref="AG156:AM156"/>
    <mergeCell ref="AG157:AM157"/>
    <mergeCell ref="AN157:AP157"/>
    <mergeCell ref="AG158:AM158"/>
    <mergeCell ref="AN158:AP158"/>
    <mergeCell ref="AG149:AM149"/>
    <mergeCell ref="AN149:AP149"/>
    <mergeCell ref="AG150:AM150"/>
    <mergeCell ref="AN150:AP150"/>
    <mergeCell ref="AN151:AP151"/>
    <mergeCell ref="AG151:AM151"/>
    <mergeCell ref="AG152:AM152"/>
    <mergeCell ref="AN152:AP152"/>
    <mergeCell ref="AG153:AM153"/>
    <mergeCell ref="AN153:AP153"/>
    <mergeCell ref="AG144:AM144"/>
    <mergeCell ref="AN144:AP144"/>
    <mergeCell ref="AN145:AP145"/>
    <mergeCell ref="AG145:AM145"/>
    <mergeCell ref="AN146:AP146"/>
    <mergeCell ref="AG146:AM146"/>
    <mergeCell ref="AN147:AP147"/>
    <mergeCell ref="AG147:AM147"/>
    <mergeCell ref="AN148:AP148"/>
    <mergeCell ref="AG148:AM148"/>
    <mergeCell ref="AG139:AM139"/>
    <mergeCell ref="AN139:AP139"/>
    <mergeCell ref="AG140:AM140"/>
    <mergeCell ref="AN140:AP140"/>
    <mergeCell ref="AN141:AP141"/>
    <mergeCell ref="AG141:AM141"/>
    <mergeCell ref="AN142:AP142"/>
    <mergeCell ref="AG142:AM142"/>
    <mergeCell ref="AN143:AP143"/>
    <mergeCell ref="AG143:AM143"/>
    <mergeCell ref="AG134:AM134"/>
    <mergeCell ref="AN134:AP134"/>
    <mergeCell ref="AG135:AM135"/>
    <mergeCell ref="AN135:AP135"/>
    <mergeCell ref="AN136:AP136"/>
    <mergeCell ref="AG136:AM136"/>
    <mergeCell ref="AN137:AP137"/>
    <mergeCell ref="AG137:AM137"/>
    <mergeCell ref="AG138:AM138"/>
    <mergeCell ref="AN138:AP138"/>
    <mergeCell ref="AN129:AP129"/>
    <mergeCell ref="AG129:AM129"/>
    <mergeCell ref="AN130:AP130"/>
    <mergeCell ref="AG130:AM130"/>
    <mergeCell ref="AG131:AM131"/>
    <mergeCell ref="AN131:AP131"/>
    <mergeCell ref="AG132:AM132"/>
    <mergeCell ref="AN132:AP132"/>
    <mergeCell ref="AG133:AM133"/>
    <mergeCell ref="AN133:AP13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N128:AP128"/>
    <mergeCell ref="AG128:AM128"/>
    <mergeCell ref="AG119:AM119"/>
    <mergeCell ref="AN119:AP119"/>
    <mergeCell ref="AG120:AM120"/>
    <mergeCell ref="AN120:AP120"/>
    <mergeCell ref="AG121:AM121"/>
    <mergeCell ref="AN121:AP121"/>
    <mergeCell ref="AN122:AP122"/>
    <mergeCell ref="AG122:AM122"/>
    <mergeCell ref="AN123:AP123"/>
    <mergeCell ref="AG123:AM123"/>
    <mergeCell ref="AN114:AP114"/>
    <mergeCell ref="AG114:AM114"/>
    <mergeCell ref="AN115:AP115"/>
    <mergeCell ref="AG115:AM115"/>
    <mergeCell ref="AN116:AP116"/>
    <mergeCell ref="AG116:AM116"/>
    <mergeCell ref="AG117:AM117"/>
    <mergeCell ref="AN117:AP117"/>
    <mergeCell ref="AN118:AP118"/>
    <mergeCell ref="AG118:AM118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113:AP113"/>
    <mergeCell ref="AG113:AM11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AS89:AT91"/>
    <mergeCell ref="AG99:AM99"/>
    <mergeCell ref="AG100:AM100"/>
    <mergeCell ref="AN100:AP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L32:P32"/>
    <mergeCell ref="W32:AE32"/>
    <mergeCell ref="AK32:AO32"/>
    <mergeCell ref="L33:P33"/>
    <mergeCell ref="W33:AE33"/>
    <mergeCell ref="AK33:AO33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</mergeCells>
  <hyperlinks>
    <hyperlink ref="A98" location="'SO.101_ASR1 - Búracie práce'!C2" display="/" xr:uid="{00000000-0004-0000-0000-000000000000}"/>
    <hyperlink ref="A99" location="'SO.101_ASR2 - Fasáda'!C2" display="/" xr:uid="{00000000-0004-0000-0000-000001000000}"/>
    <hyperlink ref="A100" location="'SO.101_ASR3 - Zastrešenie'!C2" display="/" xr:uid="{00000000-0004-0000-0000-000002000000}"/>
    <hyperlink ref="A101" location="'SO.101_ASR4 - Výplňové ko...'!C2" display="/" xr:uid="{00000000-0004-0000-0000-000003000000}"/>
    <hyperlink ref="A102" location="'SO.101_ASR5 - Interiér'!C2" display="/" xr:uid="{00000000-0004-0000-0000-000004000000}"/>
    <hyperlink ref="A103" location="'SO.101_ASR6 - Ostatné'!C2" display="/" xr:uid="{00000000-0004-0000-0000-000005000000}"/>
    <hyperlink ref="A104" location="'SO.101_ELI - Elektroinšta...'!C2" display="/" xr:uid="{00000000-0004-0000-0000-000006000000}"/>
    <hyperlink ref="A105" location="'SO.101_UK - Ústredné vyku...'!C2" display="/" xr:uid="{00000000-0004-0000-0000-000007000000}"/>
    <hyperlink ref="A106" location="'SO.101_VZT - Vzduchotechnika'!C2" display="/" xr:uid="{00000000-0004-0000-0000-000008000000}"/>
    <hyperlink ref="A108" location="'SO.101_ZTI1 - Zdravotechn...'!C2" display="/" xr:uid="{00000000-0004-0000-0000-000009000000}"/>
    <hyperlink ref="A109" location="'SO.101_ZTI2 - Rozvody vod...'!C2" display="/" xr:uid="{00000000-0004-0000-0000-00000A000000}"/>
    <hyperlink ref="A112" location="'SO.102_ASR1 - Búracie práce'!C2" display="/" xr:uid="{00000000-0004-0000-0000-00000B000000}"/>
    <hyperlink ref="A113" location="'SO.102_ASR2 - Fasáda'!C2" display="/" xr:uid="{00000000-0004-0000-0000-00000C000000}"/>
    <hyperlink ref="A114" location="'SO.102_ASR3 - Zastrešenie'!C2" display="/" xr:uid="{00000000-0004-0000-0000-00000D000000}"/>
    <hyperlink ref="A115" location="'SO.102_ASR4 - Výplňové ko...'!C2" display="/" xr:uid="{00000000-0004-0000-0000-00000E000000}"/>
    <hyperlink ref="A116" location="'SO.102_ASR5 - Interiér'!C2" display="/" xr:uid="{00000000-0004-0000-0000-00000F000000}"/>
    <hyperlink ref="A117" location="'SO.102_ASR6 - Ostatné'!C2" display="/" xr:uid="{00000000-0004-0000-0000-000010000000}"/>
    <hyperlink ref="A118" location="'SO.102_ELI - Elektroinšta...'!C2" display="/" xr:uid="{00000000-0004-0000-0000-000011000000}"/>
    <hyperlink ref="A119" location="'SO.102_UK - Ústredné vyku...'!C2" display="/" xr:uid="{00000000-0004-0000-0000-000012000000}"/>
    <hyperlink ref="A120" location="'SO.102_VZT - Vzduchotechnika'!C2" display="/" xr:uid="{00000000-0004-0000-0000-000013000000}"/>
    <hyperlink ref="A122" location="'SO.102_ZTI1 - Zdravotechn...'!C2" display="/" xr:uid="{00000000-0004-0000-0000-000014000000}"/>
    <hyperlink ref="A123" location="'SO.102_ZTI2 - Rozvody vod...'!C2" display="/" xr:uid="{00000000-0004-0000-0000-000015000000}"/>
    <hyperlink ref="A126" location="'SO.103_ASR1 - Búracie práce'!C2" display="/" xr:uid="{00000000-0004-0000-0000-000016000000}"/>
    <hyperlink ref="A127" location="'SO.103_ASR2 - Fasáda'!C2" display="/" xr:uid="{00000000-0004-0000-0000-000017000000}"/>
    <hyperlink ref="A128" location="'SO.103_ASR3 - Zastrešenie'!C2" display="/" xr:uid="{00000000-0004-0000-0000-000018000000}"/>
    <hyperlink ref="A129" location="'SO.103_ASR4 - Výplňové ko...'!C2" display="/" xr:uid="{00000000-0004-0000-0000-000019000000}"/>
    <hyperlink ref="A130" location="'SO.103_ASR5 - Interiér'!C2" display="/" xr:uid="{00000000-0004-0000-0000-00001A000000}"/>
    <hyperlink ref="A131" location="'SO.103_ASR6 - Ostatné'!C2" display="/" xr:uid="{00000000-0004-0000-0000-00001B000000}"/>
    <hyperlink ref="A132" location="'SO.103_ELI - Elektroinšta...'!C2" display="/" xr:uid="{00000000-0004-0000-0000-00001C000000}"/>
    <hyperlink ref="A133" location="'SO.103_UK - Vyregulovanie UK'!C2" display="/" xr:uid="{00000000-0004-0000-0000-00001D000000}"/>
    <hyperlink ref="A136" location="'SO.104_ASR1 - Búracie práce'!C2" display="/" xr:uid="{00000000-0004-0000-0000-00001E000000}"/>
    <hyperlink ref="A137" location="'SO.104_ASR2 - Fasáda'!C2" display="/" xr:uid="{00000000-0004-0000-0000-00001F000000}"/>
    <hyperlink ref="A138" location="'SO.104_ASR3 - Zastrešenie'!C2" display="/" xr:uid="{00000000-0004-0000-0000-000020000000}"/>
    <hyperlink ref="A139" location="'SO.104_ASR4 - Výplňové ko...'!C2" display="/" xr:uid="{00000000-0004-0000-0000-000021000000}"/>
    <hyperlink ref="A140" location="'SO.104_ASR5 - Ostatné'!C2" display="/" xr:uid="{00000000-0004-0000-0000-000022000000}"/>
    <hyperlink ref="A141" location="'SO.104_ELI - Elektroinšta...'!C2" display="/" xr:uid="{00000000-0004-0000-0000-000023000000}"/>
    <hyperlink ref="A142" location="'SO.104_UK - Ústredné kúrenie'!C2" display="/" xr:uid="{00000000-0004-0000-0000-000024000000}"/>
    <hyperlink ref="A143" location="'SO.104_ZTI - Daždová kana...'!C2" display="/" xr:uid="{00000000-0004-0000-0000-000025000000}"/>
    <hyperlink ref="A146" location="'SO.105_ASR1 - Búracie práce'!C2" display="/" xr:uid="{00000000-0004-0000-0000-000026000000}"/>
    <hyperlink ref="A147" location="'SO.105_ASR2 - Fasáda'!C2" display="/" xr:uid="{00000000-0004-0000-0000-000027000000}"/>
    <hyperlink ref="A148" location="'SO.105_ASR3 - Zastrešenie'!C2" display="/" xr:uid="{00000000-0004-0000-0000-000028000000}"/>
    <hyperlink ref="A149" location="'SO.105_ASR4 - Výplňové ko...'!C2" display="/" xr:uid="{00000000-0004-0000-0000-000029000000}"/>
    <hyperlink ref="A150" location="'SO.105_ASR5 - Ostatné'!C2" display="/" xr:uid="{00000000-0004-0000-0000-00002A000000}"/>
    <hyperlink ref="A151" location="'SO.105_ELI - Elektroinšta...'!C2" display="/" xr:uid="{00000000-0004-0000-0000-00002B000000}"/>
    <hyperlink ref="A152" location="'SO.105_UK - Ústredné kúrenie'!C2" display="/" xr:uid="{00000000-0004-0000-0000-00002C000000}"/>
    <hyperlink ref="A153" location="'SO.105_ZTI - Daždová kana...'!C2" display="/" xr:uid="{00000000-0004-0000-0000-00002D000000}"/>
    <hyperlink ref="A156" location="'SO.106_ASR1 - Búracie práce'!C2" display="/" xr:uid="{00000000-0004-0000-0000-00002E000000}"/>
    <hyperlink ref="A157" location="'SO.106_ASR2 - Fasáda'!C2" display="/" xr:uid="{00000000-0004-0000-0000-00002F000000}"/>
    <hyperlink ref="A158" location="'SO.106_ASR3 - Zastrešenie'!C2" display="/" xr:uid="{00000000-0004-0000-0000-000030000000}"/>
    <hyperlink ref="A159" location="'SO.106_ASR4 - Výplňové ko...'!C2" display="/" xr:uid="{00000000-0004-0000-0000-000031000000}"/>
    <hyperlink ref="A160" location="'SO.106_ASR5 - Ostatné'!C2" display="/" xr:uid="{00000000-0004-0000-0000-000032000000}"/>
    <hyperlink ref="A161" location="'SO.106_ELI - Elektroinšta...'!C2" display="/" xr:uid="{00000000-0004-0000-0000-000033000000}"/>
    <hyperlink ref="A162" location="'SO.106_UK - Vyregulovanie UK'!C2" display="/" xr:uid="{00000000-0004-0000-0000-000034000000}"/>
    <hyperlink ref="A163" location="'ostatne - Areálové rozvod...'!C2" display="/" xr:uid="{00000000-0004-0000-0000-000035000000}"/>
    <hyperlink ref="A165" location="'SO.201.1 - Spevnená plocha 1'!C2" display="/" xr:uid="{00000000-0004-0000-0000-000036000000}"/>
    <hyperlink ref="A166" location="'SO.201.2 - Spevnená plocha 2'!C2" display="/" xr:uid="{00000000-0004-0000-0000-000037000000}"/>
    <hyperlink ref="A167" location="'SO.201.3 - Spevnená plocha 3'!C2" display="/" xr:uid="{00000000-0004-0000-0000-000038000000}"/>
    <hyperlink ref="A168" location="'SO.201.4 - Spevnená plocha 4'!C2" display="/" xr:uid="{00000000-0004-0000-0000-000039000000}"/>
    <hyperlink ref="A169" location="'SO.201.5 - Spevnená plocha 5'!C2" display="/" xr:uid="{00000000-0004-0000-0000-00003A000000}"/>
    <hyperlink ref="A171" location="'PS_301 - Elektronický zab...'!C2" display="/" xr:uid="{00000000-0004-0000-0000-00003B000000}"/>
    <hyperlink ref="A172" location="'PS_302 - Prístupový video...'!C2" display="/" xr:uid="{00000000-0004-0000-0000-00003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21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117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280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1470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ROUND((SUM(BE134:BE216)),  2)</f>
        <v>0</v>
      </c>
      <c r="G37" s="96"/>
      <c r="H37" s="96"/>
      <c r="I37" s="97">
        <v>0.2</v>
      </c>
      <c r="J37" s="95">
        <f>ROUND(((SUM(BE134:BE216))*I37),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ROUND((SUM(BF134:BF216)),  2)</f>
        <v>0</v>
      </c>
      <c r="G38" s="96"/>
      <c r="H38" s="96"/>
      <c r="I38" s="97">
        <v>0.2</v>
      </c>
      <c r="J38" s="95">
        <f>ROUND(((SUM(BF134:BF216))*I38),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ROUND((SUM(BG134:BG216)),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ROUND((SUM(BH134:BH216)),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ROUND((SUM(BI134:BI216)),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280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SO.101_UK - Ústredné vykurovanie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8" customFormat="1" ht="24.95" hidden="1" customHeight="1">
      <c r="B103" s="110"/>
      <c r="D103" s="111" t="s">
        <v>292</v>
      </c>
      <c r="E103" s="112"/>
      <c r="F103" s="112"/>
      <c r="G103" s="112"/>
      <c r="H103" s="112"/>
      <c r="I103" s="112"/>
      <c r="J103" s="113">
        <f>J144</f>
        <v>0</v>
      </c>
      <c r="L103" s="110"/>
    </row>
    <row r="104" spans="2:47" s="9" customFormat="1" ht="19.899999999999999" hidden="1" customHeight="1">
      <c r="B104" s="114"/>
      <c r="D104" s="115" t="s">
        <v>580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9" customFormat="1" ht="19.899999999999999" hidden="1" customHeight="1">
      <c r="B105" s="114"/>
      <c r="D105" s="115" t="s">
        <v>1471</v>
      </c>
      <c r="E105" s="116"/>
      <c r="F105" s="116"/>
      <c r="G105" s="116"/>
      <c r="H105" s="116"/>
      <c r="I105" s="116"/>
      <c r="J105" s="117">
        <f>J150</f>
        <v>0</v>
      </c>
      <c r="L105" s="114"/>
    </row>
    <row r="106" spans="2:47" s="9" customFormat="1" ht="19.899999999999999" hidden="1" customHeight="1">
      <c r="B106" s="114"/>
      <c r="D106" s="115" t="s">
        <v>1472</v>
      </c>
      <c r="E106" s="116"/>
      <c r="F106" s="116"/>
      <c r="G106" s="116"/>
      <c r="H106" s="116"/>
      <c r="I106" s="116"/>
      <c r="J106" s="117">
        <f>J166</f>
        <v>0</v>
      </c>
      <c r="L106" s="114"/>
    </row>
    <row r="107" spans="2:47" s="9" customFormat="1" ht="19.899999999999999" hidden="1" customHeight="1">
      <c r="B107" s="114"/>
      <c r="D107" s="115" t="s">
        <v>1473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8" customFormat="1" ht="24.95" hidden="1" customHeight="1">
      <c r="B108" s="110"/>
      <c r="D108" s="111" t="s">
        <v>1462</v>
      </c>
      <c r="E108" s="112"/>
      <c r="F108" s="112"/>
      <c r="G108" s="112"/>
      <c r="H108" s="112"/>
      <c r="I108" s="112"/>
      <c r="J108" s="113">
        <f>J204</f>
        <v>0</v>
      </c>
      <c r="L108" s="110"/>
    </row>
    <row r="109" spans="2:47" s="9" customFormat="1" ht="19.899999999999999" hidden="1" customHeight="1">
      <c r="B109" s="114"/>
      <c r="D109" s="115" t="s">
        <v>1474</v>
      </c>
      <c r="E109" s="116"/>
      <c r="F109" s="116"/>
      <c r="G109" s="116"/>
      <c r="H109" s="116"/>
      <c r="I109" s="116"/>
      <c r="J109" s="117">
        <f>J205</f>
        <v>0</v>
      </c>
      <c r="L109" s="114"/>
    </row>
    <row r="110" spans="2:47" s="8" customFormat="1" ht="24.95" hidden="1" customHeight="1">
      <c r="B110" s="110"/>
      <c r="D110" s="111" t="s">
        <v>1225</v>
      </c>
      <c r="E110" s="112"/>
      <c r="F110" s="112"/>
      <c r="G110" s="112"/>
      <c r="H110" s="112"/>
      <c r="I110" s="112"/>
      <c r="J110" s="113">
        <f>J214</f>
        <v>0</v>
      </c>
      <c r="L110" s="110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301" t="str">
        <f>E7</f>
        <v>Rozšírenie kapacít MŠ Oštepová 1, Košice</v>
      </c>
      <c r="F120" s="302"/>
      <c r="G120" s="302"/>
      <c r="H120" s="302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301" t="s">
        <v>278</v>
      </c>
      <c r="F122" s="265"/>
      <c r="G122" s="265"/>
      <c r="H122" s="265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271" t="s">
        <v>280</v>
      </c>
      <c r="F124" s="303"/>
      <c r="G124" s="303"/>
      <c r="H124" s="303"/>
      <c r="L124" s="28"/>
    </row>
    <row r="125" spans="2:12" s="1" customFormat="1" ht="12" customHeight="1">
      <c r="B125" s="28"/>
      <c r="C125" s="23" t="s">
        <v>1460</v>
      </c>
      <c r="L125" s="28"/>
    </row>
    <row r="126" spans="2:12" s="1" customFormat="1" ht="16.5" customHeight="1">
      <c r="B126" s="28"/>
      <c r="E126" s="289" t="str">
        <f>E13</f>
        <v>SO.101_UK - Ústredné vykurovanie</v>
      </c>
      <c r="F126" s="303"/>
      <c r="G126" s="303"/>
      <c r="H126" s="303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P135+P144+P204+P214</f>
        <v>0</v>
      </c>
      <c r="Q134" s="52"/>
      <c r="R134" s="124">
        <f>R135+R144+R204+R214</f>
        <v>0</v>
      </c>
      <c r="S134" s="52"/>
      <c r="T134" s="125">
        <f>T135+T144+T204+T214</f>
        <v>0</v>
      </c>
      <c r="AT134" s="13" t="s">
        <v>73</v>
      </c>
      <c r="AU134" s="13" t="s">
        <v>287</v>
      </c>
      <c r="BK134" s="126">
        <f>BK135+BK144+BK204+BK214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</f>
        <v>0</v>
      </c>
      <c r="R135" s="133">
        <f>R136</f>
        <v>0</v>
      </c>
      <c r="T135" s="134">
        <f>T136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</f>
        <v>0</v>
      </c>
    </row>
    <row r="136" spans="2:65" s="11" customFormat="1" ht="22.9" customHeight="1">
      <c r="B136" s="127"/>
      <c r="D136" s="128" t="s">
        <v>73</v>
      </c>
      <c r="E136" s="137" t="s">
        <v>335</v>
      </c>
      <c r="F136" s="137" t="s">
        <v>336</v>
      </c>
      <c r="I136" s="130"/>
      <c r="J136" s="138">
        <f>BK136</f>
        <v>0</v>
      </c>
      <c r="L136" s="127"/>
      <c r="M136" s="132"/>
      <c r="P136" s="133">
        <f>SUM(P137:P143)</f>
        <v>0</v>
      </c>
      <c r="R136" s="133">
        <f>SUM(R137:R143)</f>
        <v>0</v>
      </c>
      <c r="T136" s="134">
        <f>SUM(T137:T143)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SUM(BK137:BK143)</f>
        <v>0</v>
      </c>
    </row>
    <row r="137" spans="2:65" s="1" customFormat="1" ht="24.2" customHeight="1">
      <c r="B137" s="28"/>
      <c r="C137" s="139" t="s">
        <v>81</v>
      </c>
      <c r="D137" s="139" t="s">
        <v>316</v>
      </c>
      <c r="E137" s="140" t="s">
        <v>1475</v>
      </c>
      <c r="F137" s="141" t="s">
        <v>1476</v>
      </c>
      <c r="G137" s="142" t="s">
        <v>1477</v>
      </c>
      <c r="H137" s="143">
        <v>40</v>
      </c>
      <c r="I137" s="144"/>
      <c r="J137" s="145">
        <f t="shared" ref="J137:J143" si="0">ROUND(I137*H137,2)</f>
        <v>0</v>
      </c>
      <c r="K137" s="146"/>
      <c r="L137" s="28"/>
      <c r="M137" s="147" t="s">
        <v>1</v>
      </c>
      <c r="N137" s="148" t="s">
        <v>40</v>
      </c>
      <c r="P137" s="149">
        <f t="shared" ref="P137:P143" si="1">O137*H137</f>
        <v>0</v>
      </c>
      <c r="Q137" s="149">
        <v>0</v>
      </c>
      <c r="R137" s="149">
        <f t="shared" ref="R137:R143" si="2">Q137*H137</f>
        <v>0</v>
      </c>
      <c r="S137" s="149">
        <v>0</v>
      </c>
      <c r="T137" s="150">
        <f t="shared" ref="T137:T143" si="3"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ref="BE137:BE143" si="4">IF(N137="základná",J137,0)</f>
        <v>0</v>
      </c>
      <c r="BF137" s="152">
        <f t="shared" ref="BF137:BF143" si="5">IF(N137="znížená",J137,0)</f>
        <v>0</v>
      </c>
      <c r="BG137" s="152">
        <f t="shared" ref="BG137:BG143" si="6">IF(N137="zákl. prenesená",J137,0)</f>
        <v>0</v>
      </c>
      <c r="BH137" s="152">
        <f t="shared" ref="BH137:BH143" si="7">IF(N137="zníž. prenesená",J137,0)</f>
        <v>0</v>
      </c>
      <c r="BI137" s="152">
        <f t="shared" ref="BI137:BI143" si="8">IF(N137="nulová",J137,0)</f>
        <v>0</v>
      </c>
      <c r="BJ137" s="13" t="s">
        <v>86</v>
      </c>
      <c r="BK137" s="152">
        <f t="shared" ref="BK137:BK143" si="9">ROUND(I137*H137,2)</f>
        <v>0</v>
      </c>
      <c r="BL137" s="13" t="s">
        <v>95</v>
      </c>
      <c r="BM137" s="151" t="s">
        <v>1478</v>
      </c>
    </row>
    <row r="138" spans="2:65" s="1" customFormat="1" ht="24.2" customHeight="1">
      <c r="B138" s="28"/>
      <c r="C138" s="139" t="s">
        <v>86</v>
      </c>
      <c r="D138" s="139" t="s">
        <v>316</v>
      </c>
      <c r="E138" s="140" t="s">
        <v>1479</v>
      </c>
      <c r="F138" s="141" t="s">
        <v>1480</v>
      </c>
      <c r="G138" s="142" t="s">
        <v>376</v>
      </c>
      <c r="H138" s="143">
        <v>1.5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1481</v>
      </c>
    </row>
    <row r="139" spans="2:65" s="1" customFormat="1" ht="24.2" customHeight="1">
      <c r="B139" s="28"/>
      <c r="C139" s="139" t="s">
        <v>90</v>
      </c>
      <c r="D139" s="139" t="s">
        <v>316</v>
      </c>
      <c r="E139" s="140" t="s">
        <v>1482</v>
      </c>
      <c r="F139" s="141" t="s">
        <v>476</v>
      </c>
      <c r="G139" s="142" t="s">
        <v>333</v>
      </c>
      <c r="H139" s="143">
        <v>1.218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1483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1484</v>
      </c>
      <c r="F140" s="141" t="s">
        <v>1485</v>
      </c>
      <c r="G140" s="142" t="s">
        <v>333</v>
      </c>
      <c r="H140" s="143">
        <v>1.218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1486</v>
      </c>
    </row>
    <row r="141" spans="2:65" s="1" customFormat="1" ht="21.75" customHeight="1">
      <c r="B141" s="28"/>
      <c r="C141" s="139" t="s">
        <v>330</v>
      </c>
      <c r="D141" s="139" t="s">
        <v>316</v>
      </c>
      <c r="E141" s="140" t="s">
        <v>479</v>
      </c>
      <c r="F141" s="141" t="s">
        <v>480</v>
      </c>
      <c r="G141" s="142" t="s">
        <v>333</v>
      </c>
      <c r="H141" s="143">
        <v>1.218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1487</v>
      </c>
    </row>
    <row r="142" spans="2:65" s="1" customFormat="1" ht="24.2" customHeight="1">
      <c r="B142" s="28"/>
      <c r="C142" s="139" t="s">
        <v>337</v>
      </c>
      <c r="D142" s="139" t="s">
        <v>316</v>
      </c>
      <c r="E142" s="140" t="s">
        <v>483</v>
      </c>
      <c r="F142" s="141" t="s">
        <v>484</v>
      </c>
      <c r="G142" s="142" t="s">
        <v>333</v>
      </c>
      <c r="H142" s="143">
        <v>12.18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1488</v>
      </c>
    </row>
    <row r="143" spans="2:65" s="1" customFormat="1" ht="24.2" customHeight="1">
      <c r="B143" s="28"/>
      <c r="C143" s="139" t="s">
        <v>342</v>
      </c>
      <c r="D143" s="139" t="s">
        <v>316</v>
      </c>
      <c r="E143" s="140" t="s">
        <v>499</v>
      </c>
      <c r="F143" s="141" t="s">
        <v>500</v>
      </c>
      <c r="G143" s="142" t="s">
        <v>333</v>
      </c>
      <c r="H143" s="143">
        <v>1.218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1489</v>
      </c>
    </row>
    <row r="144" spans="2:65" s="11" customFormat="1" ht="25.9" customHeight="1">
      <c r="B144" s="127"/>
      <c r="D144" s="128" t="s">
        <v>73</v>
      </c>
      <c r="E144" s="129" t="s">
        <v>508</v>
      </c>
      <c r="F144" s="129" t="s">
        <v>509</v>
      </c>
      <c r="I144" s="130"/>
      <c r="J144" s="131">
        <f>BK144</f>
        <v>0</v>
      </c>
      <c r="L144" s="127"/>
      <c r="M144" s="132"/>
      <c r="P144" s="133">
        <f>P145+P150+P166+P181</f>
        <v>0</v>
      </c>
      <c r="R144" s="133">
        <f>R145+R150+R166+R181</f>
        <v>0</v>
      </c>
      <c r="T144" s="134">
        <f>T145+T150+T166+T181</f>
        <v>0</v>
      </c>
      <c r="AR144" s="128" t="s">
        <v>86</v>
      </c>
      <c r="AT144" s="135" t="s">
        <v>73</v>
      </c>
      <c r="AU144" s="135" t="s">
        <v>74</v>
      </c>
      <c r="AY144" s="128" t="s">
        <v>314</v>
      </c>
      <c r="BK144" s="136">
        <f>BK145+BK150+BK166+BK181</f>
        <v>0</v>
      </c>
    </row>
    <row r="145" spans="2:65" s="11" customFormat="1" ht="22.9" customHeight="1">
      <c r="B145" s="127"/>
      <c r="D145" s="128" t="s">
        <v>73</v>
      </c>
      <c r="E145" s="137" t="s">
        <v>667</v>
      </c>
      <c r="F145" s="137" t="s">
        <v>668</v>
      </c>
      <c r="I145" s="130"/>
      <c r="J145" s="138">
        <f>BK145</f>
        <v>0</v>
      </c>
      <c r="L145" s="127"/>
      <c r="M145" s="132"/>
      <c r="P145" s="133">
        <f>SUM(P146:P149)</f>
        <v>0</v>
      </c>
      <c r="R145" s="133">
        <f>SUM(R146:R149)</f>
        <v>0</v>
      </c>
      <c r="T145" s="134">
        <f>SUM(T146:T149)</f>
        <v>0</v>
      </c>
      <c r="AR145" s="128" t="s">
        <v>86</v>
      </c>
      <c r="AT145" s="135" t="s">
        <v>73</v>
      </c>
      <c r="AU145" s="135" t="s">
        <v>81</v>
      </c>
      <c r="AY145" s="128" t="s">
        <v>314</v>
      </c>
      <c r="BK145" s="136">
        <f>SUM(BK146:BK149)</f>
        <v>0</v>
      </c>
    </row>
    <row r="146" spans="2:65" s="1" customFormat="1" ht="24.2" customHeight="1">
      <c r="B146" s="28"/>
      <c r="C146" s="139" t="s">
        <v>346</v>
      </c>
      <c r="D146" s="139" t="s">
        <v>316</v>
      </c>
      <c r="E146" s="140" t="s">
        <v>1490</v>
      </c>
      <c r="F146" s="141" t="s">
        <v>1491</v>
      </c>
      <c r="G146" s="142" t="s">
        <v>376</v>
      </c>
      <c r="H146" s="143">
        <v>10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378</v>
      </c>
      <c r="BM146" s="151" t="s">
        <v>1492</v>
      </c>
    </row>
    <row r="147" spans="2:65" s="1" customFormat="1" ht="33" customHeight="1">
      <c r="B147" s="28"/>
      <c r="C147" s="158" t="s">
        <v>335</v>
      </c>
      <c r="D147" s="158" t="s">
        <v>644</v>
      </c>
      <c r="E147" s="159" t="s">
        <v>1493</v>
      </c>
      <c r="F147" s="160" t="s">
        <v>1494</v>
      </c>
      <c r="G147" s="161" t="s">
        <v>376</v>
      </c>
      <c r="H147" s="162">
        <v>10.199999999999999</v>
      </c>
      <c r="I147" s="163"/>
      <c r="J147" s="164">
        <f>ROUND(I147*H147,2)</f>
        <v>0</v>
      </c>
      <c r="K147" s="165"/>
      <c r="L147" s="166"/>
      <c r="M147" s="167" t="s">
        <v>1</v>
      </c>
      <c r="N147" s="168" t="s">
        <v>40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442</v>
      </c>
      <c r="AT147" s="151" t="s">
        <v>644</v>
      </c>
      <c r="AU147" s="151" t="s">
        <v>86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378</v>
      </c>
      <c r="BM147" s="151" t="s">
        <v>1495</v>
      </c>
    </row>
    <row r="148" spans="2:65" s="1" customFormat="1" ht="24.2" customHeight="1">
      <c r="B148" s="28"/>
      <c r="C148" s="139" t="s">
        <v>353</v>
      </c>
      <c r="D148" s="139" t="s">
        <v>316</v>
      </c>
      <c r="E148" s="140" t="s">
        <v>1496</v>
      </c>
      <c r="F148" s="141" t="s">
        <v>679</v>
      </c>
      <c r="G148" s="142" t="s">
        <v>1497</v>
      </c>
      <c r="H148" s="171"/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378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378</v>
      </c>
      <c r="BM148" s="151" t="s">
        <v>1498</v>
      </c>
    </row>
    <row r="149" spans="2:65" s="1" customFormat="1" ht="24.2" customHeight="1">
      <c r="B149" s="28"/>
      <c r="C149" s="139" t="s">
        <v>357</v>
      </c>
      <c r="D149" s="139" t="s">
        <v>316</v>
      </c>
      <c r="E149" s="140" t="s">
        <v>1499</v>
      </c>
      <c r="F149" s="141" t="s">
        <v>1500</v>
      </c>
      <c r="G149" s="142" t="s">
        <v>1497</v>
      </c>
      <c r="H149" s="171"/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378</v>
      </c>
      <c r="BM149" s="151" t="s">
        <v>1501</v>
      </c>
    </row>
    <row r="150" spans="2:65" s="11" customFormat="1" ht="22.9" customHeight="1">
      <c r="B150" s="127"/>
      <c r="D150" s="128" t="s">
        <v>73</v>
      </c>
      <c r="E150" s="137" t="s">
        <v>1502</v>
      </c>
      <c r="F150" s="137" t="s">
        <v>1503</v>
      </c>
      <c r="I150" s="130"/>
      <c r="J150" s="138">
        <f>BK150</f>
        <v>0</v>
      </c>
      <c r="L150" s="127"/>
      <c r="M150" s="132"/>
      <c r="P150" s="133">
        <f>SUM(P151:P165)</f>
        <v>0</v>
      </c>
      <c r="R150" s="133">
        <f>SUM(R151:R165)</f>
        <v>0</v>
      </c>
      <c r="T150" s="134">
        <f>SUM(T151:T165)</f>
        <v>0</v>
      </c>
      <c r="AR150" s="128" t="s">
        <v>86</v>
      </c>
      <c r="AT150" s="135" t="s">
        <v>73</v>
      </c>
      <c r="AU150" s="135" t="s">
        <v>81</v>
      </c>
      <c r="AY150" s="128" t="s">
        <v>314</v>
      </c>
      <c r="BK150" s="136">
        <f>SUM(BK151:BK165)</f>
        <v>0</v>
      </c>
    </row>
    <row r="151" spans="2:65" s="1" customFormat="1" ht="24.2" customHeight="1">
      <c r="B151" s="28"/>
      <c r="C151" s="139" t="s">
        <v>361</v>
      </c>
      <c r="D151" s="139" t="s">
        <v>316</v>
      </c>
      <c r="E151" s="140" t="s">
        <v>1504</v>
      </c>
      <c r="F151" s="141" t="s">
        <v>1505</v>
      </c>
      <c r="G151" s="142" t="s">
        <v>376</v>
      </c>
      <c r="H151" s="143">
        <v>300</v>
      </c>
      <c r="I151" s="144"/>
      <c r="J151" s="145">
        <f t="shared" ref="J151:J165" si="10">ROUND(I151*H151,2)</f>
        <v>0</v>
      </c>
      <c r="K151" s="146"/>
      <c r="L151" s="28"/>
      <c r="M151" s="147" t="s">
        <v>1</v>
      </c>
      <c r="N151" s="148" t="s">
        <v>40</v>
      </c>
      <c r="P151" s="149">
        <f t="shared" ref="P151:P165" si="11">O151*H151</f>
        <v>0</v>
      </c>
      <c r="Q151" s="149">
        <v>0</v>
      </c>
      <c r="R151" s="149">
        <f t="shared" ref="R151:R165" si="12">Q151*H151</f>
        <v>0</v>
      </c>
      <c r="S151" s="149">
        <v>0</v>
      </c>
      <c r="T151" s="150">
        <f t="shared" ref="T151:T165" si="13">S151*H151</f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ref="BE151:BE165" si="14">IF(N151="základná",J151,0)</f>
        <v>0</v>
      </c>
      <c r="BF151" s="152">
        <f t="shared" ref="BF151:BF165" si="15">IF(N151="znížená",J151,0)</f>
        <v>0</v>
      </c>
      <c r="BG151" s="152">
        <f t="shared" ref="BG151:BG165" si="16">IF(N151="zákl. prenesená",J151,0)</f>
        <v>0</v>
      </c>
      <c r="BH151" s="152">
        <f t="shared" ref="BH151:BH165" si="17">IF(N151="zníž. prenesená",J151,0)</f>
        <v>0</v>
      </c>
      <c r="BI151" s="152">
        <f t="shared" ref="BI151:BI165" si="18">IF(N151="nulová",J151,0)</f>
        <v>0</v>
      </c>
      <c r="BJ151" s="13" t="s">
        <v>86</v>
      </c>
      <c r="BK151" s="152">
        <f t="shared" ref="BK151:BK165" si="19">ROUND(I151*H151,2)</f>
        <v>0</v>
      </c>
      <c r="BL151" s="13" t="s">
        <v>378</v>
      </c>
      <c r="BM151" s="151" t="s">
        <v>1506</v>
      </c>
    </row>
    <row r="152" spans="2:65" s="1" customFormat="1" ht="24.2" customHeight="1">
      <c r="B152" s="28"/>
      <c r="C152" s="139" t="s">
        <v>365</v>
      </c>
      <c r="D152" s="139" t="s">
        <v>316</v>
      </c>
      <c r="E152" s="140" t="s">
        <v>1507</v>
      </c>
      <c r="F152" s="141" t="s">
        <v>1508</v>
      </c>
      <c r="G152" s="142" t="s">
        <v>376</v>
      </c>
      <c r="H152" s="143">
        <v>17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1509</v>
      </c>
    </row>
    <row r="153" spans="2:65" s="1" customFormat="1" ht="24.2" customHeight="1">
      <c r="B153" s="28"/>
      <c r="C153" s="139" t="s">
        <v>369</v>
      </c>
      <c r="D153" s="139" t="s">
        <v>316</v>
      </c>
      <c r="E153" s="140" t="s">
        <v>1510</v>
      </c>
      <c r="F153" s="141" t="s">
        <v>1511</v>
      </c>
      <c r="G153" s="142" t="s">
        <v>376</v>
      </c>
      <c r="H153" s="143">
        <v>37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1512</v>
      </c>
    </row>
    <row r="154" spans="2:65" s="1" customFormat="1" ht="16.5" customHeight="1">
      <c r="B154" s="28"/>
      <c r="C154" s="139" t="s">
        <v>373</v>
      </c>
      <c r="D154" s="139" t="s">
        <v>316</v>
      </c>
      <c r="E154" s="140" t="s">
        <v>1513</v>
      </c>
      <c r="F154" s="141" t="s">
        <v>1514</v>
      </c>
      <c r="G154" s="142" t="s">
        <v>396</v>
      </c>
      <c r="H154" s="143">
        <v>2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1515</v>
      </c>
    </row>
    <row r="155" spans="2:65" s="1" customFormat="1" ht="24.2" customHeight="1">
      <c r="B155" s="28"/>
      <c r="C155" s="139" t="s">
        <v>378</v>
      </c>
      <c r="D155" s="139" t="s">
        <v>316</v>
      </c>
      <c r="E155" s="140" t="s">
        <v>1516</v>
      </c>
      <c r="F155" s="141" t="s">
        <v>1517</v>
      </c>
      <c r="G155" s="142" t="s">
        <v>376</v>
      </c>
      <c r="H155" s="143">
        <v>54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378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1518</v>
      </c>
    </row>
    <row r="156" spans="2:65" s="1" customFormat="1" ht="16.5" customHeight="1">
      <c r="B156" s="28"/>
      <c r="C156" s="139" t="s">
        <v>382</v>
      </c>
      <c r="D156" s="139" t="s">
        <v>316</v>
      </c>
      <c r="E156" s="140" t="s">
        <v>1519</v>
      </c>
      <c r="F156" s="141" t="s">
        <v>1520</v>
      </c>
      <c r="G156" s="142" t="s">
        <v>376</v>
      </c>
      <c r="H156" s="143">
        <v>330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1521</v>
      </c>
    </row>
    <row r="157" spans="2:65" s="1" customFormat="1" ht="44.25" customHeight="1">
      <c r="B157" s="28"/>
      <c r="C157" s="158" t="s">
        <v>386</v>
      </c>
      <c r="D157" s="158" t="s">
        <v>644</v>
      </c>
      <c r="E157" s="159" t="s">
        <v>1522</v>
      </c>
      <c r="F157" s="160" t="s">
        <v>1523</v>
      </c>
      <c r="G157" s="161" t="s">
        <v>376</v>
      </c>
      <c r="H157" s="162">
        <v>330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1524</v>
      </c>
    </row>
    <row r="158" spans="2:65" s="1" customFormat="1" ht="21.75" customHeight="1">
      <c r="B158" s="28"/>
      <c r="C158" s="139" t="s">
        <v>390</v>
      </c>
      <c r="D158" s="139" t="s">
        <v>316</v>
      </c>
      <c r="E158" s="140" t="s">
        <v>1525</v>
      </c>
      <c r="F158" s="141" t="s">
        <v>1526</v>
      </c>
      <c r="G158" s="142" t="s">
        <v>396</v>
      </c>
      <c r="H158" s="143">
        <v>64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1527</v>
      </c>
    </row>
    <row r="159" spans="2:65" s="1" customFormat="1" ht="16.5" customHeight="1">
      <c r="B159" s="28"/>
      <c r="C159" s="158" t="s">
        <v>7</v>
      </c>
      <c r="D159" s="158" t="s">
        <v>644</v>
      </c>
      <c r="E159" s="159" t="s">
        <v>1528</v>
      </c>
      <c r="F159" s="160" t="s">
        <v>1529</v>
      </c>
      <c r="G159" s="161" t="s">
        <v>396</v>
      </c>
      <c r="H159" s="162">
        <v>64</v>
      </c>
      <c r="I159" s="163"/>
      <c r="J159" s="164">
        <f t="shared" si="10"/>
        <v>0</v>
      </c>
      <c r="K159" s="165"/>
      <c r="L159" s="166"/>
      <c r="M159" s="167" t="s">
        <v>1</v>
      </c>
      <c r="N159" s="16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1530</v>
      </c>
    </row>
    <row r="160" spans="2:65" s="1" customFormat="1" ht="16.5" customHeight="1">
      <c r="B160" s="28"/>
      <c r="C160" s="139" t="s">
        <v>398</v>
      </c>
      <c r="D160" s="139" t="s">
        <v>316</v>
      </c>
      <c r="E160" s="140" t="s">
        <v>1531</v>
      </c>
      <c r="F160" s="141" t="s">
        <v>1532</v>
      </c>
      <c r="G160" s="142" t="s">
        <v>396</v>
      </c>
      <c r="H160" s="143">
        <v>32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1533</v>
      </c>
    </row>
    <row r="161" spans="2:65" s="1" customFormat="1" ht="16.5" customHeight="1">
      <c r="B161" s="28"/>
      <c r="C161" s="158" t="s">
        <v>402</v>
      </c>
      <c r="D161" s="158" t="s">
        <v>644</v>
      </c>
      <c r="E161" s="159" t="s">
        <v>1534</v>
      </c>
      <c r="F161" s="160" t="s">
        <v>1535</v>
      </c>
      <c r="G161" s="161" t="s">
        <v>396</v>
      </c>
      <c r="H161" s="162">
        <v>32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1536</v>
      </c>
    </row>
    <row r="162" spans="2:65" s="1" customFormat="1" ht="24.2" customHeight="1">
      <c r="B162" s="28"/>
      <c r="C162" s="139" t="s">
        <v>406</v>
      </c>
      <c r="D162" s="139" t="s">
        <v>316</v>
      </c>
      <c r="E162" s="140" t="s">
        <v>1537</v>
      </c>
      <c r="F162" s="141" t="s">
        <v>1538</v>
      </c>
      <c r="G162" s="142" t="s">
        <v>1497</v>
      </c>
      <c r="H162" s="171"/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1539</v>
      </c>
    </row>
    <row r="163" spans="2:65" s="1" customFormat="1" ht="16.5" customHeight="1">
      <c r="B163" s="28"/>
      <c r="C163" s="139" t="s">
        <v>410</v>
      </c>
      <c r="D163" s="139" t="s">
        <v>316</v>
      </c>
      <c r="E163" s="140" t="s">
        <v>1540</v>
      </c>
      <c r="F163" s="141" t="s">
        <v>1541</v>
      </c>
      <c r="G163" s="142" t="s">
        <v>376</v>
      </c>
      <c r="H163" s="143">
        <v>330</v>
      </c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1542</v>
      </c>
    </row>
    <row r="164" spans="2:65" s="1" customFormat="1" ht="24.2" customHeight="1">
      <c r="B164" s="28"/>
      <c r="C164" s="139" t="s">
        <v>414</v>
      </c>
      <c r="D164" s="139" t="s">
        <v>316</v>
      </c>
      <c r="E164" s="140" t="s">
        <v>1543</v>
      </c>
      <c r="F164" s="141" t="s">
        <v>1544</v>
      </c>
      <c r="G164" s="142" t="s">
        <v>1497</v>
      </c>
      <c r="H164" s="171"/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1545</v>
      </c>
    </row>
    <row r="165" spans="2:65" s="1" customFormat="1" ht="24.2" customHeight="1">
      <c r="B165" s="28"/>
      <c r="C165" s="139" t="s">
        <v>418</v>
      </c>
      <c r="D165" s="139" t="s">
        <v>316</v>
      </c>
      <c r="E165" s="140" t="s">
        <v>1546</v>
      </c>
      <c r="F165" s="141" t="s">
        <v>1547</v>
      </c>
      <c r="G165" s="142" t="s">
        <v>1497</v>
      </c>
      <c r="H165" s="171"/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1548</v>
      </c>
    </row>
    <row r="166" spans="2:65" s="11" customFormat="1" ht="22.9" customHeight="1">
      <c r="B166" s="127"/>
      <c r="D166" s="128" t="s">
        <v>73</v>
      </c>
      <c r="E166" s="137" t="s">
        <v>1549</v>
      </c>
      <c r="F166" s="137" t="s">
        <v>1550</v>
      </c>
      <c r="I166" s="130"/>
      <c r="J166" s="138">
        <f>BK166</f>
        <v>0</v>
      </c>
      <c r="L166" s="127"/>
      <c r="M166" s="132"/>
      <c r="P166" s="133">
        <f>SUM(P167:P180)</f>
        <v>0</v>
      </c>
      <c r="R166" s="133">
        <f>SUM(R167:R180)</f>
        <v>0</v>
      </c>
      <c r="T166" s="134">
        <f>SUM(T167:T180)</f>
        <v>0</v>
      </c>
      <c r="AR166" s="128" t="s">
        <v>86</v>
      </c>
      <c r="AT166" s="135" t="s">
        <v>73</v>
      </c>
      <c r="AU166" s="135" t="s">
        <v>81</v>
      </c>
      <c r="AY166" s="128" t="s">
        <v>314</v>
      </c>
      <c r="BK166" s="136">
        <f>SUM(BK167:BK180)</f>
        <v>0</v>
      </c>
    </row>
    <row r="167" spans="2:65" s="1" customFormat="1" ht="24.2" customHeight="1">
      <c r="B167" s="28"/>
      <c r="C167" s="139" t="s">
        <v>422</v>
      </c>
      <c r="D167" s="139" t="s">
        <v>316</v>
      </c>
      <c r="E167" s="140" t="s">
        <v>1551</v>
      </c>
      <c r="F167" s="141" t="s">
        <v>1552</v>
      </c>
      <c r="G167" s="142" t="s">
        <v>396</v>
      </c>
      <c r="H167" s="143">
        <v>60</v>
      </c>
      <c r="I167" s="144"/>
      <c r="J167" s="145">
        <f t="shared" ref="J167:J180" si="20">ROUND(I167*H167,2)</f>
        <v>0</v>
      </c>
      <c r="K167" s="146"/>
      <c r="L167" s="28"/>
      <c r="M167" s="147" t="s">
        <v>1</v>
      </c>
      <c r="N167" s="148" t="s">
        <v>40</v>
      </c>
      <c r="P167" s="149">
        <f t="shared" ref="P167:P180" si="21">O167*H167</f>
        <v>0</v>
      </c>
      <c r="Q167" s="149">
        <v>0</v>
      </c>
      <c r="R167" s="149">
        <f t="shared" ref="R167:R180" si="22">Q167*H167</f>
        <v>0</v>
      </c>
      <c r="S167" s="149">
        <v>0</v>
      </c>
      <c r="T167" s="150">
        <f t="shared" ref="T167:T180" si="23">S167*H167</f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ref="BE167:BE180" si="24">IF(N167="základná",J167,0)</f>
        <v>0</v>
      </c>
      <c r="BF167" s="152">
        <f t="shared" ref="BF167:BF180" si="25">IF(N167="znížená",J167,0)</f>
        <v>0</v>
      </c>
      <c r="BG167" s="152">
        <f t="shared" ref="BG167:BG180" si="26">IF(N167="zákl. prenesená",J167,0)</f>
        <v>0</v>
      </c>
      <c r="BH167" s="152">
        <f t="shared" ref="BH167:BH180" si="27">IF(N167="zníž. prenesená",J167,0)</f>
        <v>0</v>
      </c>
      <c r="BI167" s="152">
        <f t="shared" ref="BI167:BI180" si="28">IF(N167="nulová",J167,0)</f>
        <v>0</v>
      </c>
      <c r="BJ167" s="13" t="s">
        <v>86</v>
      </c>
      <c r="BK167" s="152">
        <f t="shared" ref="BK167:BK180" si="29">ROUND(I167*H167,2)</f>
        <v>0</v>
      </c>
      <c r="BL167" s="13" t="s">
        <v>378</v>
      </c>
      <c r="BM167" s="151" t="s">
        <v>1553</v>
      </c>
    </row>
    <row r="168" spans="2:65" s="1" customFormat="1" ht="16.5" customHeight="1">
      <c r="B168" s="28"/>
      <c r="C168" s="139" t="s">
        <v>426</v>
      </c>
      <c r="D168" s="139" t="s">
        <v>316</v>
      </c>
      <c r="E168" s="140" t="s">
        <v>1554</v>
      </c>
      <c r="F168" s="141" t="s">
        <v>1555</v>
      </c>
      <c r="G168" s="142" t="s">
        <v>396</v>
      </c>
      <c r="H168" s="143">
        <v>32</v>
      </c>
      <c r="I168" s="144"/>
      <c r="J168" s="145">
        <f t="shared" si="20"/>
        <v>0</v>
      </c>
      <c r="K168" s="146"/>
      <c r="L168" s="28"/>
      <c r="M168" s="147" t="s">
        <v>1</v>
      </c>
      <c r="N168" s="148" t="s">
        <v>40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86</v>
      </c>
      <c r="BK168" s="152">
        <f t="shared" si="29"/>
        <v>0</v>
      </c>
      <c r="BL168" s="13" t="s">
        <v>378</v>
      </c>
      <c r="BM168" s="151" t="s">
        <v>1556</v>
      </c>
    </row>
    <row r="169" spans="2:65" s="1" customFormat="1" ht="16.5" customHeight="1">
      <c r="B169" s="28"/>
      <c r="C169" s="158" t="s">
        <v>430</v>
      </c>
      <c r="D169" s="158" t="s">
        <v>644</v>
      </c>
      <c r="E169" s="159" t="s">
        <v>1557</v>
      </c>
      <c r="F169" s="160" t="s">
        <v>1558</v>
      </c>
      <c r="G169" s="161" t="s">
        <v>396</v>
      </c>
      <c r="H169" s="162">
        <v>16</v>
      </c>
      <c r="I169" s="163"/>
      <c r="J169" s="164">
        <f t="shared" si="20"/>
        <v>0</v>
      </c>
      <c r="K169" s="165"/>
      <c r="L169" s="166"/>
      <c r="M169" s="167" t="s">
        <v>1</v>
      </c>
      <c r="N169" s="168" t="s">
        <v>40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378</v>
      </c>
      <c r="BM169" s="151" t="s">
        <v>1559</v>
      </c>
    </row>
    <row r="170" spans="2:65" s="1" customFormat="1" ht="16.5" customHeight="1">
      <c r="B170" s="28"/>
      <c r="C170" s="158" t="s">
        <v>434</v>
      </c>
      <c r="D170" s="158" t="s">
        <v>644</v>
      </c>
      <c r="E170" s="159" t="s">
        <v>1560</v>
      </c>
      <c r="F170" s="160" t="s">
        <v>1561</v>
      </c>
      <c r="G170" s="161" t="s">
        <v>396</v>
      </c>
      <c r="H170" s="162">
        <v>16</v>
      </c>
      <c r="I170" s="163"/>
      <c r="J170" s="164">
        <f t="shared" si="20"/>
        <v>0</v>
      </c>
      <c r="K170" s="165"/>
      <c r="L170" s="166"/>
      <c r="M170" s="167" t="s">
        <v>1</v>
      </c>
      <c r="N170" s="168" t="s">
        <v>40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378</v>
      </c>
      <c r="BM170" s="151" t="s">
        <v>1562</v>
      </c>
    </row>
    <row r="171" spans="2:65" s="1" customFormat="1" ht="16.5" customHeight="1">
      <c r="B171" s="28"/>
      <c r="C171" s="139" t="s">
        <v>438</v>
      </c>
      <c r="D171" s="139" t="s">
        <v>316</v>
      </c>
      <c r="E171" s="140" t="s">
        <v>1563</v>
      </c>
      <c r="F171" s="141" t="s">
        <v>1564</v>
      </c>
      <c r="G171" s="142" t="s">
        <v>396</v>
      </c>
      <c r="H171" s="143">
        <v>4</v>
      </c>
      <c r="I171" s="144"/>
      <c r="J171" s="145">
        <f t="shared" si="20"/>
        <v>0</v>
      </c>
      <c r="K171" s="146"/>
      <c r="L171" s="28"/>
      <c r="M171" s="147" t="s">
        <v>1</v>
      </c>
      <c r="N171" s="148" t="s">
        <v>40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86</v>
      </c>
      <c r="BK171" s="152">
        <f t="shared" si="29"/>
        <v>0</v>
      </c>
      <c r="BL171" s="13" t="s">
        <v>378</v>
      </c>
      <c r="BM171" s="151" t="s">
        <v>1565</v>
      </c>
    </row>
    <row r="172" spans="2:65" s="1" customFormat="1" ht="44.25" customHeight="1">
      <c r="B172" s="28"/>
      <c r="C172" s="158" t="s">
        <v>442</v>
      </c>
      <c r="D172" s="158" t="s">
        <v>644</v>
      </c>
      <c r="E172" s="159" t="s">
        <v>1566</v>
      </c>
      <c r="F172" s="160" t="s">
        <v>1567</v>
      </c>
      <c r="G172" s="161" t="s">
        <v>396</v>
      </c>
      <c r="H172" s="162">
        <v>4</v>
      </c>
      <c r="I172" s="163"/>
      <c r="J172" s="164">
        <f t="shared" si="20"/>
        <v>0</v>
      </c>
      <c r="K172" s="165"/>
      <c r="L172" s="166"/>
      <c r="M172" s="167" t="s">
        <v>1</v>
      </c>
      <c r="N172" s="168" t="s">
        <v>40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86</v>
      </c>
      <c r="BK172" s="152">
        <f t="shared" si="29"/>
        <v>0</v>
      </c>
      <c r="BL172" s="13" t="s">
        <v>378</v>
      </c>
      <c r="BM172" s="151" t="s">
        <v>1568</v>
      </c>
    </row>
    <row r="173" spans="2:65" s="1" customFormat="1" ht="16.5" customHeight="1">
      <c r="B173" s="28"/>
      <c r="C173" s="139" t="s">
        <v>446</v>
      </c>
      <c r="D173" s="139" t="s">
        <v>316</v>
      </c>
      <c r="E173" s="140" t="s">
        <v>1569</v>
      </c>
      <c r="F173" s="141" t="s">
        <v>1570</v>
      </c>
      <c r="G173" s="142" t="s">
        <v>396</v>
      </c>
      <c r="H173" s="143">
        <v>5</v>
      </c>
      <c r="I173" s="144"/>
      <c r="J173" s="145">
        <f t="shared" si="20"/>
        <v>0</v>
      </c>
      <c r="K173" s="146"/>
      <c r="L173" s="28"/>
      <c r="M173" s="147" t="s">
        <v>1</v>
      </c>
      <c r="N173" s="148" t="s">
        <v>40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86</v>
      </c>
      <c r="BK173" s="152">
        <f t="shared" si="29"/>
        <v>0</v>
      </c>
      <c r="BL173" s="13" t="s">
        <v>378</v>
      </c>
      <c r="BM173" s="151" t="s">
        <v>1571</v>
      </c>
    </row>
    <row r="174" spans="2:65" s="1" customFormat="1" ht="37.9" customHeight="1">
      <c r="B174" s="28"/>
      <c r="C174" s="158" t="s">
        <v>450</v>
      </c>
      <c r="D174" s="158" t="s">
        <v>644</v>
      </c>
      <c r="E174" s="159" t="s">
        <v>1572</v>
      </c>
      <c r="F174" s="160" t="s">
        <v>1573</v>
      </c>
      <c r="G174" s="161" t="s">
        <v>396</v>
      </c>
      <c r="H174" s="162">
        <v>1</v>
      </c>
      <c r="I174" s="163"/>
      <c r="J174" s="164">
        <f t="shared" si="20"/>
        <v>0</v>
      </c>
      <c r="K174" s="165"/>
      <c r="L174" s="166"/>
      <c r="M174" s="167" t="s">
        <v>1</v>
      </c>
      <c r="N174" s="168" t="s">
        <v>40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86</v>
      </c>
      <c r="BK174" s="152">
        <f t="shared" si="29"/>
        <v>0</v>
      </c>
      <c r="BL174" s="13" t="s">
        <v>378</v>
      </c>
      <c r="BM174" s="151" t="s">
        <v>1574</v>
      </c>
    </row>
    <row r="175" spans="2:65" s="1" customFormat="1" ht="44.25" customHeight="1">
      <c r="B175" s="28"/>
      <c r="C175" s="158" t="s">
        <v>454</v>
      </c>
      <c r="D175" s="158" t="s">
        <v>644</v>
      </c>
      <c r="E175" s="159" t="s">
        <v>1575</v>
      </c>
      <c r="F175" s="160" t="s">
        <v>1576</v>
      </c>
      <c r="G175" s="161" t="s">
        <v>396</v>
      </c>
      <c r="H175" s="162">
        <v>4</v>
      </c>
      <c r="I175" s="163"/>
      <c r="J175" s="164">
        <f t="shared" si="20"/>
        <v>0</v>
      </c>
      <c r="K175" s="165"/>
      <c r="L175" s="166"/>
      <c r="M175" s="167" t="s">
        <v>1</v>
      </c>
      <c r="N175" s="168" t="s">
        <v>40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86</v>
      </c>
      <c r="BK175" s="152">
        <f t="shared" si="29"/>
        <v>0</v>
      </c>
      <c r="BL175" s="13" t="s">
        <v>378</v>
      </c>
      <c r="BM175" s="151" t="s">
        <v>1577</v>
      </c>
    </row>
    <row r="176" spans="2:65" s="1" customFormat="1" ht="21.75" customHeight="1">
      <c r="B176" s="28"/>
      <c r="C176" s="139" t="s">
        <v>458</v>
      </c>
      <c r="D176" s="139" t="s">
        <v>316</v>
      </c>
      <c r="E176" s="140" t="s">
        <v>1578</v>
      </c>
      <c r="F176" s="141" t="s">
        <v>1579</v>
      </c>
      <c r="G176" s="142" t="s">
        <v>1580</v>
      </c>
      <c r="H176" s="143">
        <v>16</v>
      </c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378</v>
      </c>
      <c r="BM176" s="151" t="s">
        <v>1581</v>
      </c>
    </row>
    <row r="177" spans="2:65" s="1" customFormat="1" ht="55.5" customHeight="1">
      <c r="B177" s="28"/>
      <c r="C177" s="158" t="s">
        <v>462</v>
      </c>
      <c r="D177" s="158" t="s">
        <v>644</v>
      </c>
      <c r="E177" s="159" t="s">
        <v>1582</v>
      </c>
      <c r="F177" s="160" t="s">
        <v>1583</v>
      </c>
      <c r="G177" s="161" t="s">
        <v>396</v>
      </c>
      <c r="H177" s="162">
        <v>16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1584</v>
      </c>
    </row>
    <row r="178" spans="2:65" s="1" customFormat="1" ht="21.75" customHeight="1">
      <c r="B178" s="28"/>
      <c r="C178" s="139" t="s">
        <v>466</v>
      </c>
      <c r="D178" s="139" t="s">
        <v>316</v>
      </c>
      <c r="E178" s="140" t="s">
        <v>1585</v>
      </c>
      <c r="F178" s="141" t="s">
        <v>1586</v>
      </c>
      <c r="G178" s="142" t="s">
        <v>1497</v>
      </c>
      <c r="H178" s="171"/>
      <c r="I178" s="144"/>
      <c r="J178" s="145">
        <f t="shared" si="20"/>
        <v>0</v>
      </c>
      <c r="K178" s="146"/>
      <c r="L178" s="28"/>
      <c r="M178" s="147" t="s">
        <v>1</v>
      </c>
      <c r="N178" s="148" t="s">
        <v>40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1587</v>
      </c>
    </row>
    <row r="179" spans="2:65" s="1" customFormat="1" ht="24.2" customHeight="1">
      <c r="B179" s="28"/>
      <c r="C179" s="139" t="s">
        <v>470</v>
      </c>
      <c r="D179" s="139" t="s">
        <v>316</v>
      </c>
      <c r="E179" s="140" t="s">
        <v>1588</v>
      </c>
      <c r="F179" s="141" t="s">
        <v>1589</v>
      </c>
      <c r="G179" s="142" t="s">
        <v>1497</v>
      </c>
      <c r="H179" s="171"/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1590</v>
      </c>
    </row>
    <row r="180" spans="2:65" s="1" customFormat="1" ht="37.9" customHeight="1">
      <c r="B180" s="28"/>
      <c r="C180" s="139" t="s">
        <v>474</v>
      </c>
      <c r="D180" s="139" t="s">
        <v>316</v>
      </c>
      <c r="E180" s="140" t="s">
        <v>1591</v>
      </c>
      <c r="F180" s="141" t="s">
        <v>1592</v>
      </c>
      <c r="G180" s="142" t="s">
        <v>1593</v>
      </c>
      <c r="H180" s="143">
        <v>127</v>
      </c>
      <c r="I180" s="144"/>
      <c r="J180" s="145">
        <f t="shared" si="20"/>
        <v>0</v>
      </c>
      <c r="K180" s="146"/>
      <c r="L180" s="28"/>
      <c r="M180" s="147" t="s">
        <v>1</v>
      </c>
      <c r="N180" s="148" t="s">
        <v>40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1594</v>
      </c>
    </row>
    <row r="181" spans="2:65" s="11" customFormat="1" ht="22.9" customHeight="1">
      <c r="B181" s="127"/>
      <c r="D181" s="128" t="s">
        <v>73</v>
      </c>
      <c r="E181" s="137" t="s">
        <v>1595</v>
      </c>
      <c r="F181" s="137" t="s">
        <v>1596</v>
      </c>
      <c r="I181" s="130"/>
      <c r="J181" s="138">
        <f>BK181</f>
        <v>0</v>
      </c>
      <c r="L181" s="127"/>
      <c r="M181" s="132"/>
      <c r="P181" s="133">
        <f>SUM(P182:P203)</f>
        <v>0</v>
      </c>
      <c r="R181" s="133">
        <f>SUM(R182:R203)</f>
        <v>0</v>
      </c>
      <c r="T181" s="134">
        <f>SUM(T182:T203)</f>
        <v>0</v>
      </c>
      <c r="AR181" s="128" t="s">
        <v>86</v>
      </c>
      <c r="AT181" s="135" t="s">
        <v>73</v>
      </c>
      <c r="AU181" s="135" t="s">
        <v>81</v>
      </c>
      <c r="AY181" s="128" t="s">
        <v>314</v>
      </c>
      <c r="BK181" s="136">
        <f>SUM(BK182:BK203)</f>
        <v>0</v>
      </c>
    </row>
    <row r="182" spans="2:65" s="1" customFormat="1" ht="16.5" customHeight="1">
      <c r="B182" s="28"/>
      <c r="C182" s="139" t="s">
        <v>478</v>
      </c>
      <c r="D182" s="139" t="s">
        <v>316</v>
      </c>
      <c r="E182" s="140" t="s">
        <v>1597</v>
      </c>
      <c r="F182" s="141" t="s">
        <v>1598</v>
      </c>
      <c r="G182" s="142" t="s">
        <v>396</v>
      </c>
      <c r="H182" s="143">
        <v>30</v>
      </c>
      <c r="I182" s="144"/>
      <c r="J182" s="145">
        <f t="shared" ref="J182:J203" si="30">ROUND(I182*H182,2)</f>
        <v>0</v>
      </c>
      <c r="K182" s="146"/>
      <c r="L182" s="28"/>
      <c r="M182" s="147" t="s">
        <v>1</v>
      </c>
      <c r="N182" s="148" t="s">
        <v>40</v>
      </c>
      <c r="P182" s="149">
        <f t="shared" ref="P182:P203" si="31">O182*H182</f>
        <v>0</v>
      </c>
      <c r="Q182" s="149">
        <v>0</v>
      </c>
      <c r="R182" s="149">
        <f t="shared" ref="R182:R203" si="32">Q182*H182</f>
        <v>0</v>
      </c>
      <c r="S182" s="149">
        <v>0</v>
      </c>
      <c r="T182" s="150">
        <f t="shared" ref="T182:T203" si="33">S182*H182</f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ref="BE182:BE203" si="34">IF(N182="základná",J182,0)</f>
        <v>0</v>
      </c>
      <c r="BF182" s="152">
        <f t="shared" ref="BF182:BF203" si="35">IF(N182="znížená",J182,0)</f>
        <v>0</v>
      </c>
      <c r="BG182" s="152">
        <f t="shared" ref="BG182:BG203" si="36">IF(N182="zákl. prenesená",J182,0)</f>
        <v>0</v>
      </c>
      <c r="BH182" s="152">
        <f t="shared" ref="BH182:BH203" si="37">IF(N182="zníž. prenesená",J182,0)</f>
        <v>0</v>
      </c>
      <c r="BI182" s="152">
        <f t="shared" ref="BI182:BI203" si="38">IF(N182="nulová",J182,0)</f>
        <v>0</v>
      </c>
      <c r="BJ182" s="13" t="s">
        <v>86</v>
      </c>
      <c r="BK182" s="152">
        <f t="shared" ref="BK182:BK203" si="39">ROUND(I182*H182,2)</f>
        <v>0</v>
      </c>
      <c r="BL182" s="13" t="s">
        <v>378</v>
      </c>
      <c r="BM182" s="151" t="s">
        <v>1599</v>
      </c>
    </row>
    <row r="183" spans="2:65" s="1" customFormat="1" ht="33" customHeight="1">
      <c r="B183" s="28"/>
      <c r="C183" s="139" t="s">
        <v>482</v>
      </c>
      <c r="D183" s="139" t="s">
        <v>316</v>
      </c>
      <c r="E183" s="140" t="s">
        <v>1600</v>
      </c>
      <c r="F183" s="141" t="s">
        <v>1601</v>
      </c>
      <c r="G183" s="142" t="s">
        <v>396</v>
      </c>
      <c r="H183" s="143">
        <v>6</v>
      </c>
      <c r="I183" s="144"/>
      <c r="J183" s="145">
        <f t="shared" si="30"/>
        <v>0</v>
      </c>
      <c r="K183" s="146"/>
      <c r="L183" s="28"/>
      <c r="M183" s="147" t="s">
        <v>1</v>
      </c>
      <c r="N183" s="148" t="s">
        <v>40</v>
      </c>
      <c r="P183" s="149">
        <f t="shared" si="31"/>
        <v>0</v>
      </c>
      <c r="Q183" s="149">
        <v>0</v>
      </c>
      <c r="R183" s="149">
        <f t="shared" si="32"/>
        <v>0</v>
      </c>
      <c r="S183" s="149">
        <v>0</v>
      </c>
      <c r="T183" s="150">
        <f t="shared" si="3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34"/>
        <v>0</v>
      </c>
      <c r="BF183" s="152">
        <f t="shared" si="35"/>
        <v>0</v>
      </c>
      <c r="BG183" s="152">
        <f t="shared" si="36"/>
        <v>0</v>
      </c>
      <c r="BH183" s="152">
        <f t="shared" si="37"/>
        <v>0</v>
      </c>
      <c r="BI183" s="152">
        <f t="shared" si="38"/>
        <v>0</v>
      </c>
      <c r="BJ183" s="13" t="s">
        <v>86</v>
      </c>
      <c r="BK183" s="152">
        <f t="shared" si="39"/>
        <v>0</v>
      </c>
      <c r="BL183" s="13" t="s">
        <v>378</v>
      </c>
      <c r="BM183" s="151" t="s">
        <v>1602</v>
      </c>
    </row>
    <row r="184" spans="2:65" s="1" customFormat="1" ht="37.9" customHeight="1">
      <c r="B184" s="28"/>
      <c r="C184" s="158" t="s">
        <v>486</v>
      </c>
      <c r="D184" s="158" t="s">
        <v>644</v>
      </c>
      <c r="E184" s="159" t="s">
        <v>1603</v>
      </c>
      <c r="F184" s="160" t="s">
        <v>1604</v>
      </c>
      <c r="G184" s="161" t="s">
        <v>396</v>
      </c>
      <c r="H184" s="162">
        <v>6</v>
      </c>
      <c r="I184" s="163"/>
      <c r="J184" s="164">
        <f t="shared" si="30"/>
        <v>0</v>
      </c>
      <c r="K184" s="165"/>
      <c r="L184" s="166"/>
      <c r="M184" s="167" t="s">
        <v>1</v>
      </c>
      <c r="N184" s="168" t="s">
        <v>40</v>
      </c>
      <c r="P184" s="149">
        <f t="shared" si="31"/>
        <v>0</v>
      </c>
      <c r="Q184" s="149">
        <v>0</v>
      </c>
      <c r="R184" s="149">
        <f t="shared" si="32"/>
        <v>0</v>
      </c>
      <c r="S184" s="149">
        <v>0</v>
      </c>
      <c r="T184" s="150">
        <f t="shared" si="33"/>
        <v>0</v>
      </c>
      <c r="AR184" s="151" t="s">
        <v>442</v>
      </c>
      <c r="AT184" s="151" t="s">
        <v>644</v>
      </c>
      <c r="AU184" s="151" t="s">
        <v>86</v>
      </c>
      <c r="AY184" s="13" t="s">
        <v>314</v>
      </c>
      <c r="BE184" s="152">
        <f t="shared" si="34"/>
        <v>0</v>
      </c>
      <c r="BF184" s="152">
        <f t="shared" si="35"/>
        <v>0</v>
      </c>
      <c r="BG184" s="152">
        <f t="shared" si="36"/>
        <v>0</v>
      </c>
      <c r="BH184" s="152">
        <f t="shared" si="37"/>
        <v>0</v>
      </c>
      <c r="BI184" s="152">
        <f t="shared" si="38"/>
        <v>0</v>
      </c>
      <c r="BJ184" s="13" t="s">
        <v>86</v>
      </c>
      <c r="BK184" s="152">
        <f t="shared" si="39"/>
        <v>0</v>
      </c>
      <c r="BL184" s="13" t="s">
        <v>378</v>
      </c>
      <c r="BM184" s="151" t="s">
        <v>1605</v>
      </c>
    </row>
    <row r="185" spans="2:65" s="1" customFormat="1" ht="24.2" customHeight="1">
      <c r="B185" s="28"/>
      <c r="C185" s="139" t="s">
        <v>490</v>
      </c>
      <c r="D185" s="139" t="s">
        <v>316</v>
      </c>
      <c r="E185" s="140" t="s">
        <v>1606</v>
      </c>
      <c r="F185" s="141" t="s">
        <v>1607</v>
      </c>
      <c r="G185" s="142" t="s">
        <v>396</v>
      </c>
      <c r="H185" s="143">
        <v>3</v>
      </c>
      <c r="I185" s="144"/>
      <c r="J185" s="145">
        <f t="shared" si="30"/>
        <v>0</v>
      </c>
      <c r="K185" s="146"/>
      <c r="L185" s="28"/>
      <c r="M185" s="147" t="s">
        <v>1</v>
      </c>
      <c r="N185" s="148" t="s">
        <v>40</v>
      </c>
      <c r="P185" s="149">
        <f t="shared" si="31"/>
        <v>0</v>
      </c>
      <c r="Q185" s="149">
        <v>0</v>
      </c>
      <c r="R185" s="149">
        <f t="shared" si="32"/>
        <v>0</v>
      </c>
      <c r="S185" s="149">
        <v>0</v>
      </c>
      <c r="T185" s="150">
        <f t="shared" si="3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34"/>
        <v>0</v>
      </c>
      <c r="BF185" s="152">
        <f t="shared" si="35"/>
        <v>0</v>
      </c>
      <c r="BG185" s="152">
        <f t="shared" si="36"/>
        <v>0</v>
      </c>
      <c r="BH185" s="152">
        <f t="shared" si="37"/>
        <v>0</v>
      </c>
      <c r="BI185" s="152">
        <f t="shared" si="38"/>
        <v>0</v>
      </c>
      <c r="BJ185" s="13" t="s">
        <v>86</v>
      </c>
      <c r="BK185" s="152">
        <f t="shared" si="39"/>
        <v>0</v>
      </c>
      <c r="BL185" s="13" t="s">
        <v>378</v>
      </c>
      <c r="BM185" s="151" t="s">
        <v>1608</v>
      </c>
    </row>
    <row r="186" spans="2:65" s="1" customFormat="1" ht="37.9" customHeight="1">
      <c r="B186" s="28"/>
      <c r="C186" s="158" t="s">
        <v>494</v>
      </c>
      <c r="D186" s="158" t="s">
        <v>644</v>
      </c>
      <c r="E186" s="159" t="s">
        <v>1609</v>
      </c>
      <c r="F186" s="160" t="s">
        <v>1610</v>
      </c>
      <c r="G186" s="161" t="s">
        <v>396</v>
      </c>
      <c r="H186" s="162">
        <v>2</v>
      </c>
      <c r="I186" s="163"/>
      <c r="J186" s="164">
        <f t="shared" si="30"/>
        <v>0</v>
      </c>
      <c r="K186" s="165"/>
      <c r="L186" s="166"/>
      <c r="M186" s="167" t="s">
        <v>1</v>
      </c>
      <c r="N186" s="168" t="s">
        <v>40</v>
      </c>
      <c r="P186" s="149">
        <f t="shared" si="31"/>
        <v>0</v>
      </c>
      <c r="Q186" s="149">
        <v>0</v>
      </c>
      <c r="R186" s="149">
        <f t="shared" si="32"/>
        <v>0</v>
      </c>
      <c r="S186" s="149">
        <v>0</v>
      </c>
      <c r="T186" s="150">
        <f t="shared" si="33"/>
        <v>0</v>
      </c>
      <c r="AR186" s="151" t="s">
        <v>442</v>
      </c>
      <c r="AT186" s="151" t="s">
        <v>644</v>
      </c>
      <c r="AU186" s="151" t="s">
        <v>86</v>
      </c>
      <c r="AY186" s="13" t="s">
        <v>314</v>
      </c>
      <c r="BE186" s="152">
        <f t="shared" si="34"/>
        <v>0</v>
      </c>
      <c r="BF186" s="152">
        <f t="shared" si="35"/>
        <v>0</v>
      </c>
      <c r="BG186" s="152">
        <f t="shared" si="36"/>
        <v>0</v>
      </c>
      <c r="BH186" s="152">
        <f t="shared" si="37"/>
        <v>0</v>
      </c>
      <c r="BI186" s="152">
        <f t="shared" si="38"/>
        <v>0</v>
      </c>
      <c r="BJ186" s="13" t="s">
        <v>86</v>
      </c>
      <c r="BK186" s="152">
        <f t="shared" si="39"/>
        <v>0</v>
      </c>
      <c r="BL186" s="13" t="s">
        <v>378</v>
      </c>
      <c r="BM186" s="151" t="s">
        <v>1611</v>
      </c>
    </row>
    <row r="187" spans="2:65" s="1" customFormat="1" ht="37.9" customHeight="1">
      <c r="B187" s="28"/>
      <c r="C187" s="158" t="s">
        <v>498</v>
      </c>
      <c r="D187" s="158" t="s">
        <v>644</v>
      </c>
      <c r="E187" s="159" t="s">
        <v>1612</v>
      </c>
      <c r="F187" s="160" t="s">
        <v>1613</v>
      </c>
      <c r="G187" s="161" t="s">
        <v>396</v>
      </c>
      <c r="H187" s="162">
        <v>1</v>
      </c>
      <c r="I187" s="163"/>
      <c r="J187" s="164">
        <f t="shared" si="30"/>
        <v>0</v>
      </c>
      <c r="K187" s="165"/>
      <c r="L187" s="166"/>
      <c r="M187" s="167" t="s">
        <v>1</v>
      </c>
      <c r="N187" s="168" t="s">
        <v>40</v>
      </c>
      <c r="P187" s="149">
        <f t="shared" si="31"/>
        <v>0</v>
      </c>
      <c r="Q187" s="149">
        <v>0</v>
      </c>
      <c r="R187" s="149">
        <f t="shared" si="32"/>
        <v>0</v>
      </c>
      <c r="S187" s="149">
        <v>0</v>
      </c>
      <c r="T187" s="150">
        <f t="shared" si="33"/>
        <v>0</v>
      </c>
      <c r="AR187" s="151" t="s">
        <v>442</v>
      </c>
      <c r="AT187" s="151" t="s">
        <v>644</v>
      </c>
      <c r="AU187" s="151" t="s">
        <v>86</v>
      </c>
      <c r="AY187" s="13" t="s">
        <v>314</v>
      </c>
      <c r="BE187" s="152">
        <f t="shared" si="34"/>
        <v>0</v>
      </c>
      <c r="BF187" s="152">
        <f t="shared" si="35"/>
        <v>0</v>
      </c>
      <c r="BG187" s="152">
        <f t="shared" si="36"/>
        <v>0</v>
      </c>
      <c r="BH187" s="152">
        <f t="shared" si="37"/>
        <v>0</v>
      </c>
      <c r="BI187" s="152">
        <f t="shared" si="38"/>
        <v>0</v>
      </c>
      <c r="BJ187" s="13" t="s">
        <v>86</v>
      </c>
      <c r="BK187" s="152">
        <f t="shared" si="39"/>
        <v>0</v>
      </c>
      <c r="BL187" s="13" t="s">
        <v>378</v>
      </c>
      <c r="BM187" s="151" t="s">
        <v>1614</v>
      </c>
    </row>
    <row r="188" spans="2:65" s="1" customFormat="1" ht="24.2" customHeight="1">
      <c r="B188" s="28"/>
      <c r="C188" s="139" t="s">
        <v>504</v>
      </c>
      <c r="D188" s="139" t="s">
        <v>316</v>
      </c>
      <c r="E188" s="140" t="s">
        <v>1615</v>
      </c>
      <c r="F188" s="141" t="s">
        <v>1616</v>
      </c>
      <c r="G188" s="142" t="s">
        <v>396</v>
      </c>
      <c r="H188" s="143">
        <v>2</v>
      </c>
      <c r="I188" s="144"/>
      <c r="J188" s="145">
        <f t="shared" si="30"/>
        <v>0</v>
      </c>
      <c r="K188" s="146"/>
      <c r="L188" s="28"/>
      <c r="M188" s="147" t="s">
        <v>1</v>
      </c>
      <c r="N188" s="148" t="s">
        <v>40</v>
      </c>
      <c r="P188" s="149">
        <f t="shared" si="31"/>
        <v>0</v>
      </c>
      <c r="Q188" s="149">
        <v>0</v>
      </c>
      <c r="R188" s="149">
        <f t="shared" si="32"/>
        <v>0</v>
      </c>
      <c r="S188" s="149">
        <v>0</v>
      </c>
      <c r="T188" s="150">
        <f t="shared" si="33"/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 t="shared" si="34"/>
        <v>0</v>
      </c>
      <c r="BF188" s="152">
        <f t="shared" si="35"/>
        <v>0</v>
      </c>
      <c r="BG188" s="152">
        <f t="shared" si="36"/>
        <v>0</v>
      </c>
      <c r="BH188" s="152">
        <f t="shared" si="37"/>
        <v>0</v>
      </c>
      <c r="BI188" s="152">
        <f t="shared" si="38"/>
        <v>0</v>
      </c>
      <c r="BJ188" s="13" t="s">
        <v>86</v>
      </c>
      <c r="BK188" s="152">
        <f t="shared" si="39"/>
        <v>0</v>
      </c>
      <c r="BL188" s="13" t="s">
        <v>378</v>
      </c>
      <c r="BM188" s="151" t="s">
        <v>1617</v>
      </c>
    </row>
    <row r="189" spans="2:65" s="1" customFormat="1" ht="37.9" customHeight="1">
      <c r="B189" s="28"/>
      <c r="C189" s="158" t="s">
        <v>512</v>
      </c>
      <c r="D189" s="158" t="s">
        <v>644</v>
      </c>
      <c r="E189" s="159" t="s">
        <v>1618</v>
      </c>
      <c r="F189" s="160" t="s">
        <v>1619</v>
      </c>
      <c r="G189" s="161" t="s">
        <v>396</v>
      </c>
      <c r="H189" s="162">
        <v>2</v>
      </c>
      <c r="I189" s="163"/>
      <c r="J189" s="164">
        <f t="shared" si="30"/>
        <v>0</v>
      </c>
      <c r="K189" s="165"/>
      <c r="L189" s="166"/>
      <c r="M189" s="167" t="s">
        <v>1</v>
      </c>
      <c r="N189" s="168" t="s">
        <v>40</v>
      </c>
      <c r="P189" s="149">
        <f t="shared" si="31"/>
        <v>0</v>
      </c>
      <c r="Q189" s="149">
        <v>0</v>
      </c>
      <c r="R189" s="149">
        <f t="shared" si="32"/>
        <v>0</v>
      </c>
      <c r="S189" s="149">
        <v>0</v>
      </c>
      <c r="T189" s="150">
        <f t="shared" si="33"/>
        <v>0</v>
      </c>
      <c r="AR189" s="151" t="s">
        <v>442</v>
      </c>
      <c r="AT189" s="151" t="s">
        <v>644</v>
      </c>
      <c r="AU189" s="151" t="s">
        <v>86</v>
      </c>
      <c r="AY189" s="13" t="s">
        <v>314</v>
      </c>
      <c r="BE189" s="152">
        <f t="shared" si="34"/>
        <v>0</v>
      </c>
      <c r="BF189" s="152">
        <f t="shared" si="35"/>
        <v>0</v>
      </c>
      <c r="BG189" s="152">
        <f t="shared" si="36"/>
        <v>0</v>
      </c>
      <c r="BH189" s="152">
        <f t="shared" si="37"/>
        <v>0</v>
      </c>
      <c r="BI189" s="152">
        <f t="shared" si="38"/>
        <v>0</v>
      </c>
      <c r="BJ189" s="13" t="s">
        <v>86</v>
      </c>
      <c r="BK189" s="152">
        <f t="shared" si="39"/>
        <v>0</v>
      </c>
      <c r="BL189" s="13" t="s">
        <v>378</v>
      </c>
      <c r="BM189" s="151" t="s">
        <v>1620</v>
      </c>
    </row>
    <row r="190" spans="2:65" s="1" customFormat="1" ht="33" customHeight="1">
      <c r="B190" s="28"/>
      <c r="C190" s="139" t="s">
        <v>518</v>
      </c>
      <c r="D190" s="139" t="s">
        <v>316</v>
      </c>
      <c r="E190" s="140" t="s">
        <v>1621</v>
      </c>
      <c r="F190" s="141" t="s">
        <v>1622</v>
      </c>
      <c r="G190" s="142" t="s">
        <v>396</v>
      </c>
      <c r="H190" s="143">
        <v>5</v>
      </c>
      <c r="I190" s="144"/>
      <c r="J190" s="145">
        <f t="shared" si="30"/>
        <v>0</v>
      </c>
      <c r="K190" s="146"/>
      <c r="L190" s="28"/>
      <c r="M190" s="147" t="s">
        <v>1</v>
      </c>
      <c r="N190" s="148" t="s">
        <v>40</v>
      </c>
      <c r="P190" s="149">
        <f t="shared" si="31"/>
        <v>0</v>
      </c>
      <c r="Q190" s="149">
        <v>0</v>
      </c>
      <c r="R190" s="149">
        <f t="shared" si="32"/>
        <v>0</v>
      </c>
      <c r="S190" s="149">
        <v>0</v>
      </c>
      <c r="T190" s="150">
        <f t="shared" si="33"/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3" t="s">
        <v>86</v>
      </c>
      <c r="BK190" s="152">
        <f t="shared" si="39"/>
        <v>0</v>
      </c>
      <c r="BL190" s="13" t="s">
        <v>378</v>
      </c>
      <c r="BM190" s="151" t="s">
        <v>1623</v>
      </c>
    </row>
    <row r="191" spans="2:65" s="1" customFormat="1" ht="37.9" customHeight="1">
      <c r="B191" s="28"/>
      <c r="C191" s="158" t="s">
        <v>524</v>
      </c>
      <c r="D191" s="158" t="s">
        <v>644</v>
      </c>
      <c r="E191" s="159" t="s">
        <v>1624</v>
      </c>
      <c r="F191" s="160" t="s">
        <v>1625</v>
      </c>
      <c r="G191" s="161" t="s">
        <v>396</v>
      </c>
      <c r="H191" s="162">
        <v>3</v>
      </c>
      <c r="I191" s="163"/>
      <c r="J191" s="164">
        <f t="shared" si="30"/>
        <v>0</v>
      </c>
      <c r="K191" s="165"/>
      <c r="L191" s="166"/>
      <c r="M191" s="167" t="s">
        <v>1</v>
      </c>
      <c r="N191" s="168" t="s">
        <v>40</v>
      </c>
      <c r="P191" s="149">
        <f t="shared" si="31"/>
        <v>0</v>
      </c>
      <c r="Q191" s="149">
        <v>0</v>
      </c>
      <c r="R191" s="149">
        <f t="shared" si="32"/>
        <v>0</v>
      </c>
      <c r="S191" s="149">
        <v>0</v>
      </c>
      <c r="T191" s="150">
        <f t="shared" si="33"/>
        <v>0</v>
      </c>
      <c r="AR191" s="151" t="s">
        <v>442</v>
      </c>
      <c r="AT191" s="151" t="s">
        <v>644</v>
      </c>
      <c r="AU191" s="151" t="s">
        <v>86</v>
      </c>
      <c r="AY191" s="13" t="s">
        <v>314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86</v>
      </c>
      <c r="BK191" s="152">
        <f t="shared" si="39"/>
        <v>0</v>
      </c>
      <c r="BL191" s="13" t="s">
        <v>378</v>
      </c>
      <c r="BM191" s="151" t="s">
        <v>1626</v>
      </c>
    </row>
    <row r="192" spans="2:65" s="1" customFormat="1" ht="37.9" customHeight="1">
      <c r="B192" s="28"/>
      <c r="C192" s="158" t="s">
        <v>528</v>
      </c>
      <c r="D192" s="158" t="s">
        <v>644</v>
      </c>
      <c r="E192" s="159" t="s">
        <v>1627</v>
      </c>
      <c r="F192" s="160" t="s">
        <v>1628</v>
      </c>
      <c r="G192" s="161" t="s">
        <v>396</v>
      </c>
      <c r="H192" s="162">
        <v>1</v>
      </c>
      <c r="I192" s="163"/>
      <c r="J192" s="164">
        <f t="shared" si="30"/>
        <v>0</v>
      </c>
      <c r="K192" s="165"/>
      <c r="L192" s="166"/>
      <c r="M192" s="167" t="s">
        <v>1</v>
      </c>
      <c r="N192" s="168" t="s">
        <v>40</v>
      </c>
      <c r="P192" s="149">
        <f t="shared" si="31"/>
        <v>0</v>
      </c>
      <c r="Q192" s="149">
        <v>0</v>
      </c>
      <c r="R192" s="149">
        <f t="shared" si="32"/>
        <v>0</v>
      </c>
      <c r="S192" s="149">
        <v>0</v>
      </c>
      <c r="T192" s="150">
        <f t="shared" si="3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86</v>
      </c>
      <c r="BK192" s="152">
        <f t="shared" si="39"/>
        <v>0</v>
      </c>
      <c r="BL192" s="13" t="s">
        <v>378</v>
      </c>
      <c r="BM192" s="151" t="s">
        <v>1629</v>
      </c>
    </row>
    <row r="193" spans="2:65" s="1" customFormat="1" ht="37.9" customHeight="1">
      <c r="B193" s="28"/>
      <c r="C193" s="158" t="s">
        <v>532</v>
      </c>
      <c r="D193" s="158" t="s">
        <v>644</v>
      </c>
      <c r="E193" s="159" t="s">
        <v>1630</v>
      </c>
      <c r="F193" s="160" t="s">
        <v>1631</v>
      </c>
      <c r="G193" s="161" t="s">
        <v>396</v>
      </c>
      <c r="H193" s="162">
        <v>1</v>
      </c>
      <c r="I193" s="163"/>
      <c r="J193" s="164">
        <f t="shared" si="30"/>
        <v>0</v>
      </c>
      <c r="K193" s="165"/>
      <c r="L193" s="166"/>
      <c r="M193" s="167" t="s">
        <v>1</v>
      </c>
      <c r="N193" s="168" t="s">
        <v>40</v>
      </c>
      <c r="P193" s="149">
        <f t="shared" si="31"/>
        <v>0</v>
      </c>
      <c r="Q193" s="149">
        <v>0</v>
      </c>
      <c r="R193" s="149">
        <f t="shared" si="32"/>
        <v>0</v>
      </c>
      <c r="S193" s="149">
        <v>0</v>
      </c>
      <c r="T193" s="150">
        <f t="shared" si="33"/>
        <v>0</v>
      </c>
      <c r="AR193" s="151" t="s">
        <v>442</v>
      </c>
      <c r="AT193" s="151" t="s">
        <v>644</v>
      </c>
      <c r="AU193" s="151" t="s">
        <v>86</v>
      </c>
      <c r="AY193" s="13" t="s">
        <v>314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86</v>
      </c>
      <c r="BK193" s="152">
        <f t="shared" si="39"/>
        <v>0</v>
      </c>
      <c r="BL193" s="13" t="s">
        <v>378</v>
      </c>
      <c r="BM193" s="151" t="s">
        <v>1632</v>
      </c>
    </row>
    <row r="194" spans="2:65" s="1" customFormat="1" ht="24.2" customHeight="1">
      <c r="B194" s="28"/>
      <c r="C194" s="139" t="s">
        <v>538</v>
      </c>
      <c r="D194" s="139" t="s">
        <v>316</v>
      </c>
      <c r="E194" s="140" t="s">
        <v>1633</v>
      </c>
      <c r="F194" s="141" t="s">
        <v>1634</v>
      </c>
      <c r="G194" s="142" t="s">
        <v>396</v>
      </c>
      <c r="H194" s="143">
        <v>16</v>
      </c>
      <c r="I194" s="144"/>
      <c r="J194" s="145">
        <f t="shared" si="30"/>
        <v>0</v>
      </c>
      <c r="K194" s="146"/>
      <c r="L194" s="28"/>
      <c r="M194" s="147" t="s">
        <v>1</v>
      </c>
      <c r="N194" s="148" t="s">
        <v>40</v>
      </c>
      <c r="P194" s="149">
        <f t="shared" si="31"/>
        <v>0</v>
      </c>
      <c r="Q194" s="149">
        <v>0</v>
      </c>
      <c r="R194" s="149">
        <f t="shared" si="32"/>
        <v>0</v>
      </c>
      <c r="S194" s="149">
        <v>0</v>
      </c>
      <c r="T194" s="150">
        <f t="shared" si="33"/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86</v>
      </c>
      <c r="BK194" s="152">
        <f t="shared" si="39"/>
        <v>0</v>
      </c>
      <c r="BL194" s="13" t="s">
        <v>378</v>
      </c>
      <c r="BM194" s="151" t="s">
        <v>1635</v>
      </c>
    </row>
    <row r="195" spans="2:65" s="1" customFormat="1" ht="24.2" customHeight="1">
      <c r="B195" s="28"/>
      <c r="C195" s="139" t="s">
        <v>542</v>
      </c>
      <c r="D195" s="139" t="s">
        <v>316</v>
      </c>
      <c r="E195" s="140" t="s">
        <v>1636</v>
      </c>
      <c r="F195" s="141" t="s">
        <v>1637</v>
      </c>
      <c r="G195" s="142" t="s">
        <v>396</v>
      </c>
      <c r="H195" s="143">
        <v>16</v>
      </c>
      <c r="I195" s="144"/>
      <c r="J195" s="145">
        <f t="shared" si="30"/>
        <v>0</v>
      </c>
      <c r="K195" s="146"/>
      <c r="L195" s="28"/>
      <c r="M195" s="147" t="s">
        <v>1</v>
      </c>
      <c r="N195" s="148" t="s">
        <v>40</v>
      </c>
      <c r="P195" s="149">
        <f t="shared" si="31"/>
        <v>0</v>
      </c>
      <c r="Q195" s="149">
        <v>0</v>
      </c>
      <c r="R195" s="149">
        <f t="shared" si="32"/>
        <v>0</v>
      </c>
      <c r="S195" s="149">
        <v>0</v>
      </c>
      <c r="T195" s="150">
        <f t="shared" si="33"/>
        <v>0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86</v>
      </c>
      <c r="BK195" s="152">
        <f t="shared" si="39"/>
        <v>0</v>
      </c>
      <c r="BL195" s="13" t="s">
        <v>378</v>
      </c>
      <c r="BM195" s="151" t="s">
        <v>1638</v>
      </c>
    </row>
    <row r="196" spans="2:65" s="1" customFormat="1" ht="24.2" customHeight="1">
      <c r="B196" s="28"/>
      <c r="C196" s="139" t="s">
        <v>548</v>
      </c>
      <c r="D196" s="139" t="s">
        <v>316</v>
      </c>
      <c r="E196" s="140" t="s">
        <v>1639</v>
      </c>
      <c r="F196" s="141" t="s">
        <v>1640</v>
      </c>
      <c r="G196" s="142" t="s">
        <v>396</v>
      </c>
      <c r="H196" s="143">
        <v>16</v>
      </c>
      <c r="I196" s="144"/>
      <c r="J196" s="145">
        <f t="shared" si="30"/>
        <v>0</v>
      </c>
      <c r="K196" s="146"/>
      <c r="L196" s="28"/>
      <c r="M196" s="147" t="s">
        <v>1</v>
      </c>
      <c r="N196" s="148" t="s">
        <v>40</v>
      </c>
      <c r="P196" s="149">
        <f t="shared" si="31"/>
        <v>0</v>
      </c>
      <c r="Q196" s="149">
        <v>0</v>
      </c>
      <c r="R196" s="149">
        <f t="shared" si="32"/>
        <v>0</v>
      </c>
      <c r="S196" s="149">
        <v>0</v>
      </c>
      <c r="T196" s="150">
        <f t="shared" si="33"/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86</v>
      </c>
      <c r="BK196" s="152">
        <f t="shared" si="39"/>
        <v>0</v>
      </c>
      <c r="BL196" s="13" t="s">
        <v>378</v>
      </c>
      <c r="BM196" s="151" t="s">
        <v>1641</v>
      </c>
    </row>
    <row r="197" spans="2:65" s="1" customFormat="1" ht="24.2" customHeight="1">
      <c r="B197" s="28"/>
      <c r="C197" s="139" t="s">
        <v>552</v>
      </c>
      <c r="D197" s="139" t="s">
        <v>316</v>
      </c>
      <c r="E197" s="140" t="s">
        <v>1642</v>
      </c>
      <c r="F197" s="141" t="s">
        <v>1643</v>
      </c>
      <c r="G197" s="142" t="s">
        <v>340</v>
      </c>
      <c r="H197" s="143">
        <v>500</v>
      </c>
      <c r="I197" s="144"/>
      <c r="J197" s="145">
        <f t="shared" si="30"/>
        <v>0</v>
      </c>
      <c r="K197" s="146"/>
      <c r="L197" s="28"/>
      <c r="M197" s="147" t="s">
        <v>1</v>
      </c>
      <c r="N197" s="148" t="s">
        <v>40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378</v>
      </c>
      <c r="BM197" s="151" t="s">
        <v>1644</v>
      </c>
    </row>
    <row r="198" spans="2:65" s="1" customFormat="1" ht="24.2" customHeight="1">
      <c r="B198" s="28"/>
      <c r="C198" s="139" t="s">
        <v>559</v>
      </c>
      <c r="D198" s="139" t="s">
        <v>316</v>
      </c>
      <c r="E198" s="140" t="s">
        <v>1645</v>
      </c>
      <c r="F198" s="141" t="s">
        <v>1646</v>
      </c>
      <c r="G198" s="142" t="s">
        <v>396</v>
      </c>
      <c r="H198" s="143">
        <v>2</v>
      </c>
      <c r="I198" s="144"/>
      <c r="J198" s="145">
        <f t="shared" si="30"/>
        <v>0</v>
      </c>
      <c r="K198" s="146"/>
      <c r="L198" s="28"/>
      <c r="M198" s="147" t="s">
        <v>1</v>
      </c>
      <c r="N198" s="148" t="s">
        <v>40</v>
      </c>
      <c r="P198" s="149">
        <f t="shared" si="31"/>
        <v>0</v>
      </c>
      <c r="Q198" s="149">
        <v>0</v>
      </c>
      <c r="R198" s="149">
        <f t="shared" si="32"/>
        <v>0</v>
      </c>
      <c r="S198" s="149">
        <v>0</v>
      </c>
      <c r="T198" s="150">
        <f t="shared" si="33"/>
        <v>0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378</v>
      </c>
      <c r="BM198" s="151" t="s">
        <v>1647</v>
      </c>
    </row>
    <row r="199" spans="2:65" s="1" customFormat="1" ht="55.5" customHeight="1">
      <c r="B199" s="28"/>
      <c r="C199" s="158" t="s">
        <v>563</v>
      </c>
      <c r="D199" s="158" t="s">
        <v>644</v>
      </c>
      <c r="E199" s="159" t="s">
        <v>1648</v>
      </c>
      <c r="F199" s="160" t="s">
        <v>1649</v>
      </c>
      <c r="G199" s="161" t="s">
        <v>396</v>
      </c>
      <c r="H199" s="162">
        <v>2</v>
      </c>
      <c r="I199" s="163"/>
      <c r="J199" s="164">
        <f t="shared" si="30"/>
        <v>0</v>
      </c>
      <c r="K199" s="165"/>
      <c r="L199" s="166"/>
      <c r="M199" s="167" t="s">
        <v>1</v>
      </c>
      <c r="N199" s="168" t="s">
        <v>40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442</v>
      </c>
      <c r="AT199" s="151" t="s">
        <v>644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378</v>
      </c>
      <c r="BM199" s="151" t="s">
        <v>1650</v>
      </c>
    </row>
    <row r="200" spans="2:65" s="1" customFormat="1" ht="16.5" customHeight="1">
      <c r="B200" s="28"/>
      <c r="C200" s="139" t="s">
        <v>569</v>
      </c>
      <c r="D200" s="139" t="s">
        <v>316</v>
      </c>
      <c r="E200" s="140" t="s">
        <v>1651</v>
      </c>
      <c r="F200" s="141" t="s">
        <v>1652</v>
      </c>
      <c r="G200" s="142" t="s">
        <v>396</v>
      </c>
      <c r="H200" s="143">
        <v>2</v>
      </c>
      <c r="I200" s="144"/>
      <c r="J200" s="145">
        <f t="shared" si="30"/>
        <v>0</v>
      </c>
      <c r="K200" s="146"/>
      <c r="L200" s="28"/>
      <c r="M200" s="147" t="s">
        <v>1</v>
      </c>
      <c r="N200" s="148" t="s">
        <v>40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378</v>
      </c>
      <c r="BM200" s="151" t="s">
        <v>1653</v>
      </c>
    </row>
    <row r="201" spans="2:65" s="1" customFormat="1" ht="44.25" customHeight="1">
      <c r="B201" s="28"/>
      <c r="C201" s="158" t="s">
        <v>573</v>
      </c>
      <c r="D201" s="158" t="s">
        <v>644</v>
      </c>
      <c r="E201" s="159" t="s">
        <v>1654</v>
      </c>
      <c r="F201" s="160" t="s">
        <v>1655</v>
      </c>
      <c r="G201" s="161" t="s">
        <v>396</v>
      </c>
      <c r="H201" s="162">
        <v>2</v>
      </c>
      <c r="I201" s="163"/>
      <c r="J201" s="164">
        <f t="shared" si="30"/>
        <v>0</v>
      </c>
      <c r="K201" s="165"/>
      <c r="L201" s="166"/>
      <c r="M201" s="167" t="s">
        <v>1</v>
      </c>
      <c r="N201" s="168" t="s">
        <v>40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442</v>
      </c>
      <c r="AT201" s="151" t="s">
        <v>644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378</v>
      </c>
      <c r="BM201" s="151" t="s">
        <v>1656</v>
      </c>
    </row>
    <row r="202" spans="2:65" s="1" customFormat="1" ht="24.2" customHeight="1">
      <c r="B202" s="28"/>
      <c r="C202" s="139" t="s">
        <v>1391</v>
      </c>
      <c r="D202" s="139" t="s">
        <v>316</v>
      </c>
      <c r="E202" s="140" t="s">
        <v>1657</v>
      </c>
      <c r="F202" s="141" t="s">
        <v>1658</v>
      </c>
      <c r="G202" s="142" t="s">
        <v>333</v>
      </c>
      <c r="H202" s="143">
        <v>0.46600000000000003</v>
      </c>
      <c r="I202" s="144"/>
      <c r="J202" s="145">
        <f t="shared" si="30"/>
        <v>0</v>
      </c>
      <c r="K202" s="146"/>
      <c r="L202" s="28"/>
      <c r="M202" s="147" t="s">
        <v>1</v>
      </c>
      <c r="N202" s="148" t="s">
        <v>40</v>
      </c>
      <c r="P202" s="149">
        <f t="shared" si="31"/>
        <v>0</v>
      </c>
      <c r="Q202" s="149">
        <v>0</v>
      </c>
      <c r="R202" s="149">
        <f t="shared" si="32"/>
        <v>0</v>
      </c>
      <c r="S202" s="149">
        <v>0</v>
      </c>
      <c r="T202" s="150">
        <f t="shared" si="33"/>
        <v>0</v>
      </c>
      <c r="AR202" s="151" t="s">
        <v>378</v>
      </c>
      <c r="AT202" s="151" t="s">
        <v>316</v>
      </c>
      <c r="AU202" s="151" t="s">
        <v>86</v>
      </c>
      <c r="AY202" s="13" t="s">
        <v>314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86</v>
      </c>
      <c r="BK202" s="152">
        <f t="shared" si="39"/>
        <v>0</v>
      </c>
      <c r="BL202" s="13" t="s">
        <v>378</v>
      </c>
      <c r="BM202" s="151" t="s">
        <v>1659</v>
      </c>
    </row>
    <row r="203" spans="2:65" s="1" customFormat="1" ht="24.2" customHeight="1">
      <c r="B203" s="28"/>
      <c r="C203" s="139" t="s">
        <v>1395</v>
      </c>
      <c r="D203" s="139" t="s">
        <v>316</v>
      </c>
      <c r="E203" s="140" t="s">
        <v>1660</v>
      </c>
      <c r="F203" s="141" t="s">
        <v>1661</v>
      </c>
      <c r="G203" s="142" t="s">
        <v>333</v>
      </c>
      <c r="H203" s="143">
        <v>0.46600000000000003</v>
      </c>
      <c r="I203" s="144"/>
      <c r="J203" s="145">
        <f t="shared" si="30"/>
        <v>0</v>
      </c>
      <c r="K203" s="146"/>
      <c r="L203" s="28"/>
      <c r="M203" s="147" t="s">
        <v>1</v>
      </c>
      <c r="N203" s="148" t="s">
        <v>40</v>
      </c>
      <c r="P203" s="149">
        <f t="shared" si="31"/>
        <v>0</v>
      </c>
      <c r="Q203" s="149">
        <v>0</v>
      </c>
      <c r="R203" s="149">
        <f t="shared" si="32"/>
        <v>0</v>
      </c>
      <c r="S203" s="149">
        <v>0</v>
      </c>
      <c r="T203" s="150">
        <f t="shared" si="33"/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86</v>
      </c>
      <c r="BK203" s="152">
        <f t="shared" si="39"/>
        <v>0</v>
      </c>
      <c r="BL203" s="13" t="s">
        <v>378</v>
      </c>
      <c r="BM203" s="151" t="s">
        <v>1662</v>
      </c>
    </row>
    <row r="204" spans="2:65" s="11" customFormat="1" ht="25.9" customHeight="1">
      <c r="B204" s="127"/>
      <c r="D204" s="128" t="s">
        <v>73</v>
      </c>
      <c r="E204" s="129" t="s">
        <v>644</v>
      </c>
      <c r="F204" s="129" t="s">
        <v>1464</v>
      </c>
      <c r="I204" s="130"/>
      <c r="J204" s="131">
        <f>BK204</f>
        <v>0</v>
      </c>
      <c r="L204" s="127"/>
      <c r="M204" s="132"/>
      <c r="P204" s="133">
        <f>P205</f>
        <v>0</v>
      </c>
      <c r="R204" s="133">
        <f>R205</f>
        <v>0</v>
      </c>
      <c r="T204" s="134">
        <f>T205</f>
        <v>0</v>
      </c>
      <c r="AR204" s="128" t="s">
        <v>90</v>
      </c>
      <c r="AT204" s="135" t="s">
        <v>73</v>
      </c>
      <c r="AU204" s="135" t="s">
        <v>74</v>
      </c>
      <c r="AY204" s="128" t="s">
        <v>314</v>
      </c>
      <c r="BK204" s="136">
        <f>BK205</f>
        <v>0</v>
      </c>
    </row>
    <row r="205" spans="2:65" s="11" customFormat="1" ht="22.9" customHeight="1">
      <c r="B205" s="127"/>
      <c r="D205" s="128" t="s">
        <v>73</v>
      </c>
      <c r="E205" s="137" t="s">
        <v>1663</v>
      </c>
      <c r="F205" s="137" t="s">
        <v>1664</v>
      </c>
      <c r="I205" s="130"/>
      <c r="J205" s="138">
        <f>BK205</f>
        <v>0</v>
      </c>
      <c r="L205" s="127"/>
      <c r="M205" s="132"/>
      <c r="P205" s="133">
        <f>SUM(P206:P213)</f>
        <v>0</v>
      </c>
      <c r="R205" s="133">
        <f>SUM(R206:R213)</f>
        <v>0</v>
      </c>
      <c r="T205" s="134">
        <f>SUM(T206:T213)</f>
        <v>0</v>
      </c>
      <c r="AR205" s="128" t="s">
        <v>90</v>
      </c>
      <c r="AT205" s="135" t="s">
        <v>73</v>
      </c>
      <c r="AU205" s="135" t="s">
        <v>81</v>
      </c>
      <c r="AY205" s="128" t="s">
        <v>314</v>
      </c>
      <c r="BK205" s="136">
        <f>SUM(BK206:BK213)</f>
        <v>0</v>
      </c>
    </row>
    <row r="206" spans="2:65" s="1" customFormat="1" ht="16.5" customHeight="1">
      <c r="B206" s="28"/>
      <c r="C206" s="139" t="s">
        <v>1399</v>
      </c>
      <c r="D206" s="139" t="s">
        <v>316</v>
      </c>
      <c r="E206" s="140" t="s">
        <v>1665</v>
      </c>
      <c r="F206" s="141" t="s">
        <v>1666</v>
      </c>
      <c r="G206" s="142" t="s">
        <v>396</v>
      </c>
      <c r="H206" s="143">
        <v>4</v>
      </c>
      <c r="I206" s="144"/>
      <c r="J206" s="145">
        <f t="shared" ref="J206:J213" si="40">ROUND(I206*H206,2)</f>
        <v>0</v>
      </c>
      <c r="K206" s="146"/>
      <c r="L206" s="28"/>
      <c r="M206" s="147" t="s">
        <v>1</v>
      </c>
      <c r="N206" s="148" t="s">
        <v>40</v>
      </c>
      <c r="P206" s="149">
        <f t="shared" ref="P206:P213" si="41">O206*H206</f>
        <v>0</v>
      </c>
      <c r="Q206" s="149">
        <v>0</v>
      </c>
      <c r="R206" s="149">
        <f t="shared" ref="R206:R213" si="42">Q206*H206</f>
        <v>0</v>
      </c>
      <c r="S206" s="149">
        <v>0</v>
      </c>
      <c r="T206" s="150">
        <f t="shared" ref="T206:T213" si="43">S206*H206</f>
        <v>0</v>
      </c>
      <c r="AR206" s="151" t="s">
        <v>1198</v>
      </c>
      <c r="AT206" s="151" t="s">
        <v>316</v>
      </c>
      <c r="AU206" s="151" t="s">
        <v>86</v>
      </c>
      <c r="AY206" s="13" t="s">
        <v>314</v>
      </c>
      <c r="BE206" s="152">
        <f t="shared" ref="BE206:BE213" si="44">IF(N206="základná",J206,0)</f>
        <v>0</v>
      </c>
      <c r="BF206" s="152">
        <f t="shared" ref="BF206:BF213" si="45">IF(N206="znížená",J206,0)</f>
        <v>0</v>
      </c>
      <c r="BG206" s="152">
        <f t="shared" ref="BG206:BG213" si="46">IF(N206="zákl. prenesená",J206,0)</f>
        <v>0</v>
      </c>
      <c r="BH206" s="152">
        <f t="shared" ref="BH206:BH213" si="47">IF(N206="zníž. prenesená",J206,0)</f>
        <v>0</v>
      </c>
      <c r="BI206" s="152">
        <f t="shared" ref="BI206:BI213" si="48">IF(N206="nulová",J206,0)</f>
        <v>0</v>
      </c>
      <c r="BJ206" s="13" t="s">
        <v>86</v>
      </c>
      <c r="BK206" s="152">
        <f t="shared" ref="BK206:BK213" si="49">ROUND(I206*H206,2)</f>
        <v>0</v>
      </c>
      <c r="BL206" s="13" t="s">
        <v>1198</v>
      </c>
      <c r="BM206" s="151" t="s">
        <v>1667</v>
      </c>
    </row>
    <row r="207" spans="2:65" s="1" customFormat="1" ht="24.2" customHeight="1">
      <c r="B207" s="28"/>
      <c r="C207" s="158" t="s">
        <v>1198</v>
      </c>
      <c r="D207" s="158" t="s">
        <v>644</v>
      </c>
      <c r="E207" s="159" t="s">
        <v>1668</v>
      </c>
      <c r="F207" s="160" t="s">
        <v>1669</v>
      </c>
      <c r="G207" s="161" t="s">
        <v>396</v>
      </c>
      <c r="H207" s="162">
        <v>4</v>
      </c>
      <c r="I207" s="163"/>
      <c r="J207" s="164">
        <f t="shared" si="40"/>
        <v>0</v>
      </c>
      <c r="K207" s="165"/>
      <c r="L207" s="166"/>
      <c r="M207" s="167" t="s">
        <v>1</v>
      </c>
      <c r="N207" s="168" t="s">
        <v>40</v>
      </c>
      <c r="P207" s="149">
        <f t="shared" si="41"/>
        <v>0</v>
      </c>
      <c r="Q207" s="149">
        <v>0</v>
      </c>
      <c r="R207" s="149">
        <f t="shared" si="42"/>
        <v>0</v>
      </c>
      <c r="S207" s="149">
        <v>0</v>
      </c>
      <c r="T207" s="150">
        <f t="shared" si="43"/>
        <v>0</v>
      </c>
      <c r="AR207" s="151" t="s">
        <v>1670</v>
      </c>
      <c r="AT207" s="151" t="s">
        <v>644</v>
      </c>
      <c r="AU207" s="151" t="s">
        <v>86</v>
      </c>
      <c r="AY207" s="13" t="s">
        <v>314</v>
      </c>
      <c r="BE207" s="152">
        <f t="shared" si="44"/>
        <v>0</v>
      </c>
      <c r="BF207" s="152">
        <f t="shared" si="45"/>
        <v>0</v>
      </c>
      <c r="BG207" s="152">
        <f t="shared" si="46"/>
        <v>0</v>
      </c>
      <c r="BH207" s="152">
        <f t="shared" si="47"/>
        <v>0</v>
      </c>
      <c r="BI207" s="152">
        <f t="shared" si="48"/>
        <v>0</v>
      </c>
      <c r="BJ207" s="13" t="s">
        <v>86</v>
      </c>
      <c r="BK207" s="152">
        <f t="shared" si="49"/>
        <v>0</v>
      </c>
      <c r="BL207" s="13" t="s">
        <v>1198</v>
      </c>
      <c r="BM207" s="151" t="s">
        <v>1671</v>
      </c>
    </row>
    <row r="208" spans="2:65" s="1" customFormat="1" ht="16.5" customHeight="1">
      <c r="B208" s="28"/>
      <c r="C208" s="139" t="s">
        <v>1202</v>
      </c>
      <c r="D208" s="139" t="s">
        <v>316</v>
      </c>
      <c r="E208" s="140" t="s">
        <v>1672</v>
      </c>
      <c r="F208" s="141" t="s">
        <v>1673</v>
      </c>
      <c r="G208" s="142" t="s">
        <v>396</v>
      </c>
      <c r="H208" s="143">
        <v>2</v>
      </c>
      <c r="I208" s="144"/>
      <c r="J208" s="145">
        <f t="shared" si="40"/>
        <v>0</v>
      </c>
      <c r="K208" s="146"/>
      <c r="L208" s="28"/>
      <c r="M208" s="147" t="s">
        <v>1</v>
      </c>
      <c r="N208" s="148" t="s">
        <v>40</v>
      </c>
      <c r="P208" s="149">
        <f t="shared" si="41"/>
        <v>0</v>
      </c>
      <c r="Q208" s="149">
        <v>0</v>
      </c>
      <c r="R208" s="149">
        <f t="shared" si="42"/>
        <v>0</v>
      </c>
      <c r="S208" s="149">
        <v>0</v>
      </c>
      <c r="T208" s="150">
        <f t="shared" si="43"/>
        <v>0</v>
      </c>
      <c r="AR208" s="151" t="s">
        <v>1198</v>
      </c>
      <c r="AT208" s="151" t="s">
        <v>316</v>
      </c>
      <c r="AU208" s="151" t="s">
        <v>86</v>
      </c>
      <c r="AY208" s="13" t="s">
        <v>314</v>
      </c>
      <c r="BE208" s="152">
        <f t="shared" si="44"/>
        <v>0</v>
      </c>
      <c r="BF208" s="152">
        <f t="shared" si="45"/>
        <v>0</v>
      </c>
      <c r="BG208" s="152">
        <f t="shared" si="46"/>
        <v>0</v>
      </c>
      <c r="BH208" s="152">
        <f t="shared" si="47"/>
        <v>0</v>
      </c>
      <c r="BI208" s="152">
        <f t="shared" si="48"/>
        <v>0</v>
      </c>
      <c r="BJ208" s="13" t="s">
        <v>86</v>
      </c>
      <c r="BK208" s="152">
        <f t="shared" si="49"/>
        <v>0</v>
      </c>
      <c r="BL208" s="13" t="s">
        <v>1198</v>
      </c>
      <c r="BM208" s="151" t="s">
        <v>1674</v>
      </c>
    </row>
    <row r="209" spans="2:65" s="1" customFormat="1" ht="24.2" customHeight="1">
      <c r="B209" s="28"/>
      <c r="C209" s="158" t="s">
        <v>1206</v>
      </c>
      <c r="D209" s="158" t="s">
        <v>644</v>
      </c>
      <c r="E209" s="159" t="s">
        <v>1675</v>
      </c>
      <c r="F209" s="160" t="s">
        <v>1676</v>
      </c>
      <c r="G209" s="161" t="s">
        <v>396</v>
      </c>
      <c r="H209" s="162">
        <v>2</v>
      </c>
      <c r="I209" s="163"/>
      <c r="J209" s="164">
        <f t="shared" si="40"/>
        <v>0</v>
      </c>
      <c r="K209" s="165"/>
      <c r="L209" s="166"/>
      <c r="M209" s="167" t="s">
        <v>1</v>
      </c>
      <c r="N209" s="168" t="s">
        <v>40</v>
      </c>
      <c r="P209" s="149">
        <f t="shared" si="41"/>
        <v>0</v>
      </c>
      <c r="Q209" s="149">
        <v>0</v>
      </c>
      <c r="R209" s="149">
        <f t="shared" si="42"/>
        <v>0</v>
      </c>
      <c r="S209" s="149">
        <v>0</v>
      </c>
      <c r="T209" s="150">
        <f t="shared" si="43"/>
        <v>0</v>
      </c>
      <c r="AR209" s="151" t="s">
        <v>1670</v>
      </c>
      <c r="AT209" s="151" t="s">
        <v>644</v>
      </c>
      <c r="AU209" s="151" t="s">
        <v>86</v>
      </c>
      <c r="AY209" s="13" t="s">
        <v>314</v>
      </c>
      <c r="BE209" s="152">
        <f t="shared" si="44"/>
        <v>0</v>
      </c>
      <c r="BF209" s="152">
        <f t="shared" si="45"/>
        <v>0</v>
      </c>
      <c r="BG209" s="152">
        <f t="shared" si="46"/>
        <v>0</v>
      </c>
      <c r="BH209" s="152">
        <f t="shared" si="47"/>
        <v>0</v>
      </c>
      <c r="BI209" s="152">
        <f t="shared" si="48"/>
        <v>0</v>
      </c>
      <c r="BJ209" s="13" t="s">
        <v>86</v>
      </c>
      <c r="BK209" s="152">
        <f t="shared" si="49"/>
        <v>0</v>
      </c>
      <c r="BL209" s="13" t="s">
        <v>1198</v>
      </c>
      <c r="BM209" s="151" t="s">
        <v>1677</v>
      </c>
    </row>
    <row r="210" spans="2:65" s="1" customFormat="1" ht="16.5" customHeight="1">
      <c r="B210" s="28"/>
      <c r="C210" s="139" t="s">
        <v>1210</v>
      </c>
      <c r="D210" s="139" t="s">
        <v>316</v>
      </c>
      <c r="E210" s="140" t="s">
        <v>1678</v>
      </c>
      <c r="F210" s="141" t="s">
        <v>1679</v>
      </c>
      <c r="G210" s="142" t="s">
        <v>1497</v>
      </c>
      <c r="H210" s="171"/>
      <c r="I210" s="144"/>
      <c r="J210" s="145">
        <f t="shared" si="40"/>
        <v>0</v>
      </c>
      <c r="K210" s="146"/>
      <c r="L210" s="28"/>
      <c r="M210" s="147" t="s">
        <v>1</v>
      </c>
      <c r="N210" s="148" t="s">
        <v>40</v>
      </c>
      <c r="P210" s="149">
        <f t="shared" si="41"/>
        <v>0</v>
      </c>
      <c r="Q210" s="149">
        <v>0</v>
      </c>
      <c r="R210" s="149">
        <f t="shared" si="42"/>
        <v>0</v>
      </c>
      <c r="S210" s="149">
        <v>0</v>
      </c>
      <c r="T210" s="150">
        <f t="shared" si="43"/>
        <v>0</v>
      </c>
      <c r="AR210" s="151" t="s">
        <v>1198</v>
      </c>
      <c r="AT210" s="151" t="s">
        <v>316</v>
      </c>
      <c r="AU210" s="151" t="s">
        <v>86</v>
      </c>
      <c r="AY210" s="13" t="s">
        <v>314</v>
      </c>
      <c r="BE210" s="152">
        <f t="shared" si="44"/>
        <v>0</v>
      </c>
      <c r="BF210" s="152">
        <f t="shared" si="45"/>
        <v>0</v>
      </c>
      <c r="BG210" s="152">
        <f t="shared" si="46"/>
        <v>0</v>
      </c>
      <c r="BH210" s="152">
        <f t="shared" si="47"/>
        <v>0</v>
      </c>
      <c r="BI210" s="152">
        <f t="shared" si="48"/>
        <v>0</v>
      </c>
      <c r="BJ210" s="13" t="s">
        <v>86</v>
      </c>
      <c r="BK210" s="152">
        <f t="shared" si="49"/>
        <v>0</v>
      </c>
      <c r="BL210" s="13" t="s">
        <v>1198</v>
      </c>
      <c r="BM210" s="151" t="s">
        <v>1680</v>
      </c>
    </row>
    <row r="211" spans="2:65" s="1" customFormat="1" ht="16.5" customHeight="1">
      <c r="B211" s="28"/>
      <c r="C211" s="139" t="s">
        <v>1214</v>
      </c>
      <c r="D211" s="139" t="s">
        <v>316</v>
      </c>
      <c r="E211" s="140" t="s">
        <v>1681</v>
      </c>
      <c r="F211" s="141" t="s">
        <v>1682</v>
      </c>
      <c r="G211" s="142" t="s">
        <v>1497</v>
      </c>
      <c r="H211" s="171"/>
      <c r="I211" s="144"/>
      <c r="J211" s="145">
        <f t="shared" si="40"/>
        <v>0</v>
      </c>
      <c r="K211" s="146"/>
      <c r="L211" s="28"/>
      <c r="M211" s="147" t="s">
        <v>1</v>
      </c>
      <c r="N211" s="148" t="s">
        <v>40</v>
      </c>
      <c r="P211" s="149">
        <f t="shared" si="41"/>
        <v>0</v>
      </c>
      <c r="Q211" s="149">
        <v>0</v>
      </c>
      <c r="R211" s="149">
        <f t="shared" si="42"/>
        <v>0</v>
      </c>
      <c r="S211" s="149">
        <v>0</v>
      </c>
      <c r="T211" s="150">
        <f t="shared" si="43"/>
        <v>0</v>
      </c>
      <c r="AR211" s="151" t="s">
        <v>1198</v>
      </c>
      <c r="AT211" s="151" t="s">
        <v>316</v>
      </c>
      <c r="AU211" s="151" t="s">
        <v>86</v>
      </c>
      <c r="AY211" s="13" t="s">
        <v>314</v>
      </c>
      <c r="BE211" s="152">
        <f t="shared" si="44"/>
        <v>0</v>
      </c>
      <c r="BF211" s="152">
        <f t="shared" si="45"/>
        <v>0</v>
      </c>
      <c r="BG211" s="152">
        <f t="shared" si="46"/>
        <v>0</v>
      </c>
      <c r="BH211" s="152">
        <f t="shared" si="47"/>
        <v>0</v>
      </c>
      <c r="BI211" s="152">
        <f t="shared" si="48"/>
        <v>0</v>
      </c>
      <c r="BJ211" s="13" t="s">
        <v>86</v>
      </c>
      <c r="BK211" s="152">
        <f t="shared" si="49"/>
        <v>0</v>
      </c>
      <c r="BL211" s="13" t="s">
        <v>1198</v>
      </c>
      <c r="BM211" s="151" t="s">
        <v>1683</v>
      </c>
    </row>
    <row r="212" spans="2:65" s="1" customFormat="1" ht="16.5" customHeight="1">
      <c r="B212" s="28"/>
      <c r="C212" s="139" t="s">
        <v>1131</v>
      </c>
      <c r="D212" s="139" t="s">
        <v>316</v>
      </c>
      <c r="E212" s="140" t="s">
        <v>1684</v>
      </c>
      <c r="F212" s="141" t="s">
        <v>1685</v>
      </c>
      <c r="G212" s="142" t="s">
        <v>1497</v>
      </c>
      <c r="H212" s="171"/>
      <c r="I212" s="144"/>
      <c r="J212" s="145">
        <f t="shared" si="40"/>
        <v>0</v>
      </c>
      <c r="K212" s="146"/>
      <c r="L212" s="28"/>
      <c r="M212" s="147" t="s">
        <v>1</v>
      </c>
      <c r="N212" s="148" t="s">
        <v>40</v>
      </c>
      <c r="P212" s="149">
        <f t="shared" si="41"/>
        <v>0</v>
      </c>
      <c r="Q212" s="149">
        <v>0</v>
      </c>
      <c r="R212" s="149">
        <f t="shared" si="42"/>
        <v>0</v>
      </c>
      <c r="S212" s="149">
        <v>0</v>
      </c>
      <c r="T212" s="150">
        <f t="shared" si="43"/>
        <v>0</v>
      </c>
      <c r="AR212" s="151" t="s">
        <v>1198</v>
      </c>
      <c r="AT212" s="151" t="s">
        <v>316</v>
      </c>
      <c r="AU212" s="151" t="s">
        <v>86</v>
      </c>
      <c r="AY212" s="13" t="s">
        <v>314</v>
      </c>
      <c r="BE212" s="152">
        <f t="shared" si="44"/>
        <v>0</v>
      </c>
      <c r="BF212" s="152">
        <f t="shared" si="45"/>
        <v>0</v>
      </c>
      <c r="BG212" s="152">
        <f t="shared" si="46"/>
        <v>0</v>
      </c>
      <c r="BH212" s="152">
        <f t="shared" si="47"/>
        <v>0</v>
      </c>
      <c r="BI212" s="152">
        <f t="shared" si="48"/>
        <v>0</v>
      </c>
      <c r="BJ212" s="13" t="s">
        <v>86</v>
      </c>
      <c r="BK212" s="152">
        <f t="shared" si="49"/>
        <v>0</v>
      </c>
      <c r="BL212" s="13" t="s">
        <v>1198</v>
      </c>
      <c r="BM212" s="151" t="s">
        <v>1686</v>
      </c>
    </row>
    <row r="213" spans="2:65" s="1" customFormat="1" ht="16.5" customHeight="1">
      <c r="B213" s="28"/>
      <c r="C213" s="158" t="s">
        <v>1135</v>
      </c>
      <c r="D213" s="158" t="s">
        <v>644</v>
      </c>
      <c r="E213" s="159" t="s">
        <v>1687</v>
      </c>
      <c r="F213" s="160" t="s">
        <v>1688</v>
      </c>
      <c r="G213" s="161" t="s">
        <v>396</v>
      </c>
      <c r="H213" s="162">
        <v>36</v>
      </c>
      <c r="I213" s="163"/>
      <c r="J213" s="164">
        <f t="shared" si="40"/>
        <v>0</v>
      </c>
      <c r="K213" s="165"/>
      <c r="L213" s="166"/>
      <c r="M213" s="167" t="s">
        <v>1</v>
      </c>
      <c r="N213" s="168" t="s">
        <v>40</v>
      </c>
      <c r="P213" s="149">
        <f t="shared" si="41"/>
        <v>0</v>
      </c>
      <c r="Q213" s="149">
        <v>0</v>
      </c>
      <c r="R213" s="149">
        <f t="shared" si="42"/>
        <v>0</v>
      </c>
      <c r="S213" s="149">
        <v>0</v>
      </c>
      <c r="T213" s="150">
        <f t="shared" si="43"/>
        <v>0</v>
      </c>
      <c r="AR213" s="151" t="s">
        <v>1670</v>
      </c>
      <c r="AT213" s="151" t="s">
        <v>644</v>
      </c>
      <c r="AU213" s="151" t="s">
        <v>86</v>
      </c>
      <c r="AY213" s="13" t="s">
        <v>314</v>
      </c>
      <c r="BE213" s="152">
        <f t="shared" si="44"/>
        <v>0</v>
      </c>
      <c r="BF213" s="152">
        <f t="shared" si="45"/>
        <v>0</v>
      </c>
      <c r="BG213" s="152">
        <f t="shared" si="46"/>
        <v>0</v>
      </c>
      <c r="BH213" s="152">
        <f t="shared" si="47"/>
        <v>0</v>
      </c>
      <c r="BI213" s="152">
        <f t="shared" si="48"/>
        <v>0</v>
      </c>
      <c r="BJ213" s="13" t="s">
        <v>86</v>
      </c>
      <c r="BK213" s="152">
        <f t="shared" si="49"/>
        <v>0</v>
      </c>
      <c r="BL213" s="13" t="s">
        <v>1198</v>
      </c>
      <c r="BM213" s="151" t="s">
        <v>1689</v>
      </c>
    </row>
    <row r="214" spans="2:65" s="11" customFormat="1" ht="25.9" customHeight="1">
      <c r="B214" s="127"/>
      <c r="D214" s="128" t="s">
        <v>73</v>
      </c>
      <c r="E214" s="129" t="s">
        <v>1450</v>
      </c>
      <c r="F214" s="129" t="s">
        <v>1451</v>
      </c>
      <c r="I214" s="130"/>
      <c r="J214" s="131">
        <f>BK214</f>
        <v>0</v>
      </c>
      <c r="L214" s="127"/>
      <c r="M214" s="132"/>
      <c r="P214" s="133">
        <f>SUM(P215:P216)</f>
        <v>0</v>
      </c>
      <c r="R214" s="133">
        <f>SUM(R215:R216)</f>
        <v>0</v>
      </c>
      <c r="T214" s="134">
        <f>SUM(T215:T216)</f>
        <v>0</v>
      </c>
      <c r="AR214" s="128" t="s">
        <v>95</v>
      </c>
      <c r="AT214" s="135" t="s">
        <v>73</v>
      </c>
      <c r="AU214" s="135" t="s">
        <v>74</v>
      </c>
      <c r="AY214" s="128" t="s">
        <v>314</v>
      </c>
      <c r="BK214" s="136">
        <f>SUM(BK215:BK216)</f>
        <v>0</v>
      </c>
    </row>
    <row r="215" spans="2:65" s="1" customFormat="1" ht="16.5" customHeight="1">
      <c r="B215" s="28"/>
      <c r="C215" s="139" t="s">
        <v>1139</v>
      </c>
      <c r="D215" s="139" t="s">
        <v>316</v>
      </c>
      <c r="E215" s="140" t="s">
        <v>1690</v>
      </c>
      <c r="F215" s="141" t="s">
        <v>1691</v>
      </c>
      <c r="G215" s="142" t="s">
        <v>1593</v>
      </c>
      <c r="H215" s="143">
        <v>1</v>
      </c>
      <c r="I215" s="144"/>
      <c r="J215" s="145">
        <f>ROUND(I215*H215,2)</f>
        <v>0</v>
      </c>
      <c r="K215" s="146"/>
      <c r="L215" s="28"/>
      <c r="M215" s="147" t="s">
        <v>1</v>
      </c>
      <c r="N215" s="148" t="s">
        <v>40</v>
      </c>
      <c r="P215" s="149">
        <f>O215*H215</f>
        <v>0</v>
      </c>
      <c r="Q215" s="149">
        <v>0</v>
      </c>
      <c r="R215" s="149">
        <f>Q215*H215</f>
        <v>0</v>
      </c>
      <c r="S215" s="149">
        <v>0</v>
      </c>
      <c r="T215" s="150">
        <f>S215*H215</f>
        <v>0</v>
      </c>
      <c r="AR215" s="151" t="s">
        <v>1692</v>
      </c>
      <c r="AT215" s="151" t="s">
        <v>316</v>
      </c>
      <c r="AU215" s="151" t="s">
        <v>81</v>
      </c>
      <c r="AY215" s="13" t="s">
        <v>314</v>
      </c>
      <c r="BE215" s="152">
        <f>IF(N215="základná",J215,0)</f>
        <v>0</v>
      </c>
      <c r="BF215" s="152">
        <f>IF(N215="znížená",J215,0)</f>
        <v>0</v>
      </c>
      <c r="BG215" s="152">
        <f>IF(N215="zákl. prenesená",J215,0)</f>
        <v>0</v>
      </c>
      <c r="BH215" s="152">
        <f>IF(N215="zníž. prenesená",J215,0)</f>
        <v>0</v>
      </c>
      <c r="BI215" s="152">
        <f>IF(N215="nulová",J215,0)</f>
        <v>0</v>
      </c>
      <c r="BJ215" s="13" t="s">
        <v>86</v>
      </c>
      <c r="BK215" s="152">
        <f>ROUND(I215*H215,2)</f>
        <v>0</v>
      </c>
      <c r="BL215" s="13" t="s">
        <v>1692</v>
      </c>
      <c r="BM215" s="151" t="s">
        <v>1693</v>
      </c>
    </row>
    <row r="216" spans="2:65" s="1" customFormat="1" ht="24.2" customHeight="1">
      <c r="B216" s="28"/>
      <c r="C216" s="139" t="s">
        <v>1143</v>
      </c>
      <c r="D216" s="139" t="s">
        <v>316</v>
      </c>
      <c r="E216" s="140" t="s">
        <v>1694</v>
      </c>
      <c r="F216" s="141" t="s">
        <v>1695</v>
      </c>
      <c r="G216" s="142" t="s">
        <v>1454</v>
      </c>
      <c r="H216" s="143">
        <v>36</v>
      </c>
      <c r="I216" s="144"/>
      <c r="J216" s="145">
        <f>ROUND(I216*H216,2)</f>
        <v>0</v>
      </c>
      <c r="K216" s="146"/>
      <c r="L216" s="28"/>
      <c r="M216" s="153" t="s">
        <v>1</v>
      </c>
      <c r="N216" s="154" t="s">
        <v>40</v>
      </c>
      <c r="O216" s="155"/>
      <c r="P216" s="156">
        <f>O216*H216</f>
        <v>0</v>
      </c>
      <c r="Q216" s="156">
        <v>0</v>
      </c>
      <c r="R216" s="156">
        <f>Q216*H216</f>
        <v>0</v>
      </c>
      <c r="S216" s="156">
        <v>0</v>
      </c>
      <c r="T216" s="157">
        <f>S216*H216</f>
        <v>0</v>
      </c>
      <c r="AR216" s="151" t="s">
        <v>1692</v>
      </c>
      <c r="AT216" s="151" t="s">
        <v>316</v>
      </c>
      <c r="AU216" s="151" t="s">
        <v>81</v>
      </c>
      <c r="AY216" s="13" t="s">
        <v>314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3" t="s">
        <v>86</v>
      </c>
      <c r="BK216" s="152">
        <f>ROUND(I216*H216,2)</f>
        <v>0</v>
      </c>
      <c r="BL216" s="13" t="s">
        <v>1692</v>
      </c>
      <c r="BM216" s="151" t="s">
        <v>1696</v>
      </c>
    </row>
    <row r="217" spans="2:65" s="1" customFormat="1" ht="6.95" customHeight="1">
      <c r="B217" s="43"/>
      <c r="C217" s="44"/>
      <c r="D217" s="44"/>
      <c r="E217" s="44"/>
      <c r="F217" s="44"/>
      <c r="G217" s="44"/>
      <c r="H217" s="44"/>
      <c r="I217" s="44"/>
      <c r="J217" s="44"/>
      <c r="K217" s="44"/>
      <c r="L217" s="28"/>
    </row>
  </sheetData>
  <sheetProtection algorithmName="SHA-512" hashValue="obTsjb0gwwjAQfmBj14ByS99ffQ7CULkhMcgbMkgNH/sOKqm5HKt1bVzXSL9OUTRtCbKKCSALeDwEDF5fUrM5w==" saltValue="6WHuReHkBXPY+csdVCs5J3WZHTL5bCdqHT4GohR7Jk4JPvbDf48fC9a5uWJXw2dINPCC9qUR0jfP9VLA4oFTUA==" spinCount="100000" sheet="1" objects="1" scenarios="1" formatColumns="0" formatRows="0" autoFilter="0"/>
  <autoFilter ref="C133:K216" xr:uid="{00000000-0009-0000-0000-000008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7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120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280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1697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ROUND(J131,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ROUND((SUM(BE131:BE175)),  2)</f>
        <v>0</v>
      </c>
      <c r="G37" s="96"/>
      <c r="H37" s="96"/>
      <c r="I37" s="97">
        <v>0.2</v>
      </c>
      <c r="J37" s="95">
        <f>ROUND(((SUM(BE131:BE175))*I37),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ROUND((SUM(BF131:BF175)),  2)</f>
        <v>0</v>
      </c>
      <c r="G38" s="96"/>
      <c r="H38" s="96"/>
      <c r="I38" s="97">
        <v>0.2</v>
      </c>
      <c r="J38" s="95">
        <f>ROUND(((SUM(BF131:BF175))*I38),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ROUND((SUM(BG131:BG175)),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ROUND((SUM(BH131:BH175)),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ROUND((SUM(BI131:BI175)),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280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SO.101_VZT - Vzduchotechnika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J131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8" customFormat="1" ht="24.95" hidden="1" customHeight="1">
      <c r="B103" s="110"/>
      <c r="D103" s="111" t="s">
        <v>292</v>
      </c>
      <c r="E103" s="112"/>
      <c r="F103" s="112"/>
      <c r="G103" s="112"/>
      <c r="H103" s="112"/>
      <c r="I103" s="112"/>
      <c r="J103" s="113">
        <f>J145</f>
        <v>0</v>
      </c>
      <c r="L103" s="110"/>
    </row>
    <row r="104" spans="2:47" s="9" customFormat="1" ht="19.899999999999999" hidden="1" customHeight="1">
      <c r="B104" s="114"/>
      <c r="D104" s="115" t="s">
        <v>1698</v>
      </c>
      <c r="E104" s="116"/>
      <c r="F104" s="116"/>
      <c r="G104" s="116"/>
      <c r="H104" s="116"/>
      <c r="I104" s="116"/>
      <c r="J104" s="117">
        <f>J146</f>
        <v>0</v>
      </c>
      <c r="L104" s="114"/>
    </row>
    <row r="105" spans="2:47" s="8" customFormat="1" ht="24.95" hidden="1" customHeight="1">
      <c r="B105" s="110"/>
      <c r="D105" s="111" t="s">
        <v>1225</v>
      </c>
      <c r="E105" s="112"/>
      <c r="F105" s="112"/>
      <c r="G105" s="112"/>
      <c r="H105" s="112"/>
      <c r="I105" s="112"/>
      <c r="J105" s="113">
        <f>J166</f>
        <v>0</v>
      </c>
      <c r="L105" s="110"/>
    </row>
    <row r="106" spans="2:47" s="8" customFormat="1" ht="24.95" hidden="1" customHeight="1">
      <c r="B106" s="110"/>
      <c r="D106" s="111" t="s">
        <v>1462</v>
      </c>
      <c r="E106" s="112"/>
      <c r="F106" s="112"/>
      <c r="G106" s="112"/>
      <c r="H106" s="112"/>
      <c r="I106" s="112"/>
      <c r="J106" s="113">
        <f>J170</f>
        <v>0</v>
      </c>
      <c r="L106" s="110"/>
    </row>
    <row r="107" spans="2:47" s="9" customFormat="1" ht="19.899999999999999" hidden="1" customHeight="1">
      <c r="B107" s="114"/>
      <c r="D107" s="115" t="s">
        <v>1699</v>
      </c>
      <c r="E107" s="116"/>
      <c r="F107" s="116"/>
      <c r="G107" s="116"/>
      <c r="H107" s="116"/>
      <c r="I107" s="116"/>
      <c r="J107" s="117">
        <f>J171</f>
        <v>0</v>
      </c>
      <c r="L107" s="114"/>
    </row>
    <row r="108" spans="2:47" s="1" customFormat="1" ht="21.75" hidden="1" customHeight="1">
      <c r="B108" s="28"/>
      <c r="L108" s="28"/>
    </row>
    <row r="109" spans="2:47" s="1" customFormat="1" ht="6.95" hidden="1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47" hidden="1"/>
    <row r="111" spans="2:47" hidden="1"/>
    <row r="112" spans="2:47" hidden="1"/>
    <row r="113" spans="2:12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5" customHeight="1">
      <c r="B114" s="28"/>
      <c r="C114" s="17" t="s">
        <v>300</v>
      </c>
      <c r="L114" s="28"/>
    </row>
    <row r="115" spans="2:12" s="1" customFormat="1" ht="6.95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301" t="str">
        <f>E7</f>
        <v>Rozšírenie kapacít MŠ Oštepová 1, Košice</v>
      </c>
      <c r="F117" s="302"/>
      <c r="G117" s="302"/>
      <c r="H117" s="302"/>
      <c r="L117" s="28"/>
    </row>
    <row r="118" spans="2:12" ht="12" customHeight="1">
      <c r="B118" s="16"/>
      <c r="C118" s="23" t="s">
        <v>277</v>
      </c>
      <c r="L118" s="16"/>
    </row>
    <row r="119" spans="2:12" ht="16.5" customHeight="1">
      <c r="B119" s="16"/>
      <c r="E119" s="301" t="s">
        <v>278</v>
      </c>
      <c r="F119" s="265"/>
      <c r="G119" s="265"/>
      <c r="H119" s="265"/>
      <c r="L119" s="16"/>
    </row>
    <row r="120" spans="2:12" ht="12" customHeight="1">
      <c r="B120" s="16"/>
      <c r="C120" s="23" t="s">
        <v>279</v>
      </c>
      <c r="L120" s="16"/>
    </row>
    <row r="121" spans="2:12" s="1" customFormat="1" ht="16.5" customHeight="1">
      <c r="B121" s="28"/>
      <c r="E121" s="271" t="s">
        <v>280</v>
      </c>
      <c r="F121" s="303"/>
      <c r="G121" s="303"/>
      <c r="H121" s="303"/>
      <c r="L121" s="28"/>
    </row>
    <row r="122" spans="2:12" s="1" customFormat="1" ht="12" customHeight="1">
      <c r="B122" s="28"/>
      <c r="C122" s="23" t="s">
        <v>1460</v>
      </c>
      <c r="L122" s="28"/>
    </row>
    <row r="123" spans="2:12" s="1" customFormat="1" ht="16.5" customHeight="1">
      <c r="B123" s="28"/>
      <c r="E123" s="289" t="str">
        <f>E13</f>
        <v>SO.101_VZT - Vzduchotechnika</v>
      </c>
      <c r="F123" s="303"/>
      <c r="G123" s="303"/>
      <c r="H123" s="303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Oštepová 1, Košice</v>
      </c>
      <c r="I125" s="23" t="s">
        <v>21</v>
      </c>
      <c r="J125" s="51" t="str">
        <f>IF(J16="","",J16)</f>
        <v>15. 6. 2022</v>
      </c>
      <c r="L125" s="28"/>
    </row>
    <row r="126" spans="2:12" s="1" customFormat="1" ht="6.95" customHeight="1">
      <c r="B126" s="28"/>
      <c r="L126" s="28"/>
    </row>
    <row r="127" spans="2:12" s="1" customFormat="1" ht="15.2" customHeight="1">
      <c r="B127" s="28"/>
      <c r="C127" s="23" t="s">
        <v>23</v>
      </c>
      <c r="F127" s="21" t="str">
        <f>E19</f>
        <v>Mesto Košice</v>
      </c>
      <c r="I127" s="23" t="s">
        <v>29</v>
      </c>
      <c r="J127" s="26" t="str">
        <f>E25</f>
        <v xml:space="preserve"> </v>
      </c>
      <c r="L127" s="28"/>
    </row>
    <row r="128" spans="2:12" s="1" customFormat="1" ht="15.2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 xml:space="preserve"> 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301</v>
      </c>
      <c r="D130" s="120" t="s">
        <v>59</v>
      </c>
      <c r="E130" s="120" t="s">
        <v>55</v>
      </c>
      <c r="F130" s="120" t="s">
        <v>56</v>
      </c>
      <c r="G130" s="120" t="s">
        <v>302</v>
      </c>
      <c r="H130" s="120" t="s">
        <v>303</v>
      </c>
      <c r="I130" s="120" t="s">
        <v>304</v>
      </c>
      <c r="J130" s="121" t="s">
        <v>285</v>
      </c>
      <c r="K130" s="122" t="s">
        <v>305</v>
      </c>
      <c r="L130" s="118"/>
      <c r="M130" s="58" t="s">
        <v>1</v>
      </c>
      <c r="N130" s="59" t="s">
        <v>38</v>
      </c>
      <c r="O130" s="59" t="s">
        <v>306</v>
      </c>
      <c r="P130" s="59" t="s">
        <v>307</v>
      </c>
      <c r="Q130" s="59" t="s">
        <v>308</v>
      </c>
      <c r="R130" s="59" t="s">
        <v>309</v>
      </c>
      <c r="S130" s="59" t="s">
        <v>310</v>
      </c>
      <c r="T130" s="60" t="s">
        <v>311</v>
      </c>
    </row>
    <row r="131" spans="2:65" s="1" customFormat="1" ht="22.9" customHeight="1">
      <c r="B131" s="28"/>
      <c r="C131" s="63" t="s">
        <v>286</v>
      </c>
      <c r="J131" s="123">
        <f>BK131</f>
        <v>0</v>
      </c>
      <c r="L131" s="28"/>
      <c r="M131" s="61"/>
      <c r="N131" s="52"/>
      <c r="O131" s="52"/>
      <c r="P131" s="124">
        <f>P132+P145+P166+P170</f>
        <v>0</v>
      </c>
      <c r="Q131" s="52"/>
      <c r="R131" s="124">
        <f>R132+R145+R166+R170</f>
        <v>0</v>
      </c>
      <c r="S131" s="52"/>
      <c r="T131" s="125">
        <f>T132+T145+T166+T170</f>
        <v>0</v>
      </c>
      <c r="AT131" s="13" t="s">
        <v>73</v>
      </c>
      <c r="AU131" s="13" t="s">
        <v>287</v>
      </c>
      <c r="BK131" s="126">
        <f>BK132+BK145+BK166+BK170</f>
        <v>0</v>
      </c>
    </row>
    <row r="132" spans="2:65" s="11" customFormat="1" ht="25.9" customHeight="1">
      <c r="B132" s="127"/>
      <c r="D132" s="128" t="s">
        <v>73</v>
      </c>
      <c r="E132" s="129" t="s">
        <v>312</v>
      </c>
      <c r="F132" s="129" t="s">
        <v>313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0</v>
      </c>
      <c r="T132" s="134">
        <f>T133</f>
        <v>0</v>
      </c>
      <c r="AR132" s="128" t="s">
        <v>81</v>
      </c>
      <c r="AT132" s="135" t="s">
        <v>73</v>
      </c>
      <c r="AU132" s="135" t="s">
        <v>74</v>
      </c>
      <c r="AY132" s="128" t="s">
        <v>314</v>
      </c>
      <c r="BK132" s="136">
        <f>BK133</f>
        <v>0</v>
      </c>
    </row>
    <row r="133" spans="2:65" s="11" customFormat="1" ht="22.9" customHeight="1">
      <c r="B133" s="127"/>
      <c r="D133" s="128" t="s">
        <v>73</v>
      </c>
      <c r="E133" s="137" t="s">
        <v>335</v>
      </c>
      <c r="F133" s="137" t="s">
        <v>336</v>
      </c>
      <c r="I133" s="130"/>
      <c r="J133" s="138">
        <f>BK133</f>
        <v>0</v>
      </c>
      <c r="L133" s="127"/>
      <c r="M133" s="132"/>
      <c r="P133" s="133">
        <f>SUM(P134:P144)</f>
        <v>0</v>
      </c>
      <c r="R133" s="133">
        <f>SUM(R134:R144)</f>
        <v>0</v>
      </c>
      <c r="T133" s="134">
        <f>SUM(T134:T144)</f>
        <v>0</v>
      </c>
      <c r="AR133" s="128" t="s">
        <v>81</v>
      </c>
      <c r="AT133" s="135" t="s">
        <v>73</v>
      </c>
      <c r="AU133" s="135" t="s">
        <v>81</v>
      </c>
      <c r="AY133" s="128" t="s">
        <v>314</v>
      </c>
      <c r="BK133" s="136">
        <f>SUM(BK134:BK144)</f>
        <v>0</v>
      </c>
    </row>
    <row r="134" spans="2:65" s="1" customFormat="1" ht="24.2" customHeight="1">
      <c r="B134" s="28"/>
      <c r="C134" s="139" t="s">
        <v>81</v>
      </c>
      <c r="D134" s="139" t="s">
        <v>316</v>
      </c>
      <c r="E134" s="140" t="s">
        <v>1700</v>
      </c>
      <c r="F134" s="141" t="s">
        <v>1701</v>
      </c>
      <c r="G134" s="142" t="s">
        <v>319</v>
      </c>
      <c r="H134" s="143">
        <v>15</v>
      </c>
      <c r="I134" s="144"/>
      <c r="J134" s="145">
        <f t="shared" ref="J134:J144" si="0">ROUND(I134*H134,2)</f>
        <v>0</v>
      </c>
      <c r="K134" s="146"/>
      <c r="L134" s="28"/>
      <c r="M134" s="147" t="s">
        <v>1</v>
      </c>
      <c r="N134" s="148" t="s">
        <v>40</v>
      </c>
      <c r="P134" s="149">
        <f t="shared" ref="P134:P144" si="1">O134*H134</f>
        <v>0</v>
      </c>
      <c r="Q134" s="149">
        <v>0</v>
      </c>
      <c r="R134" s="149">
        <f t="shared" ref="R134:R144" si="2">Q134*H134</f>
        <v>0</v>
      </c>
      <c r="S134" s="149">
        <v>0</v>
      </c>
      <c r="T134" s="150">
        <f t="shared" ref="T134:T144" si="3">S134*H134</f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 t="shared" ref="BE134:BE144" si="4">IF(N134="základná",J134,0)</f>
        <v>0</v>
      </c>
      <c r="BF134" s="152">
        <f t="shared" ref="BF134:BF144" si="5">IF(N134="znížená",J134,0)</f>
        <v>0</v>
      </c>
      <c r="BG134" s="152">
        <f t="shared" ref="BG134:BG144" si="6">IF(N134="zákl. prenesená",J134,0)</f>
        <v>0</v>
      </c>
      <c r="BH134" s="152">
        <f t="shared" ref="BH134:BH144" si="7">IF(N134="zníž. prenesená",J134,0)</f>
        <v>0</v>
      </c>
      <c r="BI134" s="152">
        <f t="shared" ref="BI134:BI144" si="8">IF(N134="nulová",J134,0)</f>
        <v>0</v>
      </c>
      <c r="BJ134" s="13" t="s">
        <v>86</v>
      </c>
      <c r="BK134" s="152">
        <f t="shared" ref="BK134:BK144" si="9">ROUND(I134*H134,2)</f>
        <v>0</v>
      </c>
      <c r="BL134" s="13" t="s">
        <v>95</v>
      </c>
      <c r="BM134" s="151" t="s">
        <v>1702</v>
      </c>
    </row>
    <row r="135" spans="2:65" s="1" customFormat="1" ht="24.2" customHeight="1">
      <c r="B135" s="28"/>
      <c r="C135" s="139" t="s">
        <v>86</v>
      </c>
      <c r="D135" s="139" t="s">
        <v>316</v>
      </c>
      <c r="E135" s="140" t="s">
        <v>1703</v>
      </c>
      <c r="F135" s="141" t="s">
        <v>1704</v>
      </c>
      <c r="G135" s="142" t="s">
        <v>319</v>
      </c>
      <c r="H135" s="143">
        <v>15</v>
      </c>
      <c r="I135" s="144"/>
      <c r="J135" s="145">
        <f t="shared" si="0"/>
        <v>0</v>
      </c>
      <c r="K135" s="146"/>
      <c r="L135" s="28"/>
      <c r="M135" s="147" t="s">
        <v>1</v>
      </c>
      <c r="N135" s="148" t="s">
        <v>40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86</v>
      </c>
      <c r="BK135" s="152">
        <f t="shared" si="9"/>
        <v>0</v>
      </c>
      <c r="BL135" s="13" t="s">
        <v>95</v>
      </c>
      <c r="BM135" s="151" t="s">
        <v>1705</v>
      </c>
    </row>
    <row r="136" spans="2:65" s="1" customFormat="1" ht="21.75" customHeight="1">
      <c r="B136" s="28"/>
      <c r="C136" s="139" t="s">
        <v>90</v>
      </c>
      <c r="D136" s="139" t="s">
        <v>316</v>
      </c>
      <c r="E136" s="140" t="s">
        <v>1706</v>
      </c>
      <c r="F136" s="141" t="s">
        <v>1707</v>
      </c>
      <c r="G136" s="142" t="s">
        <v>340</v>
      </c>
      <c r="H136" s="143">
        <v>15</v>
      </c>
      <c r="I136" s="144"/>
      <c r="J136" s="145">
        <f t="shared" si="0"/>
        <v>0</v>
      </c>
      <c r="K136" s="146"/>
      <c r="L136" s="28"/>
      <c r="M136" s="147" t="s">
        <v>1</v>
      </c>
      <c r="N136" s="148" t="s">
        <v>40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95</v>
      </c>
      <c r="BM136" s="151" t="s">
        <v>1708</v>
      </c>
    </row>
    <row r="137" spans="2:65" s="1" customFormat="1" ht="33" customHeight="1">
      <c r="B137" s="28"/>
      <c r="C137" s="139" t="s">
        <v>95</v>
      </c>
      <c r="D137" s="139" t="s">
        <v>316</v>
      </c>
      <c r="E137" s="140" t="s">
        <v>1709</v>
      </c>
      <c r="F137" s="141" t="s">
        <v>1710</v>
      </c>
      <c r="G137" s="142" t="s">
        <v>340</v>
      </c>
      <c r="H137" s="143">
        <v>15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1711</v>
      </c>
    </row>
    <row r="138" spans="2:65" s="1" customFormat="1" ht="24.2" customHeight="1">
      <c r="B138" s="28"/>
      <c r="C138" s="139" t="s">
        <v>330</v>
      </c>
      <c r="D138" s="139" t="s">
        <v>316</v>
      </c>
      <c r="E138" s="140" t="s">
        <v>1712</v>
      </c>
      <c r="F138" s="141" t="s">
        <v>1713</v>
      </c>
      <c r="G138" s="142" t="s">
        <v>1477</v>
      </c>
      <c r="H138" s="143">
        <v>100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1714</v>
      </c>
    </row>
    <row r="139" spans="2:65" s="1" customFormat="1" ht="24.2" customHeight="1">
      <c r="B139" s="28"/>
      <c r="C139" s="139" t="s">
        <v>337</v>
      </c>
      <c r="D139" s="139" t="s">
        <v>316</v>
      </c>
      <c r="E139" s="140" t="s">
        <v>1482</v>
      </c>
      <c r="F139" s="141" t="s">
        <v>476</v>
      </c>
      <c r="G139" s="142" t="s">
        <v>333</v>
      </c>
      <c r="H139" s="143">
        <v>0.113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1715</v>
      </c>
    </row>
    <row r="140" spans="2:65" s="1" customFormat="1" ht="24.2" customHeight="1">
      <c r="B140" s="28"/>
      <c r="C140" s="139" t="s">
        <v>342</v>
      </c>
      <c r="D140" s="139" t="s">
        <v>316</v>
      </c>
      <c r="E140" s="140" t="s">
        <v>1484</v>
      </c>
      <c r="F140" s="141" t="s">
        <v>1485</v>
      </c>
      <c r="G140" s="142" t="s">
        <v>333</v>
      </c>
      <c r="H140" s="143">
        <v>0.113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1716</v>
      </c>
    </row>
    <row r="141" spans="2:65" s="1" customFormat="1" ht="21.75" customHeight="1">
      <c r="B141" s="28"/>
      <c r="C141" s="139" t="s">
        <v>346</v>
      </c>
      <c r="D141" s="139" t="s">
        <v>316</v>
      </c>
      <c r="E141" s="140" t="s">
        <v>1717</v>
      </c>
      <c r="F141" s="141" t="s">
        <v>480</v>
      </c>
      <c r="G141" s="142" t="s">
        <v>333</v>
      </c>
      <c r="H141" s="143">
        <v>0.113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1718</v>
      </c>
    </row>
    <row r="142" spans="2:65" s="1" customFormat="1" ht="24.2" customHeight="1">
      <c r="B142" s="28"/>
      <c r="C142" s="139" t="s">
        <v>335</v>
      </c>
      <c r="D142" s="139" t="s">
        <v>316</v>
      </c>
      <c r="E142" s="140" t="s">
        <v>483</v>
      </c>
      <c r="F142" s="141" t="s">
        <v>484</v>
      </c>
      <c r="G142" s="142" t="s">
        <v>333</v>
      </c>
      <c r="H142" s="143">
        <v>1.1299999999999999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1719</v>
      </c>
    </row>
    <row r="143" spans="2:65" s="1" customFormat="1" ht="24.2" customHeight="1">
      <c r="B143" s="28"/>
      <c r="C143" s="139" t="s">
        <v>353</v>
      </c>
      <c r="D143" s="139" t="s">
        <v>316</v>
      </c>
      <c r="E143" s="140" t="s">
        <v>1720</v>
      </c>
      <c r="F143" s="141" t="s">
        <v>1721</v>
      </c>
      <c r="G143" s="142" t="s">
        <v>333</v>
      </c>
      <c r="H143" s="143">
        <v>0.113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1722</v>
      </c>
    </row>
    <row r="144" spans="2:65" s="1" customFormat="1" ht="24.2" customHeight="1">
      <c r="B144" s="28"/>
      <c r="C144" s="139" t="s">
        <v>357</v>
      </c>
      <c r="D144" s="139" t="s">
        <v>316</v>
      </c>
      <c r="E144" s="140" t="s">
        <v>499</v>
      </c>
      <c r="F144" s="141" t="s">
        <v>500</v>
      </c>
      <c r="G144" s="142" t="s">
        <v>333</v>
      </c>
      <c r="H144" s="143">
        <v>0.113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1723</v>
      </c>
    </row>
    <row r="145" spans="2:65" s="11" customFormat="1" ht="25.9" customHeight="1">
      <c r="B145" s="127"/>
      <c r="D145" s="128" t="s">
        <v>73</v>
      </c>
      <c r="E145" s="129" t="s">
        <v>508</v>
      </c>
      <c r="F145" s="129" t="s">
        <v>509</v>
      </c>
      <c r="I145" s="130"/>
      <c r="J145" s="131">
        <f>BK145</f>
        <v>0</v>
      </c>
      <c r="L145" s="127"/>
      <c r="M145" s="132"/>
      <c r="P145" s="133">
        <f>P146</f>
        <v>0</v>
      </c>
      <c r="R145" s="133">
        <f>R146</f>
        <v>0</v>
      </c>
      <c r="T145" s="134">
        <f>T146</f>
        <v>0</v>
      </c>
      <c r="AR145" s="128" t="s">
        <v>86</v>
      </c>
      <c r="AT145" s="135" t="s">
        <v>73</v>
      </c>
      <c r="AU145" s="135" t="s">
        <v>74</v>
      </c>
      <c r="AY145" s="128" t="s">
        <v>314</v>
      </c>
      <c r="BK145" s="136">
        <f>BK146</f>
        <v>0</v>
      </c>
    </row>
    <row r="146" spans="2:65" s="11" customFormat="1" ht="22.9" customHeight="1">
      <c r="B146" s="127"/>
      <c r="D146" s="128" t="s">
        <v>73</v>
      </c>
      <c r="E146" s="137" t="s">
        <v>557</v>
      </c>
      <c r="F146" s="137" t="s">
        <v>1724</v>
      </c>
      <c r="I146" s="130"/>
      <c r="J146" s="138">
        <f>BK146</f>
        <v>0</v>
      </c>
      <c r="L146" s="127"/>
      <c r="M146" s="132"/>
      <c r="P146" s="133">
        <f>SUM(P147:P165)</f>
        <v>0</v>
      </c>
      <c r="R146" s="133">
        <f>SUM(R147:R165)</f>
        <v>0</v>
      </c>
      <c r="T146" s="134">
        <f>SUM(T147:T165)</f>
        <v>0</v>
      </c>
      <c r="AR146" s="128" t="s">
        <v>86</v>
      </c>
      <c r="AT146" s="135" t="s">
        <v>73</v>
      </c>
      <c r="AU146" s="135" t="s">
        <v>81</v>
      </c>
      <c r="AY146" s="128" t="s">
        <v>314</v>
      </c>
      <c r="BK146" s="136">
        <f>SUM(BK147:BK165)</f>
        <v>0</v>
      </c>
    </row>
    <row r="147" spans="2:65" s="1" customFormat="1" ht="24.2" customHeight="1">
      <c r="B147" s="28"/>
      <c r="C147" s="139" t="s">
        <v>361</v>
      </c>
      <c r="D147" s="139" t="s">
        <v>316</v>
      </c>
      <c r="E147" s="140" t="s">
        <v>1725</v>
      </c>
      <c r="F147" s="141" t="s">
        <v>1726</v>
      </c>
      <c r="G147" s="142" t="s">
        <v>396</v>
      </c>
      <c r="H147" s="143">
        <v>5</v>
      </c>
      <c r="I147" s="144"/>
      <c r="J147" s="145">
        <f t="shared" ref="J147:J165" si="10">ROUND(I147*H147,2)</f>
        <v>0</v>
      </c>
      <c r="K147" s="146"/>
      <c r="L147" s="28"/>
      <c r="M147" s="147" t="s">
        <v>1</v>
      </c>
      <c r="N147" s="148" t="s">
        <v>40</v>
      </c>
      <c r="P147" s="149">
        <f t="shared" ref="P147:P165" si="11">O147*H147</f>
        <v>0</v>
      </c>
      <c r="Q147" s="149">
        <v>0</v>
      </c>
      <c r="R147" s="149">
        <f t="shared" ref="R147:R165" si="12">Q147*H147</f>
        <v>0</v>
      </c>
      <c r="S147" s="149">
        <v>0</v>
      </c>
      <c r="T147" s="150">
        <f t="shared" ref="T147:T165" si="13">S147*H147</f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ref="BE147:BE165" si="14">IF(N147="základná",J147,0)</f>
        <v>0</v>
      </c>
      <c r="BF147" s="152">
        <f t="shared" ref="BF147:BF165" si="15">IF(N147="znížená",J147,0)</f>
        <v>0</v>
      </c>
      <c r="BG147" s="152">
        <f t="shared" ref="BG147:BG165" si="16">IF(N147="zákl. prenesená",J147,0)</f>
        <v>0</v>
      </c>
      <c r="BH147" s="152">
        <f t="shared" ref="BH147:BH165" si="17">IF(N147="zníž. prenesená",J147,0)</f>
        <v>0</v>
      </c>
      <c r="BI147" s="152">
        <f t="shared" ref="BI147:BI165" si="18">IF(N147="nulová",J147,0)</f>
        <v>0</v>
      </c>
      <c r="BJ147" s="13" t="s">
        <v>86</v>
      </c>
      <c r="BK147" s="152">
        <f t="shared" ref="BK147:BK165" si="19">ROUND(I147*H147,2)</f>
        <v>0</v>
      </c>
      <c r="BL147" s="13" t="s">
        <v>378</v>
      </c>
      <c r="BM147" s="151" t="s">
        <v>1727</v>
      </c>
    </row>
    <row r="148" spans="2:65" s="1" customFormat="1" ht="24.2" customHeight="1">
      <c r="B148" s="28"/>
      <c r="C148" s="158" t="s">
        <v>365</v>
      </c>
      <c r="D148" s="158" t="s">
        <v>644</v>
      </c>
      <c r="E148" s="159" t="s">
        <v>1728</v>
      </c>
      <c r="F148" s="160" t="s">
        <v>1729</v>
      </c>
      <c r="G148" s="161" t="s">
        <v>396</v>
      </c>
      <c r="H148" s="162">
        <v>5</v>
      </c>
      <c r="I148" s="163"/>
      <c r="J148" s="164">
        <f t="shared" si="10"/>
        <v>0</v>
      </c>
      <c r="K148" s="165"/>
      <c r="L148" s="166"/>
      <c r="M148" s="167" t="s">
        <v>1</v>
      </c>
      <c r="N148" s="168" t="s">
        <v>40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442</v>
      </c>
      <c r="AT148" s="151" t="s">
        <v>644</v>
      </c>
      <c r="AU148" s="151" t="s">
        <v>86</v>
      </c>
      <c r="AY148" s="13" t="s">
        <v>314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86</v>
      </c>
      <c r="BK148" s="152">
        <f t="shared" si="19"/>
        <v>0</v>
      </c>
      <c r="BL148" s="13" t="s">
        <v>378</v>
      </c>
      <c r="BM148" s="151" t="s">
        <v>1730</v>
      </c>
    </row>
    <row r="149" spans="2:65" s="1" customFormat="1" ht="16.5" customHeight="1">
      <c r="B149" s="28"/>
      <c r="C149" s="139" t="s">
        <v>369</v>
      </c>
      <c r="D149" s="139" t="s">
        <v>316</v>
      </c>
      <c r="E149" s="140" t="s">
        <v>1731</v>
      </c>
      <c r="F149" s="141" t="s">
        <v>1732</v>
      </c>
      <c r="G149" s="142" t="s">
        <v>376</v>
      </c>
      <c r="H149" s="143">
        <v>1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378</v>
      </c>
      <c r="BM149" s="151" t="s">
        <v>1733</v>
      </c>
    </row>
    <row r="150" spans="2:65" s="1" customFormat="1" ht="24.2" customHeight="1">
      <c r="B150" s="28"/>
      <c r="C150" s="158" t="s">
        <v>373</v>
      </c>
      <c r="D150" s="158" t="s">
        <v>644</v>
      </c>
      <c r="E150" s="159" t="s">
        <v>1734</v>
      </c>
      <c r="F150" s="160" t="s">
        <v>1735</v>
      </c>
      <c r="G150" s="161" t="s">
        <v>376</v>
      </c>
      <c r="H150" s="162">
        <v>1</v>
      </c>
      <c r="I150" s="163"/>
      <c r="J150" s="164">
        <f t="shared" si="10"/>
        <v>0</v>
      </c>
      <c r="K150" s="165"/>
      <c r="L150" s="166"/>
      <c r="M150" s="167" t="s">
        <v>1</v>
      </c>
      <c r="N150" s="16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442</v>
      </c>
      <c r="AT150" s="151" t="s">
        <v>644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378</v>
      </c>
      <c r="BM150" s="151" t="s">
        <v>1736</v>
      </c>
    </row>
    <row r="151" spans="2:65" s="1" customFormat="1" ht="16.5" customHeight="1">
      <c r="B151" s="28"/>
      <c r="C151" s="139" t="s">
        <v>378</v>
      </c>
      <c r="D151" s="139" t="s">
        <v>316</v>
      </c>
      <c r="E151" s="140" t="s">
        <v>1737</v>
      </c>
      <c r="F151" s="141" t="s">
        <v>1738</v>
      </c>
      <c r="G151" s="142" t="s">
        <v>376</v>
      </c>
      <c r="H151" s="143">
        <v>4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378</v>
      </c>
      <c r="BM151" s="151" t="s">
        <v>1739</v>
      </c>
    </row>
    <row r="152" spans="2:65" s="1" customFormat="1" ht="24.2" customHeight="1">
      <c r="B152" s="28"/>
      <c r="C152" s="158" t="s">
        <v>382</v>
      </c>
      <c r="D152" s="158" t="s">
        <v>644</v>
      </c>
      <c r="E152" s="159" t="s">
        <v>1740</v>
      </c>
      <c r="F152" s="160" t="s">
        <v>1741</v>
      </c>
      <c r="G152" s="161" t="s">
        <v>376</v>
      </c>
      <c r="H152" s="162">
        <v>4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1742</v>
      </c>
    </row>
    <row r="153" spans="2:65" s="1" customFormat="1" ht="16.5" customHeight="1">
      <c r="B153" s="28"/>
      <c r="C153" s="139" t="s">
        <v>386</v>
      </c>
      <c r="D153" s="139" t="s">
        <v>316</v>
      </c>
      <c r="E153" s="140" t="s">
        <v>1743</v>
      </c>
      <c r="F153" s="141" t="s">
        <v>1744</v>
      </c>
      <c r="G153" s="142" t="s">
        <v>376</v>
      </c>
      <c r="H153" s="143">
        <v>7.5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1745</v>
      </c>
    </row>
    <row r="154" spans="2:65" s="1" customFormat="1" ht="24.2" customHeight="1">
      <c r="B154" s="28"/>
      <c r="C154" s="158" t="s">
        <v>390</v>
      </c>
      <c r="D154" s="158" t="s">
        <v>644</v>
      </c>
      <c r="E154" s="159" t="s">
        <v>1746</v>
      </c>
      <c r="F154" s="160" t="s">
        <v>1747</v>
      </c>
      <c r="G154" s="161" t="s">
        <v>376</v>
      </c>
      <c r="H154" s="162">
        <v>7.5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1748</v>
      </c>
    </row>
    <row r="155" spans="2:65" s="1" customFormat="1" ht="21.75" customHeight="1">
      <c r="B155" s="28"/>
      <c r="C155" s="139" t="s">
        <v>7</v>
      </c>
      <c r="D155" s="139" t="s">
        <v>316</v>
      </c>
      <c r="E155" s="140" t="s">
        <v>1749</v>
      </c>
      <c r="F155" s="141" t="s">
        <v>1750</v>
      </c>
      <c r="G155" s="142" t="s">
        <v>376</v>
      </c>
      <c r="H155" s="143">
        <v>1.5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378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1751</v>
      </c>
    </row>
    <row r="156" spans="2:65" s="1" customFormat="1" ht="21.75" customHeight="1">
      <c r="B156" s="28"/>
      <c r="C156" s="158" t="s">
        <v>398</v>
      </c>
      <c r="D156" s="158" t="s">
        <v>644</v>
      </c>
      <c r="E156" s="159" t="s">
        <v>1752</v>
      </c>
      <c r="F156" s="160" t="s">
        <v>1753</v>
      </c>
      <c r="G156" s="161" t="s">
        <v>376</v>
      </c>
      <c r="H156" s="162">
        <v>1.5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1754</v>
      </c>
    </row>
    <row r="157" spans="2:65" s="1" customFormat="1" ht="21.75" customHeight="1">
      <c r="B157" s="28"/>
      <c r="C157" s="139" t="s">
        <v>402</v>
      </c>
      <c r="D157" s="139" t="s">
        <v>316</v>
      </c>
      <c r="E157" s="140" t="s">
        <v>1755</v>
      </c>
      <c r="F157" s="141" t="s">
        <v>1756</v>
      </c>
      <c r="G157" s="142" t="s">
        <v>396</v>
      </c>
      <c r="H157" s="143">
        <v>1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1757</v>
      </c>
    </row>
    <row r="158" spans="2:65" s="1" customFormat="1" ht="24.2" customHeight="1">
      <c r="B158" s="28"/>
      <c r="C158" s="158" t="s">
        <v>406</v>
      </c>
      <c r="D158" s="158" t="s">
        <v>644</v>
      </c>
      <c r="E158" s="159" t="s">
        <v>1758</v>
      </c>
      <c r="F158" s="160" t="s">
        <v>1759</v>
      </c>
      <c r="G158" s="161" t="s">
        <v>396</v>
      </c>
      <c r="H158" s="162">
        <v>1</v>
      </c>
      <c r="I158" s="163"/>
      <c r="J158" s="164">
        <f t="shared" si="10"/>
        <v>0</v>
      </c>
      <c r="K158" s="165"/>
      <c r="L158" s="166"/>
      <c r="M158" s="167" t="s">
        <v>1</v>
      </c>
      <c r="N158" s="16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1760</v>
      </c>
    </row>
    <row r="159" spans="2:65" s="1" customFormat="1" ht="21.75" customHeight="1">
      <c r="B159" s="28"/>
      <c r="C159" s="139" t="s">
        <v>410</v>
      </c>
      <c r="D159" s="139" t="s">
        <v>316</v>
      </c>
      <c r="E159" s="140" t="s">
        <v>1761</v>
      </c>
      <c r="F159" s="141" t="s">
        <v>1762</v>
      </c>
      <c r="G159" s="142" t="s">
        <v>396</v>
      </c>
      <c r="H159" s="143">
        <v>4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1763</v>
      </c>
    </row>
    <row r="160" spans="2:65" s="1" customFormat="1" ht="24.2" customHeight="1">
      <c r="B160" s="28"/>
      <c r="C160" s="158" t="s">
        <v>414</v>
      </c>
      <c r="D160" s="158" t="s">
        <v>644</v>
      </c>
      <c r="E160" s="159" t="s">
        <v>1764</v>
      </c>
      <c r="F160" s="160" t="s">
        <v>1765</v>
      </c>
      <c r="G160" s="161" t="s">
        <v>396</v>
      </c>
      <c r="H160" s="162">
        <v>1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1766</v>
      </c>
    </row>
    <row r="161" spans="2:65" s="1" customFormat="1" ht="24.2" customHeight="1">
      <c r="B161" s="28"/>
      <c r="C161" s="158" t="s">
        <v>418</v>
      </c>
      <c r="D161" s="158" t="s">
        <v>644</v>
      </c>
      <c r="E161" s="159" t="s">
        <v>1767</v>
      </c>
      <c r="F161" s="160" t="s">
        <v>1768</v>
      </c>
      <c r="G161" s="161" t="s">
        <v>396</v>
      </c>
      <c r="H161" s="162">
        <v>3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1769</v>
      </c>
    </row>
    <row r="162" spans="2:65" s="1" customFormat="1" ht="21.75" customHeight="1">
      <c r="B162" s="28"/>
      <c r="C162" s="139" t="s">
        <v>422</v>
      </c>
      <c r="D162" s="139" t="s">
        <v>316</v>
      </c>
      <c r="E162" s="140" t="s">
        <v>1770</v>
      </c>
      <c r="F162" s="141" t="s">
        <v>1771</v>
      </c>
      <c r="G162" s="142" t="s">
        <v>396</v>
      </c>
      <c r="H162" s="143">
        <v>1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1772</v>
      </c>
    </row>
    <row r="163" spans="2:65" s="1" customFormat="1" ht="16.5" customHeight="1">
      <c r="B163" s="28"/>
      <c r="C163" s="158" t="s">
        <v>426</v>
      </c>
      <c r="D163" s="158" t="s">
        <v>644</v>
      </c>
      <c r="E163" s="159" t="s">
        <v>1773</v>
      </c>
      <c r="F163" s="160" t="s">
        <v>1774</v>
      </c>
      <c r="G163" s="161" t="s">
        <v>396</v>
      </c>
      <c r="H163" s="162">
        <v>1</v>
      </c>
      <c r="I163" s="163"/>
      <c r="J163" s="164">
        <f t="shared" si="10"/>
        <v>0</v>
      </c>
      <c r="K163" s="165"/>
      <c r="L163" s="166"/>
      <c r="M163" s="167" t="s">
        <v>1</v>
      </c>
      <c r="N163" s="16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1775</v>
      </c>
    </row>
    <row r="164" spans="2:65" s="1" customFormat="1" ht="16.5" customHeight="1">
      <c r="B164" s="28"/>
      <c r="C164" s="139" t="s">
        <v>430</v>
      </c>
      <c r="D164" s="139" t="s">
        <v>316</v>
      </c>
      <c r="E164" s="140" t="s">
        <v>1776</v>
      </c>
      <c r="F164" s="141" t="s">
        <v>1777</v>
      </c>
      <c r="G164" s="142" t="s">
        <v>1497</v>
      </c>
      <c r="H164" s="171"/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1778</v>
      </c>
    </row>
    <row r="165" spans="2:65" s="1" customFormat="1" ht="24.2" customHeight="1">
      <c r="B165" s="28"/>
      <c r="C165" s="139" t="s">
        <v>434</v>
      </c>
      <c r="D165" s="139" t="s">
        <v>316</v>
      </c>
      <c r="E165" s="140" t="s">
        <v>1779</v>
      </c>
      <c r="F165" s="141" t="s">
        <v>1780</v>
      </c>
      <c r="G165" s="142" t="s">
        <v>1497</v>
      </c>
      <c r="H165" s="171"/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1781</v>
      </c>
    </row>
    <row r="166" spans="2:65" s="11" customFormat="1" ht="25.9" customHeight="1">
      <c r="B166" s="127"/>
      <c r="D166" s="128" t="s">
        <v>73</v>
      </c>
      <c r="E166" s="129" t="s">
        <v>1450</v>
      </c>
      <c r="F166" s="129" t="s">
        <v>1451</v>
      </c>
      <c r="I166" s="130"/>
      <c r="J166" s="131">
        <f>BK166</f>
        <v>0</v>
      </c>
      <c r="L166" s="127"/>
      <c r="M166" s="132"/>
      <c r="P166" s="133">
        <f>SUM(P167:P169)</f>
        <v>0</v>
      </c>
      <c r="R166" s="133">
        <f>SUM(R167:R169)</f>
        <v>0</v>
      </c>
      <c r="T166" s="134">
        <f>SUM(T167:T169)</f>
        <v>0</v>
      </c>
      <c r="AR166" s="128" t="s">
        <v>95</v>
      </c>
      <c r="AT166" s="135" t="s">
        <v>73</v>
      </c>
      <c r="AU166" s="135" t="s">
        <v>74</v>
      </c>
      <c r="AY166" s="128" t="s">
        <v>314</v>
      </c>
      <c r="BK166" s="136">
        <f>SUM(BK167:BK169)</f>
        <v>0</v>
      </c>
    </row>
    <row r="167" spans="2:65" s="1" customFormat="1" ht="33" customHeight="1">
      <c r="B167" s="28"/>
      <c r="C167" s="139" t="s">
        <v>438</v>
      </c>
      <c r="D167" s="139" t="s">
        <v>316</v>
      </c>
      <c r="E167" s="140" t="s">
        <v>1782</v>
      </c>
      <c r="F167" s="141" t="s">
        <v>1783</v>
      </c>
      <c r="G167" s="142" t="s">
        <v>1454</v>
      </c>
      <c r="H167" s="143">
        <v>8</v>
      </c>
      <c r="I167" s="144"/>
      <c r="J167" s="145">
        <f>ROUND(I167*H167,2)</f>
        <v>0</v>
      </c>
      <c r="K167" s="146"/>
      <c r="L167" s="28"/>
      <c r="M167" s="147" t="s">
        <v>1</v>
      </c>
      <c r="N167" s="148" t="s">
        <v>40</v>
      </c>
      <c r="P167" s="149">
        <f>O167*H167</f>
        <v>0</v>
      </c>
      <c r="Q167" s="149">
        <v>0</v>
      </c>
      <c r="R167" s="149">
        <f>Q167*H167</f>
        <v>0</v>
      </c>
      <c r="S167" s="149">
        <v>0</v>
      </c>
      <c r="T167" s="150">
        <f>S167*H167</f>
        <v>0</v>
      </c>
      <c r="AR167" s="151" t="s">
        <v>1692</v>
      </c>
      <c r="AT167" s="151" t="s">
        <v>316</v>
      </c>
      <c r="AU167" s="151" t="s">
        <v>81</v>
      </c>
      <c r="AY167" s="13" t="s">
        <v>314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86</v>
      </c>
      <c r="BK167" s="152">
        <f>ROUND(I167*H167,2)</f>
        <v>0</v>
      </c>
      <c r="BL167" s="13" t="s">
        <v>1692</v>
      </c>
      <c r="BM167" s="151" t="s">
        <v>1784</v>
      </c>
    </row>
    <row r="168" spans="2:65" s="1" customFormat="1" ht="33" customHeight="1">
      <c r="B168" s="28"/>
      <c r="C168" s="139" t="s">
        <v>442</v>
      </c>
      <c r="D168" s="139" t="s">
        <v>316</v>
      </c>
      <c r="E168" s="140" t="s">
        <v>1785</v>
      </c>
      <c r="F168" s="141" t="s">
        <v>1786</v>
      </c>
      <c r="G168" s="142" t="s">
        <v>1454</v>
      </c>
      <c r="H168" s="143">
        <v>8</v>
      </c>
      <c r="I168" s="144"/>
      <c r="J168" s="145">
        <f>ROUND(I168*H168,2)</f>
        <v>0</v>
      </c>
      <c r="K168" s="146"/>
      <c r="L168" s="28"/>
      <c r="M168" s="147" t="s">
        <v>1</v>
      </c>
      <c r="N168" s="148" t="s">
        <v>40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1692</v>
      </c>
      <c r="AT168" s="151" t="s">
        <v>316</v>
      </c>
      <c r="AU168" s="151" t="s">
        <v>81</v>
      </c>
      <c r="AY168" s="13" t="s">
        <v>314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86</v>
      </c>
      <c r="BK168" s="152">
        <f>ROUND(I168*H168,2)</f>
        <v>0</v>
      </c>
      <c r="BL168" s="13" t="s">
        <v>1692</v>
      </c>
      <c r="BM168" s="151" t="s">
        <v>1787</v>
      </c>
    </row>
    <row r="169" spans="2:65" s="1" customFormat="1" ht="37.9" customHeight="1">
      <c r="B169" s="28"/>
      <c r="C169" s="139" t="s">
        <v>446</v>
      </c>
      <c r="D169" s="139" t="s">
        <v>316</v>
      </c>
      <c r="E169" s="140" t="s">
        <v>1788</v>
      </c>
      <c r="F169" s="141" t="s">
        <v>1789</v>
      </c>
      <c r="G169" s="142" t="s">
        <v>1454</v>
      </c>
      <c r="H169" s="143">
        <v>4</v>
      </c>
      <c r="I169" s="144"/>
      <c r="J169" s="145">
        <f>ROUND(I169*H169,2)</f>
        <v>0</v>
      </c>
      <c r="K169" s="146"/>
      <c r="L169" s="28"/>
      <c r="M169" s="147" t="s">
        <v>1</v>
      </c>
      <c r="N169" s="148" t="s">
        <v>40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1692</v>
      </c>
      <c r="AT169" s="151" t="s">
        <v>316</v>
      </c>
      <c r="AU169" s="151" t="s">
        <v>81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1692</v>
      </c>
      <c r="BM169" s="151" t="s">
        <v>1790</v>
      </c>
    </row>
    <row r="170" spans="2:65" s="11" customFormat="1" ht="25.9" customHeight="1">
      <c r="B170" s="127"/>
      <c r="D170" s="128" t="s">
        <v>73</v>
      </c>
      <c r="E170" s="129" t="s">
        <v>644</v>
      </c>
      <c r="F170" s="129" t="s">
        <v>1464</v>
      </c>
      <c r="I170" s="130"/>
      <c r="J170" s="131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90</v>
      </c>
      <c r="AT170" s="135" t="s">
        <v>73</v>
      </c>
      <c r="AU170" s="135" t="s">
        <v>74</v>
      </c>
      <c r="AY170" s="128" t="s">
        <v>314</v>
      </c>
      <c r="BK170" s="136">
        <f>BK171</f>
        <v>0</v>
      </c>
    </row>
    <row r="171" spans="2:65" s="11" customFormat="1" ht="22.9" customHeight="1">
      <c r="B171" s="127"/>
      <c r="D171" s="128" t="s">
        <v>73</v>
      </c>
      <c r="E171" s="137" t="s">
        <v>1791</v>
      </c>
      <c r="F171" s="137" t="s">
        <v>1792</v>
      </c>
      <c r="I171" s="130"/>
      <c r="J171" s="138">
        <f>BK171</f>
        <v>0</v>
      </c>
      <c r="L171" s="127"/>
      <c r="M171" s="132"/>
      <c r="P171" s="133">
        <f>SUM(P172:P175)</f>
        <v>0</v>
      </c>
      <c r="R171" s="133">
        <f>SUM(R172:R175)</f>
        <v>0</v>
      </c>
      <c r="T171" s="134">
        <f>SUM(T172:T175)</f>
        <v>0</v>
      </c>
      <c r="AR171" s="128" t="s">
        <v>90</v>
      </c>
      <c r="AT171" s="135" t="s">
        <v>73</v>
      </c>
      <c r="AU171" s="135" t="s">
        <v>81</v>
      </c>
      <c r="AY171" s="128" t="s">
        <v>314</v>
      </c>
      <c r="BK171" s="136">
        <f>SUM(BK172:BK175)</f>
        <v>0</v>
      </c>
    </row>
    <row r="172" spans="2:65" s="1" customFormat="1" ht="16.5" customHeight="1">
      <c r="B172" s="28"/>
      <c r="C172" s="139" t="s">
        <v>450</v>
      </c>
      <c r="D172" s="139" t="s">
        <v>316</v>
      </c>
      <c r="E172" s="140" t="s">
        <v>1793</v>
      </c>
      <c r="F172" s="141" t="s">
        <v>198</v>
      </c>
      <c r="G172" s="142" t="s">
        <v>1593</v>
      </c>
      <c r="H172" s="143">
        <v>1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1198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1198</v>
      </c>
      <c r="BM172" s="151" t="s">
        <v>1794</v>
      </c>
    </row>
    <row r="173" spans="2:65" s="1" customFormat="1" ht="16.5" customHeight="1">
      <c r="B173" s="28"/>
      <c r="C173" s="139" t="s">
        <v>454</v>
      </c>
      <c r="D173" s="139" t="s">
        <v>316</v>
      </c>
      <c r="E173" s="140" t="s">
        <v>1690</v>
      </c>
      <c r="F173" s="141" t="s">
        <v>1795</v>
      </c>
      <c r="G173" s="142" t="s">
        <v>1370</v>
      </c>
      <c r="H173" s="143">
        <v>1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0</v>
      </c>
      <c r="R173" s="149">
        <f>Q173*H173</f>
        <v>0</v>
      </c>
      <c r="S173" s="149">
        <v>0</v>
      </c>
      <c r="T173" s="150">
        <f>S173*H173</f>
        <v>0</v>
      </c>
      <c r="AR173" s="151" t="s">
        <v>1198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1198</v>
      </c>
      <c r="BM173" s="151" t="s">
        <v>1796</v>
      </c>
    </row>
    <row r="174" spans="2:65" s="1" customFormat="1" ht="24.2" customHeight="1">
      <c r="B174" s="28"/>
      <c r="C174" s="139" t="s">
        <v>458</v>
      </c>
      <c r="D174" s="139" t="s">
        <v>316</v>
      </c>
      <c r="E174" s="140" t="s">
        <v>1797</v>
      </c>
      <c r="F174" s="141" t="s">
        <v>1798</v>
      </c>
      <c r="G174" s="142" t="s">
        <v>396</v>
      </c>
      <c r="H174" s="143">
        <v>1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1198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1198</v>
      </c>
      <c r="BM174" s="151" t="s">
        <v>1799</v>
      </c>
    </row>
    <row r="175" spans="2:65" s="1" customFormat="1" ht="24.2" customHeight="1">
      <c r="B175" s="28"/>
      <c r="C175" s="139" t="s">
        <v>462</v>
      </c>
      <c r="D175" s="139" t="s">
        <v>316</v>
      </c>
      <c r="E175" s="140" t="s">
        <v>1800</v>
      </c>
      <c r="F175" s="141" t="s">
        <v>1801</v>
      </c>
      <c r="G175" s="142" t="s">
        <v>396</v>
      </c>
      <c r="H175" s="143">
        <v>1</v>
      </c>
      <c r="I175" s="144"/>
      <c r="J175" s="145">
        <f>ROUND(I175*H175,2)</f>
        <v>0</v>
      </c>
      <c r="K175" s="146"/>
      <c r="L175" s="28"/>
      <c r="M175" s="153" t="s">
        <v>1</v>
      </c>
      <c r="N175" s="154" t="s">
        <v>40</v>
      </c>
      <c r="O175" s="155"/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AR175" s="151" t="s">
        <v>1198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1198</v>
      </c>
      <c r="BM175" s="151" t="s">
        <v>1802</v>
      </c>
    </row>
    <row r="176" spans="2:65" s="1" customFormat="1" ht="6.95" customHeight="1">
      <c r="B176" s="43"/>
      <c r="C176" s="44"/>
      <c r="D176" s="44"/>
      <c r="E176" s="44"/>
      <c r="F176" s="44"/>
      <c r="G176" s="44"/>
      <c r="H176" s="44"/>
      <c r="I176" s="44"/>
      <c r="J176" s="44"/>
      <c r="K176" s="44"/>
      <c r="L176" s="28"/>
    </row>
  </sheetData>
  <sheetProtection algorithmName="SHA-512" hashValue="uwMmLlfi0ZF/aRQIZTjxxHEziIYOrJIe9DpPetv6dOc6haFrpsn4rQ5LeeJOdU+PDtGofTJvQLfIOSztMvn7AQ==" saltValue="xkFOdJIemHq3079LTKnhBUwf86eK0+bc9TWQ16auKuOwmEb+Watb/bIc7SDOLNBSVSIlp9NEs01zYQaiEudKLw==" spinCount="100000" sheet="1" objects="1" scenarios="1" formatColumns="0" formatRows="0" autoFilter="0"/>
  <autoFilter ref="C130:K175" xr:uid="{00000000-0009-0000-0000-000009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6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126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280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1803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ROUND((SUM(BE136:BE267)),  2)</f>
        <v>0</v>
      </c>
      <c r="G37" s="96"/>
      <c r="H37" s="96"/>
      <c r="I37" s="97">
        <v>0.2</v>
      </c>
      <c r="J37" s="95">
        <f>ROUND(((SUM(BE136:BE267))*I37),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ROUND((SUM(BF136:BF267)),  2)</f>
        <v>0</v>
      </c>
      <c r="G38" s="96"/>
      <c r="H38" s="96"/>
      <c r="I38" s="97">
        <v>0.2</v>
      </c>
      <c r="J38" s="95">
        <f>ROUND(((SUM(BF136:BF267))*I38),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ROUND((SUM(BG136:BG267)),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ROUND((SUM(BH136:BH267)),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ROUND((SUM(BI136:BI267)),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280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 xml:space="preserve">SO.101_ZTI1 - Zdravotechnika 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8" customFormat="1" ht="24.95" hidden="1" customHeight="1">
      <c r="B103" s="110"/>
      <c r="D103" s="111" t="s">
        <v>1804</v>
      </c>
      <c r="E103" s="112"/>
      <c r="F103" s="112"/>
      <c r="G103" s="112"/>
      <c r="H103" s="112"/>
      <c r="I103" s="112"/>
      <c r="J103" s="113">
        <f>J145</f>
        <v>0</v>
      </c>
      <c r="L103" s="110"/>
    </row>
    <row r="104" spans="2:47" s="8" customFormat="1" ht="24.95" hidden="1" customHeight="1">
      <c r="B104" s="110"/>
      <c r="D104" s="111" t="s">
        <v>292</v>
      </c>
      <c r="E104" s="112"/>
      <c r="F104" s="112"/>
      <c r="G104" s="112"/>
      <c r="H104" s="112"/>
      <c r="I104" s="112"/>
      <c r="J104" s="113">
        <f>J148</f>
        <v>0</v>
      </c>
      <c r="L104" s="110"/>
    </row>
    <row r="105" spans="2:47" s="9" customFormat="1" ht="19.899999999999999" hidden="1" customHeight="1">
      <c r="B105" s="114"/>
      <c r="D105" s="115" t="s">
        <v>580</v>
      </c>
      <c r="E105" s="116"/>
      <c r="F105" s="116"/>
      <c r="G105" s="116"/>
      <c r="H105" s="116"/>
      <c r="I105" s="116"/>
      <c r="J105" s="117">
        <f>J149</f>
        <v>0</v>
      </c>
      <c r="L105" s="114"/>
    </row>
    <row r="106" spans="2:47" s="9" customFormat="1" ht="19.899999999999999" hidden="1" customHeight="1">
      <c r="B106" s="114"/>
      <c r="D106" s="115" t="s">
        <v>294</v>
      </c>
      <c r="E106" s="116"/>
      <c r="F106" s="116"/>
      <c r="G106" s="116"/>
      <c r="H106" s="116"/>
      <c r="I106" s="116"/>
      <c r="J106" s="117">
        <f>J160</f>
        <v>0</v>
      </c>
      <c r="L106" s="114"/>
    </row>
    <row r="107" spans="2:47" s="9" customFormat="1" ht="19.899999999999999" hidden="1" customHeight="1">
      <c r="B107" s="114"/>
      <c r="D107" s="115" t="s">
        <v>1805</v>
      </c>
      <c r="E107" s="116"/>
      <c r="F107" s="116"/>
      <c r="G107" s="116"/>
      <c r="H107" s="116"/>
      <c r="I107" s="116"/>
      <c r="J107" s="117">
        <f>J192</f>
        <v>0</v>
      </c>
      <c r="L107" s="114"/>
    </row>
    <row r="108" spans="2:47" s="9" customFormat="1" ht="19.899999999999999" hidden="1" customHeight="1">
      <c r="B108" s="114"/>
      <c r="D108" s="115" t="s">
        <v>1806</v>
      </c>
      <c r="E108" s="116"/>
      <c r="F108" s="116"/>
      <c r="G108" s="116"/>
      <c r="H108" s="116"/>
      <c r="I108" s="116"/>
      <c r="J108" s="117">
        <f>J215</f>
        <v>0</v>
      </c>
      <c r="L108" s="114"/>
    </row>
    <row r="109" spans="2:47" s="9" customFormat="1" ht="19.899999999999999" hidden="1" customHeight="1">
      <c r="B109" s="114"/>
      <c r="D109" s="115" t="s">
        <v>1807</v>
      </c>
      <c r="E109" s="116"/>
      <c r="F109" s="116"/>
      <c r="G109" s="116"/>
      <c r="H109" s="116"/>
      <c r="I109" s="116"/>
      <c r="J109" s="117">
        <f>J218</f>
        <v>0</v>
      </c>
      <c r="L109" s="114"/>
    </row>
    <row r="110" spans="2:47" s="8" customFormat="1" ht="24.95" hidden="1" customHeight="1">
      <c r="B110" s="110"/>
      <c r="D110" s="111" t="s">
        <v>1808</v>
      </c>
      <c r="E110" s="112"/>
      <c r="F110" s="112"/>
      <c r="G110" s="112"/>
      <c r="H110" s="112"/>
      <c r="I110" s="112"/>
      <c r="J110" s="113">
        <f>J263</f>
        <v>0</v>
      </c>
      <c r="L110" s="110"/>
    </row>
    <row r="111" spans="2:47" s="8" customFormat="1" ht="24.95" hidden="1" customHeight="1">
      <c r="B111" s="110"/>
      <c r="D111" s="111" t="s">
        <v>1462</v>
      </c>
      <c r="E111" s="112"/>
      <c r="F111" s="112"/>
      <c r="G111" s="112"/>
      <c r="H111" s="112"/>
      <c r="I111" s="112"/>
      <c r="J111" s="113">
        <f>J265</f>
        <v>0</v>
      </c>
      <c r="L111" s="110"/>
    </row>
    <row r="112" spans="2:47" s="8" customFormat="1" ht="24.95" hidden="1" customHeight="1">
      <c r="B112" s="110"/>
      <c r="D112" s="111" t="s">
        <v>1225</v>
      </c>
      <c r="E112" s="112"/>
      <c r="F112" s="112"/>
      <c r="G112" s="112"/>
      <c r="H112" s="112"/>
      <c r="I112" s="112"/>
      <c r="J112" s="113">
        <f>J266</f>
        <v>0</v>
      </c>
      <c r="L112" s="110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301" t="str">
        <f>E7</f>
        <v>Rozšírenie kapacít MŠ Oštepová 1, Košice</v>
      </c>
      <c r="F122" s="302"/>
      <c r="G122" s="302"/>
      <c r="H122" s="302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301" t="s">
        <v>278</v>
      </c>
      <c r="F124" s="265"/>
      <c r="G124" s="265"/>
      <c r="H124" s="265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271" t="s">
        <v>280</v>
      </c>
      <c r="F126" s="303"/>
      <c r="G126" s="303"/>
      <c r="H126" s="303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16.5" customHeight="1">
      <c r="B128" s="28"/>
      <c r="E128" s="289" t="str">
        <f>E13</f>
        <v xml:space="preserve">SO.101_ZTI1 - Zdravotechnika </v>
      </c>
      <c r="F128" s="303"/>
      <c r="G128" s="303"/>
      <c r="H128" s="303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P137+P145+P148+P263+P265+P266</f>
        <v>0</v>
      </c>
      <c r="Q136" s="52"/>
      <c r="R136" s="124">
        <f>R137+R145+R148+R263+R265+R266</f>
        <v>0</v>
      </c>
      <c r="S136" s="52"/>
      <c r="T136" s="125">
        <f>T137+T145+T148+T263+T265+T266</f>
        <v>0</v>
      </c>
      <c r="AT136" s="13" t="s">
        <v>73</v>
      </c>
      <c r="AU136" s="13" t="s">
        <v>287</v>
      </c>
      <c r="BK136" s="126">
        <f>BK137+BK145+BK148+BK263+BK265+BK266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</f>
        <v>0</v>
      </c>
      <c r="R137" s="133">
        <f>R138</f>
        <v>0</v>
      </c>
      <c r="T137" s="134">
        <f>T138</f>
        <v>0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</f>
        <v>0</v>
      </c>
    </row>
    <row r="138" spans="2:65" s="11" customFormat="1" ht="22.9" customHeight="1">
      <c r="B138" s="127"/>
      <c r="D138" s="128" t="s">
        <v>73</v>
      </c>
      <c r="E138" s="137" t="s">
        <v>335</v>
      </c>
      <c r="F138" s="137" t="s">
        <v>336</v>
      </c>
      <c r="I138" s="130"/>
      <c r="J138" s="138">
        <f>BK138</f>
        <v>0</v>
      </c>
      <c r="L138" s="127"/>
      <c r="M138" s="132"/>
      <c r="P138" s="133">
        <f>SUM(P139:P144)</f>
        <v>0</v>
      </c>
      <c r="R138" s="133">
        <f>SUM(R139:R144)</f>
        <v>0</v>
      </c>
      <c r="T138" s="134">
        <f>SUM(T139:T144)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SUM(BK139:BK144)</f>
        <v>0</v>
      </c>
    </row>
    <row r="139" spans="2:65" s="1" customFormat="1" ht="24.2" customHeight="1">
      <c r="B139" s="28"/>
      <c r="C139" s="139" t="s">
        <v>81</v>
      </c>
      <c r="D139" s="139" t="s">
        <v>316</v>
      </c>
      <c r="E139" s="140" t="s">
        <v>1809</v>
      </c>
      <c r="F139" s="141" t="s">
        <v>1810</v>
      </c>
      <c r="G139" s="142" t="s">
        <v>1477</v>
      </c>
      <c r="H139" s="143">
        <v>265</v>
      </c>
      <c r="I139" s="144"/>
      <c r="J139" s="145">
        <f t="shared" ref="J139:J144" si="0">ROUND(I139*H139,2)</f>
        <v>0</v>
      </c>
      <c r="K139" s="146"/>
      <c r="L139" s="28"/>
      <c r="M139" s="147" t="s">
        <v>1</v>
      </c>
      <c r="N139" s="148" t="s">
        <v>40</v>
      </c>
      <c r="P139" s="149">
        <f t="shared" ref="P139:P144" si="1">O139*H139</f>
        <v>0</v>
      </c>
      <c r="Q139" s="149">
        <v>0</v>
      </c>
      <c r="R139" s="149">
        <f t="shared" ref="R139:R144" si="2">Q139*H139</f>
        <v>0</v>
      </c>
      <c r="S139" s="149">
        <v>0</v>
      </c>
      <c r="T139" s="150">
        <f t="shared" ref="T139:T144" si="3"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ref="BE139:BE144" si="4">IF(N139="základná",J139,0)</f>
        <v>0</v>
      </c>
      <c r="BF139" s="152">
        <f t="shared" ref="BF139:BF144" si="5">IF(N139="znížená",J139,0)</f>
        <v>0</v>
      </c>
      <c r="BG139" s="152">
        <f t="shared" ref="BG139:BG144" si="6">IF(N139="zákl. prenesená",J139,0)</f>
        <v>0</v>
      </c>
      <c r="BH139" s="152">
        <f t="shared" ref="BH139:BH144" si="7">IF(N139="zníž. prenesená",J139,0)</f>
        <v>0</v>
      </c>
      <c r="BI139" s="152">
        <f t="shared" ref="BI139:BI144" si="8">IF(N139="nulová",J139,0)</f>
        <v>0</v>
      </c>
      <c r="BJ139" s="13" t="s">
        <v>86</v>
      </c>
      <c r="BK139" s="152">
        <f t="shared" ref="BK139:BK144" si="9">ROUND(I139*H139,2)</f>
        <v>0</v>
      </c>
      <c r="BL139" s="13" t="s">
        <v>95</v>
      </c>
      <c r="BM139" s="151" t="s">
        <v>1811</v>
      </c>
    </row>
    <row r="140" spans="2:65" s="1" customFormat="1" ht="24.2" customHeight="1">
      <c r="B140" s="28"/>
      <c r="C140" s="139" t="s">
        <v>86</v>
      </c>
      <c r="D140" s="139" t="s">
        <v>316</v>
      </c>
      <c r="E140" s="140" t="s">
        <v>475</v>
      </c>
      <c r="F140" s="141" t="s">
        <v>476</v>
      </c>
      <c r="G140" s="142" t="s">
        <v>333</v>
      </c>
      <c r="H140" s="143">
        <v>1.2130000000000001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1812</v>
      </c>
    </row>
    <row r="141" spans="2:65" s="1" customFormat="1" ht="24.2" customHeight="1">
      <c r="B141" s="28"/>
      <c r="C141" s="139" t="s">
        <v>90</v>
      </c>
      <c r="D141" s="139" t="s">
        <v>316</v>
      </c>
      <c r="E141" s="140" t="s">
        <v>1813</v>
      </c>
      <c r="F141" s="141" t="s">
        <v>1485</v>
      </c>
      <c r="G141" s="142" t="s">
        <v>333</v>
      </c>
      <c r="H141" s="143">
        <v>1.2130000000000001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1814</v>
      </c>
    </row>
    <row r="142" spans="2:65" s="1" customFormat="1" ht="21.75" customHeight="1">
      <c r="B142" s="28"/>
      <c r="C142" s="139" t="s">
        <v>95</v>
      </c>
      <c r="D142" s="139" t="s">
        <v>316</v>
      </c>
      <c r="E142" s="140" t="s">
        <v>479</v>
      </c>
      <c r="F142" s="141" t="s">
        <v>480</v>
      </c>
      <c r="G142" s="142" t="s">
        <v>333</v>
      </c>
      <c r="H142" s="143">
        <v>1.2130000000000001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1815</v>
      </c>
    </row>
    <row r="143" spans="2:65" s="1" customFormat="1" ht="24.2" customHeight="1">
      <c r="B143" s="28"/>
      <c r="C143" s="139" t="s">
        <v>330</v>
      </c>
      <c r="D143" s="139" t="s">
        <v>316</v>
      </c>
      <c r="E143" s="140" t="s">
        <v>483</v>
      </c>
      <c r="F143" s="141" t="s">
        <v>484</v>
      </c>
      <c r="G143" s="142" t="s">
        <v>333</v>
      </c>
      <c r="H143" s="143">
        <v>12.13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1816</v>
      </c>
    </row>
    <row r="144" spans="2:65" s="1" customFormat="1" ht="24.2" customHeight="1">
      <c r="B144" s="28"/>
      <c r="C144" s="139" t="s">
        <v>337</v>
      </c>
      <c r="D144" s="139" t="s">
        <v>316</v>
      </c>
      <c r="E144" s="140" t="s">
        <v>499</v>
      </c>
      <c r="F144" s="141" t="s">
        <v>500</v>
      </c>
      <c r="G144" s="142" t="s">
        <v>333</v>
      </c>
      <c r="H144" s="143">
        <v>1.2130000000000001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1817</v>
      </c>
    </row>
    <row r="145" spans="2:65" s="11" customFormat="1" ht="25.9" customHeight="1">
      <c r="B145" s="127"/>
      <c r="D145" s="128" t="s">
        <v>73</v>
      </c>
      <c r="E145" s="129" t="s">
        <v>1549</v>
      </c>
      <c r="F145" s="129" t="s">
        <v>1550</v>
      </c>
      <c r="I145" s="130"/>
      <c r="J145" s="131">
        <f>BK145</f>
        <v>0</v>
      </c>
      <c r="L145" s="127"/>
      <c r="M145" s="132"/>
      <c r="P145" s="133">
        <f>SUM(P146:P147)</f>
        <v>0</v>
      </c>
      <c r="R145" s="133">
        <f>SUM(R146:R147)</f>
        <v>0</v>
      </c>
      <c r="T145" s="134">
        <f>SUM(T146:T147)</f>
        <v>0</v>
      </c>
      <c r="AR145" s="128" t="s">
        <v>86</v>
      </c>
      <c r="AT145" s="135" t="s">
        <v>73</v>
      </c>
      <c r="AU145" s="135" t="s">
        <v>74</v>
      </c>
      <c r="AY145" s="128" t="s">
        <v>314</v>
      </c>
      <c r="BK145" s="136">
        <f>SUM(BK146:BK147)</f>
        <v>0</v>
      </c>
    </row>
    <row r="146" spans="2:65" s="1" customFormat="1" ht="24.2" customHeight="1">
      <c r="B146" s="28"/>
      <c r="C146" s="139" t="s">
        <v>342</v>
      </c>
      <c r="D146" s="139" t="s">
        <v>316</v>
      </c>
      <c r="E146" s="140" t="s">
        <v>1818</v>
      </c>
      <c r="F146" s="141" t="s">
        <v>1819</v>
      </c>
      <c r="G146" s="142" t="s">
        <v>396</v>
      </c>
      <c r="H146" s="143">
        <v>1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378</v>
      </c>
      <c r="AT146" s="151" t="s">
        <v>316</v>
      </c>
      <c r="AU146" s="151" t="s">
        <v>81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378</v>
      </c>
      <c r="BM146" s="151" t="s">
        <v>1820</v>
      </c>
    </row>
    <row r="147" spans="2:65" s="1" customFormat="1" ht="16.5" customHeight="1">
      <c r="B147" s="28"/>
      <c r="C147" s="158" t="s">
        <v>346</v>
      </c>
      <c r="D147" s="158" t="s">
        <v>644</v>
      </c>
      <c r="E147" s="159" t="s">
        <v>1821</v>
      </c>
      <c r="F147" s="160" t="s">
        <v>1822</v>
      </c>
      <c r="G147" s="161" t="s">
        <v>396</v>
      </c>
      <c r="H147" s="162">
        <v>1</v>
      </c>
      <c r="I147" s="163"/>
      <c r="J147" s="164">
        <f>ROUND(I147*H147,2)</f>
        <v>0</v>
      </c>
      <c r="K147" s="165"/>
      <c r="L147" s="166"/>
      <c r="M147" s="167" t="s">
        <v>1</v>
      </c>
      <c r="N147" s="168" t="s">
        <v>40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442</v>
      </c>
      <c r="AT147" s="151" t="s">
        <v>644</v>
      </c>
      <c r="AU147" s="151" t="s">
        <v>81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378</v>
      </c>
      <c r="BM147" s="151" t="s">
        <v>1823</v>
      </c>
    </row>
    <row r="148" spans="2:65" s="11" customFormat="1" ht="25.9" customHeight="1">
      <c r="B148" s="127"/>
      <c r="D148" s="128" t="s">
        <v>73</v>
      </c>
      <c r="E148" s="129" t="s">
        <v>508</v>
      </c>
      <c r="F148" s="129" t="s">
        <v>509</v>
      </c>
      <c r="I148" s="130"/>
      <c r="J148" s="131">
        <f>BK148</f>
        <v>0</v>
      </c>
      <c r="L148" s="127"/>
      <c r="M148" s="132"/>
      <c r="P148" s="133">
        <f>P149+P160+P192+P215+P218</f>
        <v>0</v>
      </c>
      <c r="R148" s="133">
        <f>R149+R160+R192+R215+R218</f>
        <v>0</v>
      </c>
      <c r="T148" s="134">
        <f>T149+T160+T192+T215+T218</f>
        <v>0</v>
      </c>
      <c r="AR148" s="128" t="s">
        <v>86</v>
      </c>
      <c r="AT148" s="135" t="s">
        <v>73</v>
      </c>
      <c r="AU148" s="135" t="s">
        <v>74</v>
      </c>
      <c r="AY148" s="128" t="s">
        <v>314</v>
      </c>
      <c r="BK148" s="136">
        <f>BK149+BK160+BK192+BK215+BK218</f>
        <v>0</v>
      </c>
    </row>
    <row r="149" spans="2:65" s="11" customFormat="1" ht="22.9" customHeight="1">
      <c r="B149" s="127"/>
      <c r="D149" s="128" t="s">
        <v>73</v>
      </c>
      <c r="E149" s="137" t="s">
        <v>667</v>
      </c>
      <c r="F149" s="137" t="s">
        <v>668</v>
      </c>
      <c r="I149" s="130"/>
      <c r="J149" s="138">
        <f>BK149</f>
        <v>0</v>
      </c>
      <c r="L149" s="127"/>
      <c r="M149" s="132"/>
      <c r="P149" s="133">
        <f>SUM(P150:P159)</f>
        <v>0</v>
      </c>
      <c r="R149" s="133">
        <f>SUM(R150:R159)</f>
        <v>0</v>
      </c>
      <c r="T149" s="134">
        <f>SUM(T150:T159)</f>
        <v>0</v>
      </c>
      <c r="AR149" s="128" t="s">
        <v>86</v>
      </c>
      <c r="AT149" s="135" t="s">
        <v>73</v>
      </c>
      <c r="AU149" s="135" t="s">
        <v>81</v>
      </c>
      <c r="AY149" s="128" t="s">
        <v>314</v>
      </c>
      <c r="BK149" s="136">
        <f>SUM(BK150:BK159)</f>
        <v>0</v>
      </c>
    </row>
    <row r="150" spans="2:65" s="1" customFormat="1" ht="24.2" customHeight="1">
      <c r="B150" s="28"/>
      <c r="C150" s="139" t="s">
        <v>335</v>
      </c>
      <c r="D150" s="139" t="s">
        <v>316</v>
      </c>
      <c r="E150" s="140" t="s">
        <v>1490</v>
      </c>
      <c r="F150" s="141" t="s">
        <v>1491</v>
      </c>
      <c r="G150" s="142" t="s">
        <v>376</v>
      </c>
      <c r="H150" s="143">
        <v>11</v>
      </c>
      <c r="I150" s="144"/>
      <c r="J150" s="145">
        <f t="shared" ref="J150:J159" si="10">ROUND(I150*H150,2)</f>
        <v>0</v>
      </c>
      <c r="K150" s="146"/>
      <c r="L150" s="28"/>
      <c r="M150" s="147" t="s">
        <v>1</v>
      </c>
      <c r="N150" s="148" t="s">
        <v>40</v>
      </c>
      <c r="P150" s="149">
        <f t="shared" ref="P150:P159" si="11">O150*H150</f>
        <v>0</v>
      </c>
      <c r="Q150" s="149">
        <v>0</v>
      </c>
      <c r="R150" s="149">
        <f t="shared" ref="R150:R159" si="12">Q150*H150</f>
        <v>0</v>
      </c>
      <c r="S150" s="149">
        <v>0</v>
      </c>
      <c r="T150" s="150">
        <f t="shared" ref="T150:T159" si="13">S150*H150</f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ref="BE150:BE159" si="14">IF(N150="základná",J150,0)</f>
        <v>0</v>
      </c>
      <c r="BF150" s="152">
        <f t="shared" ref="BF150:BF159" si="15">IF(N150="znížená",J150,0)</f>
        <v>0</v>
      </c>
      <c r="BG150" s="152">
        <f t="shared" ref="BG150:BG159" si="16">IF(N150="zákl. prenesená",J150,0)</f>
        <v>0</v>
      </c>
      <c r="BH150" s="152">
        <f t="shared" ref="BH150:BH159" si="17">IF(N150="zníž. prenesená",J150,0)</f>
        <v>0</v>
      </c>
      <c r="BI150" s="152">
        <f t="shared" ref="BI150:BI159" si="18">IF(N150="nulová",J150,0)</f>
        <v>0</v>
      </c>
      <c r="BJ150" s="13" t="s">
        <v>86</v>
      </c>
      <c r="BK150" s="152">
        <f t="shared" ref="BK150:BK159" si="19">ROUND(I150*H150,2)</f>
        <v>0</v>
      </c>
      <c r="BL150" s="13" t="s">
        <v>378</v>
      </c>
      <c r="BM150" s="151" t="s">
        <v>1824</v>
      </c>
    </row>
    <row r="151" spans="2:65" s="1" customFormat="1" ht="33" customHeight="1">
      <c r="B151" s="28"/>
      <c r="C151" s="158" t="s">
        <v>353</v>
      </c>
      <c r="D151" s="158" t="s">
        <v>644</v>
      </c>
      <c r="E151" s="159" t="s">
        <v>1493</v>
      </c>
      <c r="F151" s="160" t="s">
        <v>1494</v>
      </c>
      <c r="G151" s="161" t="s">
        <v>376</v>
      </c>
      <c r="H151" s="162">
        <v>5.61</v>
      </c>
      <c r="I151" s="163"/>
      <c r="J151" s="164">
        <f t="shared" si="10"/>
        <v>0</v>
      </c>
      <c r="K151" s="165"/>
      <c r="L151" s="166"/>
      <c r="M151" s="167" t="s">
        <v>1</v>
      </c>
      <c r="N151" s="16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378</v>
      </c>
      <c r="BM151" s="151" t="s">
        <v>1825</v>
      </c>
    </row>
    <row r="152" spans="2:65" s="1" customFormat="1" ht="33" customHeight="1">
      <c r="B152" s="28"/>
      <c r="C152" s="158" t="s">
        <v>357</v>
      </c>
      <c r="D152" s="158" t="s">
        <v>644</v>
      </c>
      <c r="E152" s="159" t="s">
        <v>1826</v>
      </c>
      <c r="F152" s="160" t="s">
        <v>1827</v>
      </c>
      <c r="G152" s="161" t="s">
        <v>376</v>
      </c>
      <c r="H152" s="162">
        <v>5.61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1828</v>
      </c>
    </row>
    <row r="153" spans="2:65" s="1" customFormat="1" ht="21.75" customHeight="1">
      <c r="B153" s="28"/>
      <c r="C153" s="139" t="s">
        <v>361</v>
      </c>
      <c r="D153" s="139" t="s">
        <v>316</v>
      </c>
      <c r="E153" s="140" t="s">
        <v>1829</v>
      </c>
      <c r="F153" s="141" t="s">
        <v>1830</v>
      </c>
      <c r="G153" s="142" t="s">
        <v>376</v>
      </c>
      <c r="H153" s="143">
        <v>71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1831</v>
      </c>
    </row>
    <row r="154" spans="2:65" s="1" customFormat="1" ht="33" customHeight="1">
      <c r="B154" s="28"/>
      <c r="C154" s="158" t="s">
        <v>365</v>
      </c>
      <c r="D154" s="158" t="s">
        <v>644</v>
      </c>
      <c r="E154" s="159" t="s">
        <v>1832</v>
      </c>
      <c r="F154" s="160" t="s">
        <v>1833</v>
      </c>
      <c r="G154" s="161" t="s">
        <v>376</v>
      </c>
      <c r="H154" s="162">
        <v>50.8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1834</v>
      </c>
    </row>
    <row r="155" spans="2:65" s="1" customFormat="1" ht="33" customHeight="1">
      <c r="B155" s="28"/>
      <c r="C155" s="158" t="s">
        <v>369</v>
      </c>
      <c r="D155" s="158" t="s">
        <v>644</v>
      </c>
      <c r="E155" s="159" t="s">
        <v>1835</v>
      </c>
      <c r="F155" s="160" t="s">
        <v>1836</v>
      </c>
      <c r="G155" s="161" t="s">
        <v>376</v>
      </c>
      <c r="H155" s="162">
        <v>10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1837</v>
      </c>
    </row>
    <row r="156" spans="2:65" s="1" customFormat="1" ht="33" customHeight="1">
      <c r="B156" s="28"/>
      <c r="C156" s="158" t="s">
        <v>373</v>
      </c>
      <c r="D156" s="158" t="s">
        <v>644</v>
      </c>
      <c r="E156" s="159" t="s">
        <v>1838</v>
      </c>
      <c r="F156" s="160" t="s">
        <v>1839</v>
      </c>
      <c r="G156" s="161" t="s">
        <v>376</v>
      </c>
      <c r="H156" s="162">
        <v>7.2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1840</v>
      </c>
    </row>
    <row r="157" spans="2:65" s="1" customFormat="1" ht="33" customHeight="1">
      <c r="B157" s="28"/>
      <c r="C157" s="158" t="s">
        <v>378</v>
      </c>
      <c r="D157" s="158" t="s">
        <v>644</v>
      </c>
      <c r="E157" s="159" t="s">
        <v>1841</v>
      </c>
      <c r="F157" s="160" t="s">
        <v>1842</v>
      </c>
      <c r="G157" s="161" t="s">
        <v>376</v>
      </c>
      <c r="H157" s="162">
        <v>3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1843</v>
      </c>
    </row>
    <row r="158" spans="2:65" s="1" customFormat="1" ht="24.2" customHeight="1">
      <c r="B158" s="28"/>
      <c r="C158" s="139" t="s">
        <v>382</v>
      </c>
      <c r="D158" s="139" t="s">
        <v>316</v>
      </c>
      <c r="E158" s="140" t="s">
        <v>1496</v>
      </c>
      <c r="F158" s="141" t="s">
        <v>679</v>
      </c>
      <c r="G158" s="142" t="s">
        <v>1497</v>
      </c>
      <c r="H158" s="171"/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1844</v>
      </c>
    </row>
    <row r="159" spans="2:65" s="1" customFormat="1" ht="24.2" customHeight="1">
      <c r="B159" s="28"/>
      <c r="C159" s="139" t="s">
        <v>386</v>
      </c>
      <c r="D159" s="139" t="s">
        <v>316</v>
      </c>
      <c r="E159" s="140" t="s">
        <v>1499</v>
      </c>
      <c r="F159" s="141" t="s">
        <v>1500</v>
      </c>
      <c r="G159" s="142" t="s">
        <v>1497</v>
      </c>
      <c r="H159" s="171"/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1845</v>
      </c>
    </row>
    <row r="160" spans="2:65" s="11" customFormat="1" ht="22.9" customHeight="1">
      <c r="B160" s="127"/>
      <c r="D160" s="128" t="s">
        <v>73</v>
      </c>
      <c r="E160" s="137" t="s">
        <v>516</v>
      </c>
      <c r="F160" s="137" t="s">
        <v>517</v>
      </c>
      <c r="I160" s="130"/>
      <c r="J160" s="138">
        <f>BK160</f>
        <v>0</v>
      </c>
      <c r="L160" s="127"/>
      <c r="M160" s="132"/>
      <c r="P160" s="133">
        <f>SUM(P161:P191)</f>
        <v>0</v>
      </c>
      <c r="R160" s="133">
        <f>SUM(R161:R191)</f>
        <v>0</v>
      </c>
      <c r="T160" s="134">
        <f>SUM(T161:T191)</f>
        <v>0</v>
      </c>
      <c r="AR160" s="128" t="s">
        <v>86</v>
      </c>
      <c r="AT160" s="135" t="s">
        <v>73</v>
      </c>
      <c r="AU160" s="135" t="s">
        <v>81</v>
      </c>
      <c r="AY160" s="128" t="s">
        <v>314</v>
      </c>
      <c r="BK160" s="136">
        <f>SUM(BK161:BK191)</f>
        <v>0</v>
      </c>
    </row>
    <row r="161" spans="2:65" s="1" customFormat="1" ht="24.2" customHeight="1">
      <c r="B161" s="28"/>
      <c r="C161" s="139" t="s">
        <v>390</v>
      </c>
      <c r="D161" s="139" t="s">
        <v>316</v>
      </c>
      <c r="E161" s="140" t="s">
        <v>1846</v>
      </c>
      <c r="F161" s="141" t="s">
        <v>1847</v>
      </c>
      <c r="G161" s="142" t="s">
        <v>376</v>
      </c>
      <c r="H161" s="143">
        <v>50</v>
      </c>
      <c r="I161" s="144"/>
      <c r="J161" s="145">
        <f t="shared" ref="J161:J191" si="20">ROUND(I161*H161,2)</f>
        <v>0</v>
      </c>
      <c r="K161" s="146"/>
      <c r="L161" s="28"/>
      <c r="M161" s="147" t="s">
        <v>1</v>
      </c>
      <c r="N161" s="148" t="s">
        <v>40</v>
      </c>
      <c r="P161" s="149">
        <f t="shared" ref="P161:P191" si="21">O161*H161</f>
        <v>0</v>
      </c>
      <c r="Q161" s="149">
        <v>0</v>
      </c>
      <c r="R161" s="149">
        <f t="shared" ref="R161:R191" si="22">Q161*H161</f>
        <v>0</v>
      </c>
      <c r="S161" s="149">
        <v>0</v>
      </c>
      <c r="T161" s="150">
        <f t="shared" ref="T161:T191" si="23">S161*H161</f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ref="BE161:BE191" si="24">IF(N161="základná",J161,0)</f>
        <v>0</v>
      </c>
      <c r="BF161" s="152">
        <f t="shared" ref="BF161:BF191" si="25">IF(N161="znížená",J161,0)</f>
        <v>0</v>
      </c>
      <c r="BG161" s="152">
        <f t="shared" ref="BG161:BG191" si="26">IF(N161="zákl. prenesená",J161,0)</f>
        <v>0</v>
      </c>
      <c r="BH161" s="152">
        <f t="shared" ref="BH161:BH191" si="27">IF(N161="zníž. prenesená",J161,0)</f>
        <v>0</v>
      </c>
      <c r="BI161" s="152">
        <f t="shared" ref="BI161:BI191" si="28">IF(N161="nulová",J161,0)</f>
        <v>0</v>
      </c>
      <c r="BJ161" s="13" t="s">
        <v>86</v>
      </c>
      <c r="BK161" s="152">
        <f t="shared" ref="BK161:BK191" si="29">ROUND(I161*H161,2)</f>
        <v>0</v>
      </c>
      <c r="BL161" s="13" t="s">
        <v>378</v>
      </c>
      <c r="BM161" s="151" t="s">
        <v>1848</v>
      </c>
    </row>
    <row r="162" spans="2:65" s="1" customFormat="1" ht="24.2" customHeight="1">
      <c r="B162" s="28"/>
      <c r="C162" s="139" t="s">
        <v>7</v>
      </c>
      <c r="D162" s="139" t="s">
        <v>316</v>
      </c>
      <c r="E162" s="140" t="s">
        <v>1849</v>
      </c>
      <c r="F162" s="141" t="s">
        <v>1850</v>
      </c>
      <c r="G162" s="142" t="s">
        <v>376</v>
      </c>
      <c r="H162" s="143">
        <v>1</v>
      </c>
      <c r="I162" s="144"/>
      <c r="J162" s="145">
        <f t="shared" si="20"/>
        <v>0</v>
      </c>
      <c r="K162" s="146"/>
      <c r="L162" s="28"/>
      <c r="M162" s="147" t="s">
        <v>1</v>
      </c>
      <c r="N162" s="148" t="s">
        <v>40</v>
      </c>
      <c r="P162" s="149">
        <f t="shared" si="21"/>
        <v>0</v>
      </c>
      <c r="Q162" s="149">
        <v>0</v>
      </c>
      <c r="R162" s="149">
        <f t="shared" si="22"/>
        <v>0</v>
      </c>
      <c r="S162" s="149">
        <v>0</v>
      </c>
      <c r="T162" s="150">
        <f t="shared" si="2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86</v>
      </c>
      <c r="BK162" s="152">
        <f t="shared" si="29"/>
        <v>0</v>
      </c>
      <c r="BL162" s="13" t="s">
        <v>378</v>
      </c>
      <c r="BM162" s="151" t="s">
        <v>1851</v>
      </c>
    </row>
    <row r="163" spans="2:65" s="1" customFormat="1" ht="24.2" customHeight="1">
      <c r="B163" s="28"/>
      <c r="C163" s="139" t="s">
        <v>398</v>
      </c>
      <c r="D163" s="139" t="s">
        <v>316</v>
      </c>
      <c r="E163" s="140" t="s">
        <v>1852</v>
      </c>
      <c r="F163" s="141" t="s">
        <v>1853</v>
      </c>
      <c r="G163" s="142" t="s">
        <v>376</v>
      </c>
      <c r="H163" s="143">
        <v>1</v>
      </c>
      <c r="I163" s="144"/>
      <c r="J163" s="145">
        <f t="shared" si="20"/>
        <v>0</v>
      </c>
      <c r="K163" s="146"/>
      <c r="L163" s="28"/>
      <c r="M163" s="147" t="s">
        <v>1</v>
      </c>
      <c r="N163" s="148" t="s">
        <v>40</v>
      </c>
      <c r="P163" s="149">
        <f t="shared" si="21"/>
        <v>0</v>
      </c>
      <c r="Q163" s="149">
        <v>0</v>
      </c>
      <c r="R163" s="149">
        <f t="shared" si="22"/>
        <v>0</v>
      </c>
      <c r="S163" s="149">
        <v>0</v>
      </c>
      <c r="T163" s="150">
        <f t="shared" si="2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86</v>
      </c>
      <c r="BK163" s="152">
        <f t="shared" si="29"/>
        <v>0</v>
      </c>
      <c r="BL163" s="13" t="s">
        <v>378</v>
      </c>
      <c r="BM163" s="151" t="s">
        <v>1854</v>
      </c>
    </row>
    <row r="164" spans="2:65" s="1" customFormat="1" ht="24.2" customHeight="1">
      <c r="B164" s="28"/>
      <c r="C164" s="139" t="s">
        <v>402</v>
      </c>
      <c r="D164" s="139" t="s">
        <v>316</v>
      </c>
      <c r="E164" s="140" t="s">
        <v>1855</v>
      </c>
      <c r="F164" s="141" t="s">
        <v>1856</v>
      </c>
      <c r="G164" s="142" t="s">
        <v>376</v>
      </c>
      <c r="H164" s="143">
        <v>3</v>
      </c>
      <c r="I164" s="144"/>
      <c r="J164" s="145">
        <f t="shared" si="20"/>
        <v>0</v>
      </c>
      <c r="K164" s="146"/>
      <c r="L164" s="28"/>
      <c r="M164" s="147" t="s">
        <v>1</v>
      </c>
      <c r="N164" s="148" t="s">
        <v>40</v>
      </c>
      <c r="P164" s="149">
        <f t="shared" si="21"/>
        <v>0</v>
      </c>
      <c r="Q164" s="149">
        <v>0</v>
      </c>
      <c r="R164" s="149">
        <f t="shared" si="22"/>
        <v>0</v>
      </c>
      <c r="S164" s="149">
        <v>0</v>
      </c>
      <c r="T164" s="150">
        <f t="shared" si="2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1857</v>
      </c>
    </row>
    <row r="165" spans="2:65" s="1" customFormat="1" ht="24.2" customHeight="1">
      <c r="B165" s="28"/>
      <c r="C165" s="139" t="s">
        <v>406</v>
      </c>
      <c r="D165" s="139" t="s">
        <v>316</v>
      </c>
      <c r="E165" s="140" t="s">
        <v>1858</v>
      </c>
      <c r="F165" s="141" t="s">
        <v>1859</v>
      </c>
      <c r="G165" s="142" t="s">
        <v>376</v>
      </c>
      <c r="H165" s="143">
        <v>3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1860</v>
      </c>
    </row>
    <row r="166" spans="2:65" s="1" customFormat="1" ht="24.2" customHeight="1">
      <c r="B166" s="28"/>
      <c r="C166" s="139" t="s">
        <v>410</v>
      </c>
      <c r="D166" s="139" t="s">
        <v>316</v>
      </c>
      <c r="E166" s="140" t="s">
        <v>1861</v>
      </c>
      <c r="F166" s="141" t="s">
        <v>1862</v>
      </c>
      <c r="G166" s="142" t="s">
        <v>376</v>
      </c>
      <c r="H166" s="143">
        <v>5</v>
      </c>
      <c r="I166" s="144"/>
      <c r="J166" s="145">
        <f t="shared" si="20"/>
        <v>0</v>
      </c>
      <c r="K166" s="146"/>
      <c r="L166" s="28"/>
      <c r="M166" s="147" t="s">
        <v>1</v>
      </c>
      <c r="N166" s="148" t="s">
        <v>40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86</v>
      </c>
      <c r="BK166" s="152">
        <f t="shared" si="29"/>
        <v>0</v>
      </c>
      <c r="BL166" s="13" t="s">
        <v>378</v>
      </c>
      <c r="BM166" s="151" t="s">
        <v>1863</v>
      </c>
    </row>
    <row r="167" spans="2:65" s="1" customFormat="1" ht="16.5" customHeight="1">
      <c r="B167" s="28"/>
      <c r="C167" s="139" t="s">
        <v>414</v>
      </c>
      <c r="D167" s="139" t="s">
        <v>316</v>
      </c>
      <c r="E167" s="140" t="s">
        <v>1864</v>
      </c>
      <c r="F167" s="141" t="s">
        <v>1865</v>
      </c>
      <c r="G167" s="142" t="s">
        <v>396</v>
      </c>
      <c r="H167" s="143">
        <v>1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1866</v>
      </c>
    </row>
    <row r="168" spans="2:65" s="1" customFormat="1" ht="21.75" customHeight="1">
      <c r="B168" s="28"/>
      <c r="C168" s="158" t="s">
        <v>418</v>
      </c>
      <c r="D168" s="158" t="s">
        <v>644</v>
      </c>
      <c r="E168" s="159" t="s">
        <v>1867</v>
      </c>
      <c r="F168" s="160" t="s">
        <v>1868</v>
      </c>
      <c r="G168" s="161" t="s">
        <v>396</v>
      </c>
      <c r="H168" s="162">
        <v>1</v>
      </c>
      <c r="I168" s="163"/>
      <c r="J168" s="164">
        <f t="shared" si="20"/>
        <v>0</v>
      </c>
      <c r="K168" s="165"/>
      <c r="L168" s="166"/>
      <c r="M168" s="167" t="s">
        <v>1</v>
      </c>
      <c r="N168" s="168" t="s">
        <v>40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86</v>
      </c>
      <c r="BK168" s="152">
        <f t="shared" si="29"/>
        <v>0</v>
      </c>
      <c r="BL168" s="13" t="s">
        <v>378</v>
      </c>
      <c r="BM168" s="151" t="s">
        <v>1869</v>
      </c>
    </row>
    <row r="169" spans="2:65" s="1" customFormat="1" ht="24.2" customHeight="1">
      <c r="B169" s="28"/>
      <c r="C169" s="139" t="s">
        <v>422</v>
      </c>
      <c r="D169" s="139" t="s">
        <v>316</v>
      </c>
      <c r="E169" s="140" t="s">
        <v>1870</v>
      </c>
      <c r="F169" s="141" t="s">
        <v>1871</v>
      </c>
      <c r="G169" s="142" t="s">
        <v>376</v>
      </c>
      <c r="H169" s="143">
        <v>1</v>
      </c>
      <c r="I169" s="144"/>
      <c r="J169" s="145">
        <f t="shared" si="20"/>
        <v>0</v>
      </c>
      <c r="K169" s="146"/>
      <c r="L169" s="28"/>
      <c r="M169" s="147" t="s">
        <v>1</v>
      </c>
      <c r="N169" s="148" t="s">
        <v>40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378</v>
      </c>
      <c r="BM169" s="151" t="s">
        <v>1872</v>
      </c>
    </row>
    <row r="170" spans="2:65" s="1" customFormat="1" ht="21.75" customHeight="1">
      <c r="B170" s="28"/>
      <c r="C170" s="158" t="s">
        <v>426</v>
      </c>
      <c r="D170" s="158" t="s">
        <v>644</v>
      </c>
      <c r="E170" s="159" t="s">
        <v>1873</v>
      </c>
      <c r="F170" s="160" t="s">
        <v>1874</v>
      </c>
      <c r="G170" s="161" t="s">
        <v>376</v>
      </c>
      <c r="H170" s="162">
        <v>1</v>
      </c>
      <c r="I170" s="163"/>
      <c r="J170" s="164">
        <f t="shared" si="20"/>
        <v>0</v>
      </c>
      <c r="K170" s="165"/>
      <c r="L170" s="166"/>
      <c r="M170" s="167" t="s">
        <v>1</v>
      </c>
      <c r="N170" s="168" t="s">
        <v>40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378</v>
      </c>
      <c r="BM170" s="151" t="s">
        <v>1875</v>
      </c>
    </row>
    <row r="171" spans="2:65" s="1" customFormat="1" ht="16.5" customHeight="1">
      <c r="B171" s="28"/>
      <c r="C171" s="158" t="s">
        <v>430</v>
      </c>
      <c r="D171" s="158" t="s">
        <v>644</v>
      </c>
      <c r="E171" s="159" t="s">
        <v>1876</v>
      </c>
      <c r="F171" s="160" t="s">
        <v>1877</v>
      </c>
      <c r="G171" s="161" t="s">
        <v>396</v>
      </c>
      <c r="H171" s="162">
        <v>2</v>
      </c>
      <c r="I171" s="163"/>
      <c r="J171" s="164">
        <f t="shared" si="20"/>
        <v>0</v>
      </c>
      <c r="K171" s="165"/>
      <c r="L171" s="166"/>
      <c r="M171" s="167" t="s">
        <v>1</v>
      </c>
      <c r="N171" s="168" t="s">
        <v>40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86</v>
      </c>
      <c r="BK171" s="152">
        <f t="shared" si="29"/>
        <v>0</v>
      </c>
      <c r="BL171" s="13" t="s">
        <v>378</v>
      </c>
      <c r="BM171" s="151" t="s">
        <v>1878</v>
      </c>
    </row>
    <row r="172" spans="2:65" s="1" customFormat="1" ht="24.2" customHeight="1">
      <c r="B172" s="28"/>
      <c r="C172" s="139" t="s">
        <v>434</v>
      </c>
      <c r="D172" s="139" t="s">
        <v>316</v>
      </c>
      <c r="E172" s="140" t="s">
        <v>1879</v>
      </c>
      <c r="F172" s="141" t="s">
        <v>1880</v>
      </c>
      <c r="G172" s="142" t="s">
        <v>376</v>
      </c>
      <c r="H172" s="143">
        <v>9</v>
      </c>
      <c r="I172" s="144"/>
      <c r="J172" s="145">
        <f t="shared" si="20"/>
        <v>0</v>
      </c>
      <c r="K172" s="146"/>
      <c r="L172" s="28"/>
      <c r="M172" s="147" t="s">
        <v>1</v>
      </c>
      <c r="N172" s="148" t="s">
        <v>40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86</v>
      </c>
      <c r="BK172" s="152">
        <f t="shared" si="29"/>
        <v>0</v>
      </c>
      <c r="BL172" s="13" t="s">
        <v>378</v>
      </c>
      <c r="BM172" s="151" t="s">
        <v>1881</v>
      </c>
    </row>
    <row r="173" spans="2:65" s="1" customFormat="1" ht="24.2" customHeight="1">
      <c r="B173" s="28"/>
      <c r="C173" s="158" t="s">
        <v>438</v>
      </c>
      <c r="D173" s="158" t="s">
        <v>644</v>
      </c>
      <c r="E173" s="159" t="s">
        <v>1882</v>
      </c>
      <c r="F173" s="160" t="s">
        <v>1883</v>
      </c>
      <c r="G173" s="161" t="s">
        <v>376</v>
      </c>
      <c r="H173" s="162">
        <v>9</v>
      </c>
      <c r="I173" s="163"/>
      <c r="J173" s="164">
        <f t="shared" si="20"/>
        <v>0</v>
      </c>
      <c r="K173" s="165"/>
      <c r="L173" s="166"/>
      <c r="M173" s="167" t="s">
        <v>1</v>
      </c>
      <c r="N173" s="168" t="s">
        <v>40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86</v>
      </c>
      <c r="BK173" s="152">
        <f t="shared" si="29"/>
        <v>0</v>
      </c>
      <c r="BL173" s="13" t="s">
        <v>378</v>
      </c>
      <c r="BM173" s="151" t="s">
        <v>1884</v>
      </c>
    </row>
    <row r="174" spans="2:65" s="1" customFormat="1" ht="16.5" customHeight="1">
      <c r="B174" s="28"/>
      <c r="C174" s="158" t="s">
        <v>442</v>
      </c>
      <c r="D174" s="158" t="s">
        <v>644</v>
      </c>
      <c r="E174" s="159" t="s">
        <v>1885</v>
      </c>
      <c r="F174" s="160" t="s">
        <v>1886</v>
      </c>
      <c r="G174" s="161" t="s">
        <v>396</v>
      </c>
      <c r="H174" s="162">
        <v>2</v>
      </c>
      <c r="I174" s="163"/>
      <c r="J174" s="164">
        <f t="shared" si="20"/>
        <v>0</v>
      </c>
      <c r="K174" s="165"/>
      <c r="L174" s="166"/>
      <c r="M174" s="167" t="s">
        <v>1</v>
      </c>
      <c r="N174" s="168" t="s">
        <v>40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86</v>
      </c>
      <c r="BK174" s="152">
        <f t="shared" si="29"/>
        <v>0</v>
      </c>
      <c r="BL174" s="13" t="s">
        <v>378</v>
      </c>
      <c r="BM174" s="151" t="s">
        <v>1887</v>
      </c>
    </row>
    <row r="175" spans="2:65" s="1" customFormat="1" ht="24.2" customHeight="1">
      <c r="B175" s="28"/>
      <c r="C175" s="158" t="s">
        <v>446</v>
      </c>
      <c r="D175" s="158" t="s">
        <v>644</v>
      </c>
      <c r="E175" s="159" t="s">
        <v>1888</v>
      </c>
      <c r="F175" s="160" t="s">
        <v>1889</v>
      </c>
      <c r="G175" s="161" t="s">
        <v>396</v>
      </c>
      <c r="H175" s="162">
        <v>1</v>
      </c>
      <c r="I175" s="163"/>
      <c r="J175" s="164">
        <f t="shared" si="20"/>
        <v>0</v>
      </c>
      <c r="K175" s="165"/>
      <c r="L175" s="166"/>
      <c r="M175" s="167" t="s">
        <v>1</v>
      </c>
      <c r="N175" s="168" t="s">
        <v>40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86</v>
      </c>
      <c r="BK175" s="152">
        <f t="shared" si="29"/>
        <v>0</v>
      </c>
      <c r="BL175" s="13" t="s">
        <v>378</v>
      </c>
      <c r="BM175" s="151" t="s">
        <v>1890</v>
      </c>
    </row>
    <row r="176" spans="2:65" s="1" customFormat="1" ht="24.2" customHeight="1">
      <c r="B176" s="28"/>
      <c r="C176" s="139" t="s">
        <v>450</v>
      </c>
      <c r="D176" s="139" t="s">
        <v>316</v>
      </c>
      <c r="E176" s="140" t="s">
        <v>1891</v>
      </c>
      <c r="F176" s="141" t="s">
        <v>1892</v>
      </c>
      <c r="G176" s="142" t="s">
        <v>376</v>
      </c>
      <c r="H176" s="143">
        <v>1</v>
      </c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378</v>
      </c>
      <c r="BM176" s="151" t="s">
        <v>1893</v>
      </c>
    </row>
    <row r="177" spans="2:65" s="1" customFormat="1" ht="24.2" customHeight="1">
      <c r="B177" s="28"/>
      <c r="C177" s="158" t="s">
        <v>454</v>
      </c>
      <c r="D177" s="158" t="s">
        <v>644</v>
      </c>
      <c r="E177" s="159" t="s">
        <v>1894</v>
      </c>
      <c r="F177" s="160" t="s">
        <v>1895</v>
      </c>
      <c r="G177" s="161" t="s">
        <v>396</v>
      </c>
      <c r="H177" s="162">
        <v>1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1896</v>
      </c>
    </row>
    <row r="178" spans="2:65" s="1" customFormat="1" ht="16.5" customHeight="1">
      <c r="B178" s="28"/>
      <c r="C178" s="158" t="s">
        <v>458</v>
      </c>
      <c r="D178" s="158" t="s">
        <v>644</v>
      </c>
      <c r="E178" s="159" t="s">
        <v>1897</v>
      </c>
      <c r="F178" s="160" t="s">
        <v>1898</v>
      </c>
      <c r="G178" s="161" t="s">
        <v>396</v>
      </c>
      <c r="H178" s="162">
        <v>2</v>
      </c>
      <c r="I178" s="163"/>
      <c r="J178" s="164">
        <f t="shared" si="20"/>
        <v>0</v>
      </c>
      <c r="K178" s="165"/>
      <c r="L178" s="166"/>
      <c r="M178" s="167" t="s">
        <v>1</v>
      </c>
      <c r="N178" s="168" t="s">
        <v>40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1899</v>
      </c>
    </row>
    <row r="179" spans="2:65" s="1" customFormat="1" ht="24.2" customHeight="1">
      <c r="B179" s="28"/>
      <c r="C179" s="139" t="s">
        <v>462</v>
      </c>
      <c r="D179" s="139" t="s">
        <v>316</v>
      </c>
      <c r="E179" s="140" t="s">
        <v>1900</v>
      </c>
      <c r="F179" s="141" t="s">
        <v>1901</v>
      </c>
      <c r="G179" s="142" t="s">
        <v>396</v>
      </c>
      <c r="H179" s="143">
        <v>3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1902</v>
      </c>
    </row>
    <row r="180" spans="2:65" s="1" customFormat="1" ht="24.2" customHeight="1">
      <c r="B180" s="28"/>
      <c r="C180" s="158" t="s">
        <v>466</v>
      </c>
      <c r="D180" s="158" t="s">
        <v>644</v>
      </c>
      <c r="E180" s="159" t="s">
        <v>1903</v>
      </c>
      <c r="F180" s="160" t="s">
        <v>1904</v>
      </c>
      <c r="G180" s="161" t="s">
        <v>396</v>
      </c>
      <c r="H180" s="162">
        <v>3</v>
      </c>
      <c r="I180" s="163"/>
      <c r="J180" s="164">
        <f t="shared" si="20"/>
        <v>0</v>
      </c>
      <c r="K180" s="165"/>
      <c r="L180" s="166"/>
      <c r="M180" s="167" t="s">
        <v>1</v>
      </c>
      <c r="N180" s="168" t="s">
        <v>40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1905</v>
      </c>
    </row>
    <row r="181" spans="2:65" s="1" customFormat="1" ht="24.2" customHeight="1">
      <c r="B181" s="28"/>
      <c r="C181" s="139" t="s">
        <v>470</v>
      </c>
      <c r="D181" s="139" t="s">
        <v>316</v>
      </c>
      <c r="E181" s="140" t="s">
        <v>1906</v>
      </c>
      <c r="F181" s="141" t="s">
        <v>1907</v>
      </c>
      <c r="G181" s="142" t="s">
        <v>1497</v>
      </c>
      <c r="H181" s="171"/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1908</v>
      </c>
    </row>
    <row r="182" spans="2:65" s="1" customFormat="1" ht="24.2" customHeight="1">
      <c r="B182" s="28"/>
      <c r="C182" s="139" t="s">
        <v>474</v>
      </c>
      <c r="D182" s="139" t="s">
        <v>316</v>
      </c>
      <c r="E182" s="140" t="s">
        <v>1909</v>
      </c>
      <c r="F182" s="141" t="s">
        <v>1910</v>
      </c>
      <c r="G182" s="142" t="s">
        <v>396</v>
      </c>
      <c r="H182" s="143">
        <v>7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1911</v>
      </c>
    </row>
    <row r="183" spans="2:65" s="1" customFormat="1" ht="24.2" customHeight="1">
      <c r="B183" s="28"/>
      <c r="C183" s="139" t="s">
        <v>478</v>
      </c>
      <c r="D183" s="139" t="s">
        <v>316</v>
      </c>
      <c r="E183" s="140" t="s">
        <v>1912</v>
      </c>
      <c r="F183" s="141" t="s">
        <v>1913</v>
      </c>
      <c r="G183" s="142" t="s">
        <v>396</v>
      </c>
      <c r="H183" s="143">
        <v>2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1914</v>
      </c>
    </row>
    <row r="184" spans="2:65" s="1" customFormat="1" ht="24.2" customHeight="1">
      <c r="B184" s="28"/>
      <c r="C184" s="139" t="s">
        <v>482</v>
      </c>
      <c r="D184" s="139" t="s">
        <v>316</v>
      </c>
      <c r="E184" s="140" t="s">
        <v>1915</v>
      </c>
      <c r="F184" s="141" t="s">
        <v>1916</v>
      </c>
      <c r="G184" s="142" t="s">
        <v>396</v>
      </c>
      <c r="H184" s="143">
        <v>8</v>
      </c>
      <c r="I184" s="144"/>
      <c r="J184" s="145">
        <f t="shared" si="20"/>
        <v>0</v>
      </c>
      <c r="K184" s="146"/>
      <c r="L184" s="28"/>
      <c r="M184" s="147" t="s">
        <v>1</v>
      </c>
      <c r="N184" s="148" t="s">
        <v>40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1917</v>
      </c>
    </row>
    <row r="185" spans="2:65" s="1" customFormat="1" ht="16.5" customHeight="1">
      <c r="B185" s="28"/>
      <c r="C185" s="139" t="s">
        <v>486</v>
      </c>
      <c r="D185" s="139" t="s">
        <v>316</v>
      </c>
      <c r="E185" s="140" t="s">
        <v>1918</v>
      </c>
      <c r="F185" s="141" t="s">
        <v>1919</v>
      </c>
      <c r="G185" s="142" t="s">
        <v>396</v>
      </c>
      <c r="H185" s="143">
        <v>1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1920</v>
      </c>
    </row>
    <row r="186" spans="2:65" s="1" customFormat="1" ht="24.2" customHeight="1">
      <c r="B186" s="28"/>
      <c r="C186" s="139" t="s">
        <v>490</v>
      </c>
      <c r="D186" s="139" t="s">
        <v>316</v>
      </c>
      <c r="E186" s="140" t="s">
        <v>1921</v>
      </c>
      <c r="F186" s="141" t="s">
        <v>1922</v>
      </c>
      <c r="G186" s="142" t="s">
        <v>396</v>
      </c>
      <c r="H186" s="143">
        <v>2</v>
      </c>
      <c r="I186" s="144"/>
      <c r="J186" s="145">
        <f t="shared" si="20"/>
        <v>0</v>
      </c>
      <c r="K186" s="146"/>
      <c r="L186" s="28"/>
      <c r="M186" s="147" t="s">
        <v>1</v>
      </c>
      <c r="N186" s="148" t="s">
        <v>40</v>
      </c>
      <c r="P186" s="149">
        <f t="shared" si="21"/>
        <v>0</v>
      </c>
      <c r="Q186" s="149">
        <v>0</v>
      </c>
      <c r="R186" s="149">
        <f t="shared" si="22"/>
        <v>0</v>
      </c>
      <c r="S186" s="149">
        <v>0</v>
      </c>
      <c r="T186" s="150">
        <f t="shared" si="23"/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1923</v>
      </c>
    </row>
    <row r="187" spans="2:65" s="1" customFormat="1" ht="44.25" customHeight="1">
      <c r="B187" s="28"/>
      <c r="C187" s="158" t="s">
        <v>494</v>
      </c>
      <c r="D187" s="158" t="s">
        <v>644</v>
      </c>
      <c r="E187" s="159" t="s">
        <v>1924</v>
      </c>
      <c r="F187" s="160" t="s">
        <v>1925</v>
      </c>
      <c r="G187" s="161" t="s">
        <v>396</v>
      </c>
      <c r="H187" s="162">
        <v>1</v>
      </c>
      <c r="I187" s="163"/>
      <c r="J187" s="164">
        <f t="shared" si="20"/>
        <v>0</v>
      </c>
      <c r="K187" s="165"/>
      <c r="L187" s="166"/>
      <c r="M187" s="167" t="s">
        <v>1</v>
      </c>
      <c r="N187" s="16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442</v>
      </c>
      <c r="AT187" s="151" t="s">
        <v>644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1926</v>
      </c>
    </row>
    <row r="188" spans="2:65" s="1" customFormat="1" ht="37.9" customHeight="1">
      <c r="B188" s="28"/>
      <c r="C188" s="158" t="s">
        <v>498</v>
      </c>
      <c r="D188" s="158" t="s">
        <v>644</v>
      </c>
      <c r="E188" s="159" t="s">
        <v>1927</v>
      </c>
      <c r="F188" s="160" t="s">
        <v>1928</v>
      </c>
      <c r="G188" s="161" t="s">
        <v>396</v>
      </c>
      <c r="H188" s="162">
        <v>1</v>
      </c>
      <c r="I188" s="163"/>
      <c r="J188" s="164">
        <f t="shared" si="20"/>
        <v>0</v>
      </c>
      <c r="K188" s="165"/>
      <c r="L188" s="166"/>
      <c r="M188" s="167" t="s">
        <v>1</v>
      </c>
      <c r="N188" s="168" t="s">
        <v>40</v>
      </c>
      <c r="P188" s="149">
        <f t="shared" si="21"/>
        <v>0</v>
      </c>
      <c r="Q188" s="149">
        <v>0</v>
      </c>
      <c r="R188" s="149">
        <f t="shared" si="22"/>
        <v>0</v>
      </c>
      <c r="S188" s="149">
        <v>0</v>
      </c>
      <c r="T188" s="150">
        <f t="shared" si="23"/>
        <v>0</v>
      </c>
      <c r="AR188" s="151" t="s">
        <v>442</v>
      </c>
      <c r="AT188" s="151" t="s">
        <v>644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1929</v>
      </c>
    </row>
    <row r="189" spans="2:65" s="1" customFormat="1" ht="24.2" customHeight="1">
      <c r="B189" s="28"/>
      <c r="C189" s="139" t="s">
        <v>504</v>
      </c>
      <c r="D189" s="139" t="s">
        <v>316</v>
      </c>
      <c r="E189" s="140" t="s">
        <v>1930</v>
      </c>
      <c r="F189" s="141" t="s">
        <v>1931</v>
      </c>
      <c r="G189" s="142" t="s">
        <v>376</v>
      </c>
      <c r="H189" s="143">
        <v>229</v>
      </c>
      <c r="I189" s="144"/>
      <c r="J189" s="145">
        <f t="shared" si="20"/>
        <v>0</v>
      </c>
      <c r="K189" s="146"/>
      <c r="L189" s="28"/>
      <c r="M189" s="147" t="s">
        <v>1</v>
      </c>
      <c r="N189" s="148" t="s">
        <v>40</v>
      </c>
      <c r="P189" s="149">
        <f t="shared" si="21"/>
        <v>0</v>
      </c>
      <c r="Q189" s="149">
        <v>0</v>
      </c>
      <c r="R189" s="149">
        <f t="shared" si="22"/>
        <v>0</v>
      </c>
      <c r="S189" s="149">
        <v>0</v>
      </c>
      <c r="T189" s="150">
        <f t="shared" si="2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86</v>
      </c>
      <c r="BK189" s="152">
        <f t="shared" si="29"/>
        <v>0</v>
      </c>
      <c r="BL189" s="13" t="s">
        <v>378</v>
      </c>
      <c r="BM189" s="151" t="s">
        <v>1932</v>
      </c>
    </row>
    <row r="190" spans="2:65" s="1" customFormat="1" ht="24.2" customHeight="1">
      <c r="B190" s="28"/>
      <c r="C190" s="139" t="s">
        <v>512</v>
      </c>
      <c r="D190" s="139" t="s">
        <v>316</v>
      </c>
      <c r="E190" s="140" t="s">
        <v>1933</v>
      </c>
      <c r="F190" s="141" t="s">
        <v>1934</v>
      </c>
      <c r="G190" s="142" t="s">
        <v>1497</v>
      </c>
      <c r="H190" s="171"/>
      <c r="I190" s="144"/>
      <c r="J190" s="145">
        <f t="shared" si="20"/>
        <v>0</v>
      </c>
      <c r="K190" s="146"/>
      <c r="L190" s="28"/>
      <c r="M190" s="147" t="s">
        <v>1</v>
      </c>
      <c r="N190" s="148" t="s">
        <v>40</v>
      </c>
      <c r="P190" s="149">
        <f t="shared" si="21"/>
        <v>0</v>
      </c>
      <c r="Q190" s="149">
        <v>0</v>
      </c>
      <c r="R190" s="149">
        <f t="shared" si="22"/>
        <v>0</v>
      </c>
      <c r="S190" s="149">
        <v>0</v>
      </c>
      <c r="T190" s="150">
        <f t="shared" si="23"/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1935</v>
      </c>
    </row>
    <row r="191" spans="2:65" s="1" customFormat="1" ht="24.2" customHeight="1">
      <c r="B191" s="28"/>
      <c r="C191" s="139" t="s">
        <v>518</v>
      </c>
      <c r="D191" s="139" t="s">
        <v>316</v>
      </c>
      <c r="E191" s="140" t="s">
        <v>1936</v>
      </c>
      <c r="F191" s="141" t="s">
        <v>1937</v>
      </c>
      <c r="G191" s="142" t="s">
        <v>1497</v>
      </c>
      <c r="H191" s="171"/>
      <c r="I191" s="144"/>
      <c r="J191" s="145">
        <f t="shared" si="20"/>
        <v>0</v>
      </c>
      <c r="K191" s="146"/>
      <c r="L191" s="28"/>
      <c r="M191" s="147" t="s">
        <v>1</v>
      </c>
      <c r="N191" s="148" t="s">
        <v>40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1938</v>
      </c>
    </row>
    <row r="192" spans="2:65" s="11" customFormat="1" ht="22.9" customHeight="1">
      <c r="B192" s="127"/>
      <c r="D192" s="128" t="s">
        <v>73</v>
      </c>
      <c r="E192" s="137" t="s">
        <v>1939</v>
      </c>
      <c r="F192" s="137" t="s">
        <v>1940</v>
      </c>
      <c r="I192" s="130"/>
      <c r="J192" s="138">
        <f>BK192</f>
        <v>0</v>
      </c>
      <c r="L192" s="127"/>
      <c r="M192" s="132"/>
      <c r="P192" s="133">
        <f>SUM(P193:P214)</f>
        <v>0</v>
      </c>
      <c r="R192" s="133">
        <f>SUM(R193:R214)</f>
        <v>0</v>
      </c>
      <c r="T192" s="134">
        <f>SUM(T193:T214)</f>
        <v>0</v>
      </c>
      <c r="AR192" s="128" t="s">
        <v>86</v>
      </c>
      <c r="AT192" s="135" t="s">
        <v>73</v>
      </c>
      <c r="AU192" s="135" t="s">
        <v>81</v>
      </c>
      <c r="AY192" s="128" t="s">
        <v>314</v>
      </c>
      <c r="BK192" s="136">
        <f>SUM(BK193:BK214)</f>
        <v>0</v>
      </c>
    </row>
    <row r="193" spans="2:65" s="1" customFormat="1" ht="24.2" customHeight="1">
      <c r="B193" s="28"/>
      <c r="C193" s="139" t="s">
        <v>524</v>
      </c>
      <c r="D193" s="139" t="s">
        <v>316</v>
      </c>
      <c r="E193" s="140" t="s">
        <v>1941</v>
      </c>
      <c r="F193" s="141" t="s">
        <v>1942</v>
      </c>
      <c r="G193" s="142" t="s">
        <v>376</v>
      </c>
      <c r="H193" s="143">
        <v>56.3</v>
      </c>
      <c r="I193" s="144"/>
      <c r="J193" s="145">
        <f t="shared" ref="J193:J214" si="30">ROUND(I193*H193,2)</f>
        <v>0</v>
      </c>
      <c r="K193" s="146"/>
      <c r="L193" s="28"/>
      <c r="M193" s="147" t="s">
        <v>1</v>
      </c>
      <c r="N193" s="148" t="s">
        <v>40</v>
      </c>
      <c r="P193" s="149">
        <f t="shared" ref="P193:P214" si="31">O193*H193</f>
        <v>0</v>
      </c>
      <c r="Q193" s="149">
        <v>0</v>
      </c>
      <c r="R193" s="149">
        <f t="shared" ref="R193:R214" si="32">Q193*H193</f>
        <v>0</v>
      </c>
      <c r="S193" s="149">
        <v>0</v>
      </c>
      <c r="T193" s="150">
        <f t="shared" ref="T193:T214" si="33">S193*H193</f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ref="BE193:BE214" si="34">IF(N193="základná",J193,0)</f>
        <v>0</v>
      </c>
      <c r="BF193" s="152">
        <f t="shared" ref="BF193:BF214" si="35">IF(N193="znížená",J193,0)</f>
        <v>0</v>
      </c>
      <c r="BG193" s="152">
        <f t="shared" ref="BG193:BG214" si="36">IF(N193="zákl. prenesená",J193,0)</f>
        <v>0</v>
      </c>
      <c r="BH193" s="152">
        <f t="shared" ref="BH193:BH214" si="37">IF(N193="zníž. prenesená",J193,0)</f>
        <v>0</v>
      </c>
      <c r="BI193" s="152">
        <f t="shared" ref="BI193:BI214" si="38">IF(N193="nulová",J193,0)</f>
        <v>0</v>
      </c>
      <c r="BJ193" s="13" t="s">
        <v>86</v>
      </c>
      <c r="BK193" s="152">
        <f t="shared" ref="BK193:BK214" si="39">ROUND(I193*H193,2)</f>
        <v>0</v>
      </c>
      <c r="BL193" s="13" t="s">
        <v>378</v>
      </c>
      <c r="BM193" s="151" t="s">
        <v>1943</v>
      </c>
    </row>
    <row r="194" spans="2:65" s="1" customFormat="1" ht="24.2" customHeight="1">
      <c r="B194" s="28"/>
      <c r="C194" s="139" t="s">
        <v>528</v>
      </c>
      <c r="D194" s="139" t="s">
        <v>316</v>
      </c>
      <c r="E194" s="140" t="s">
        <v>1944</v>
      </c>
      <c r="F194" s="141" t="s">
        <v>1945</v>
      </c>
      <c r="G194" s="142" t="s">
        <v>376</v>
      </c>
      <c r="H194" s="143">
        <v>10</v>
      </c>
      <c r="I194" s="144"/>
      <c r="J194" s="145">
        <f t="shared" si="30"/>
        <v>0</v>
      </c>
      <c r="K194" s="146"/>
      <c r="L194" s="28"/>
      <c r="M194" s="147" t="s">
        <v>1</v>
      </c>
      <c r="N194" s="148" t="s">
        <v>40</v>
      </c>
      <c r="P194" s="149">
        <f t="shared" si="31"/>
        <v>0</v>
      </c>
      <c r="Q194" s="149">
        <v>0</v>
      </c>
      <c r="R194" s="149">
        <f t="shared" si="32"/>
        <v>0</v>
      </c>
      <c r="S194" s="149">
        <v>0</v>
      </c>
      <c r="T194" s="150">
        <f t="shared" si="33"/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86</v>
      </c>
      <c r="BK194" s="152">
        <f t="shared" si="39"/>
        <v>0</v>
      </c>
      <c r="BL194" s="13" t="s">
        <v>378</v>
      </c>
      <c r="BM194" s="151" t="s">
        <v>1946</v>
      </c>
    </row>
    <row r="195" spans="2:65" s="1" customFormat="1" ht="24.2" customHeight="1">
      <c r="B195" s="28"/>
      <c r="C195" s="139" t="s">
        <v>532</v>
      </c>
      <c r="D195" s="139" t="s">
        <v>316</v>
      </c>
      <c r="E195" s="140" t="s">
        <v>1947</v>
      </c>
      <c r="F195" s="141" t="s">
        <v>1948</v>
      </c>
      <c r="G195" s="142" t="s">
        <v>376</v>
      </c>
      <c r="H195" s="143">
        <v>12.7</v>
      </c>
      <c r="I195" s="144"/>
      <c r="J195" s="145">
        <f t="shared" si="30"/>
        <v>0</v>
      </c>
      <c r="K195" s="146"/>
      <c r="L195" s="28"/>
      <c r="M195" s="147" t="s">
        <v>1</v>
      </c>
      <c r="N195" s="148" t="s">
        <v>40</v>
      </c>
      <c r="P195" s="149">
        <f t="shared" si="31"/>
        <v>0</v>
      </c>
      <c r="Q195" s="149">
        <v>0</v>
      </c>
      <c r="R195" s="149">
        <f t="shared" si="32"/>
        <v>0</v>
      </c>
      <c r="S195" s="149">
        <v>0</v>
      </c>
      <c r="T195" s="150">
        <f t="shared" si="33"/>
        <v>0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86</v>
      </c>
      <c r="BK195" s="152">
        <f t="shared" si="39"/>
        <v>0</v>
      </c>
      <c r="BL195" s="13" t="s">
        <v>378</v>
      </c>
      <c r="BM195" s="151" t="s">
        <v>1949</v>
      </c>
    </row>
    <row r="196" spans="2:65" s="1" customFormat="1" ht="24.2" customHeight="1">
      <c r="B196" s="28"/>
      <c r="C196" s="139" t="s">
        <v>538</v>
      </c>
      <c r="D196" s="139" t="s">
        <v>316</v>
      </c>
      <c r="E196" s="140" t="s">
        <v>1950</v>
      </c>
      <c r="F196" s="141" t="s">
        <v>1951</v>
      </c>
      <c r="G196" s="142" t="s">
        <v>376</v>
      </c>
      <c r="H196" s="143">
        <v>3</v>
      </c>
      <c r="I196" s="144"/>
      <c r="J196" s="145">
        <f t="shared" si="30"/>
        <v>0</v>
      </c>
      <c r="K196" s="146"/>
      <c r="L196" s="28"/>
      <c r="M196" s="147" t="s">
        <v>1</v>
      </c>
      <c r="N196" s="148" t="s">
        <v>40</v>
      </c>
      <c r="P196" s="149">
        <f t="shared" si="31"/>
        <v>0</v>
      </c>
      <c r="Q196" s="149">
        <v>0</v>
      </c>
      <c r="R196" s="149">
        <f t="shared" si="32"/>
        <v>0</v>
      </c>
      <c r="S196" s="149">
        <v>0</v>
      </c>
      <c r="T196" s="150">
        <f t="shared" si="33"/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86</v>
      </c>
      <c r="BK196" s="152">
        <f t="shared" si="39"/>
        <v>0</v>
      </c>
      <c r="BL196" s="13" t="s">
        <v>378</v>
      </c>
      <c r="BM196" s="151" t="s">
        <v>1952</v>
      </c>
    </row>
    <row r="197" spans="2:65" s="1" customFormat="1" ht="24.2" customHeight="1">
      <c r="B197" s="28"/>
      <c r="C197" s="139" t="s">
        <v>542</v>
      </c>
      <c r="D197" s="139" t="s">
        <v>316</v>
      </c>
      <c r="E197" s="140" t="s">
        <v>1953</v>
      </c>
      <c r="F197" s="141" t="s">
        <v>1954</v>
      </c>
      <c r="G197" s="142" t="s">
        <v>396</v>
      </c>
      <c r="H197" s="143">
        <v>5</v>
      </c>
      <c r="I197" s="144"/>
      <c r="J197" s="145">
        <f t="shared" si="30"/>
        <v>0</v>
      </c>
      <c r="K197" s="146"/>
      <c r="L197" s="28"/>
      <c r="M197" s="147" t="s">
        <v>1</v>
      </c>
      <c r="N197" s="148" t="s">
        <v>40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378</v>
      </c>
      <c r="BM197" s="151" t="s">
        <v>1955</v>
      </c>
    </row>
    <row r="198" spans="2:65" s="1" customFormat="1" ht="24.2" customHeight="1">
      <c r="B198" s="28"/>
      <c r="C198" s="139" t="s">
        <v>548</v>
      </c>
      <c r="D198" s="139" t="s">
        <v>316</v>
      </c>
      <c r="E198" s="140" t="s">
        <v>1956</v>
      </c>
      <c r="F198" s="141" t="s">
        <v>1957</v>
      </c>
      <c r="G198" s="142" t="s">
        <v>396</v>
      </c>
      <c r="H198" s="143">
        <v>2</v>
      </c>
      <c r="I198" s="144"/>
      <c r="J198" s="145">
        <f t="shared" si="30"/>
        <v>0</v>
      </c>
      <c r="K198" s="146"/>
      <c r="L198" s="28"/>
      <c r="M198" s="147" t="s">
        <v>1</v>
      </c>
      <c r="N198" s="148" t="s">
        <v>40</v>
      </c>
      <c r="P198" s="149">
        <f t="shared" si="31"/>
        <v>0</v>
      </c>
      <c r="Q198" s="149">
        <v>0</v>
      </c>
      <c r="R198" s="149">
        <f t="shared" si="32"/>
        <v>0</v>
      </c>
      <c r="S198" s="149">
        <v>0</v>
      </c>
      <c r="T198" s="150">
        <f t="shared" si="33"/>
        <v>0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378</v>
      </c>
      <c r="BM198" s="151" t="s">
        <v>1958</v>
      </c>
    </row>
    <row r="199" spans="2:65" s="1" customFormat="1" ht="16.5" customHeight="1">
      <c r="B199" s="28"/>
      <c r="C199" s="158" t="s">
        <v>552</v>
      </c>
      <c r="D199" s="158" t="s">
        <v>644</v>
      </c>
      <c r="E199" s="159" t="s">
        <v>1959</v>
      </c>
      <c r="F199" s="160" t="s">
        <v>1960</v>
      </c>
      <c r="G199" s="161" t="s">
        <v>396</v>
      </c>
      <c r="H199" s="162">
        <v>2</v>
      </c>
      <c r="I199" s="163"/>
      <c r="J199" s="164">
        <f t="shared" si="30"/>
        <v>0</v>
      </c>
      <c r="K199" s="165"/>
      <c r="L199" s="166"/>
      <c r="M199" s="167" t="s">
        <v>1</v>
      </c>
      <c r="N199" s="168" t="s">
        <v>40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442</v>
      </c>
      <c r="AT199" s="151" t="s">
        <v>644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378</v>
      </c>
      <c r="BM199" s="151" t="s">
        <v>1961</v>
      </c>
    </row>
    <row r="200" spans="2:65" s="1" customFormat="1" ht="24.2" customHeight="1">
      <c r="B200" s="28"/>
      <c r="C200" s="139" t="s">
        <v>559</v>
      </c>
      <c r="D200" s="139" t="s">
        <v>316</v>
      </c>
      <c r="E200" s="140" t="s">
        <v>1962</v>
      </c>
      <c r="F200" s="141" t="s">
        <v>1963</v>
      </c>
      <c r="G200" s="142" t="s">
        <v>396</v>
      </c>
      <c r="H200" s="143">
        <v>20</v>
      </c>
      <c r="I200" s="144"/>
      <c r="J200" s="145">
        <f t="shared" si="30"/>
        <v>0</v>
      </c>
      <c r="K200" s="146"/>
      <c r="L200" s="28"/>
      <c r="M200" s="147" t="s">
        <v>1</v>
      </c>
      <c r="N200" s="148" t="s">
        <v>40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378</v>
      </c>
      <c r="BM200" s="151" t="s">
        <v>1964</v>
      </c>
    </row>
    <row r="201" spans="2:65" s="1" customFormat="1" ht="21.75" customHeight="1">
      <c r="B201" s="28"/>
      <c r="C201" s="158" t="s">
        <v>563</v>
      </c>
      <c r="D201" s="158" t="s">
        <v>644</v>
      </c>
      <c r="E201" s="159" t="s">
        <v>1965</v>
      </c>
      <c r="F201" s="160" t="s">
        <v>1966</v>
      </c>
      <c r="G201" s="161" t="s">
        <v>396</v>
      </c>
      <c r="H201" s="162">
        <v>20</v>
      </c>
      <c r="I201" s="163"/>
      <c r="J201" s="164">
        <f t="shared" si="30"/>
        <v>0</v>
      </c>
      <c r="K201" s="165"/>
      <c r="L201" s="166"/>
      <c r="M201" s="167" t="s">
        <v>1</v>
      </c>
      <c r="N201" s="168" t="s">
        <v>40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442</v>
      </c>
      <c r="AT201" s="151" t="s">
        <v>644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378</v>
      </c>
      <c r="BM201" s="151" t="s">
        <v>1967</v>
      </c>
    </row>
    <row r="202" spans="2:65" s="1" customFormat="1" ht="21.75" customHeight="1">
      <c r="B202" s="28"/>
      <c r="C202" s="139" t="s">
        <v>569</v>
      </c>
      <c r="D202" s="139" t="s">
        <v>316</v>
      </c>
      <c r="E202" s="140" t="s">
        <v>1968</v>
      </c>
      <c r="F202" s="141" t="s">
        <v>1969</v>
      </c>
      <c r="G202" s="142" t="s">
        <v>396</v>
      </c>
      <c r="H202" s="143">
        <v>2</v>
      </c>
      <c r="I202" s="144"/>
      <c r="J202" s="145">
        <f t="shared" si="30"/>
        <v>0</v>
      </c>
      <c r="K202" s="146"/>
      <c r="L202" s="28"/>
      <c r="M202" s="147" t="s">
        <v>1</v>
      </c>
      <c r="N202" s="148" t="s">
        <v>40</v>
      </c>
      <c r="P202" s="149">
        <f t="shared" si="31"/>
        <v>0</v>
      </c>
      <c r="Q202" s="149">
        <v>0</v>
      </c>
      <c r="R202" s="149">
        <f t="shared" si="32"/>
        <v>0</v>
      </c>
      <c r="S202" s="149">
        <v>0</v>
      </c>
      <c r="T202" s="150">
        <f t="shared" si="33"/>
        <v>0</v>
      </c>
      <c r="AR202" s="151" t="s">
        <v>378</v>
      </c>
      <c r="AT202" s="151" t="s">
        <v>316</v>
      </c>
      <c r="AU202" s="151" t="s">
        <v>86</v>
      </c>
      <c r="AY202" s="13" t="s">
        <v>314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86</v>
      </c>
      <c r="BK202" s="152">
        <f t="shared" si="39"/>
        <v>0</v>
      </c>
      <c r="BL202" s="13" t="s">
        <v>378</v>
      </c>
      <c r="BM202" s="151" t="s">
        <v>1970</v>
      </c>
    </row>
    <row r="203" spans="2:65" s="1" customFormat="1" ht="24.2" customHeight="1">
      <c r="B203" s="28"/>
      <c r="C203" s="158" t="s">
        <v>573</v>
      </c>
      <c r="D203" s="158" t="s">
        <v>644</v>
      </c>
      <c r="E203" s="159" t="s">
        <v>1971</v>
      </c>
      <c r="F203" s="160" t="s">
        <v>1972</v>
      </c>
      <c r="G203" s="161" t="s">
        <v>396</v>
      </c>
      <c r="H203" s="162">
        <v>2</v>
      </c>
      <c r="I203" s="163"/>
      <c r="J203" s="164">
        <f t="shared" si="30"/>
        <v>0</v>
      </c>
      <c r="K203" s="165"/>
      <c r="L203" s="166"/>
      <c r="M203" s="167" t="s">
        <v>1</v>
      </c>
      <c r="N203" s="168" t="s">
        <v>40</v>
      </c>
      <c r="P203" s="149">
        <f t="shared" si="31"/>
        <v>0</v>
      </c>
      <c r="Q203" s="149">
        <v>0</v>
      </c>
      <c r="R203" s="149">
        <f t="shared" si="32"/>
        <v>0</v>
      </c>
      <c r="S203" s="149">
        <v>0</v>
      </c>
      <c r="T203" s="150">
        <f t="shared" si="33"/>
        <v>0</v>
      </c>
      <c r="AR203" s="151" t="s">
        <v>442</v>
      </c>
      <c r="AT203" s="151" t="s">
        <v>644</v>
      </c>
      <c r="AU203" s="151" t="s">
        <v>86</v>
      </c>
      <c r="AY203" s="13" t="s">
        <v>314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86</v>
      </c>
      <c r="BK203" s="152">
        <f t="shared" si="39"/>
        <v>0</v>
      </c>
      <c r="BL203" s="13" t="s">
        <v>378</v>
      </c>
      <c r="BM203" s="151" t="s">
        <v>1973</v>
      </c>
    </row>
    <row r="204" spans="2:65" s="1" customFormat="1" ht="16.5" customHeight="1">
      <c r="B204" s="28"/>
      <c r="C204" s="139" t="s">
        <v>1391</v>
      </c>
      <c r="D204" s="139" t="s">
        <v>316</v>
      </c>
      <c r="E204" s="140" t="s">
        <v>1974</v>
      </c>
      <c r="F204" s="141" t="s">
        <v>1975</v>
      </c>
      <c r="G204" s="142" t="s">
        <v>396</v>
      </c>
      <c r="H204" s="143">
        <v>1</v>
      </c>
      <c r="I204" s="144"/>
      <c r="J204" s="145">
        <f t="shared" si="30"/>
        <v>0</v>
      </c>
      <c r="K204" s="146"/>
      <c r="L204" s="28"/>
      <c r="M204" s="147" t="s">
        <v>1</v>
      </c>
      <c r="N204" s="148" t="s">
        <v>40</v>
      </c>
      <c r="P204" s="149">
        <f t="shared" si="31"/>
        <v>0</v>
      </c>
      <c r="Q204" s="149">
        <v>0</v>
      </c>
      <c r="R204" s="149">
        <f t="shared" si="32"/>
        <v>0</v>
      </c>
      <c r="S204" s="149">
        <v>0</v>
      </c>
      <c r="T204" s="150">
        <f t="shared" si="33"/>
        <v>0</v>
      </c>
      <c r="AR204" s="151" t="s">
        <v>378</v>
      </c>
      <c r="AT204" s="151" t="s">
        <v>316</v>
      </c>
      <c r="AU204" s="151" t="s">
        <v>86</v>
      </c>
      <c r="AY204" s="13" t="s">
        <v>314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86</v>
      </c>
      <c r="BK204" s="152">
        <f t="shared" si="39"/>
        <v>0</v>
      </c>
      <c r="BL204" s="13" t="s">
        <v>378</v>
      </c>
      <c r="BM204" s="151" t="s">
        <v>1976</v>
      </c>
    </row>
    <row r="205" spans="2:65" s="1" customFormat="1" ht="24.2" customHeight="1">
      <c r="B205" s="28"/>
      <c r="C205" s="158" t="s">
        <v>1395</v>
      </c>
      <c r="D205" s="158" t="s">
        <v>644</v>
      </c>
      <c r="E205" s="159" t="s">
        <v>1977</v>
      </c>
      <c r="F205" s="160" t="s">
        <v>1978</v>
      </c>
      <c r="G205" s="161" t="s">
        <v>396</v>
      </c>
      <c r="H205" s="162">
        <v>1</v>
      </c>
      <c r="I205" s="163"/>
      <c r="J205" s="164">
        <f t="shared" si="30"/>
        <v>0</v>
      </c>
      <c r="K205" s="165"/>
      <c r="L205" s="166"/>
      <c r="M205" s="167" t="s">
        <v>1</v>
      </c>
      <c r="N205" s="168" t="s">
        <v>40</v>
      </c>
      <c r="P205" s="149">
        <f t="shared" si="31"/>
        <v>0</v>
      </c>
      <c r="Q205" s="149">
        <v>0</v>
      </c>
      <c r="R205" s="149">
        <f t="shared" si="32"/>
        <v>0</v>
      </c>
      <c r="S205" s="149">
        <v>0</v>
      </c>
      <c r="T205" s="150">
        <f t="shared" si="33"/>
        <v>0</v>
      </c>
      <c r="AR205" s="151" t="s">
        <v>442</v>
      </c>
      <c r="AT205" s="151" t="s">
        <v>644</v>
      </c>
      <c r="AU205" s="151" t="s">
        <v>86</v>
      </c>
      <c r="AY205" s="13" t="s">
        <v>314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86</v>
      </c>
      <c r="BK205" s="152">
        <f t="shared" si="39"/>
        <v>0</v>
      </c>
      <c r="BL205" s="13" t="s">
        <v>378</v>
      </c>
      <c r="BM205" s="151" t="s">
        <v>1979</v>
      </c>
    </row>
    <row r="206" spans="2:65" s="1" customFormat="1" ht="24.2" customHeight="1">
      <c r="B206" s="28"/>
      <c r="C206" s="139" t="s">
        <v>1399</v>
      </c>
      <c r="D206" s="139" t="s">
        <v>316</v>
      </c>
      <c r="E206" s="140" t="s">
        <v>1980</v>
      </c>
      <c r="F206" s="141" t="s">
        <v>1981</v>
      </c>
      <c r="G206" s="142" t="s">
        <v>1497</v>
      </c>
      <c r="H206" s="171"/>
      <c r="I206" s="144"/>
      <c r="J206" s="145">
        <f t="shared" si="30"/>
        <v>0</v>
      </c>
      <c r="K206" s="146"/>
      <c r="L206" s="28"/>
      <c r="M206" s="147" t="s">
        <v>1</v>
      </c>
      <c r="N206" s="148" t="s">
        <v>40</v>
      </c>
      <c r="P206" s="149">
        <f t="shared" si="31"/>
        <v>0</v>
      </c>
      <c r="Q206" s="149">
        <v>0</v>
      </c>
      <c r="R206" s="149">
        <f t="shared" si="32"/>
        <v>0</v>
      </c>
      <c r="S206" s="149">
        <v>0</v>
      </c>
      <c r="T206" s="150">
        <f t="shared" si="33"/>
        <v>0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86</v>
      </c>
      <c r="BK206" s="152">
        <f t="shared" si="39"/>
        <v>0</v>
      </c>
      <c r="BL206" s="13" t="s">
        <v>378</v>
      </c>
      <c r="BM206" s="151" t="s">
        <v>1982</v>
      </c>
    </row>
    <row r="207" spans="2:65" s="1" customFormat="1" ht="24.2" customHeight="1">
      <c r="B207" s="28"/>
      <c r="C207" s="139" t="s">
        <v>1198</v>
      </c>
      <c r="D207" s="139" t="s">
        <v>316</v>
      </c>
      <c r="E207" s="140" t="s">
        <v>1983</v>
      </c>
      <c r="F207" s="141" t="s">
        <v>1984</v>
      </c>
      <c r="G207" s="142" t="s">
        <v>396</v>
      </c>
      <c r="H207" s="143">
        <v>26</v>
      </c>
      <c r="I207" s="144"/>
      <c r="J207" s="145">
        <f t="shared" si="30"/>
        <v>0</v>
      </c>
      <c r="K207" s="146"/>
      <c r="L207" s="28"/>
      <c r="M207" s="147" t="s">
        <v>1</v>
      </c>
      <c r="N207" s="148" t="s">
        <v>40</v>
      </c>
      <c r="P207" s="149">
        <f t="shared" si="31"/>
        <v>0</v>
      </c>
      <c r="Q207" s="149">
        <v>0</v>
      </c>
      <c r="R207" s="149">
        <f t="shared" si="32"/>
        <v>0</v>
      </c>
      <c r="S207" s="149">
        <v>0</v>
      </c>
      <c r="T207" s="150">
        <f t="shared" si="33"/>
        <v>0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 t="shared" si="34"/>
        <v>0</v>
      </c>
      <c r="BF207" s="152">
        <f t="shared" si="35"/>
        <v>0</v>
      </c>
      <c r="BG207" s="152">
        <f t="shared" si="36"/>
        <v>0</v>
      </c>
      <c r="BH207" s="152">
        <f t="shared" si="37"/>
        <v>0</v>
      </c>
      <c r="BI207" s="152">
        <f t="shared" si="38"/>
        <v>0</v>
      </c>
      <c r="BJ207" s="13" t="s">
        <v>86</v>
      </c>
      <c r="BK207" s="152">
        <f t="shared" si="39"/>
        <v>0</v>
      </c>
      <c r="BL207" s="13" t="s">
        <v>378</v>
      </c>
      <c r="BM207" s="151" t="s">
        <v>1985</v>
      </c>
    </row>
    <row r="208" spans="2:65" s="1" customFormat="1" ht="37.9" customHeight="1">
      <c r="B208" s="28"/>
      <c r="C208" s="158" t="s">
        <v>1202</v>
      </c>
      <c r="D208" s="158" t="s">
        <v>644</v>
      </c>
      <c r="E208" s="159" t="s">
        <v>1986</v>
      </c>
      <c r="F208" s="160" t="s">
        <v>1987</v>
      </c>
      <c r="G208" s="161" t="s">
        <v>396</v>
      </c>
      <c r="H208" s="162">
        <v>26</v>
      </c>
      <c r="I208" s="163"/>
      <c r="J208" s="164">
        <f t="shared" si="30"/>
        <v>0</v>
      </c>
      <c r="K208" s="165"/>
      <c r="L208" s="166"/>
      <c r="M208" s="167" t="s">
        <v>1</v>
      </c>
      <c r="N208" s="168" t="s">
        <v>40</v>
      </c>
      <c r="P208" s="149">
        <f t="shared" si="31"/>
        <v>0</v>
      </c>
      <c r="Q208" s="149">
        <v>0</v>
      </c>
      <c r="R208" s="149">
        <f t="shared" si="32"/>
        <v>0</v>
      </c>
      <c r="S208" s="149">
        <v>0</v>
      </c>
      <c r="T208" s="150">
        <f t="shared" si="33"/>
        <v>0</v>
      </c>
      <c r="AR208" s="151" t="s">
        <v>442</v>
      </c>
      <c r="AT208" s="151" t="s">
        <v>644</v>
      </c>
      <c r="AU208" s="151" t="s">
        <v>86</v>
      </c>
      <c r="AY208" s="13" t="s">
        <v>314</v>
      </c>
      <c r="BE208" s="152">
        <f t="shared" si="34"/>
        <v>0</v>
      </c>
      <c r="BF208" s="152">
        <f t="shared" si="35"/>
        <v>0</v>
      </c>
      <c r="BG208" s="152">
        <f t="shared" si="36"/>
        <v>0</v>
      </c>
      <c r="BH208" s="152">
        <f t="shared" si="37"/>
        <v>0</v>
      </c>
      <c r="BI208" s="152">
        <f t="shared" si="38"/>
        <v>0</v>
      </c>
      <c r="BJ208" s="13" t="s">
        <v>86</v>
      </c>
      <c r="BK208" s="152">
        <f t="shared" si="39"/>
        <v>0</v>
      </c>
      <c r="BL208" s="13" t="s">
        <v>378</v>
      </c>
      <c r="BM208" s="151" t="s">
        <v>1988</v>
      </c>
    </row>
    <row r="209" spans="2:65" s="1" customFormat="1" ht="24.2" customHeight="1">
      <c r="B209" s="28"/>
      <c r="C209" s="158" t="s">
        <v>1206</v>
      </c>
      <c r="D209" s="158" t="s">
        <v>644</v>
      </c>
      <c r="E209" s="159" t="s">
        <v>1989</v>
      </c>
      <c r="F209" s="160" t="s">
        <v>1990</v>
      </c>
      <c r="G209" s="161" t="s">
        <v>396</v>
      </c>
      <c r="H209" s="162">
        <v>26</v>
      </c>
      <c r="I209" s="163"/>
      <c r="J209" s="164">
        <f t="shared" si="30"/>
        <v>0</v>
      </c>
      <c r="K209" s="165"/>
      <c r="L209" s="166"/>
      <c r="M209" s="167" t="s">
        <v>1</v>
      </c>
      <c r="N209" s="168" t="s">
        <v>40</v>
      </c>
      <c r="P209" s="149">
        <f t="shared" si="31"/>
        <v>0</v>
      </c>
      <c r="Q209" s="149">
        <v>0</v>
      </c>
      <c r="R209" s="149">
        <f t="shared" si="32"/>
        <v>0</v>
      </c>
      <c r="S209" s="149">
        <v>0</v>
      </c>
      <c r="T209" s="150">
        <f t="shared" si="33"/>
        <v>0</v>
      </c>
      <c r="AR209" s="151" t="s">
        <v>442</v>
      </c>
      <c r="AT209" s="151" t="s">
        <v>644</v>
      </c>
      <c r="AU209" s="151" t="s">
        <v>86</v>
      </c>
      <c r="AY209" s="13" t="s">
        <v>314</v>
      </c>
      <c r="BE209" s="152">
        <f t="shared" si="34"/>
        <v>0</v>
      </c>
      <c r="BF209" s="152">
        <f t="shared" si="35"/>
        <v>0</v>
      </c>
      <c r="BG209" s="152">
        <f t="shared" si="36"/>
        <v>0</v>
      </c>
      <c r="BH209" s="152">
        <f t="shared" si="37"/>
        <v>0</v>
      </c>
      <c r="BI209" s="152">
        <f t="shared" si="38"/>
        <v>0</v>
      </c>
      <c r="BJ209" s="13" t="s">
        <v>86</v>
      </c>
      <c r="BK209" s="152">
        <f t="shared" si="39"/>
        <v>0</v>
      </c>
      <c r="BL209" s="13" t="s">
        <v>378</v>
      </c>
      <c r="BM209" s="151" t="s">
        <v>1991</v>
      </c>
    </row>
    <row r="210" spans="2:65" s="1" customFormat="1" ht="16.5" customHeight="1">
      <c r="B210" s="28"/>
      <c r="C210" s="139" t="s">
        <v>1210</v>
      </c>
      <c r="D210" s="139" t="s">
        <v>316</v>
      </c>
      <c r="E210" s="140" t="s">
        <v>1992</v>
      </c>
      <c r="F210" s="141" t="s">
        <v>1993</v>
      </c>
      <c r="G210" s="142" t="s">
        <v>376</v>
      </c>
      <c r="H210" s="143">
        <v>82</v>
      </c>
      <c r="I210" s="144"/>
      <c r="J210" s="145">
        <f t="shared" si="30"/>
        <v>0</v>
      </c>
      <c r="K210" s="146"/>
      <c r="L210" s="28"/>
      <c r="M210" s="147" t="s">
        <v>1</v>
      </c>
      <c r="N210" s="148" t="s">
        <v>40</v>
      </c>
      <c r="P210" s="149">
        <f t="shared" si="31"/>
        <v>0</v>
      </c>
      <c r="Q210" s="149">
        <v>0</v>
      </c>
      <c r="R210" s="149">
        <f t="shared" si="32"/>
        <v>0</v>
      </c>
      <c r="S210" s="149">
        <v>0</v>
      </c>
      <c r="T210" s="150">
        <f t="shared" si="33"/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 t="shared" si="34"/>
        <v>0</v>
      </c>
      <c r="BF210" s="152">
        <f t="shared" si="35"/>
        <v>0</v>
      </c>
      <c r="BG210" s="152">
        <f t="shared" si="36"/>
        <v>0</v>
      </c>
      <c r="BH210" s="152">
        <f t="shared" si="37"/>
        <v>0</v>
      </c>
      <c r="BI210" s="152">
        <f t="shared" si="38"/>
        <v>0</v>
      </c>
      <c r="BJ210" s="13" t="s">
        <v>86</v>
      </c>
      <c r="BK210" s="152">
        <f t="shared" si="39"/>
        <v>0</v>
      </c>
      <c r="BL210" s="13" t="s">
        <v>378</v>
      </c>
      <c r="BM210" s="151" t="s">
        <v>1994</v>
      </c>
    </row>
    <row r="211" spans="2:65" s="1" customFormat="1" ht="24.2" customHeight="1">
      <c r="B211" s="28"/>
      <c r="C211" s="139" t="s">
        <v>1214</v>
      </c>
      <c r="D211" s="139" t="s">
        <v>316</v>
      </c>
      <c r="E211" s="140" t="s">
        <v>1995</v>
      </c>
      <c r="F211" s="141" t="s">
        <v>1996</v>
      </c>
      <c r="G211" s="142" t="s">
        <v>376</v>
      </c>
      <c r="H211" s="143">
        <v>82</v>
      </c>
      <c r="I211" s="144"/>
      <c r="J211" s="145">
        <f t="shared" si="30"/>
        <v>0</v>
      </c>
      <c r="K211" s="146"/>
      <c r="L211" s="28"/>
      <c r="M211" s="147" t="s">
        <v>1</v>
      </c>
      <c r="N211" s="148" t="s">
        <v>40</v>
      </c>
      <c r="P211" s="149">
        <f t="shared" si="31"/>
        <v>0</v>
      </c>
      <c r="Q211" s="149">
        <v>0</v>
      </c>
      <c r="R211" s="149">
        <f t="shared" si="32"/>
        <v>0</v>
      </c>
      <c r="S211" s="149">
        <v>0</v>
      </c>
      <c r="T211" s="150">
        <f t="shared" si="33"/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 t="shared" si="34"/>
        <v>0</v>
      </c>
      <c r="BF211" s="152">
        <f t="shared" si="35"/>
        <v>0</v>
      </c>
      <c r="BG211" s="152">
        <f t="shared" si="36"/>
        <v>0</v>
      </c>
      <c r="BH211" s="152">
        <f t="shared" si="37"/>
        <v>0</v>
      </c>
      <c r="BI211" s="152">
        <f t="shared" si="38"/>
        <v>0</v>
      </c>
      <c r="BJ211" s="13" t="s">
        <v>86</v>
      </c>
      <c r="BK211" s="152">
        <f t="shared" si="39"/>
        <v>0</v>
      </c>
      <c r="BL211" s="13" t="s">
        <v>378</v>
      </c>
      <c r="BM211" s="151" t="s">
        <v>1997</v>
      </c>
    </row>
    <row r="212" spans="2:65" s="1" customFormat="1" ht="33" customHeight="1">
      <c r="B212" s="28"/>
      <c r="C212" s="139" t="s">
        <v>1131</v>
      </c>
      <c r="D212" s="139" t="s">
        <v>316</v>
      </c>
      <c r="E212" s="140" t="s">
        <v>1998</v>
      </c>
      <c r="F212" s="141" t="s">
        <v>1999</v>
      </c>
      <c r="G212" s="142" t="s">
        <v>333</v>
      </c>
      <c r="H212" s="143">
        <v>1E-3</v>
      </c>
      <c r="I212" s="144"/>
      <c r="J212" s="145">
        <f t="shared" si="30"/>
        <v>0</v>
      </c>
      <c r="K212" s="146"/>
      <c r="L212" s="28"/>
      <c r="M212" s="147" t="s">
        <v>1</v>
      </c>
      <c r="N212" s="148" t="s">
        <v>40</v>
      </c>
      <c r="P212" s="149">
        <f t="shared" si="31"/>
        <v>0</v>
      </c>
      <c r="Q212" s="149">
        <v>0</v>
      </c>
      <c r="R212" s="149">
        <f t="shared" si="32"/>
        <v>0</v>
      </c>
      <c r="S212" s="149">
        <v>0</v>
      </c>
      <c r="T212" s="150">
        <f t="shared" si="33"/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 t="shared" si="34"/>
        <v>0</v>
      </c>
      <c r="BF212" s="152">
        <f t="shared" si="35"/>
        <v>0</v>
      </c>
      <c r="BG212" s="152">
        <f t="shared" si="36"/>
        <v>0</v>
      </c>
      <c r="BH212" s="152">
        <f t="shared" si="37"/>
        <v>0</v>
      </c>
      <c r="BI212" s="152">
        <f t="shared" si="38"/>
        <v>0</v>
      </c>
      <c r="BJ212" s="13" t="s">
        <v>86</v>
      </c>
      <c r="BK212" s="152">
        <f t="shared" si="39"/>
        <v>0</v>
      </c>
      <c r="BL212" s="13" t="s">
        <v>378</v>
      </c>
      <c r="BM212" s="151" t="s">
        <v>2000</v>
      </c>
    </row>
    <row r="213" spans="2:65" s="1" customFormat="1" ht="24.2" customHeight="1">
      <c r="B213" s="28"/>
      <c r="C213" s="139" t="s">
        <v>1135</v>
      </c>
      <c r="D213" s="139" t="s">
        <v>316</v>
      </c>
      <c r="E213" s="140" t="s">
        <v>2001</v>
      </c>
      <c r="F213" s="141" t="s">
        <v>2002</v>
      </c>
      <c r="G213" s="142" t="s">
        <v>1497</v>
      </c>
      <c r="H213" s="171"/>
      <c r="I213" s="144"/>
      <c r="J213" s="145">
        <f t="shared" si="30"/>
        <v>0</v>
      </c>
      <c r="K213" s="146"/>
      <c r="L213" s="28"/>
      <c r="M213" s="147" t="s">
        <v>1</v>
      </c>
      <c r="N213" s="148" t="s">
        <v>40</v>
      </c>
      <c r="P213" s="149">
        <f t="shared" si="31"/>
        <v>0</v>
      </c>
      <c r="Q213" s="149">
        <v>0</v>
      </c>
      <c r="R213" s="149">
        <f t="shared" si="32"/>
        <v>0</v>
      </c>
      <c r="S213" s="149">
        <v>0</v>
      </c>
      <c r="T213" s="150">
        <f t="shared" si="33"/>
        <v>0</v>
      </c>
      <c r="AR213" s="151" t="s">
        <v>378</v>
      </c>
      <c r="AT213" s="151" t="s">
        <v>316</v>
      </c>
      <c r="AU213" s="151" t="s">
        <v>86</v>
      </c>
      <c r="AY213" s="13" t="s">
        <v>314</v>
      </c>
      <c r="BE213" s="152">
        <f t="shared" si="34"/>
        <v>0</v>
      </c>
      <c r="BF213" s="152">
        <f t="shared" si="35"/>
        <v>0</v>
      </c>
      <c r="BG213" s="152">
        <f t="shared" si="36"/>
        <v>0</v>
      </c>
      <c r="BH213" s="152">
        <f t="shared" si="37"/>
        <v>0</v>
      </c>
      <c r="BI213" s="152">
        <f t="shared" si="38"/>
        <v>0</v>
      </c>
      <c r="BJ213" s="13" t="s">
        <v>86</v>
      </c>
      <c r="BK213" s="152">
        <f t="shared" si="39"/>
        <v>0</v>
      </c>
      <c r="BL213" s="13" t="s">
        <v>378</v>
      </c>
      <c r="BM213" s="151" t="s">
        <v>2003</v>
      </c>
    </row>
    <row r="214" spans="2:65" s="1" customFormat="1" ht="24.2" customHeight="1">
      <c r="B214" s="28"/>
      <c r="C214" s="139" t="s">
        <v>1139</v>
      </c>
      <c r="D214" s="139" t="s">
        <v>316</v>
      </c>
      <c r="E214" s="140" t="s">
        <v>2004</v>
      </c>
      <c r="F214" s="141" t="s">
        <v>2005</v>
      </c>
      <c r="G214" s="142" t="s">
        <v>1497</v>
      </c>
      <c r="H214" s="171"/>
      <c r="I214" s="144"/>
      <c r="J214" s="145">
        <f t="shared" si="30"/>
        <v>0</v>
      </c>
      <c r="K214" s="146"/>
      <c r="L214" s="28"/>
      <c r="M214" s="147" t="s">
        <v>1</v>
      </c>
      <c r="N214" s="148" t="s">
        <v>40</v>
      </c>
      <c r="P214" s="149">
        <f t="shared" si="31"/>
        <v>0</v>
      </c>
      <c r="Q214" s="149">
        <v>0</v>
      </c>
      <c r="R214" s="149">
        <f t="shared" si="32"/>
        <v>0</v>
      </c>
      <c r="S214" s="149">
        <v>0</v>
      </c>
      <c r="T214" s="150">
        <f t="shared" si="33"/>
        <v>0</v>
      </c>
      <c r="AR214" s="151" t="s">
        <v>378</v>
      </c>
      <c r="AT214" s="151" t="s">
        <v>316</v>
      </c>
      <c r="AU214" s="151" t="s">
        <v>86</v>
      </c>
      <c r="AY214" s="13" t="s">
        <v>314</v>
      </c>
      <c r="BE214" s="152">
        <f t="shared" si="34"/>
        <v>0</v>
      </c>
      <c r="BF214" s="152">
        <f t="shared" si="35"/>
        <v>0</v>
      </c>
      <c r="BG214" s="152">
        <f t="shared" si="36"/>
        <v>0</v>
      </c>
      <c r="BH214" s="152">
        <f t="shared" si="37"/>
        <v>0</v>
      </c>
      <c r="BI214" s="152">
        <f t="shared" si="38"/>
        <v>0</v>
      </c>
      <c r="BJ214" s="13" t="s">
        <v>86</v>
      </c>
      <c r="BK214" s="152">
        <f t="shared" si="39"/>
        <v>0</v>
      </c>
      <c r="BL214" s="13" t="s">
        <v>378</v>
      </c>
      <c r="BM214" s="151" t="s">
        <v>2006</v>
      </c>
    </row>
    <row r="215" spans="2:65" s="11" customFormat="1" ht="22.9" customHeight="1">
      <c r="B215" s="127"/>
      <c r="D215" s="128" t="s">
        <v>73</v>
      </c>
      <c r="E215" s="137" t="s">
        <v>2007</v>
      </c>
      <c r="F215" s="137" t="s">
        <v>2008</v>
      </c>
      <c r="I215" s="130"/>
      <c r="J215" s="138">
        <f>BK215</f>
        <v>0</v>
      </c>
      <c r="L215" s="127"/>
      <c r="M215" s="132"/>
      <c r="P215" s="133">
        <f>SUM(P216:P217)</f>
        <v>0</v>
      </c>
      <c r="R215" s="133">
        <f>SUM(R216:R217)</f>
        <v>0</v>
      </c>
      <c r="T215" s="134">
        <f>SUM(T216:T217)</f>
        <v>0</v>
      </c>
      <c r="AR215" s="128" t="s">
        <v>86</v>
      </c>
      <c r="AT215" s="135" t="s">
        <v>73</v>
      </c>
      <c r="AU215" s="135" t="s">
        <v>81</v>
      </c>
      <c r="AY215" s="128" t="s">
        <v>314</v>
      </c>
      <c r="BK215" s="136">
        <f>SUM(BK216:BK217)</f>
        <v>0</v>
      </c>
    </row>
    <row r="216" spans="2:65" s="1" customFormat="1" ht="24.2" customHeight="1">
      <c r="B216" s="28"/>
      <c r="C216" s="139" t="s">
        <v>1143</v>
      </c>
      <c r="D216" s="139" t="s">
        <v>316</v>
      </c>
      <c r="E216" s="140" t="s">
        <v>2009</v>
      </c>
      <c r="F216" s="141" t="s">
        <v>2010</v>
      </c>
      <c r="G216" s="142" t="s">
        <v>376</v>
      </c>
      <c r="H216" s="143">
        <v>50</v>
      </c>
      <c r="I216" s="144"/>
      <c r="J216" s="145">
        <f>ROUND(I216*H216,2)</f>
        <v>0</v>
      </c>
      <c r="K216" s="146"/>
      <c r="L216" s="28"/>
      <c r="M216" s="147" t="s">
        <v>1</v>
      </c>
      <c r="N216" s="148" t="s">
        <v>40</v>
      </c>
      <c r="P216" s="149">
        <f>O216*H216</f>
        <v>0</v>
      </c>
      <c r="Q216" s="149">
        <v>0</v>
      </c>
      <c r="R216" s="149">
        <f>Q216*H216</f>
        <v>0</v>
      </c>
      <c r="S216" s="149">
        <v>0</v>
      </c>
      <c r="T216" s="150">
        <f>S216*H216</f>
        <v>0</v>
      </c>
      <c r="AR216" s="151" t="s">
        <v>378</v>
      </c>
      <c r="AT216" s="151" t="s">
        <v>316</v>
      </c>
      <c r="AU216" s="151" t="s">
        <v>86</v>
      </c>
      <c r="AY216" s="13" t="s">
        <v>314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3" t="s">
        <v>86</v>
      </c>
      <c r="BK216" s="152">
        <f>ROUND(I216*H216,2)</f>
        <v>0</v>
      </c>
      <c r="BL216" s="13" t="s">
        <v>378</v>
      </c>
      <c r="BM216" s="151" t="s">
        <v>2011</v>
      </c>
    </row>
    <row r="217" spans="2:65" s="1" customFormat="1" ht="24.2" customHeight="1">
      <c r="B217" s="28"/>
      <c r="C217" s="139" t="s">
        <v>1147</v>
      </c>
      <c r="D217" s="139" t="s">
        <v>316</v>
      </c>
      <c r="E217" s="140" t="s">
        <v>2012</v>
      </c>
      <c r="F217" s="141" t="s">
        <v>2013</v>
      </c>
      <c r="G217" s="142" t="s">
        <v>376</v>
      </c>
      <c r="H217" s="143">
        <v>50</v>
      </c>
      <c r="I217" s="144"/>
      <c r="J217" s="145">
        <f>ROUND(I217*H217,2)</f>
        <v>0</v>
      </c>
      <c r="K217" s="146"/>
      <c r="L217" s="28"/>
      <c r="M217" s="147" t="s">
        <v>1</v>
      </c>
      <c r="N217" s="148" t="s">
        <v>40</v>
      </c>
      <c r="P217" s="149">
        <f>O217*H217</f>
        <v>0</v>
      </c>
      <c r="Q217" s="149">
        <v>0</v>
      </c>
      <c r="R217" s="149">
        <f>Q217*H217</f>
        <v>0</v>
      </c>
      <c r="S217" s="149">
        <v>0</v>
      </c>
      <c r="T217" s="150">
        <f>S217*H217</f>
        <v>0</v>
      </c>
      <c r="AR217" s="151" t="s">
        <v>378</v>
      </c>
      <c r="AT217" s="151" t="s">
        <v>316</v>
      </c>
      <c r="AU217" s="151" t="s">
        <v>86</v>
      </c>
      <c r="AY217" s="13" t="s">
        <v>314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3" t="s">
        <v>86</v>
      </c>
      <c r="BK217" s="152">
        <f>ROUND(I217*H217,2)</f>
        <v>0</v>
      </c>
      <c r="BL217" s="13" t="s">
        <v>378</v>
      </c>
      <c r="BM217" s="151" t="s">
        <v>2014</v>
      </c>
    </row>
    <row r="218" spans="2:65" s="11" customFormat="1" ht="22.9" customHeight="1">
      <c r="B218" s="127"/>
      <c r="D218" s="128" t="s">
        <v>73</v>
      </c>
      <c r="E218" s="137" t="s">
        <v>1335</v>
      </c>
      <c r="F218" s="137" t="s">
        <v>2015</v>
      </c>
      <c r="I218" s="130"/>
      <c r="J218" s="138">
        <f>BK218</f>
        <v>0</v>
      </c>
      <c r="L218" s="127"/>
      <c r="M218" s="132"/>
      <c r="P218" s="133">
        <f>SUM(P219:P262)</f>
        <v>0</v>
      </c>
      <c r="R218" s="133">
        <f>SUM(R219:R262)</f>
        <v>0</v>
      </c>
      <c r="T218" s="134">
        <f>SUM(T219:T262)</f>
        <v>0</v>
      </c>
      <c r="AR218" s="128" t="s">
        <v>86</v>
      </c>
      <c r="AT218" s="135" t="s">
        <v>73</v>
      </c>
      <c r="AU218" s="135" t="s">
        <v>81</v>
      </c>
      <c r="AY218" s="128" t="s">
        <v>314</v>
      </c>
      <c r="BK218" s="136">
        <f>SUM(BK219:BK262)</f>
        <v>0</v>
      </c>
    </row>
    <row r="219" spans="2:65" s="1" customFormat="1" ht="24.2" customHeight="1">
      <c r="B219" s="28"/>
      <c r="C219" s="139" t="s">
        <v>1151</v>
      </c>
      <c r="D219" s="139" t="s">
        <v>316</v>
      </c>
      <c r="E219" s="140" t="s">
        <v>2016</v>
      </c>
      <c r="F219" s="141" t="s">
        <v>2017</v>
      </c>
      <c r="G219" s="142" t="s">
        <v>1580</v>
      </c>
      <c r="H219" s="143">
        <v>1</v>
      </c>
      <c r="I219" s="144"/>
      <c r="J219" s="145">
        <f t="shared" ref="J219:J262" si="40">ROUND(I219*H219,2)</f>
        <v>0</v>
      </c>
      <c r="K219" s="146"/>
      <c r="L219" s="28"/>
      <c r="M219" s="147" t="s">
        <v>1</v>
      </c>
      <c r="N219" s="148" t="s">
        <v>40</v>
      </c>
      <c r="P219" s="149">
        <f t="shared" ref="P219:P262" si="41">O219*H219</f>
        <v>0</v>
      </c>
      <c r="Q219" s="149">
        <v>0</v>
      </c>
      <c r="R219" s="149">
        <f t="shared" ref="R219:R262" si="42">Q219*H219</f>
        <v>0</v>
      </c>
      <c r="S219" s="149">
        <v>0</v>
      </c>
      <c r="T219" s="150">
        <f t="shared" ref="T219:T262" si="43">S219*H219</f>
        <v>0</v>
      </c>
      <c r="AR219" s="151" t="s">
        <v>378</v>
      </c>
      <c r="AT219" s="151" t="s">
        <v>316</v>
      </c>
      <c r="AU219" s="151" t="s">
        <v>86</v>
      </c>
      <c r="AY219" s="13" t="s">
        <v>314</v>
      </c>
      <c r="BE219" s="152">
        <f t="shared" ref="BE219:BE262" si="44">IF(N219="základná",J219,0)</f>
        <v>0</v>
      </c>
      <c r="BF219" s="152">
        <f t="shared" ref="BF219:BF262" si="45">IF(N219="znížená",J219,0)</f>
        <v>0</v>
      </c>
      <c r="BG219" s="152">
        <f t="shared" ref="BG219:BG262" si="46">IF(N219="zákl. prenesená",J219,0)</f>
        <v>0</v>
      </c>
      <c r="BH219" s="152">
        <f t="shared" ref="BH219:BH262" si="47">IF(N219="zníž. prenesená",J219,0)</f>
        <v>0</v>
      </c>
      <c r="BI219" s="152">
        <f t="shared" ref="BI219:BI262" si="48">IF(N219="nulová",J219,0)</f>
        <v>0</v>
      </c>
      <c r="BJ219" s="13" t="s">
        <v>86</v>
      </c>
      <c r="BK219" s="152">
        <f t="shared" ref="BK219:BK262" si="49">ROUND(I219*H219,2)</f>
        <v>0</v>
      </c>
      <c r="BL219" s="13" t="s">
        <v>378</v>
      </c>
      <c r="BM219" s="151" t="s">
        <v>2018</v>
      </c>
    </row>
    <row r="220" spans="2:65" s="1" customFormat="1" ht="21.75" customHeight="1">
      <c r="B220" s="28"/>
      <c r="C220" s="139" t="s">
        <v>1155</v>
      </c>
      <c r="D220" s="139" t="s">
        <v>316</v>
      </c>
      <c r="E220" s="140" t="s">
        <v>2019</v>
      </c>
      <c r="F220" s="141" t="s">
        <v>2020</v>
      </c>
      <c r="G220" s="142" t="s">
        <v>396</v>
      </c>
      <c r="H220" s="143">
        <v>6</v>
      </c>
      <c r="I220" s="144"/>
      <c r="J220" s="145">
        <f t="shared" si="40"/>
        <v>0</v>
      </c>
      <c r="K220" s="146"/>
      <c r="L220" s="28"/>
      <c r="M220" s="147" t="s">
        <v>1</v>
      </c>
      <c r="N220" s="148" t="s">
        <v>40</v>
      </c>
      <c r="P220" s="149">
        <f t="shared" si="41"/>
        <v>0</v>
      </c>
      <c r="Q220" s="149">
        <v>0</v>
      </c>
      <c r="R220" s="149">
        <f t="shared" si="42"/>
        <v>0</v>
      </c>
      <c r="S220" s="149">
        <v>0</v>
      </c>
      <c r="T220" s="150">
        <f t="shared" si="43"/>
        <v>0</v>
      </c>
      <c r="AR220" s="151" t="s">
        <v>378</v>
      </c>
      <c r="AT220" s="151" t="s">
        <v>316</v>
      </c>
      <c r="AU220" s="151" t="s">
        <v>86</v>
      </c>
      <c r="AY220" s="13" t="s">
        <v>314</v>
      </c>
      <c r="BE220" s="152">
        <f t="shared" si="44"/>
        <v>0</v>
      </c>
      <c r="BF220" s="152">
        <f t="shared" si="45"/>
        <v>0</v>
      </c>
      <c r="BG220" s="152">
        <f t="shared" si="46"/>
        <v>0</v>
      </c>
      <c r="BH220" s="152">
        <f t="shared" si="47"/>
        <v>0</v>
      </c>
      <c r="BI220" s="152">
        <f t="shared" si="48"/>
        <v>0</v>
      </c>
      <c r="BJ220" s="13" t="s">
        <v>86</v>
      </c>
      <c r="BK220" s="152">
        <f t="shared" si="49"/>
        <v>0</v>
      </c>
      <c r="BL220" s="13" t="s">
        <v>378</v>
      </c>
      <c r="BM220" s="151" t="s">
        <v>2021</v>
      </c>
    </row>
    <row r="221" spans="2:65" s="1" customFormat="1" ht="24.2" customHeight="1">
      <c r="B221" s="28"/>
      <c r="C221" s="158" t="s">
        <v>1159</v>
      </c>
      <c r="D221" s="158" t="s">
        <v>644</v>
      </c>
      <c r="E221" s="159" t="s">
        <v>2022</v>
      </c>
      <c r="F221" s="160" t="s">
        <v>2023</v>
      </c>
      <c r="G221" s="161" t="s">
        <v>396</v>
      </c>
      <c r="H221" s="162">
        <v>1</v>
      </c>
      <c r="I221" s="163"/>
      <c r="J221" s="164">
        <f t="shared" si="40"/>
        <v>0</v>
      </c>
      <c r="K221" s="165"/>
      <c r="L221" s="166"/>
      <c r="M221" s="167" t="s">
        <v>1</v>
      </c>
      <c r="N221" s="168" t="s">
        <v>40</v>
      </c>
      <c r="P221" s="149">
        <f t="shared" si="41"/>
        <v>0</v>
      </c>
      <c r="Q221" s="149">
        <v>0</v>
      </c>
      <c r="R221" s="149">
        <f t="shared" si="42"/>
        <v>0</v>
      </c>
      <c r="S221" s="149">
        <v>0</v>
      </c>
      <c r="T221" s="150">
        <f t="shared" si="43"/>
        <v>0</v>
      </c>
      <c r="AR221" s="151" t="s">
        <v>442</v>
      </c>
      <c r="AT221" s="151" t="s">
        <v>644</v>
      </c>
      <c r="AU221" s="151" t="s">
        <v>86</v>
      </c>
      <c r="AY221" s="13" t="s">
        <v>314</v>
      </c>
      <c r="BE221" s="152">
        <f t="shared" si="44"/>
        <v>0</v>
      </c>
      <c r="BF221" s="152">
        <f t="shared" si="45"/>
        <v>0</v>
      </c>
      <c r="BG221" s="152">
        <f t="shared" si="46"/>
        <v>0</v>
      </c>
      <c r="BH221" s="152">
        <f t="shared" si="47"/>
        <v>0</v>
      </c>
      <c r="BI221" s="152">
        <f t="shared" si="48"/>
        <v>0</v>
      </c>
      <c r="BJ221" s="13" t="s">
        <v>86</v>
      </c>
      <c r="BK221" s="152">
        <f t="shared" si="49"/>
        <v>0</v>
      </c>
      <c r="BL221" s="13" t="s">
        <v>378</v>
      </c>
      <c r="BM221" s="151" t="s">
        <v>2024</v>
      </c>
    </row>
    <row r="222" spans="2:65" s="1" customFormat="1" ht="16.5" customHeight="1">
      <c r="B222" s="28"/>
      <c r="C222" s="158" t="s">
        <v>1163</v>
      </c>
      <c r="D222" s="158" t="s">
        <v>644</v>
      </c>
      <c r="E222" s="159" t="s">
        <v>2025</v>
      </c>
      <c r="F222" s="160" t="s">
        <v>2026</v>
      </c>
      <c r="G222" s="161" t="s">
        <v>396</v>
      </c>
      <c r="H222" s="162">
        <v>5</v>
      </c>
      <c r="I222" s="163"/>
      <c r="J222" s="164">
        <f t="shared" si="40"/>
        <v>0</v>
      </c>
      <c r="K222" s="165"/>
      <c r="L222" s="166"/>
      <c r="M222" s="167" t="s">
        <v>1</v>
      </c>
      <c r="N222" s="168" t="s">
        <v>40</v>
      </c>
      <c r="P222" s="149">
        <f t="shared" si="41"/>
        <v>0</v>
      </c>
      <c r="Q222" s="149">
        <v>0</v>
      </c>
      <c r="R222" s="149">
        <f t="shared" si="42"/>
        <v>0</v>
      </c>
      <c r="S222" s="149">
        <v>0</v>
      </c>
      <c r="T222" s="150">
        <f t="shared" si="43"/>
        <v>0</v>
      </c>
      <c r="AR222" s="151" t="s">
        <v>442</v>
      </c>
      <c r="AT222" s="151" t="s">
        <v>644</v>
      </c>
      <c r="AU222" s="151" t="s">
        <v>86</v>
      </c>
      <c r="AY222" s="13" t="s">
        <v>314</v>
      </c>
      <c r="BE222" s="152">
        <f t="shared" si="44"/>
        <v>0</v>
      </c>
      <c r="BF222" s="152">
        <f t="shared" si="45"/>
        <v>0</v>
      </c>
      <c r="BG222" s="152">
        <f t="shared" si="46"/>
        <v>0</v>
      </c>
      <c r="BH222" s="152">
        <f t="shared" si="47"/>
        <v>0</v>
      </c>
      <c r="BI222" s="152">
        <f t="shared" si="48"/>
        <v>0</v>
      </c>
      <c r="BJ222" s="13" t="s">
        <v>86</v>
      </c>
      <c r="BK222" s="152">
        <f t="shared" si="49"/>
        <v>0</v>
      </c>
      <c r="BL222" s="13" t="s">
        <v>378</v>
      </c>
      <c r="BM222" s="151" t="s">
        <v>2027</v>
      </c>
    </row>
    <row r="223" spans="2:65" s="1" customFormat="1" ht="37.9" customHeight="1">
      <c r="B223" s="28"/>
      <c r="C223" s="139" t="s">
        <v>1167</v>
      </c>
      <c r="D223" s="139" t="s">
        <v>316</v>
      </c>
      <c r="E223" s="140" t="s">
        <v>2028</v>
      </c>
      <c r="F223" s="141" t="s">
        <v>2029</v>
      </c>
      <c r="G223" s="142" t="s">
        <v>1580</v>
      </c>
      <c r="H223" s="143">
        <v>6</v>
      </c>
      <c r="I223" s="144"/>
      <c r="J223" s="145">
        <f t="shared" si="40"/>
        <v>0</v>
      </c>
      <c r="K223" s="146"/>
      <c r="L223" s="28"/>
      <c r="M223" s="147" t="s">
        <v>1</v>
      </c>
      <c r="N223" s="148" t="s">
        <v>40</v>
      </c>
      <c r="P223" s="149">
        <f t="shared" si="41"/>
        <v>0</v>
      </c>
      <c r="Q223" s="149">
        <v>0</v>
      </c>
      <c r="R223" s="149">
        <f t="shared" si="42"/>
        <v>0</v>
      </c>
      <c r="S223" s="149">
        <v>0</v>
      </c>
      <c r="T223" s="150">
        <f t="shared" si="43"/>
        <v>0</v>
      </c>
      <c r="AR223" s="151" t="s">
        <v>378</v>
      </c>
      <c r="AT223" s="151" t="s">
        <v>316</v>
      </c>
      <c r="AU223" s="151" t="s">
        <v>86</v>
      </c>
      <c r="AY223" s="13" t="s">
        <v>314</v>
      </c>
      <c r="BE223" s="152">
        <f t="shared" si="44"/>
        <v>0</v>
      </c>
      <c r="BF223" s="152">
        <f t="shared" si="45"/>
        <v>0</v>
      </c>
      <c r="BG223" s="152">
        <f t="shared" si="46"/>
        <v>0</v>
      </c>
      <c r="BH223" s="152">
        <f t="shared" si="47"/>
        <v>0</v>
      </c>
      <c r="BI223" s="152">
        <f t="shared" si="48"/>
        <v>0</v>
      </c>
      <c r="BJ223" s="13" t="s">
        <v>86</v>
      </c>
      <c r="BK223" s="152">
        <f t="shared" si="49"/>
        <v>0</v>
      </c>
      <c r="BL223" s="13" t="s">
        <v>378</v>
      </c>
      <c r="BM223" s="151" t="s">
        <v>2030</v>
      </c>
    </row>
    <row r="224" spans="2:65" s="1" customFormat="1" ht="16.5" customHeight="1">
      <c r="B224" s="28"/>
      <c r="C224" s="158" t="s">
        <v>1171</v>
      </c>
      <c r="D224" s="158" t="s">
        <v>644</v>
      </c>
      <c r="E224" s="159" t="s">
        <v>2031</v>
      </c>
      <c r="F224" s="160" t="s">
        <v>2032</v>
      </c>
      <c r="G224" s="161" t="s">
        <v>396</v>
      </c>
      <c r="H224" s="162">
        <v>6</v>
      </c>
      <c r="I224" s="163"/>
      <c r="J224" s="164">
        <f t="shared" si="40"/>
        <v>0</v>
      </c>
      <c r="K224" s="165"/>
      <c r="L224" s="166"/>
      <c r="M224" s="167" t="s">
        <v>1</v>
      </c>
      <c r="N224" s="168" t="s">
        <v>40</v>
      </c>
      <c r="P224" s="149">
        <f t="shared" si="41"/>
        <v>0</v>
      </c>
      <c r="Q224" s="149">
        <v>0</v>
      </c>
      <c r="R224" s="149">
        <f t="shared" si="42"/>
        <v>0</v>
      </c>
      <c r="S224" s="149">
        <v>0</v>
      </c>
      <c r="T224" s="150">
        <f t="shared" si="43"/>
        <v>0</v>
      </c>
      <c r="AR224" s="151" t="s">
        <v>442</v>
      </c>
      <c r="AT224" s="151" t="s">
        <v>644</v>
      </c>
      <c r="AU224" s="151" t="s">
        <v>86</v>
      </c>
      <c r="AY224" s="13" t="s">
        <v>314</v>
      </c>
      <c r="BE224" s="152">
        <f t="shared" si="44"/>
        <v>0</v>
      </c>
      <c r="BF224" s="152">
        <f t="shared" si="45"/>
        <v>0</v>
      </c>
      <c r="BG224" s="152">
        <f t="shared" si="46"/>
        <v>0</v>
      </c>
      <c r="BH224" s="152">
        <f t="shared" si="47"/>
        <v>0</v>
      </c>
      <c r="BI224" s="152">
        <f t="shared" si="48"/>
        <v>0</v>
      </c>
      <c r="BJ224" s="13" t="s">
        <v>86</v>
      </c>
      <c r="BK224" s="152">
        <f t="shared" si="49"/>
        <v>0</v>
      </c>
      <c r="BL224" s="13" t="s">
        <v>378</v>
      </c>
      <c r="BM224" s="151" t="s">
        <v>2033</v>
      </c>
    </row>
    <row r="225" spans="2:65" s="1" customFormat="1" ht="24.2" customHeight="1">
      <c r="B225" s="28"/>
      <c r="C225" s="139" t="s">
        <v>1174</v>
      </c>
      <c r="D225" s="139" t="s">
        <v>316</v>
      </c>
      <c r="E225" s="140" t="s">
        <v>2034</v>
      </c>
      <c r="F225" s="141" t="s">
        <v>2035</v>
      </c>
      <c r="G225" s="142" t="s">
        <v>1580</v>
      </c>
      <c r="H225" s="143">
        <v>2</v>
      </c>
      <c r="I225" s="144"/>
      <c r="J225" s="145">
        <f t="shared" si="40"/>
        <v>0</v>
      </c>
      <c r="K225" s="146"/>
      <c r="L225" s="28"/>
      <c r="M225" s="147" t="s">
        <v>1</v>
      </c>
      <c r="N225" s="148" t="s">
        <v>40</v>
      </c>
      <c r="P225" s="149">
        <f t="shared" si="41"/>
        <v>0</v>
      </c>
      <c r="Q225" s="149">
        <v>0</v>
      </c>
      <c r="R225" s="149">
        <f t="shared" si="42"/>
        <v>0</v>
      </c>
      <c r="S225" s="149">
        <v>0</v>
      </c>
      <c r="T225" s="150">
        <f t="shared" si="43"/>
        <v>0</v>
      </c>
      <c r="AR225" s="151" t="s">
        <v>378</v>
      </c>
      <c r="AT225" s="151" t="s">
        <v>316</v>
      </c>
      <c r="AU225" s="151" t="s">
        <v>86</v>
      </c>
      <c r="AY225" s="13" t="s">
        <v>314</v>
      </c>
      <c r="BE225" s="152">
        <f t="shared" si="44"/>
        <v>0</v>
      </c>
      <c r="BF225" s="152">
        <f t="shared" si="45"/>
        <v>0</v>
      </c>
      <c r="BG225" s="152">
        <f t="shared" si="46"/>
        <v>0</v>
      </c>
      <c r="BH225" s="152">
        <f t="shared" si="47"/>
        <v>0</v>
      </c>
      <c r="BI225" s="152">
        <f t="shared" si="48"/>
        <v>0</v>
      </c>
      <c r="BJ225" s="13" t="s">
        <v>86</v>
      </c>
      <c r="BK225" s="152">
        <f t="shared" si="49"/>
        <v>0</v>
      </c>
      <c r="BL225" s="13" t="s">
        <v>378</v>
      </c>
      <c r="BM225" s="151" t="s">
        <v>2036</v>
      </c>
    </row>
    <row r="226" spans="2:65" s="1" customFormat="1" ht="16.5" customHeight="1">
      <c r="B226" s="28"/>
      <c r="C226" s="139" t="s">
        <v>1176</v>
      </c>
      <c r="D226" s="139" t="s">
        <v>316</v>
      </c>
      <c r="E226" s="140" t="s">
        <v>2037</v>
      </c>
      <c r="F226" s="141" t="s">
        <v>2038</v>
      </c>
      <c r="G226" s="142" t="s">
        <v>1580</v>
      </c>
      <c r="H226" s="143">
        <v>6</v>
      </c>
      <c r="I226" s="144"/>
      <c r="J226" s="145">
        <f t="shared" si="40"/>
        <v>0</v>
      </c>
      <c r="K226" s="146"/>
      <c r="L226" s="28"/>
      <c r="M226" s="147" t="s">
        <v>1</v>
      </c>
      <c r="N226" s="148" t="s">
        <v>40</v>
      </c>
      <c r="P226" s="149">
        <f t="shared" si="41"/>
        <v>0</v>
      </c>
      <c r="Q226" s="149">
        <v>0</v>
      </c>
      <c r="R226" s="149">
        <f t="shared" si="42"/>
        <v>0</v>
      </c>
      <c r="S226" s="149">
        <v>0</v>
      </c>
      <c r="T226" s="150">
        <f t="shared" si="43"/>
        <v>0</v>
      </c>
      <c r="AR226" s="151" t="s">
        <v>378</v>
      </c>
      <c r="AT226" s="151" t="s">
        <v>316</v>
      </c>
      <c r="AU226" s="151" t="s">
        <v>86</v>
      </c>
      <c r="AY226" s="13" t="s">
        <v>314</v>
      </c>
      <c r="BE226" s="152">
        <f t="shared" si="44"/>
        <v>0</v>
      </c>
      <c r="BF226" s="152">
        <f t="shared" si="45"/>
        <v>0</v>
      </c>
      <c r="BG226" s="152">
        <f t="shared" si="46"/>
        <v>0</v>
      </c>
      <c r="BH226" s="152">
        <f t="shared" si="47"/>
        <v>0</v>
      </c>
      <c r="BI226" s="152">
        <f t="shared" si="48"/>
        <v>0</v>
      </c>
      <c r="BJ226" s="13" t="s">
        <v>86</v>
      </c>
      <c r="BK226" s="152">
        <f t="shared" si="49"/>
        <v>0</v>
      </c>
      <c r="BL226" s="13" t="s">
        <v>378</v>
      </c>
      <c r="BM226" s="151" t="s">
        <v>2039</v>
      </c>
    </row>
    <row r="227" spans="2:65" s="1" customFormat="1" ht="21.75" customHeight="1">
      <c r="B227" s="28"/>
      <c r="C227" s="158" t="s">
        <v>1178</v>
      </c>
      <c r="D227" s="158" t="s">
        <v>644</v>
      </c>
      <c r="E227" s="159" t="s">
        <v>2040</v>
      </c>
      <c r="F227" s="160" t="s">
        <v>2041</v>
      </c>
      <c r="G227" s="161" t="s">
        <v>396</v>
      </c>
      <c r="H227" s="162">
        <v>1</v>
      </c>
      <c r="I227" s="163"/>
      <c r="J227" s="164">
        <f t="shared" si="40"/>
        <v>0</v>
      </c>
      <c r="K227" s="165"/>
      <c r="L227" s="166"/>
      <c r="M227" s="167" t="s">
        <v>1</v>
      </c>
      <c r="N227" s="168" t="s">
        <v>40</v>
      </c>
      <c r="P227" s="149">
        <f t="shared" si="41"/>
        <v>0</v>
      </c>
      <c r="Q227" s="149">
        <v>0</v>
      </c>
      <c r="R227" s="149">
        <f t="shared" si="42"/>
        <v>0</v>
      </c>
      <c r="S227" s="149">
        <v>0</v>
      </c>
      <c r="T227" s="150">
        <f t="shared" si="43"/>
        <v>0</v>
      </c>
      <c r="AR227" s="151" t="s">
        <v>442</v>
      </c>
      <c r="AT227" s="151" t="s">
        <v>644</v>
      </c>
      <c r="AU227" s="151" t="s">
        <v>86</v>
      </c>
      <c r="AY227" s="13" t="s">
        <v>314</v>
      </c>
      <c r="BE227" s="152">
        <f t="shared" si="44"/>
        <v>0</v>
      </c>
      <c r="BF227" s="152">
        <f t="shared" si="45"/>
        <v>0</v>
      </c>
      <c r="BG227" s="152">
        <f t="shared" si="46"/>
        <v>0</v>
      </c>
      <c r="BH227" s="152">
        <f t="shared" si="47"/>
        <v>0</v>
      </c>
      <c r="BI227" s="152">
        <f t="shared" si="48"/>
        <v>0</v>
      </c>
      <c r="BJ227" s="13" t="s">
        <v>86</v>
      </c>
      <c r="BK227" s="152">
        <f t="shared" si="49"/>
        <v>0</v>
      </c>
      <c r="BL227" s="13" t="s">
        <v>378</v>
      </c>
      <c r="BM227" s="151" t="s">
        <v>2042</v>
      </c>
    </row>
    <row r="228" spans="2:65" s="1" customFormat="1" ht="16.5" customHeight="1">
      <c r="B228" s="28"/>
      <c r="C228" s="158" t="s">
        <v>1182</v>
      </c>
      <c r="D228" s="158" t="s">
        <v>644</v>
      </c>
      <c r="E228" s="159" t="s">
        <v>2043</v>
      </c>
      <c r="F228" s="160" t="s">
        <v>2044</v>
      </c>
      <c r="G228" s="161" t="s">
        <v>396</v>
      </c>
      <c r="H228" s="162">
        <v>5</v>
      </c>
      <c r="I228" s="163"/>
      <c r="J228" s="164">
        <f t="shared" si="40"/>
        <v>0</v>
      </c>
      <c r="K228" s="165"/>
      <c r="L228" s="166"/>
      <c r="M228" s="167" t="s">
        <v>1</v>
      </c>
      <c r="N228" s="168" t="s">
        <v>40</v>
      </c>
      <c r="P228" s="149">
        <f t="shared" si="41"/>
        <v>0</v>
      </c>
      <c r="Q228" s="149">
        <v>0</v>
      </c>
      <c r="R228" s="149">
        <f t="shared" si="42"/>
        <v>0</v>
      </c>
      <c r="S228" s="149">
        <v>0</v>
      </c>
      <c r="T228" s="150">
        <f t="shared" si="43"/>
        <v>0</v>
      </c>
      <c r="AR228" s="151" t="s">
        <v>442</v>
      </c>
      <c r="AT228" s="151" t="s">
        <v>644</v>
      </c>
      <c r="AU228" s="151" t="s">
        <v>86</v>
      </c>
      <c r="AY228" s="13" t="s">
        <v>314</v>
      </c>
      <c r="BE228" s="152">
        <f t="shared" si="44"/>
        <v>0</v>
      </c>
      <c r="BF228" s="152">
        <f t="shared" si="45"/>
        <v>0</v>
      </c>
      <c r="BG228" s="152">
        <f t="shared" si="46"/>
        <v>0</v>
      </c>
      <c r="BH228" s="152">
        <f t="shared" si="47"/>
        <v>0</v>
      </c>
      <c r="BI228" s="152">
        <f t="shared" si="48"/>
        <v>0</v>
      </c>
      <c r="BJ228" s="13" t="s">
        <v>86</v>
      </c>
      <c r="BK228" s="152">
        <f t="shared" si="49"/>
        <v>0</v>
      </c>
      <c r="BL228" s="13" t="s">
        <v>378</v>
      </c>
      <c r="BM228" s="151" t="s">
        <v>2045</v>
      </c>
    </row>
    <row r="229" spans="2:65" s="1" customFormat="1" ht="24.2" customHeight="1">
      <c r="B229" s="28"/>
      <c r="C229" s="139" t="s">
        <v>1184</v>
      </c>
      <c r="D229" s="139" t="s">
        <v>316</v>
      </c>
      <c r="E229" s="140" t="s">
        <v>2046</v>
      </c>
      <c r="F229" s="141" t="s">
        <v>2047</v>
      </c>
      <c r="G229" s="142" t="s">
        <v>396</v>
      </c>
      <c r="H229" s="143">
        <v>1</v>
      </c>
      <c r="I229" s="144"/>
      <c r="J229" s="145">
        <f t="shared" si="40"/>
        <v>0</v>
      </c>
      <c r="K229" s="146"/>
      <c r="L229" s="28"/>
      <c r="M229" s="147" t="s">
        <v>1</v>
      </c>
      <c r="N229" s="148" t="s">
        <v>40</v>
      </c>
      <c r="P229" s="149">
        <f t="shared" si="41"/>
        <v>0</v>
      </c>
      <c r="Q229" s="149">
        <v>0</v>
      </c>
      <c r="R229" s="149">
        <f t="shared" si="42"/>
        <v>0</v>
      </c>
      <c r="S229" s="149">
        <v>0</v>
      </c>
      <c r="T229" s="150">
        <f t="shared" si="43"/>
        <v>0</v>
      </c>
      <c r="AR229" s="151" t="s">
        <v>378</v>
      </c>
      <c r="AT229" s="151" t="s">
        <v>316</v>
      </c>
      <c r="AU229" s="151" t="s">
        <v>86</v>
      </c>
      <c r="AY229" s="13" t="s">
        <v>314</v>
      </c>
      <c r="BE229" s="152">
        <f t="shared" si="44"/>
        <v>0</v>
      </c>
      <c r="BF229" s="152">
        <f t="shared" si="45"/>
        <v>0</v>
      </c>
      <c r="BG229" s="152">
        <f t="shared" si="46"/>
        <v>0</v>
      </c>
      <c r="BH229" s="152">
        <f t="shared" si="47"/>
        <v>0</v>
      </c>
      <c r="BI229" s="152">
        <f t="shared" si="48"/>
        <v>0</v>
      </c>
      <c r="BJ229" s="13" t="s">
        <v>86</v>
      </c>
      <c r="BK229" s="152">
        <f t="shared" si="49"/>
        <v>0</v>
      </c>
      <c r="BL229" s="13" t="s">
        <v>378</v>
      </c>
      <c r="BM229" s="151" t="s">
        <v>2048</v>
      </c>
    </row>
    <row r="230" spans="2:65" s="1" customFormat="1" ht="24.2" customHeight="1">
      <c r="B230" s="28"/>
      <c r="C230" s="158" t="s">
        <v>1188</v>
      </c>
      <c r="D230" s="158" t="s">
        <v>644</v>
      </c>
      <c r="E230" s="159" t="s">
        <v>2049</v>
      </c>
      <c r="F230" s="160" t="s">
        <v>2050</v>
      </c>
      <c r="G230" s="161" t="s">
        <v>396</v>
      </c>
      <c r="H230" s="162">
        <v>1</v>
      </c>
      <c r="I230" s="163"/>
      <c r="J230" s="164">
        <f t="shared" si="40"/>
        <v>0</v>
      </c>
      <c r="K230" s="165"/>
      <c r="L230" s="166"/>
      <c r="M230" s="167" t="s">
        <v>1</v>
      </c>
      <c r="N230" s="168" t="s">
        <v>40</v>
      </c>
      <c r="P230" s="149">
        <f t="shared" si="41"/>
        <v>0</v>
      </c>
      <c r="Q230" s="149">
        <v>0</v>
      </c>
      <c r="R230" s="149">
        <f t="shared" si="42"/>
        <v>0</v>
      </c>
      <c r="S230" s="149">
        <v>0</v>
      </c>
      <c r="T230" s="150">
        <f t="shared" si="43"/>
        <v>0</v>
      </c>
      <c r="AR230" s="151" t="s">
        <v>442</v>
      </c>
      <c r="AT230" s="151" t="s">
        <v>644</v>
      </c>
      <c r="AU230" s="151" t="s">
        <v>86</v>
      </c>
      <c r="AY230" s="13" t="s">
        <v>314</v>
      </c>
      <c r="BE230" s="152">
        <f t="shared" si="44"/>
        <v>0</v>
      </c>
      <c r="BF230" s="152">
        <f t="shared" si="45"/>
        <v>0</v>
      </c>
      <c r="BG230" s="152">
        <f t="shared" si="46"/>
        <v>0</v>
      </c>
      <c r="BH230" s="152">
        <f t="shared" si="47"/>
        <v>0</v>
      </c>
      <c r="BI230" s="152">
        <f t="shared" si="48"/>
        <v>0</v>
      </c>
      <c r="BJ230" s="13" t="s">
        <v>86</v>
      </c>
      <c r="BK230" s="152">
        <f t="shared" si="49"/>
        <v>0</v>
      </c>
      <c r="BL230" s="13" t="s">
        <v>378</v>
      </c>
      <c r="BM230" s="151" t="s">
        <v>2051</v>
      </c>
    </row>
    <row r="231" spans="2:65" s="1" customFormat="1" ht="16.5" customHeight="1">
      <c r="B231" s="28"/>
      <c r="C231" s="139" t="s">
        <v>1192</v>
      </c>
      <c r="D231" s="139" t="s">
        <v>316</v>
      </c>
      <c r="E231" s="140" t="s">
        <v>2052</v>
      </c>
      <c r="F231" s="141" t="s">
        <v>2053</v>
      </c>
      <c r="G231" s="142" t="s">
        <v>1580</v>
      </c>
      <c r="H231" s="143">
        <v>1</v>
      </c>
      <c r="I231" s="144"/>
      <c r="J231" s="145">
        <f t="shared" si="40"/>
        <v>0</v>
      </c>
      <c r="K231" s="146"/>
      <c r="L231" s="28"/>
      <c r="M231" s="147" t="s">
        <v>1</v>
      </c>
      <c r="N231" s="148" t="s">
        <v>40</v>
      </c>
      <c r="P231" s="149">
        <f t="shared" si="41"/>
        <v>0</v>
      </c>
      <c r="Q231" s="149">
        <v>0</v>
      </c>
      <c r="R231" s="149">
        <f t="shared" si="42"/>
        <v>0</v>
      </c>
      <c r="S231" s="149">
        <v>0</v>
      </c>
      <c r="T231" s="150">
        <f t="shared" si="43"/>
        <v>0</v>
      </c>
      <c r="AR231" s="151" t="s">
        <v>378</v>
      </c>
      <c r="AT231" s="151" t="s">
        <v>316</v>
      </c>
      <c r="AU231" s="151" t="s">
        <v>86</v>
      </c>
      <c r="AY231" s="13" t="s">
        <v>314</v>
      </c>
      <c r="BE231" s="152">
        <f t="shared" si="44"/>
        <v>0</v>
      </c>
      <c r="BF231" s="152">
        <f t="shared" si="45"/>
        <v>0</v>
      </c>
      <c r="BG231" s="152">
        <f t="shared" si="46"/>
        <v>0</v>
      </c>
      <c r="BH231" s="152">
        <f t="shared" si="47"/>
        <v>0</v>
      </c>
      <c r="BI231" s="152">
        <f t="shared" si="48"/>
        <v>0</v>
      </c>
      <c r="BJ231" s="13" t="s">
        <v>86</v>
      </c>
      <c r="BK231" s="152">
        <f t="shared" si="49"/>
        <v>0</v>
      </c>
      <c r="BL231" s="13" t="s">
        <v>378</v>
      </c>
      <c r="BM231" s="151" t="s">
        <v>2054</v>
      </c>
    </row>
    <row r="232" spans="2:65" s="1" customFormat="1" ht="37.9" customHeight="1">
      <c r="B232" s="28"/>
      <c r="C232" s="158" t="s">
        <v>2055</v>
      </c>
      <c r="D232" s="158" t="s">
        <v>644</v>
      </c>
      <c r="E232" s="159" t="s">
        <v>2056</v>
      </c>
      <c r="F232" s="160" t="s">
        <v>2057</v>
      </c>
      <c r="G232" s="161" t="s">
        <v>396</v>
      </c>
      <c r="H232" s="162">
        <v>1</v>
      </c>
      <c r="I232" s="163"/>
      <c r="J232" s="164">
        <f t="shared" si="40"/>
        <v>0</v>
      </c>
      <c r="K232" s="165"/>
      <c r="L232" s="166"/>
      <c r="M232" s="167" t="s">
        <v>1</v>
      </c>
      <c r="N232" s="168" t="s">
        <v>40</v>
      </c>
      <c r="P232" s="149">
        <f t="shared" si="41"/>
        <v>0</v>
      </c>
      <c r="Q232" s="149">
        <v>0</v>
      </c>
      <c r="R232" s="149">
        <f t="shared" si="42"/>
        <v>0</v>
      </c>
      <c r="S232" s="149">
        <v>0</v>
      </c>
      <c r="T232" s="150">
        <f t="shared" si="43"/>
        <v>0</v>
      </c>
      <c r="AR232" s="151" t="s">
        <v>442</v>
      </c>
      <c r="AT232" s="151" t="s">
        <v>644</v>
      </c>
      <c r="AU232" s="151" t="s">
        <v>86</v>
      </c>
      <c r="AY232" s="13" t="s">
        <v>314</v>
      </c>
      <c r="BE232" s="152">
        <f t="shared" si="44"/>
        <v>0</v>
      </c>
      <c r="BF232" s="152">
        <f t="shared" si="45"/>
        <v>0</v>
      </c>
      <c r="BG232" s="152">
        <f t="shared" si="46"/>
        <v>0</v>
      </c>
      <c r="BH232" s="152">
        <f t="shared" si="47"/>
        <v>0</v>
      </c>
      <c r="BI232" s="152">
        <f t="shared" si="48"/>
        <v>0</v>
      </c>
      <c r="BJ232" s="13" t="s">
        <v>86</v>
      </c>
      <c r="BK232" s="152">
        <f t="shared" si="49"/>
        <v>0</v>
      </c>
      <c r="BL232" s="13" t="s">
        <v>378</v>
      </c>
      <c r="BM232" s="151" t="s">
        <v>2058</v>
      </c>
    </row>
    <row r="233" spans="2:65" s="1" customFormat="1" ht="24.2" customHeight="1">
      <c r="B233" s="28"/>
      <c r="C233" s="139" t="s">
        <v>2059</v>
      </c>
      <c r="D233" s="139" t="s">
        <v>316</v>
      </c>
      <c r="E233" s="140" t="s">
        <v>2060</v>
      </c>
      <c r="F233" s="141" t="s">
        <v>2061</v>
      </c>
      <c r="G233" s="142" t="s">
        <v>1580</v>
      </c>
      <c r="H233" s="143">
        <v>6</v>
      </c>
      <c r="I233" s="144"/>
      <c r="J233" s="145">
        <f t="shared" si="40"/>
        <v>0</v>
      </c>
      <c r="K233" s="146"/>
      <c r="L233" s="28"/>
      <c r="M233" s="147" t="s">
        <v>1</v>
      </c>
      <c r="N233" s="148" t="s">
        <v>40</v>
      </c>
      <c r="P233" s="149">
        <f t="shared" si="41"/>
        <v>0</v>
      </c>
      <c r="Q233" s="149">
        <v>0</v>
      </c>
      <c r="R233" s="149">
        <f t="shared" si="42"/>
        <v>0</v>
      </c>
      <c r="S233" s="149">
        <v>0</v>
      </c>
      <c r="T233" s="150">
        <f t="shared" si="43"/>
        <v>0</v>
      </c>
      <c r="AR233" s="151" t="s">
        <v>378</v>
      </c>
      <c r="AT233" s="151" t="s">
        <v>316</v>
      </c>
      <c r="AU233" s="151" t="s">
        <v>86</v>
      </c>
      <c r="AY233" s="13" t="s">
        <v>314</v>
      </c>
      <c r="BE233" s="152">
        <f t="shared" si="44"/>
        <v>0</v>
      </c>
      <c r="BF233" s="152">
        <f t="shared" si="45"/>
        <v>0</v>
      </c>
      <c r="BG233" s="152">
        <f t="shared" si="46"/>
        <v>0</v>
      </c>
      <c r="BH233" s="152">
        <f t="shared" si="47"/>
        <v>0</v>
      </c>
      <c r="BI233" s="152">
        <f t="shared" si="48"/>
        <v>0</v>
      </c>
      <c r="BJ233" s="13" t="s">
        <v>86</v>
      </c>
      <c r="BK233" s="152">
        <f t="shared" si="49"/>
        <v>0</v>
      </c>
      <c r="BL233" s="13" t="s">
        <v>378</v>
      </c>
      <c r="BM233" s="151" t="s">
        <v>2062</v>
      </c>
    </row>
    <row r="234" spans="2:65" s="1" customFormat="1" ht="16.5" customHeight="1">
      <c r="B234" s="28"/>
      <c r="C234" s="158" t="s">
        <v>2063</v>
      </c>
      <c r="D234" s="158" t="s">
        <v>644</v>
      </c>
      <c r="E234" s="159" t="s">
        <v>2064</v>
      </c>
      <c r="F234" s="160" t="s">
        <v>2065</v>
      </c>
      <c r="G234" s="161" t="s">
        <v>396</v>
      </c>
      <c r="H234" s="162">
        <v>5</v>
      </c>
      <c r="I234" s="163"/>
      <c r="J234" s="164">
        <f t="shared" si="40"/>
        <v>0</v>
      </c>
      <c r="K234" s="165"/>
      <c r="L234" s="166"/>
      <c r="M234" s="167" t="s">
        <v>1</v>
      </c>
      <c r="N234" s="168" t="s">
        <v>40</v>
      </c>
      <c r="P234" s="149">
        <f t="shared" si="41"/>
        <v>0</v>
      </c>
      <c r="Q234" s="149">
        <v>0</v>
      </c>
      <c r="R234" s="149">
        <f t="shared" si="42"/>
        <v>0</v>
      </c>
      <c r="S234" s="149">
        <v>0</v>
      </c>
      <c r="T234" s="150">
        <f t="shared" si="43"/>
        <v>0</v>
      </c>
      <c r="AR234" s="151" t="s">
        <v>442</v>
      </c>
      <c r="AT234" s="151" t="s">
        <v>644</v>
      </c>
      <c r="AU234" s="151" t="s">
        <v>86</v>
      </c>
      <c r="AY234" s="13" t="s">
        <v>314</v>
      </c>
      <c r="BE234" s="152">
        <f t="shared" si="44"/>
        <v>0</v>
      </c>
      <c r="BF234" s="152">
        <f t="shared" si="45"/>
        <v>0</v>
      </c>
      <c r="BG234" s="152">
        <f t="shared" si="46"/>
        <v>0</v>
      </c>
      <c r="BH234" s="152">
        <f t="shared" si="47"/>
        <v>0</v>
      </c>
      <c r="BI234" s="152">
        <f t="shared" si="48"/>
        <v>0</v>
      </c>
      <c r="BJ234" s="13" t="s">
        <v>86</v>
      </c>
      <c r="BK234" s="152">
        <f t="shared" si="49"/>
        <v>0</v>
      </c>
      <c r="BL234" s="13" t="s">
        <v>378</v>
      </c>
      <c r="BM234" s="151" t="s">
        <v>2066</v>
      </c>
    </row>
    <row r="235" spans="2:65" s="1" customFormat="1" ht="16.5" customHeight="1">
      <c r="B235" s="28"/>
      <c r="C235" s="158" t="s">
        <v>2067</v>
      </c>
      <c r="D235" s="158" t="s">
        <v>644</v>
      </c>
      <c r="E235" s="159" t="s">
        <v>2068</v>
      </c>
      <c r="F235" s="160" t="s">
        <v>2069</v>
      </c>
      <c r="G235" s="161" t="s">
        <v>396</v>
      </c>
      <c r="H235" s="162">
        <v>1</v>
      </c>
      <c r="I235" s="163"/>
      <c r="J235" s="164">
        <f t="shared" si="40"/>
        <v>0</v>
      </c>
      <c r="K235" s="165"/>
      <c r="L235" s="166"/>
      <c r="M235" s="167" t="s">
        <v>1</v>
      </c>
      <c r="N235" s="168" t="s">
        <v>40</v>
      </c>
      <c r="P235" s="149">
        <f t="shared" si="41"/>
        <v>0</v>
      </c>
      <c r="Q235" s="149">
        <v>0</v>
      </c>
      <c r="R235" s="149">
        <f t="shared" si="42"/>
        <v>0</v>
      </c>
      <c r="S235" s="149">
        <v>0</v>
      </c>
      <c r="T235" s="150">
        <f t="shared" si="43"/>
        <v>0</v>
      </c>
      <c r="AR235" s="151" t="s">
        <v>442</v>
      </c>
      <c r="AT235" s="151" t="s">
        <v>644</v>
      </c>
      <c r="AU235" s="151" t="s">
        <v>86</v>
      </c>
      <c r="AY235" s="13" t="s">
        <v>314</v>
      </c>
      <c r="BE235" s="152">
        <f t="shared" si="44"/>
        <v>0</v>
      </c>
      <c r="BF235" s="152">
        <f t="shared" si="45"/>
        <v>0</v>
      </c>
      <c r="BG235" s="152">
        <f t="shared" si="46"/>
        <v>0</v>
      </c>
      <c r="BH235" s="152">
        <f t="shared" si="47"/>
        <v>0</v>
      </c>
      <c r="BI235" s="152">
        <f t="shared" si="48"/>
        <v>0</v>
      </c>
      <c r="BJ235" s="13" t="s">
        <v>86</v>
      </c>
      <c r="BK235" s="152">
        <f t="shared" si="49"/>
        <v>0</v>
      </c>
      <c r="BL235" s="13" t="s">
        <v>378</v>
      </c>
      <c r="BM235" s="151" t="s">
        <v>2070</v>
      </c>
    </row>
    <row r="236" spans="2:65" s="1" customFormat="1" ht="16.5" customHeight="1">
      <c r="B236" s="28"/>
      <c r="C236" s="158" t="s">
        <v>2071</v>
      </c>
      <c r="D236" s="158" t="s">
        <v>644</v>
      </c>
      <c r="E236" s="159" t="s">
        <v>2072</v>
      </c>
      <c r="F236" s="160" t="s">
        <v>2073</v>
      </c>
      <c r="G236" s="161" t="s">
        <v>396</v>
      </c>
      <c r="H236" s="162">
        <v>6</v>
      </c>
      <c r="I236" s="163"/>
      <c r="J236" s="164">
        <f t="shared" si="40"/>
        <v>0</v>
      </c>
      <c r="K236" s="165"/>
      <c r="L236" s="166"/>
      <c r="M236" s="167" t="s">
        <v>1</v>
      </c>
      <c r="N236" s="168" t="s">
        <v>40</v>
      </c>
      <c r="P236" s="149">
        <f t="shared" si="41"/>
        <v>0</v>
      </c>
      <c r="Q236" s="149">
        <v>0</v>
      </c>
      <c r="R236" s="149">
        <f t="shared" si="42"/>
        <v>0</v>
      </c>
      <c r="S236" s="149">
        <v>0</v>
      </c>
      <c r="T236" s="150">
        <f t="shared" si="43"/>
        <v>0</v>
      </c>
      <c r="AR236" s="151" t="s">
        <v>442</v>
      </c>
      <c r="AT236" s="151" t="s">
        <v>644</v>
      </c>
      <c r="AU236" s="151" t="s">
        <v>86</v>
      </c>
      <c r="AY236" s="13" t="s">
        <v>314</v>
      </c>
      <c r="BE236" s="152">
        <f t="shared" si="44"/>
        <v>0</v>
      </c>
      <c r="BF236" s="152">
        <f t="shared" si="45"/>
        <v>0</v>
      </c>
      <c r="BG236" s="152">
        <f t="shared" si="46"/>
        <v>0</v>
      </c>
      <c r="BH236" s="152">
        <f t="shared" si="47"/>
        <v>0</v>
      </c>
      <c r="BI236" s="152">
        <f t="shared" si="48"/>
        <v>0</v>
      </c>
      <c r="BJ236" s="13" t="s">
        <v>86</v>
      </c>
      <c r="BK236" s="152">
        <f t="shared" si="49"/>
        <v>0</v>
      </c>
      <c r="BL236" s="13" t="s">
        <v>378</v>
      </c>
      <c r="BM236" s="151" t="s">
        <v>2074</v>
      </c>
    </row>
    <row r="237" spans="2:65" s="1" customFormat="1" ht="33" customHeight="1">
      <c r="B237" s="28"/>
      <c r="C237" s="139" t="s">
        <v>2075</v>
      </c>
      <c r="D237" s="139" t="s">
        <v>316</v>
      </c>
      <c r="E237" s="140" t="s">
        <v>2076</v>
      </c>
      <c r="F237" s="141" t="s">
        <v>2077</v>
      </c>
      <c r="G237" s="142" t="s">
        <v>1580</v>
      </c>
      <c r="H237" s="143">
        <v>1</v>
      </c>
      <c r="I237" s="144"/>
      <c r="J237" s="145">
        <f t="shared" si="40"/>
        <v>0</v>
      </c>
      <c r="K237" s="146"/>
      <c r="L237" s="28"/>
      <c r="M237" s="147" t="s">
        <v>1</v>
      </c>
      <c r="N237" s="148" t="s">
        <v>40</v>
      </c>
      <c r="P237" s="149">
        <f t="shared" si="41"/>
        <v>0</v>
      </c>
      <c r="Q237" s="149">
        <v>0</v>
      </c>
      <c r="R237" s="149">
        <f t="shared" si="42"/>
        <v>0</v>
      </c>
      <c r="S237" s="149">
        <v>0</v>
      </c>
      <c r="T237" s="150">
        <f t="shared" si="43"/>
        <v>0</v>
      </c>
      <c r="AR237" s="151" t="s">
        <v>378</v>
      </c>
      <c r="AT237" s="151" t="s">
        <v>316</v>
      </c>
      <c r="AU237" s="151" t="s">
        <v>86</v>
      </c>
      <c r="AY237" s="13" t="s">
        <v>314</v>
      </c>
      <c r="BE237" s="152">
        <f t="shared" si="44"/>
        <v>0</v>
      </c>
      <c r="BF237" s="152">
        <f t="shared" si="45"/>
        <v>0</v>
      </c>
      <c r="BG237" s="152">
        <f t="shared" si="46"/>
        <v>0</v>
      </c>
      <c r="BH237" s="152">
        <f t="shared" si="47"/>
        <v>0</v>
      </c>
      <c r="BI237" s="152">
        <f t="shared" si="48"/>
        <v>0</v>
      </c>
      <c r="BJ237" s="13" t="s">
        <v>86</v>
      </c>
      <c r="BK237" s="152">
        <f t="shared" si="49"/>
        <v>0</v>
      </c>
      <c r="BL237" s="13" t="s">
        <v>378</v>
      </c>
      <c r="BM237" s="151" t="s">
        <v>2078</v>
      </c>
    </row>
    <row r="238" spans="2:65" s="1" customFormat="1" ht="33" customHeight="1">
      <c r="B238" s="28"/>
      <c r="C238" s="139" t="s">
        <v>2079</v>
      </c>
      <c r="D238" s="139" t="s">
        <v>316</v>
      </c>
      <c r="E238" s="140" t="s">
        <v>2080</v>
      </c>
      <c r="F238" s="141" t="s">
        <v>2081</v>
      </c>
      <c r="G238" s="142" t="s">
        <v>396</v>
      </c>
      <c r="H238" s="143">
        <v>1</v>
      </c>
      <c r="I238" s="144"/>
      <c r="J238" s="145">
        <f t="shared" si="40"/>
        <v>0</v>
      </c>
      <c r="K238" s="146"/>
      <c r="L238" s="28"/>
      <c r="M238" s="147" t="s">
        <v>1</v>
      </c>
      <c r="N238" s="148" t="s">
        <v>40</v>
      </c>
      <c r="P238" s="149">
        <f t="shared" si="41"/>
        <v>0</v>
      </c>
      <c r="Q238" s="149">
        <v>0</v>
      </c>
      <c r="R238" s="149">
        <f t="shared" si="42"/>
        <v>0</v>
      </c>
      <c r="S238" s="149">
        <v>0</v>
      </c>
      <c r="T238" s="150">
        <f t="shared" si="43"/>
        <v>0</v>
      </c>
      <c r="AR238" s="151" t="s">
        <v>378</v>
      </c>
      <c r="AT238" s="151" t="s">
        <v>316</v>
      </c>
      <c r="AU238" s="151" t="s">
        <v>86</v>
      </c>
      <c r="AY238" s="13" t="s">
        <v>314</v>
      </c>
      <c r="BE238" s="152">
        <f t="shared" si="44"/>
        <v>0</v>
      </c>
      <c r="BF238" s="152">
        <f t="shared" si="45"/>
        <v>0</v>
      </c>
      <c r="BG238" s="152">
        <f t="shared" si="46"/>
        <v>0</v>
      </c>
      <c r="BH238" s="152">
        <f t="shared" si="47"/>
        <v>0</v>
      </c>
      <c r="BI238" s="152">
        <f t="shared" si="48"/>
        <v>0</v>
      </c>
      <c r="BJ238" s="13" t="s">
        <v>86</v>
      </c>
      <c r="BK238" s="152">
        <f t="shared" si="49"/>
        <v>0</v>
      </c>
      <c r="BL238" s="13" t="s">
        <v>378</v>
      </c>
      <c r="BM238" s="151" t="s">
        <v>2082</v>
      </c>
    </row>
    <row r="239" spans="2:65" s="1" customFormat="1" ht="24.2" customHeight="1">
      <c r="B239" s="28"/>
      <c r="C239" s="158" t="s">
        <v>2083</v>
      </c>
      <c r="D239" s="158" t="s">
        <v>644</v>
      </c>
      <c r="E239" s="159" t="s">
        <v>2084</v>
      </c>
      <c r="F239" s="160" t="s">
        <v>2085</v>
      </c>
      <c r="G239" s="161" t="s">
        <v>396</v>
      </c>
      <c r="H239" s="162">
        <v>1</v>
      </c>
      <c r="I239" s="163"/>
      <c r="J239" s="164">
        <f t="shared" si="40"/>
        <v>0</v>
      </c>
      <c r="K239" s="165"/>
      <c r="L239" s="166"/>
      <c r="M239" s="167" t="s">
        <v>1</v>
      </c>
      <c r="N239" s="168" t="s">
        <v>40</v>
      </c>
      <c r="P239" s="149">
        <f t="shared" si="41"/>
        <v>0</v>
      </c>
      <c r="Q239" s="149">
        <v>0</v>
      </c>
      <c r="R239" s="149">
        <f t="shared" si="42"/>
        <v>0</v>
      </c>
      <c r="S239" s="149">
        <v>0</v>
      </c>
      <c r="T239" s="150">
        <f t="shared" si="43"/>
        <v>0</v>
      </c>
      <c r="AR239" s="151" t="s">
        <v>442</v>
      </c>
      <c r="AT239" s="151" t="s">
        <v>644</v>
      </c>
      <c r="AU239" s="151" t="s">
        <v>86</v>
      </c>
      <c r="AY239" s="13" t="s">
        <v>314</v>
      </c>
      <c r="BE239" s="152">
        <f t="shared" si="44"/>
        <v>0</v>
      </c>
      <c r="BF239" s="152">
        <f t="shared" si="45"/>
        <v>0</v>
      </c>
      <c r="BG239" s="152">
        <f t="shared" si="46"/>
        <v>0</v>
      </c>
      <c r="BH239" s="152">
        <f t="shared" si="47"/>
        <v>0</v>
      </c>
      <c r="BI239" s="152">
        <f t="shared" si="48"/>
        <v>0</v>
      </c>
      <c r="BJ239" s="13" t="s">
        <v>86</v>
      </c>
      <c r="BK239" s="152">
        <f t="shared" si="49"/>
        <v>0</v>
      </c>
      <c r="BL239" s="13" t="s">
        <v>378</v>
      </c>
      <c r="BM239" s="151" t="s">
        <v>2086</v>
      </c>
    </row>
    <row r="240" spans="2:65" s="1" customFormat="1" ht="37.9" customHeight="1">
      <c r="B240" s="28"/>
      <c r="C240" s="139" t="s">
        <v>2087</v>
      </c>
      <c r="D240" s="139" t="s">
        <v>316</v>
      </c>
      <c r="E240" s="140" t="s">
        <v>2088</v>
      </c>
      <c r="F240" s="141" t="s">
        <v>2089</v>
      </c>
      <c r="G240" s="142" t="s">
        <v>1580</v>
      </c>
      <c r="H240" s="143">
        <v>1</v>
      </c>
      <c r="I240" s="144"/>
      <c r="J240" s="145">
        <f t="shared" si="40"/>
        <v>0</v>
      </c>
      <c r="K240" s="146"/>
      <c r="L240" s="28"/>
      <c r="M240" s="147" t="s">
        <v>1</v>
      </c>
      <c r="N240" s="148" t="s">
        <v>40</v>
      </c>
      <c r="P240" s="149">
        <f t="shared" si="41"/>
        <v>0</v>
      </c>
      <c r="Q240" s="149">
        <v>0</v>
      </c>
      <c r="R240" s="149">
        <f t="shared" si="42"/>
        <v>0</v>
      </c>
      <c r="S240" s="149">
        <v>0</v>
      </c>
      <c r="T240" s="150">
        <f t="shared" si="43"/>
        <v>0</v>
      </c>
      <c r="AR240" s="151" t="s">
        <v>378</v>
      </c>
      <c r="AT240" s="151" t="s">
        <v>316</v>
      </c>
      <c r="AU240" s="151" t="s">
        <v>86</v>
      </c>
      <c r="AY240" s="13" t="s">
        <v>314</v>
      </c>
      <c r="BE240" s="152">
        <f t="shared" si="44"/>
        <v>0</v>
      </c>
      <c r="BF240" s="152">
        <f t="shared" si="45"/>
        <v>0</v>
      </c>
      <c r="BG240" s="152">
        <f t="shared" si="46"/>
        <v>0</v>
      </c>
      <c r="BH240" s="152">
        <f t="shared" si="47"/>
        <v>0</v>
      </c>
      <c r="BI240" s="152">
        <f t="shared" si="48"/>
        <v>0</v>
      </c>
      <c r="BJ240" s="13" t="s">
        <v>86</v>
      </c>
      <c r="BK240" s="152">
        <f t="shared" si="49"/>
        <v>0</v>
      </c>
      <c r="BL240" s="13" t="s">
        <v>378</v>
      </c>
      <c r="BM240" s="151" t="s">
        <v>2090</v>
      </c>
    </row>
    <row r="241" spans="2:65" s="1" customFormat="1" ht="37.9" customHeight="1">
      <c r="B241" s="28"/>
      <c r="C241" s="139" t="s">
        <v>2091</v>
      </c>
      <c r="D241" s="139" t="s">
        <v>316</v>
      </c>
      <c r="E241" s="140" t="s">
        <v>2092</v>
      </c>
      <c r="F241" s="141" t="s">
        <v>2093</v>
      </c>
      <c r="G241" s="142" t="s">
        <v>333</v>
      </c>
      <c r="H241" s="143">
        <v>0.33300000000000002</v>
      </c>
      <c r="I241" s="144"/>
      <c r="J241" s="145">
        <f t="shared" si="40"/>
        <v>0</v>
      </c>
      <c r="K241" s="146"/>
      <c r="L241" s="28"/>
      <c r="M241" s="147" t="s">
        <v>1</v>
      </c>
      <c r="N241" s="148" t="s">
        <v>40</v>
      </c>
      <c r="P241" s="149">
        <f t="shared" si="41"/>
        <v>0</v>
      </c>
      <c r="Q241" s="149">
        <v>0</v>
      </c>
      <c r="R241" s="149">
        <f t="shared" si="42"/>
        <v>0</v>
      </c>
      <c r="S241" s="149">
        <v>0</v>
      </c>
      <c r="T241" s="150">
        <f t="shared" si="43"/>
        <v>0</v>
      </c>
      <c r="AR241" s="151" t="s">
        <v>378</v>
      </c>
      <c r="AT241" s="151" t="s">
        <v>316</v>
      </c>
      <c r="AU241" s="151" t="s">
        <v>86</v>
      </c>
      <c r="AY241" s="13" t="s">
        <v>314</v>
      </c>
      <c r="BE241" s="152">
        <f t="shared" si="44"/>
        <v>0</v>
      </c>
      <c r="BF241" s="152">
        <f t="shared" si="45"/>
        <v>0</v>
      </c>
      <c r="BG241" s="152">
        <f t="shared" si="46"/>
        <v>0</v>
      </c>
      <c r="BH241" s="152">
        <f t="shared" si="47"/>
        <v>0</v>
      </c>
      <c r="BI241" s="152">
        <f t="shared" si="48"/>
        <v>0</v>
      </c>
      <c r="BJ241" s="13" t="s">
        <v>86</v>
      </c>
      <c r="BK241" s="152">
        <f t="shared" si="49"/>
        <v>0</v>
      </c>
      <c r="BL241" s="13" t="s">
        <v>378</v>
      </c>
      <c r="BM241" s="151" t="s">
        <v>2094</v>
      </c>
    </row>
    <row r="242" spans="2:65" s="1" customFormat="1" ht="24.2" customHeight="1">
      <c r="B242" s="28"/>
      <c r="C242" s="139" t="s">
        <v>2095</v>
      </c>
      <c r="D242" s="139" t="s">
        <v>316</v>
      </c>
      <c r="E242" s="140" t="s">
        <v>2096</v>
      </c>
      <c r="F242" s="141" t="s">
        <v>2097</v>
      </c>
      <c r="G242" s="142" t="s">
        <v>1580</v>
      </c>
      <c r="H242" s="143">
        <v>4</v>
      </c>
      <c r="I242" s="144"/>
      <c r="J242" s="145">
        <f t="shared" si="40"/>
        <v>0</v>
      </c>
      <c r="K242" s="146"/>
      <c r="L242" s="28"/>
      <c r="M242" s="147" t="s">
        <v>1</v>
      </c>
      <c r="N242" s="148" t="s">
        <v>40</v>
      </c>
      <c r="P242" s="149">
        <f t="shared" si="41"/>
        <v>0</v>
      </c>
      <c r="Q242" s="149">
        <v>0</v>
      </c>
      <c r="R242" s="149">
        <f t="shared" si="42"/>
        <v>0</v>
      </c>
      <c r="S242" s="149">
        <v>0</v>
      </c>
      <c r="T242" s="150">
        <f t="shared" si="43"/>
        <v>0</v>
      </c>
      <c r="AR242" s="151" t="s">
        <v>378</v>
      </c>
      <c r="AT242" s="151" t="s">
        <v>316</v>
      </c>
      <c r="AU242" s="151" t="s">
        <v>86</v>
      </c>
      <c r="AY242" s="13" t="s">
        <v>314</v>
      </c>
      <c r="BE242" s="152">
        <f t="shared" si="44"/>
        <v>0</v>
      </c>
      <c r="BF242" s="152">
        <f t="shared" si="45"/>
        <v>0</v>
      </c>
      <c r="BG242" s="152">
        <f t="shared" si="46"/>
        <v>0</v>
      </c>
      <c r="BH242" s="152">
        <f t="shared" si="47"/>
        <v>0</v>
      </c>
      <c r="BI242" s="152">
        <f t="shared" si="48"/>
        <v>0</v>
      </c>
      <c r="BJ242" s="13" t="s">
        <v>86</v>
      </c>
      <c r="BK242" s="152">
        <f t="shared" si="49"/>
        <v>0</v>
      </c>
      <c r="BL242" s="13" t="s">
        <v>378</v>
      </c>
      <c r="BM242" s="151" t="s">
        <v>2098</v>
      </c>
    </row>
    <row r="243" spans="2:65" s="1" customFormat="1" ht="33" customHeight="1">
      <c r="B243" s="28"/>
      <c r="C243" s="139" t="s">
        <v>2099</v>
      </c>
      <c r="D243" s="139" t="s">
        <v>316</v>
      </c>
      <c r="E243" s="140" t="s">
        <v>2100</v>
      </c>
      <c r="F243" s="141" t="s">
        <v>2101</v>
      </c>
      <c r="G243" s="142" t="s">
        <v>396</v>
      </c>
      <c r="H243" s="143">
        <v>2</v>
      </c>
      <c r="I243" s="144"/>
      <c r="J243" s="145">
        <f t="shared" si="40"/>
        <v>0</v>
      </c>
      <c r="K243" s="146"/>
      <c r="L243" s="28"/>
      <c r="M243" s="147" t="s">
        <v>1</v>
      </c>
      <c r="N243" s="148" t="s">
        <v>40</v>
      </c>
      <c r="P243" s="149">
        <f t="shared" si="41"/>
        <v>0</v>
      </c>
      <c r="Q243" s="149">
        <v>0</v>
      </c>
      <c r="R243" s="149">
        <f t="shared" si="42"/>
        <v>0</v>
      </c>
      <c r="S243" s="149">
        <v>0</v>
      </c>
      <c r="T243" s="150">
        <f t="shared" si="43"/>
        <v>0</v>
      </c>
      <c r="AR243" s="151" t="s">
        <v>378</v>
      </c>
      <c r="AT243" s="151" t="s">
        <v>316</v>
      </c>
      <c r="AU243" s="151" t="s">
        <v>86</v>
      </c>
      <c r="AY243" s="13" t="s">
        <v>314</v>
      </c>
      <c r="BE243" s="152">
        <f t="shared" si="44"/>
        <v>0</v>
      </c>
      <c r="BF243" s="152">
        <f t="shared" si="45"/>
        <v>0</v>
      </c>
      <c r="BG243" s="152">
        <f t="shared" si="46"/>
        <v>0</v>
      </c>
      <c r="BH243" s="152">
        <f t="shared" si="47"/>
        <v>0</v>
      </c>
      <c r="BI243" s="152">
        <f t="shared" si="48"/>
        <v>0</v>
      </c>
      <c r="BJ243" s="13" t="s">
        <v>86</v>
      </c>
      <c r="BK243" s="152">
        <f t="shared" si="49"/>
        <v>0</v>
      </c>
      <c r="BL243" s="13" t="s">
        <v>378</v>
      </c>
      <c r="BM243" s="151" t="s">
        <v>2102</v>
      </c>
    </row>
    <row r="244" spans="2:65" s="1" customFormat="1" ht="16.5" customHeight="1">
      <c r="B244" s="28"/>
      <c r="C244" s="158" t="s">
        <v>502</v>
      </c>
      <c r="D244" s="158" t="s">
        <v>644</v>
      </c>
      <c r="E244" s="159" t="s">
        <v>2103</v>
      </c>
      <c r="F244" s="160" t="s">
        <v>2104</v>
      </c>
      <c r="G244" s="161" t="s">
        <v>396</v>
      </c>
      <c r="H244" s="162">
        <v>2</v>
      </c>
      <c r="I244" s="163"/>
      <c r="J244" s="164">
        <f t="shared" si="40"/>
        <v>0</v>
      </c>
      <c r="K244" s="165"/>
      <c r="L244" s="166"/>
      <c r="M244" s="167" t="s">
        <v>1</v>
      </c>
      <c r="N244" s="168" t="s">
        <v>40</v>
      </c>
      <c r="P244" s="149">
        <f t="shared" si="41"/>
        <v>0</v>
      </c>
      <c r="Q244" s="149">
        <v>0</v>
      </c>
      <c r="R244" s="149">
        <f t="shared" si="42"/>
        <v>0</v>
      </c>
      <c r="S244" s="149">
        <v>0</v>
      </c>
      <c r="T244" s="150">
        <f t="shared" si="43"/>
        <v>0</v>
      </c>
      <c r="AR244" s="151" t="s">
        <v>442</v>
      </c>
      <c r="AT244" s="151" t="s">
        <v>644</v>
      </c>
      <c r="AU244" s="151" t="s">
        <v>86</v>
      </c>
      <c r="AY244" s="13" t="s">
        <v>314</v>
      </c>
      <c r="BE244" s="152">
        <f t="shared" si="44"/>
        <v>0</v>
      </c>
      <c r="BF244" s="152">
        <f t="shared" si="45"/>
        <v>0</v>
      </c>
      <c r="BG244" s="152">
        <f t="shared" si="46"/>
        <v>0</v>
      </c>
      <c r="BH244" s="152">
        <f t="shared" si="47"/>
        <v>0</v>
      </c>
      <c r="BI244" s="152">
        <f t="shared" si="48"/>
        <v>0</v>
      </c>
      <c r="BJ244" s="13" t="s">
        <v>86</v>
      </c>
      <c r="BK244" s="152">
        <f t="shared" si="49"/>
        <v>0</v>
      </c>
      <c r="BL244" s="13" t="s">
        <v>378</v>
      </c>
      <c r="BM244" s="151" t="s">
        <v>2105</v>
      </c>
    </row>
    <row r="245" spans="2:65" s="1" customFormat="1" ht="33" customHeight="1">
      <c r="B245" s="28"/>
      <c r="C245" s="139" t="s">
        <v>2106</v>
      </c>
      <c r="D245" s="139" t="s">
        <v>316</v>
      </c>
      <c r="E245" s="140" t="s">
        <v>2107</v>
      </c>
      <c r="F245" s="141" t="s">
        <v>2108</v>
      </c>
      <c r="G245" s="142" t="s">
        <v>396</v>
      </c>
      <c r="H245" s="143">
        <v>7</v>
      </c>
      <c r="I245" s="144"/>
      <c r="J245" s="145">
        <f t="shared" si="40"/>
        <v>0</v>
      </c>
      <c r="K245" s="146"/>
      <c r="L245" s="28"/>
      <c r="M245" s="147" t="s">
        <v>1</v>
      </c>
      <c r="N245" s="148" t="s">
        <v>40</v>
      </c>
      <c r="P245" s="149">
        <f t="shared" si="41"/>
        <v>0</v>
      </c>
      <c r="Q245" s="149">
        <v>0</v>
      </c>
      <c r="R245" s="149">
        <f t="shared" si="42"/>
        <v>0</v>
      </c>
      <c r="S245" s="149">
        <v>0</v>
      </c>
      <c r="T245" s="150">
        <f t="shared" si="43"/>
        <v>0</v>
      </c>
      <c r="AR245" s="151" t="s">
        <v>378</v>
      </c>
      <c r="AT245" s="151" t="s">
        <v>316</v>
      </c>
      <c r="AU245" s="151" t="s">
        <v>86</v>
      </c>
      <c r="AY245" s="13" t="s">
        <v>314</v>
      </c>
      <c r="BE245" s="152">
        <f t="shared" si="44"/>
        <v>0</v>
      </c>
      <c r="BF245" s="152">
        <f t="shared" si="45"/>
        <v>0</v>
      </c>
      <c r="BG245" s="152">
        <f t="shared" si="46"/>
        <v>0</v>
      </c>
      <c r="BH245" s="152">
        <f t="shared" si="47"/>
        <v>0</v>
      </c>
      <c r="BI245" s="152">
        <f t="shared" si="48"/>
        <v>0</v>
      </c>
      <c r="BJ245" s="13" t="s">
        <v>86</v>
      </c>
      <c r="BK245" s="152">
        <f t="shared" si="49"/>
        <v>0</v>
      </c>
      <c r="BL245" s="13" t="s">
        <v>378</v>
      </c>
      <c r="BM245" s="151" t="s">
        <v>2109</v>
      </c>
    </row>
    <row r="246" spans="2:65" s="1" customFormat="1" ht="16.5" customHeight="1">
      <c r="B246" s="28"/>
      <c r="C246" s="158" t="s">
        <v>2110</v>
      </c>
      <c r="D246" s="158" t="s">
        <v>644</v>
      </c>
      <c r="E246" s="159" t="s">
        <v>2111</v>
      </c>
      <c r="F246" s="160" t="s">
        <v>2112</v>
      </c>
      <c r="G246" s="161" t="s">
        <v>396</v>
      </c>
      <c r="H246" s="162">
        <v>1</v>
      </c>
      <c r="I246" s="163"/>
      <c r="J246" s="164">
        <f t="shared" si="40"/>
        <v>0</v>
      </c>
      <c r="K246" s="165"/>
      <c r="L246" s="166"/>
      <c r="M246" s="167" t="s">
        <v>1</v>
      </c>
      <c r="N246" s="168" t="s">
        <v>40</v>
      </c>
      <c r="P246" s="149">
        <f t="shared" si="41"/>
        <v>0</v>
      </c>
      <c r="Q246" s="149">
        <v>0</v>
      </c>
      <c r="R246" s="149">
        <f t="shared" si="42"/>
        <v>0</v>
      </c>
      <c r="S246" s="149">
        <v>0</v>
      </c>
      <c r="T246" s="150">
        <f t="shared" si="43"/>
        <v>0</v>
      </c>
      <c r="AR246" s="151" t="s">
        <v>442</v>
      </c>
      <c r="AT246" s="151" t="s">
        <v>644</v>
      </c>
      <c r="AU246" s="151" t="s">
        <v>86</v>
      </c>
      <c r="AY246" s="13" t="s">
        <v>314</v>
      </c>
      <c r="BE246" s="152">
        <f t="shared" si="44"/>
        <v>0</v>
      </c>
      <c r="BF246" s="152">
        <f t="shared" si="45"/>
        <v>0</v>
      </c>
      <c r="BG246" s="152">
        <f t="shared" si="46"/>
        <v>0</v>
      </c>
      <c r="BH246" s="152">
        <f t="shared" si="47"/>
        <v>0</v>
      </c>
      <c r="BI246" s="152">
        <f t="shared" si="48"/>
        <v>0</v>
      </c>
      <c r="BJ246" s="13" t="s">
        <v>86</v>
      </c>
      <c r="BK246" s="152">
        <f t="shared" si="49"/>
        <v>0</v>
      </c>
      <c r="BL246" s="13" t="s">
        <v>378</v>
      </c>
      <c r="BM246" s="151" t="s">
        <v>2113</v>
      </c>
    </row>
    <row r="247" spans="2:65" s="1" customFormat="1" ht="16.5" customHeight="1">
      <c r="B247" s="28"/>
      <c r="C247" s="158" t="s">
        <v>2114</v>
      </c>
      <c r="D247" s="158" t="s">
        <v>644</v>
      </c>
      <c r="E247" s="159" t="s">
        <v>2115</v>
      </c>
      <c r="F247" s="160" t="s">
        <v>2116</v>
      </c>
      <c r="G247" s="161" t="s">
        <v>396</v>
      </c>
      <c r="H247" s="162">
        <v>5</v>
      </c>
      <c r="I247" s="163"/>
      <c r="J247" s="164">
        <f t="shared" si="40"/>
        <v>0</v>
      </c>
      <c r="K247" s="165"/>
      <c r="L247" s="166"/>
      <c r="M247" s="167" t="s">
        <v>1</v>
      </c>
      <c r="N247" s="168" t="s">
        <v>40</v>
      </c>
      <c r="P247" s="149">
        <f t="shared" si="41"/>
        <v>0</v>
      </c>
      <c r="Q247" s="149">
        <v>0</v>
      </c>
      <c r="R247" s="149">
        <f t="shared" si="42"/>
        <v>0</v>
      </c>
      <c r="S247" s="149">
        <v>0</v>
      </c>
      <c r="T247" s="150">
        <f t="shared" si="43"/>
        <v>0</v>
      </c>
      <c r="AR247" s="151" t="s">
        <v>442</v>
      </c>
      <c r="AT247" s="151" t="s">
        <v>644</v>
      </c>
      <c r="AU247" s="151" t="s">
        <v>86</v>
      </c>
      <c r="AY247" s="13" t="s">
        <v>314</v>
      </c>
      <c r="BE247" s="152">
        <f t="shared" si="44"/>
        <v>0</v>
      </c>
      <c r="BF247" s="152">
        <f t="shared" si="45"/>
        <v>0</v>
      </c>
      <c r="BG247" s="152">
        <f t="shared" si="46"/>
        <v>0</v>
      </c>
      <c r="BH247" s="152">
        <f t="shared" si="47"/>
        <v>0</v>
      </c>
      <c r="BI247" s="152">
        <f t="shared" si="48"/>
        <v>0</v>
      </c>
      <c r="BJ247" s="13" t="s">
        <v>86</v>
      </c>
      <c r="BK247" s="152">
        <f t="shared" si="49"/>
        <v>0</v>
      </c>
      <c r="BL247" s="13" t="s">
        <v>378</v>
      </c>
      <c r="BM247" s="151" t="s">
        <v>2117</v>
      </c>
    </row>
    <row r="248" spans="2:65" s="1" customFormat="1" ht="16.5" customHeight="1">
      <c r="B248" s="28"/>
      <c r="C248" s="158" t="s">
        <v>2118</v>
      </c>
      <c r="D248" s="158" t="s">
        <v>644</v>
      </c>
      <c r="E248" s="159" t="s">
        <v>2119</v>
      </c>
      <c r="F248" s="160" t="s">
        <v>2120</v>
      </c>
      <c r="G248" s="161" t="s">
        <v>396</v>
      </c>
      <c r="H248" s="162">
        <v>5</v>
      </c>
      <c r="I248" s="163"/>
      <c r="J248" s="164">
        <f t="shared" si="40"/>
        <v>0</v>
      </c>
      <c r="K248" s="165"/>
      <c r="L248" s="166"/>
      <c r="M248" s="167" t="s">
        <v>1</v>
      </c>
      <c r="N248" s="168" t="s">
        <v>40</v>
      </c>
      <c r="P248" s="149">
        <f t="shared" si="41"/>
        <v>0</v>
      </c>
      <c r="Q248" s="149">
        <v>0</v>
      </c>
      <c r="R248" s="149">
        <f t="shared" si="42"/>
        <v>0</v>
      </c>
      <c r="S248" s="149">
        <v>0</v>
      </c>
      <c r="T248" s="150">
        <f t="shared" si="43"/>
        <v>0</v>
      </c>
      <c r="AR248" s="151" t="s">
        <v>442</v>
      </c>
      <c r="AT248" s="151" t="s">
        <v>644</v>
      </c>
      <c r="AU248" s="151" t="s">
        <v>86</v>
      </c>
      <c r="AY248" s="13" t="s">
        <v>314</v>
      </c>
      <c r="BE248" s="152">
        <f t="shared" si="44"/>
        <v>0</v>
      </c>
      <c r="BF248" s="152">
        <f t="shared" si="45"/>
        <v>0</v>
      </c>
      <c r="BG248" s="152">
        <f t="shared" si="46"/>
        <v>0</v>
      </c>
      <c r="BH248" s="152">
        <f t="shared" si="47"/>
        <v>0</v>
      </c>
      <c r="BI248" s="152">
        <f t="shared" si="48"/>
        <v>0</v>
      </c>
      <c r="BJ248" s="13" t="s">
        <v>86</v>
      </c>
      <c r="BK248" s="152">
        <f t="shared" si="49"/>
        <v>0</v>
      </c>
      <c r="BL248" s="13" t="s">
        <v>378</v>
      </c>
      <c r="BM248" s="151" t="s">
        <v>2121</v>
      </c>
    </row>
    <row r="249" spans="2:65" s="1" customFormat="1" ht="16.5" customHeight="1">
      <c r="B249" s="28"/>
      <c r="C249" s="158" t="s">
        <v>2122</v>
      </c>
      <c r="D249" s="158" t="s">
        <v>644</v>
      </c>
      <c r="E249" s="159" t="s">
        <v>2123</v>
      </c>
      <c r="F249" s="160" t="s">
        <v>2124</v>
      </c>
      <c r="G249" s="161" t="s">
        <v>396</v>
      </c>
      <c r="H249" s="162">
        <v>1</v>
      </c>
      <c r="I249" s="163"/>
      <c r="J249" s="164">
        <f t="shared" si="40"/>
        <v>0</v>
      </c>
      <c r="K249" s="165"/>
      <c r="L249" s="166"/>
      <c r="M249" s="167" t="s">
        <v>1</v>
      </c>
      <c r="N249" s="168" t="s">
        <v>40</v>
      </c>
      <c r="P249" s="149">
        <f t="shared" si="41"/>
        <v>0</v>
      </c>
      <c r="Q249" s="149">
        <v>0</v>
      </c>
      <c r="R249" s="149">
        <f t="shared" si="42"/>
        <v>0</v>
      </c>
      <c r="S249" s="149">
        <v>0</v>
      </c>
      <c r="T249" s="150">
        <f t="shared" si="43"/>
        <v>0</v>
      </c>
      <c r="AR249" s="151" t="s">
        <v>442</v>
      </c>
      <c r="AT249" s="151" t="s">
        <v>644</v>
      </c>
      <c r="AU249" s="151" t="s">
        <v>86</v>
      </c>
      <c r="AY249" s="13" t="s">
        <v>314</v>
      </c>
      <c r="BE249" s="152">
        <f t="shared" si="44"/>
        <v>0</v>
      </c>
      <c r="BF249" s="152">
        <f t="shared" si="45"/>
        <v>0</v>
      </c>
      <c r="BG249" s="152">
        <f t="shared" si="46"/>
        <v>0</v>
      </c>
      <c r="BH249" s="152">
        <f t="shared" si="47"/>
        <v>0</v>
      </c>
      <c r="BI249" s="152">
        <f t="shared" si="48"/>
        <v>0</v>
      </c>
      <c r="BJ249" s="13" t="s">
        <v>86</v>
      </c>
      <c r="BK249" s="152">
        <f t="shared" si="49"/>
        <v>0</v>
      </c>
      <c r="BL249" s="13" t="s">
        <v>378</v>
      </c>
      <c r="BM249" s="151" t="s">
        <v>2125</v>
      </c>
    </row>
    <row r="250" spans="2:65" s="1" customFormat="1" ht="21.75" customHeight="1">
      <c r="B250" s="28"/>
      <c r="C250" s="139" t="s">
        <v>2126</v>
      </c>
      <c r="D250" s="139" t="s">
        <v>316</v>
      </c>
      <c r="E250" s="140" t="s">
        <v>2127</v>
      </c>
      <c r="F250" s="141" t="s">
        <v>2128</v>
      </c>
      <c r="G250" s="142" t="s">
        <v>396</v>
      </c>
      <c r="H250" s="143">
        <v>1</v>
      </c>
      <c r="I250" s="144"/>
      <c r="J250" s="145">
        <f t="shared" si="40"/>
        <v>0</v>
      </c>
      <c r="K250" s="146"/>
      <c r="L250" s="28"/>
      <c r="M250" s="147" t="s">
        <v>1</v>
      </c>
      <c r="N250" s="148" t="s">
        <v>40</v>
      </c>
      <c r="P250" s="149">
        <f t="shared" si="41"/>
        <v>0</v>
      </c>
      <c r="Q250" s="149">
        <v>0</v>
      </c>
      <c r="R250" s="149">
        <f t="shared" si="42"/>
        <v>0</v>
      </c>
      <c r="S250" s="149">
        <v>0</v>
      </c>
      <c r="T250" s="150">
        <f t="shared" si="43"/>
        <v>0</v>
      </c>
      <c r="AR250" s="151" t="s">
        <v>378</v>
      </c>
      <c r="AT250" s="151" t="s">
        <v>316</v>
      </c>
      <c r="AU250" s="151" t="s">
        <v>86</v>
      </c>
      <c r="AY250" s="13" t="s">
        <v>314</v>
      </c>
      <c r="BE250" s="152">
        <f t="shared" si="44"/>
        <v>0</v>
      </c>
      <c r="BF250" s="152">
        <f t="shared" si="45"/>
        <v>0</v>
      </c>
      <c r="BG250" s="152">
        <f t="shared" si="46"/>
        <v>0</v>
      </c>
      <c r="BH250" s="152">
        <f t="shared" si="47"/>
        <v>0</v>
      </c>
      <c r="BI250" s="152">
        <f t="shared" si="48"/>
        <v>0</v>
      </c>
      <c r="BJ250" s="13" t="s">
        <v>86</v>
      </c>
      <c r="BK250" s="152">
        <f t="shared" si="49"/>
        <v>0</v>
      </c>
      <c r="BL250" s="13" t="s">
        <v>378</v>
      </c>
      <c r="BM250" s="151" t="s">
        <v>2129</v>
      </c>
    </row>
    <row r="251" spans="2:65" s="1" customFormat="1" ht="24.2" customHeight="1">
      <c r="B251" s="28"/>
      <c r="C251" s="158" t="s">
        <v>2130</v>
      </c>
      <c r="D251" s="158" t="s">
        <v>644</v>
      </c>
      <c r="E251" s="159" t="s">
        <v>2131</v>
      </c>
      <c r="F251" s="160" t="s">
        <v>2132</v>
      </c>
      <c r="G251" s="161" t="s">
        <v>396</v>
      </c>
      <c r="H251" s="162">
        <v>1</v>
      </c>
      <c r="I251" s="163"/>
      <c r="J251" s="164">
        <f t="shared" si="40"/>
        <v>0</v>
      </c>
      <c r="K251" s="165"/>
      <c r="L251" s="166"/>
      <c r="M251" s="167" t="s">
        <v>1</v>
      </c>
      <c r="N251" s="168" t="s">
        <v>40</v>
      </c>
      <c r="P251" s="149">
        <f t="shared" si="41"/>
        <v>0</v>
      </c>
      <c r="Q251" s="149">
        <v>0</v>
      </c>
      <c r="R251" s="149">
        <f t="shared" si="42"/>
        <v>0</v>
      </c>
      <c r="S251" s="149">
        <v>0</v>
      </c>
      <c r="T251" s="150">
        <f t="shared" si="43"/>
        <v>0</v>
      </c>
      <c r="AR251" s="151" t="s">
        <v>442</v>
      </c>
      <c r="AT251" s="151" t="s">
        <v>644</v>
      </c>
      <c r="AU251" s="151" t="s">
        <v>86</v>
      </c>
      <c r="AY251" s="13" t="s">
        <v>314</v>
      </c>
      <c r="BE251" s="152">
        <f t="shared" si="44"/>
        <v>0</v>
      </c>
      <c r="BF251" s="152">
        <f t="shared" si="45"/>
        <v>0</v>
      </c>
      <c r="BG251" s="152">
        <f t="shared" si="46"/>
        <v>0</v>
      </c>
      <c r="BH251" s="152">
        <f t="shared" si="47"/>
        <v>0</v>
      </c>
      <c r="BI251" s="152">
        <f t="shared" si="48"/>
        <v>0</v>
      </c>
      <c r="BJ251" s="13" t="s">
        <v>86</v>
      </c>
      <c r="BK251" s="152">
        <f t="shared" si="49"/>
        <v>0</v>
      </c>
      <c r="BL251" s="13" t="s">
        <v>378</v>
      </c>
      <c r="BM251" s="151" t="s">
        <v>2133</v>
      </c>
    </row>
    <row r="252" spans="2:65" s="1" customFormat="1" ht="24.2" customHeight="1">
      <c r="B252" s="28"/>
      <c r="C252" s="139" t="s">
        <v>2134</v>
      </c>
      <c r="D252" s="139" t="s">
        <v>316</v>
      </c>
      <c r="E252" s="140" t="s">
        <v>2135</v>
      </c>
      <c r="F252" s="141" t="s">
        <v>2136</v>
      </c>
      <c r="G252" s="142" t="s">
        <v>396</v>
      </c>
      <c r="H252" s="143">
        <v>1</v>
      </c>
      <c r="I252" s="144"/>
      <c r="J252" s="145">
        <f t="shared" si="40"/>
        <v>0</v>
      </c>
      <c r="K252" s="146"/>
      <c r="L252" s="28"/>
      <c r="M252" s="147" t="s">
        <v>1</v>
      </c>
      <c r="N252" s="148" t="s">
        <v>40</v>
      </c>
      <c r="P252" s="149">
        <f t="shared" si="41"/>
        <v>0</v>
      </c>
      <c r="Q252" s="149">
        <v>0</v>
      </c>
      <c r="R252" s="149">
        <f t="shared" si="42"/>
        <v>0</v>
      </c>
      <c r="S252" s="149">
        <v>0</v>
      </c>
      <c r="T252" s="150">
        <f t="shared" si="43"/>
        <v>0</v>
      </c>
      <c r="AR252" s="151" t="s">
        <v>378</v>
      </c>
      <c r="AT252" s="151" t="s">
        <v>316</v>
      </c>
      <c r="AU252" s="151" t="s">
        <v>86</v>
      </c>
      <c r="AY252" s="13" t="s">
        <v>314</v>
      </c>
      <c r="BE252" s="152">
        <f t="shared" si="44"/>
        <v>0</v>
      </c>
      <c r="BF252" s="152">
        <f t="shared" si="45"/>
        <v>0</v>
      </c>
      <c r="BG252" s="152">
        <f t="shared" si="46"/>
        <v>0</v>
      </c>
      <c r="BH252" s="152">
        <f t="shared" si="47"/>
        <v>0</v>
      </c>
      <c r="BI252" s="152">
        <f t="shared" si="48"/>
        <v>0</v>
      </c>
      <c r="BJ252" s="13" t="s">
        <v>86</v>
      </c>
      <c r="BK252" s="152">
        <f t="shared" si="49"/>
        <v>0</v>
      </c>
      <c r="BL252" s="13" t="s">
        <v>378</v>
      </c>
      <c r="BM252" s="151" t="s">
        <v>2137</v>
      </c>
    </row>
    <row r="253" spans="2:65" s="1" customFormat="1" ht="16.5" customHeight="1">
      <c r="B253" s="28"/>
      <c r="C253" s="158" t="s">
        <v>2138</v>
      </c>
      <c r="D253" s="158" t="s">
        <v>644</v>
      </c>
      <c r="E253" s="159" t="s">
        <v>2139</v>
      </c>
      <c r="F253" s="160" t="s">
        <v>2140</v>
      </c>
      <c r="G253" s="161" t="s">
        <v>396</v>
      </c>
      <c r="H253" s="162">
        <v>1</v>
      </c>
      <c r="I253" s="163"/>
      <c r="J253" s="164">
        <f t="shared" si="40"/>
        <v>0</v>
      </c>
      <c r="K253" s="165"/>
      <c r="L253" s="166"/>
      <c r="M253" s="167" t="s">
        <v>1</v>
      </c>
      <c r="N253" s="168" t="s">
        <v>40</v>
      </c>
      <c r="P253" s="149">
        <f t="shared" si="41"/>
        <v>0</v>
      </c>
      <c r="Q253" s="149">
        <v>0</v>
      </c>
      <c r="R253" s="149">
        <f t="shared" si="42"/>
        <v>0</v>
      </c>
      <c r="S253" s="149">
        <v>0</v>
      </c>
      <c r="T253" s="150">
        <f t="shared" si="43"/>
        <v>0</v>
      </c>
      <c r="AR253" s="151" t="s">
        <v>442</v>
      </c>
      <c r="AT253" s="151" t="s">
        <v>644</v>
      </c>
      <c r="AU253" s="151" t="s">
        <v>86</v>
      </c>
      <c r="AY253" s="13" t="s">
        <v>314</v>
      </c>
      <c r="BE253" s="152">
        <f t="shared" si="44"/>
        <v>0</v>
      </c>
      <c r="BF253" s="152">
        <f t="shared" si="45"/>
        <v>0</v>
      </c>
      <c r="BG253" s="152">
        <f t="shared" si="46"/>
        <v>0</v>
      </c>
      <c r="BH253" s="152">
        <f t="shared" si="47"/>
        <v>0</v>
      </c>
      <c r="BI253" s="152">
        <f t="shared" si="48"/>
        <v>0</v>
      </c>
      <c r="BJ253" s="13" t="s">
        <v>86</v>
      </c>
      <c r="BK253" s="152">
        <f t="shared" si="49"/>
        <v>0</v>
      </c>
      <c r="BL253" s="13" t="s">
        <v>378</v>
      </c>
      <c r="BM253" s="151" t="s">
        <v>2141</v>
      </c>
    </row>
    <row r="254" spans="2:65" s="1" customFormat="1" ht="37.9" customHeight="1">
      <c r="B254" s="28"/>
      <c r="C254" s="139" t="s">
        <v>2142</v>
      </c>
      <c r="D254" s="139" t="s">
        <v>316</v>
      </c>
      <c r="E254" s="140" t="s">
        <v>2143</v>
      </c>
      <c r="F254" s="141" t="s">
        <v>2144</v>
      </c>
      <c r="G254" s="142" t="s">
        <v>396</v>
      </c>
      <c r="H254" s="143">
        <v>4</v>
      </c>
      <c r="I254" s="144"/>
      <c r="J254" s="145">
        <f t="shared" si="40"/>
        <v>0</v>
      </c>
      <c r="K254" s="146"/>
      <c r="L254" s="28"/>
      <c r="M254" s="147" t="s">
        <v>1</v>
      </c>
      <c r="N254" s="148" t="s">
        <v>40</v>
      </c>
      <c r="P254" s="149">
        <f t="shared" si="41"/>
        <v>0</v>
      </c>
      <c r="Q254" s="149">
        <v>0</v>
      </c>
      <c r="R254" s="149">
        <f t="shared" si="42"/>
        <v>0</v>
      </c>
      <c r="S254" s="149">
        <v>0</v>
      </c>
      <c r="T254" s="150">
        <f t="shared" si="43"/>
        <v>0</v>
      </c>
      <c r="AR254" s="151" t="s">
        <v>378</v>
      </c>
      <c r="AT254" s="151" t="s">
        <v>316</v>
      </c>
      <c r="AU254" s="151" t="s">
        <v>86</v>
      </c>
      <c r="AY254" s="13" t="s">
        <v>314</v>
      </c>
      <c r="BE254" s="152">
        <f t="shared" si="44"/>
        <v>0</v>
      </c>
      <c r="BF254" s="152">
        <f t="shared" si="45"/>
        <v>0</v>
      </c>
      <c r="BG254" s="152">
        <f t="shared" si="46"/>
        <v>0</v>
      </c>
      <c r="BH254" s="152">
        <f t="shared" si="47"/>
        <v>0</v>
      </c>
      <c r="BI254" s="152">
        <f t="shared" si="48"/>
        <v>0</v>
      </c>
      <c r="BJ254" s="13" t="s">
        <v>86</v>
      </c>
      <c r="BK254" s="152">
        <f t="shared" si="49"/>
        <v>0</v>
      </c>
      <c r="BL254" s="13" t="s">
        <v>378</v>
      </c>
      <c r="BM254" s="151" t="s">
        <v>2145</v>
      </c>
    </row>
    <row r="255" spans="2:65" s="1" customFormat="1" ht="24.2" customHeight="1">
      <c r="B255" s="28"/>
      <c r="C255" s="139" t="s">
        <v>2146</v>
      </c>
      <c r="D255" s="139" t="s">
        <v>316</v>
      </c>
      <c r="E255" s="140" t="s">
        <v>2147</v>
      </c>
      <c r="F255" s="141" t="s">
        <v>2148</v>
      </c>
      <c r="G255" s="142" t="s">
        <v>396</v>
      </c>
      <c r="H255" s="143">
        <v>6</v>
      </c>
      <c r="I255" s="144"/>
      <c r="J255" s="145">
        <f t="shared" si="40"/>
        <v>0</v>
      </c>
      <c r="K255" s="146"/>
      <c r="L255" s="28"/>
      <c r="M255" s="147" t="s">
        <v>1</v>
      </c>
      <c r="N255" s="148" t="s">
        <v>40</v>
      </c>
      <c r="P255" s="149">
        <f t="shared" si="41"/>
        <v>0</v>
      </c>
      <c r="Q255" s="149">
        <v>0</v>
      </c>
      <c r="R255" s="149">
        <f t="shared" si="42"/>
        <v>0</v>
      </c>
      <c r="S255" s="149">
        <v>0</v>
      </c>
      <c r="T255" s="150">
        <f t="shared" si="43"/>
        <v>0</v>
      </c>
      <c r="AR255" s="151" t="s">
        <v>378</v>
      </c>
      <c r="AT255" s="151" t="s">
        <v>316</v>
      </c>
      <c r="AU255" s="151" t="s">
        <v>86</v>
      </c>
      <c r="AY255" s="13" t="s">
        <v>314</v>
      </c>
      <c r="BE255" s="152">
        <f t="shared" si="44"/>
        <v>0</v>
      </c>
      <c r="BF255" s="152">
        <f t="shared" si="45"/>
        <v>0</v>
      </c>
      <c r="BG255" s="152">
        <f t="shared" si="46"/>
        <v>0</v>
      </c>
      <c r="BH255" s="152">
        <f t="shared" si="47"/>
        <v>0</v>
      </c>
      <c r="BI255" s="152">
        <f t="shared" si="48"/>
        <v>0</v>
      </c>
      <c r="BJ255" s="13" t="s">
        <v>86</v>
      </c>
      <c r="BK255" s="152">
        <f t="shared" si="49"/>
        <v>0</v>
      </c>
      <c r="BL255" s="13" t="s">
        <v>378</v>
      </c>
      <c r="BM255" s="151" t="s">
        <v>2149</v>
      </c>
    </row>
    <row r="256" spans="2:65" s="1" customFormat="1" ht="37.9" customHeight="1">
      <c r="B256" s="28"/>
      <c r="C256" s="158" t="s">
        <v>2150</v>
      </c>
      <c r="D256" s="158" t="s">
        <v>644</v>
      </c>
      <c r="E256" s="159" t="s">
        <v>2151</v>
      </c>
      <c r="F256" s="160" t="s">
        <v>2152</v>
      </c>
      <c r="G256" s="161" t="s">
        <v>396</v>
      </c>
      <c r="H256" s="162">
        <v>6</v>
      </c>
      <c r="I256" s="163"/>
      <c r="J256" s="164">
        <f t="shared" si="40"/>
        <v>0</v>
      </c>
      <c r="K256" s="165"/>
      <c r="L256" s="166"/>
      <c r="M256" s="167" t="s">
        <v>1</v>
      </c>
      <c r="N256" s="168" t="s">
        <v>40</v>
      </c>
      <c r="P256" s="149">
        <f t="shared" si="41"/>
        <v>0</v>
      </c>
      <c r="Q256" s="149">
        <v>0</v>
      </c>
      <c r="R256" s="149">
        <f t="shared" si="42"/>
        <v>0</v>
      </c>
      <c r="S256" s="149">
        <v>0</v>
      </c>
      <c r="T256" s="150">
        <f t="shared" si="43"/>
        <v>0</v>
      </c>
      <c r="AR256" s="151" t="s">
        <v>442</v>
      </c>
      <c r="AT256" s="151" t="s">
        <v>644</v>
      </c>
      <c r="AU256" s="151" t="s">
        <v>86</v>
      </c>
      <c r="AY256" s="13" t="s">
        <v>314</v>
      </c>
      <c r="BE256" s="152">
        <f t="shared" si="44"/>
        <v>0</v>
      </c>
      <c r="BF256" s="152">
        <f t="shared" si="45"/>
        <v>0</v>
      </c>
      <c r="BG256" s="152">
        <f t="shared" si="46"/>
        <v>0</v>
      </c>
      <c r="BH256" s="152">
        <f t="shared" si="47"/>
        <v>0</v>
      </c>
      <c r="BI256" s="152">
        <f t="shared" si="48"/>
        <v>0</v>
      </c>
      <c r="BJ256" s="13" t="s">
        <v>86</v>
      </c>
      <c r="BK256" s="152">
        <f t="shared" si="49"/>
        <v>0</v>
      </c>
      <c r="BL256" s="13" t="s">
        <v>378</v>
      </c>
      <c r="BM256" s="151" t="s">
        <v>2153</v>
      </c>
    </row>
    <row r="257" spans="2:65" s="1" customFormat="1" ht="24.2" customHeight="1">
      <c r="B257" s="28"/>
      <c r="C257" s="139" t="s">
        <v>2154</v>
      </c>
      <c r="D257" s="139" t="s">
        <v>316</v>
      </c>
      <c r="E257" s="140" t="s">
        <v>2155</v>
      </c>
      <c r="F257" s="141" t="s">
        <v>2156</v>
      </c>
      <c r="G257" s="142" t="s">
        <v>396</v>
      </c>
      <c r="H257" s="143">
        <v>1</v>
      </c>
      <c r="I257" s="144"/>
      <c r="J257" s="145">
        <f t="shared" si="40"/>
        <v>0</v>
      </c>
      <c r="K257" s="146"/>
      <c r="L257" s="28"/>
      <c r="M257" s="147" t="s">
        <v>1</v>
      </c>
      <c r="N257" s="148" t="s">
        <v>40</v>
      </c>
      <c r="P257" s="149">
        <f t="shared" si="41"/>
        <v>0</v>
      </c>
      <c r="Q257" s="149">
        <v>0</v>
      </c>
      <c r="R257" s="149">
        <f t="shared" si="42"/>
        <v>0</v>
      </c>
      <c r="S257" s="149">
        <v>0</v>
      </c>
      <c r="T257" s="150">
        <f t="shared" si="43"/>
        <v>0</v>
      </c>
      <c r="AR257" s="151" t="s">
        <v>378</v>
      </c>
      <c r="AT257" s="151" t="s">
        <v>316</v>
      </c>
      <c r="AU257" s="151" t="s">
        <v>86</v>
      </c>
      <c r="AY257" s="13" t="s">
        <v>314</v>
      </c>
      <c r="BE257" s="152">
        <f t="shared" si="44"/>
        <v>0</v>
      </c>
      <c r="BF257" s="152">
        <f t="shared" si="45"/>
        <v>0</v>
      </c>
      <c r="BG257" s="152">
        <f t="shared" si="46"/>
        <v>0</v>
      </c>
      <c r="BH257" s="152">
        <f t="shared" si="47"/>
        <v>0</v>
      </c>
      <c r="BI257" s="152">
        <f t="shared" si="48"/>
        <v>0</v>
      </c>
      <c r="BJ257" s="13" t="s">
        <v>86</v>
      </c>
      <c r="BK257" s="152">
        <f t="shared" si="49"/>
        <v>0</v>
      </c>
      <c r="BL257" s="13" t="s">
        <v>378</v>
      </c>
      <c r="BM257" s="151" t="s">
        <v>2157</v>
      </c>
    </row>
    <row r="258" spans="2:65" s="1" customFormat="1" ht="44.25" customHeight="1">
      <c r="B258" s="28"/>
      <c r="C258" s="158" t="s">
        <v>2158</v>
      </c>
      <c r="D258" s="158" t="s">
        <v>644</v>
      </c>
      <c r="E258" s="159" t="s">
        <v>2159</v>
      </c>
      <c r="F258" s="160" t="s">
        <v>2160</v>
      </c>
      <c r="G258" s="161" t="s">
        <v>396</v>
      </c>
      <c r="H258" s="162">
        <v>1</v>
      </c>
      <c r="I258" s="163"/>
      <c r="J258" s="164">
        <f t="shared" si="40"/>
        <v>0</v>
      </c>
      <c r="K258" s="165"/>
      <c r="L258" s="166"/>
      <c r="M258" s="167" t="s">
        <v>1</v>
      </c>
      <c r="N258" s="168" t="s">
        <v>40</v>
      </c>
      <c r="P258" s="149">
        <f t="shared" si="41"/>
        <v>0</v>
      </c>
      <c r="Q258" s="149">
        <v>0</v>
      </c>
      <c r="R258" s="149">
        <f t="shared" si="42"/>
        <v>0</v>
      </c>
      <c r="S258" s="149">
        <v>0</v>
      </c>
      <c r="T258" s="150">
        <f t="shared" si="43"/>
        <v>0</v>
      </c>
      <c r="AR258" s="151" t="s">
        <v>442</v>
      </c>
      <c r="AT258" s="151" t="s">
        <v>644</v>
      </c>
      <c r="AU258" s="151" t="s">
        <v>86</v>
      </c>
      <c r="AY258" s="13" t="s">
        <v>314</v>
      </c>
      <c r="BE258" s="152">
        <f t="shared" si="44"/>
        <v>0</v>
      </c>
      <c r="BF258" s="152">
        <f t="shared" si="45"/>
        <v>0</v>
      </c>
      <c r="BG258" s="152">
        <f t="shared" si="46"/>
        <v>0</v>
      </c>
      <c r="BH258" s="152">
        <f t="shared" si="47"/>
        <v>0</v>
      </c>
      <c r="BI258" s="152">
        <f t="shared" si="48"/>
        <v>0</v>
      </c>
      <c r="BJ258" s="13" t="s">
        <v>86</v>
      </c>
      <c r="BK258" s="152">
        <f t="shared" si="49"/>
        <v>0</v>
      </c>
      <c r="BL258" s="13" t="s">
        <v>378</v>
      </c>
      <c r="BM258" s="151" t="s">
        <v>2161</v>
      </c>
    </row>
    <row r="259" spans="2:65" s="1" customFormat="1" ht="24.2" customHeight="1">
      <c r="B259" s="28"/>
      <c r="C259" s="139" t="s">
        <v>2162</v>
      </c>
      <c r="D259" s="139" t="s">
        <v>316</v>
      </c>
      <c r="E259" s="140" t="s">
        <v>2163</v>
      </c>
      <c r="F259" s="141" t="s">
        <v>2164</v>
      </c>
      <c r="G259" s="142" t="s">
        <v>396</v>
      </c>
      <c r="H259" s="143">
        <v>1</v>
      </c>
      <c r="I259" s="144"/>
      <c r="J259" s="145">
        <f t="shared" si="40"/>
        <v>0</v>
      </c>
      <c r="K259" s="146"/>
      <c r="L259" s="28"/>
      <c r="M259" s="147" t="s">
        <v>1</v>
      </c>
      <c r="N259" s="148" t="s">
        <v>40</v>
      </c>
      <c r="P259" s="149">
        <f t="shared" si="41"/>
        <v>0</v>
      </c>
      <c r="Q259" s="149">
        <v>0</v>
      </c>
      <c r="R259" s="149">
        <f t="shared" si="42"/>
        <v>0</v>
      </c>
      <c r="S259" s="149">
        <v>0</v>
      </c>
      <c r="T259" s="150">
        <f t="shared" si="43"/>
        <v>0</v>
      </c>
      <c r="AR259" s="151" t="s">
        <v>378</v>
      </c>
      <c r="AT259" s="151" t="s">
        <v>316</v>
      </c>
      <c r="AU259" s="151" t="s">
        <v>86</v>
      </c>
      <c r="AY259" s="13" t="s">
        <v>314</v>
      </c>
      <c r="BE259" s="152">
        <f t="shared" si="44"/>
        <v>0</v>
      </c>
      <c r="BF259" s="152">
        <f t="shared" si="45"/>
        <v>0</v>
      </c>
      <c r="BG259" s="152">
        <f t="shared" si="46"/>
        <v>0</v>
      </c>
      <c r="BH259" s="152">
        <f t="shared" si="47"/>
        <v>0</v>
      </c>
      <c r="BI259" s="152">
        <f t="shared" si="48"/>
        <v>0</v>
      </c>
      <c r="BJ259" s="13" t="s">
        <v>86</v>
      </c>
      <c r="BK259" s="152">
        <f t="shared" si="49"/>
        <v>0</v>
      </c>
      <c r="BL259" s="13" t="s">
        <v>378</v>
      </c>
      <c r="BM259" s="151" t="s">
        <v>2165</v>
      </c>
    </row>
    <row r="260" spans="2:65" s="1" customFormat="1" ht="24.2" customHeight="1">
      <c r="B260" s="28"/>
      <c r="C260" s="158" t="s">
        <v>2166</v>
      </c>
      <c r="D260" s="158" t="s">
        <v>644</v>
      </c>
      <c r="E260" s="159" t="s">
        <v>2167</v>
      </c>
      <c r="F260" s="160" t="s">
        <v>2168</v>
      </c>
      <c r="G260" s="161" t="s">
        <v>396</v>
      </c>
      <c r="H260" s="162">
        <v>1</v>
      </c>
      <c r="I260" s="163"/>
      <c r="J260" s="164">
        <f t="shared" si="40"/>
        <v>0</v>
      </c>
      <c r="K260" s="165"/>
      <c r="L260" s="166"/>
      <c r="M260" s="167" t="s">
        <v>1</v>
      </c>
      <c r="N260" s="168" t="s">
        <v>40</v>
      </c>
      <c r="P260" s="149">
        <f t="shared" si="41"/>
        <v>0</v>
      </c>
      <c r="Q260" s="149">
        <v>0</v>
      </c>
      <c r="R260" s="149">
        <f t="shared" si="42"/>
        <v>0</v>
      </c>
      <c r="S260" s="149">
        <v>0</v>
      </c>
      <c r="T260" s="150">
        <f t="shared" si="43"/>
        <v>0</v>
      </c>
      <c r="AR260" s="151" t="s">
        <v>442</v>
      </c>
      <c r="AT260" s="151" t="s">
        <v>644</v>
      </c>
      <c r="AU260" s="151" t="s">
        <v>86</v>
      </c>
      <c r="AY260" s="13" t="s">
        <v>314</v>
      </c>
      <c r="BE260" s="152">
        <f t="shared" si="44"/>
        <v>0</v>
      </c>
      <c r="BF260" s="152">
        <f t="shared" si="45"/>
        <v>0</v>
      </c>
      <c r="BG260" s="152">
        <f t="shared" si="46"/>
        <v>0</v>
      </c>
      <c r="BH260" s="152">
        <f t="shared" si="47"/>
        <v>0</v>
      </c>
      <c r="BI260" s="152">
        <f t="shared" si="48"/>
        <v>0</v>
      </c>
      <c r="BJ260" s="13" t="s">
        <v>86</v>
      </c>
      <c r="BK260" s="152">
        <f t="shared" si="49"/>
        <v>0</v>
      </c>
      <c r="BL260" s="13" t="s">
        <v>378</v>
      </c>
      <c r="BM260" s="151" t="s">
        <v>2169</v>
      </c>
    </row>
    <row r="261" spans="2:65" s="1" customFormat="1" ht="24.2" customHeight="1">
      <c r="B261" s="28"/>
      <c r="C261" s="139" t="s">
        <v>2170</v>
      </c>
      <c r="D261" s="139" t="s">
        <v>316</v>
      </c>
      <c r="E261" s="140" t="s">
        <v>2171</v>
      </c>
      <c r="F261" s="141" t="s">
        <v>1344</v>
      </c>
      <c r="G261" s="142" t="s">
        <v>1497</v>
      </c>
      <c r="H261" s="171"/>
      <c r="I261" s="144"/>
      <c r="J261" s="145">
        <f t="shared" si="40"/>
        <v>0</v>
      </c>
      <c r="K261" s="146"/>
      <c r="L261" s="28"/>
      <c r="M261" s="147" t="s">
        <v>1</v>
      </c>
      <c r="N261" s="148" t="s">
        <v>40</v>
      </c>
      <c r="P261" s="149">
        <f t="shared" si="41"/>
        <v>0</v>
      </c>
      <c r="Q261" s="149">
        <v>0</v>
      </c>
      <c r="R261" s="149">
        <f t="shared" si="42"/>
        <v>0</v>
      </c>
      <c r="S261" s="149">
        <v>0</v>
      </c>
      <c r="T261" s="150">
        <f t="shared" si="43"/>
        <v>0</v>
      </c>
      <c r="AR261" s="151" t="s">
        <v>378</v>
      </c>
      <c r="AT261" s="151" t="s">
        <v>316</v>
      </c>
      <c r="AU261" s="151" t="s">
        <v>86</v>
      </c>
      <c r="AY261" s="13" t="s">
        <v>314</v>
      </c>
      <c r="BE261" s="152">
        <f t="shared" si="44"/>
        <v>0</v>
      </c>
      <c r="BF261" s="152">
        <f t="shared" si="45"/>
        <v>0</v>
      </c>
      <c r="BG261" s="152">
        <f t="shared" si="46"/>
        <v>0</v>
      </c>
      <c r="BH261" s="152">
        <f t="shared" si="47"/>
        <v>0</v>
      </c>
      <c r="BI261" s="152">
        <f t="shared" si="48"/>
        <v>0</v>
      </c>
      <c r="BJ261" s="13" t="s">
        <v>86</v>
      </c>
      <c r="BK261" s="152">
        <f t="shared" si="49"/>
        <v>0</v>
      </c>
      <c r="BL261" s="13" t="s">
        <v>378</v>
      </c>
      <c r="BM261" s="151" t="s">
        <v>2172</v>
      </c>
    </row>
    <row r="262" spans="2:65" s="1" customFormat="1" ht="24.2" customHeight="1">
      <c r="B262" s="28"/>
      <c r="C262" s="139" t="s">
        <v>2173</v>
      </c>
      <c r="D262" s="139" t="s">
        <v>316</v>
      </c>
      <c r="E262" s="140" t="s">
        <v>2174</v>
      </c>
      <c r="F262" s="141" t="s">
        <v>2175</v>
      </c>
      <c r="G262" s="142" t="s">
        <v>1497</v>
      </c>
      <c r="H262" s="171"/>
      <c r="I262" s="144"/>
      <c r="J262" s="145">
        <f t="shared" si="40"/>
        <v>0</v>
      </c>
      <c r="K262" s="146"/>
      <c r="L262" s="28"/>
      <c r="M262" s="147" t="s">
        <v>1</v>
      </c>
      <c r="N262" s="148" t="s">
        <v>40</v>
      </c>
      <c r="P262" s="149">
        <f t="shared" si="41"/>
        <v>0</v>
      </c>
      <c r="Q262" s="149">
        <v>0</v>
      </c>
      <c r="R262" s="149">
        <f t="shared" si="42"/>
        <v>0</v>
      </c>
      <c r="S262" s="149">
        <v>0</v>
      </c>
      <c r="T262" s="150">
        <f t="shared" si="43"/>
        <v>0</v>
      </c>
      <c r="AR262" s="151" t="s">
        <v>378</v>
      </c>
      <c r="AT262" s="151" t="s">
        <v>316</v>
      </c>
      <c r="AU262" s="151" t="s">
        <v>86</v>
      </c>
      <c r="AY262" s="13" t="s">
        <v>314</v>
      </c>
      <c r="BE262" s="152">
        <f t="shared" si="44"/>
        <v>0</v>
      </c>
      <c r="BF262" s="152">
        <f t="shared" si="45"/>
        <v>0</v>
      </c>
      <c r="BG262" s="152">
        <f t="shared" si="46"/>
        <v>0</v>
      </c>
      <c r="BH262" s="152">
        <f t="shared" si="47"/>
        <v>0</v>
      </c>
      <c r="BI262" s="152">
        <f t="shared" si="48"/>
        <v>0</v>
      </c>
      <c r="BJ262" s="13" t="s">
        <v>86</v>
      </c>
      <c r="BK262" s="152">
        <f t="shared" si="49"/>
        <v>0</v>
      </c>
      <c r="BL262" s="13" t="s">
        <v>378</v>
      </c>
      <c r="BM262" s="151" t="s">
        <v>2176</v>
      </c>
    </row>
    <row r="263" spans="2:65" s="11" customFormat="1" ht="25.9" customHeight="1">
      <c r="B263" s="127"/>
      <c r="D263" s="128" t="s">
        <v>73</v>
      </c>
      <c r="E263" s="129" t="s">
        <v>1663</v>
      </c>
      <c r="F263" s="129" t="s">
        <v>1664</v>
      </c>
      <c r="I263" s="130"/>
      <c r="J263" s="131">
        <f>BK263</f>
        <v>0</v>
      </c>
      <c r="L263" s="127"/>
      <c r="M263" s="132"/>
      <c r="P263" s="133">
        <f>P264</f>
        <v>0</v>
      </c>
      <c r="R263" s="133">
        <f>R264</f>
        <v>0</v>
      </c>
      <c r="T263" s="134">
        <f>T264</f>
        <v>0</v>
      </c>
      <c r="AR263" s="128" t="s">
        <v>90</v>
      </c>
      <c r="AT263" s="135" t="s">
        <v>73</v>
      </c>
      <c r="AU263" s="135" t="s">
        <v>74</v>
      </c>
      <c r="AY263" s="128" t="s">
        <v>314</v>
      </c>
      <c r="BK263" s="136">
        <f>BK264</f>
        <v>0</v>
      </c>
    </row>
    <row r="264" spans="2:65" s="1" customFormat="1" ht="16.5" customHeight="1">
      <c r="B264" s="28"/>
      <c r="C264" s="139" t="s">
        <v>2177</v>
      </c>
      <c r="D264" s="139" t="s">
        <v>316</v>
      </c>
      <c r="E264" s="140" t="s">
        <v>1678</v>
      </c>
      <c r="F264" s="141" t="s">
        <v>1679</v>
      </c>
      <c r="G264" s="142" t="s">
        <v>1497</v>
      </c>
      <c r="H264" s="171"/>
      <c r="I264" s="144"/>
      <c r="J264" s="145">
        <f>ROUND(I264*H264,2)</f>
        <v>0</v>
      </c>
      <c r="K264" s="146"/>
      <c r="L264" s="28"/>
      <c r="M264" s="147" t="s">
        <v>1</v>
      </c>
      <c r="N264" s="148" t="s">
        <v>40</v>
      </c>
      <c r="P264" s="149">
        <f>O264*H264</f>
        <v>0</v>
      </c>
      <c r="Q264" s="149">
        <v>0</v>
      </c>
      <c r="R264" s="149">
        <f>Q264*H264</f>
        <v>0</v>
      </c>
      <c r="S264" s="149">
        <v>0</v>
      </c>
      <c r="T264" s="150">
        <f>S264*H264</f>
        <v>0</v>
      </c>
      <c r="AR264" s="151" t="s">
        <v>1198</v>
      </c>
      <c r="AT264" s="151" t="s">
        <v>316</v>
      </c>
      <c r="AU264" s="151" t="s">
        <v>81</v>
      </c>
      <c r="AY264" s="13" t="s">
        <v>314</v>
      </c>
      <c r="BE264" s="152">
        <f>IF(N264="základná",J264,0)</f>
        <v>0</v>
      </c>
      <c r="BF264" s="152">
        <f>IF(N264="znížená",J264,0)</f>
        <v>0</v>
      </c>
      <c r="BG264" s="152">
        <f>IF(N264="zákl. prenesená",J264,0)</f>
        <v>0</v>
      </c>
      <c r="BH264" s="152">
        <f>IF(N264="zníž. prenesená",J264,0)</f>
        <v>0</v>
      </c>
      <c r="BI264" s="152">
        <f>IF(N264="nulová",J264,0)</f>
        <v>0</v>
      </c>
      <c r="BJ264" s="13" t="s">
        <v>86</v>
      </c>
      <c r="BK264" s="152">
        <f>ROUND(I264*H264,2)</f>
        <v>0</v>
      </c>
      <c r="BL264" s="13" t="s">
        <v>1198</v>
      </c>
      <c r="BM264" s="151" t="s">
        <v>2178</v>
      </c>
    </row>
    <row r="265" spans="2:65" s="11" customFormat="1" ht="25.9" customHeight="1">
      <c r="B265" s="127"/>
      <c r="D265" s="128" t="s">
        <v>73</v>
      </c>
      <c r="E265" s="129" t="s">
        <v>644</v>
      </c>
      <c r="F265" s="129" t="s">
        <v>1464</v>
      </c>
      <c r="I265" s="130"/>
      <c r="J265" s="131">
        <f>BK265</f>
        <v>0</v>
      </c>
      <c r="L265" s="127"/>
      <c r="M265" s="132"/>
      <c r="P265" s="133">
        <v>0</v>
      </c>
      <c r="R265" s="133">
        <v>0</v>
      </c>
      <c r="T265" s="134">
        <v>0</v>
      </c>
      <c r="AR265" s="128" t="s">
        <v>90</v>
      </c>
      <c r="AT265" s="135" t="s">
        <v>73</v>
      </c>
      <c r="AU265" s="135" t="s">
        <v>74</v>
      </c>
      <c r="AY265" s="128" t="s">
        <v>314</v>
      </c>
      <c r="BK265" s="136">
        <v>0</v>
      </c>
    </row>
    <row r="266" spans="2:65" s="11" customFormat="1" ht="25.9" customHeight="1">
      <c r="B266" s="127"/>
      <c r="D266" s="128" t="s">
        <v>73</v>
      </c>
      <c r="E266" s="129" t="s">
        <v>1450</v>
      </c>
      <c r="F266" s="129" t="s">
        <v>1451</v>
      </c>
      <c r="I266" s="130"/>
      <c r="J266" s="131">
        <f>BK266</f>
        <v>0</v>
      </c>
      <c r="L266" s="127"/>
      <c r="M266" s="132"/>
      <c r="P266" s="133">
        <f>P267</f>
        <v>0</v>
      </c>
      <c r="R266" s="133">
        <f>R267</f>
        <v>0</v>
      </c>
      <c r="T266" s="134">
        <f>T267</f>
        <v>0</v>
      </c>
      <c r="AR266" s="128" t="s">
        <v>95</v>
      </c>
      <c r="AT266" s="135" t="s">
        <v>73</v>
      </c>
      <c r="AU266" s="135" t="s">
        <v>74</v>
      </c>
      <c r="AY266" s="128" t="s">
        <v>314</v>
      </c>
      <c r="BK266" s="136">
        <f>BK267</f>
        <v>0</v>
      </c>
    </row>
    <row r="267" spans="2:65" s="1" customFormat="1" ht="33" customHeight="1">
      <c r="B267" s="28"/>
      <c r="C267" s="139" t="s">
        <v>2179</v>
      </c>
      <c r="D267" s="139" t="s">
        <v>316</v>
      </c>
      <c r="E267" s="140" t="s">
        <v>2180</v>
      </c>
      <c r="F267" s="141" t="s">
        <v>2181</v>
      </c>
      <c r="G267" s="142" t="s">
        <v>1454</v>
      </c>
      <c r="H267" s="143">
        <v>8</v>
      </c>
      <c r="I267" s="144"/>
      <c r="J267" s="145">
        <f>ROUND(I267*H267,2)</f>
        <v>0</v>
      </c>
      <c r="K267" s="146"/>
      <c r="L267" s="28"/>
      <c r="M267" s="153" t="s">
        <v>1</v>
      </c>
      <c r="N267" s="154" t="s">
        <v>40</v>
      </c>
      <c r="O267" s="155"/>
      <c r="P267" s="156">
        <f>O267*H267</f>
        <v>0</v>
      </c>
      <c r="Q267" s="156">
        <v>0</v>
      </c>
      <c r="R267" s="156">
        <f>Q267*H267</f>
        <v>0</v>
      </c>
      <c r="S267" s="156">
        <v>0</v>
      </c>
      <c r="T267" s="157">
        <f>S267*H267</f>
        <v>0</v>
      </c>
      <c r="AR267" s="151" t="s">
        <v>1692</v>
      </c>
      <c r="AT267" s="151" t="s">
        <v>316</v>
      </c>
      <c r="AU267" s="151" t="s">
        <v>81</v>
      </c>
      <c r="AY267" s="13" t="s">
        <v>314</v>
      </c>
      <c r="BE267" s="152">
        <f>IF(N267="základná",J267,0)</f>
        <v>0</v>
      </c>
      <c r="BF267" s="152">
        <f>IF(N267="znížená",J267,0)</f>
        <v>0</v>
      </c>
      <c r="BG267" s="152">
        <f>IF(N267="zákl. prenesená",J267,0)</f>
        <v>0</v>
      </c>
      <c r="BH267" s="152">
        <f>IF(N267="zníž. prenesená",J267,0)</f>
        <v>0</v>
      </c>
      <c r="BI267" s="152">
        <f>IF(N267="nulová",J267,0)</f>
        <v>0</v>
      </c>
      <c r="BJ267" s="13" t="s">
        <v>86</v>
      </c>
      <c r="BK267" s="152">
        <f>ROUND(I267*H267,2)</f>
        <v>0</v>
      </c>
      <c r="BL267" s="13" t="s">
        <v>1692</v>
      </c>
      <c r="BM267" s="151" t="s">
        <v>2182</v>
      </c>
    </row>
    <row r="268" spans="2:65" s="1" customFormat="1" ht="6.95" customHeight="1">
      <c r="B268" s="43"/>
      <c r="C268" s="44"/>
      <c r="D268" s="44"/>
      <c r="E268" s="44"/>
      <c r="F268" s="44"/>
      <c r="G268" s="44"/>
      <c r="H268" s="44"/>
      <c r="I268" s="44"/>
      <c r="J268" s="44"/>
      <c r="K268" s="44"/>
      <c r="L268" s="28"/>
    </row>
  </sheetData>
  <sheetProtection algorithmName="SHA-512" hashValue="wOnRVeBt5xLzjBJgTpwt2kNhbPOos9oBxlkYNLa+9h2NuInMQcnwS/wCl6NKLAY7CzPV/1vcgrJ0aG018CUKdw==" saltValue="GuINJFAIa4/1gWcaXwgSt3aguyPL7XFLzccMIzVgou8+LyN5rBhiEDZQWO4qtJLXCTditvEBdXk2/p7JdJ+D+A==" spinCount="100000" sheet="1" objects="1" scenarios="1" formatColumns="0" formatRows="0" autoFilter="0"/>
  <autoFilter ref="C135:K267" xr:uid="{00000000-0009-0000-0000-00000A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0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129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280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30" hidden="1" customHeight="1">
      <c r="B13" s="28"/>
      <c r="E13" s="289" t="s">
        <v>2183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ROUND((SUM(BE136:BE207)),  2)</f>
        <v>0</v>
      </c>
      <c r="G37" s="96"/>
      <c r="H37" s="96"/>
      <c r="I37" s="97">
        <v>0.2</v>
      </c>
      <c r="J37" s="95">
        <f>ROUND(((SUM(BE136:BE207))*I37),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ROUND((SUM(BF136:BF207)),  2)</f>
        <v>0</v>
      </c>
      <c r="G38" s="96"/>
      <c r="H38" s="96"/>
      <c r="I38" s="97">
        <v>0.2</v>
      </c>
      <c r="J38" s="95">
        <f>ROUND(((SUM(BF136:BF207))*I38),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ROUND((SUM(BG136:BG207)),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ROUND((SUM(BH136:BH207)),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ROUND((SUM(BI136:BI207)),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280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30" hidden="1" customHeight="1">
      <c r="B91" s="28"/>
      <c r="E91" s="289" t="str">
        <f>E13</f>
        <v>SO.101_ZTI2 - Rozvody vody, kanal. a techn.potrubia v základoch SO 101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899999999999999" hidden="1" customHeight="1">
      <c r="B104" s="114"/>
      <c r="D104" s="115" t="s">
        <v>1220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9" customFormat="1" ht="19.899999999999999" hidden="1" customHeight="1">
      <c r="B105" s="114"/>
      <c r="D105" s="115" t="s">
        <v>290</v>
      </c>
      <c r="E105" s="116"/>
      <c r="F105" s="116"/>
      <c r="G105" s="116"/>
      <c r="H105" s="116"/>
      <c r="I105" s="116"/>
      <c r="J105" s="117">
        <f>J157</f>
        <v>0</v>
      </c>
      <c r="L105" s="114"/>
    </row>
    <row r="106" spans="2:47" s="8" customFormat="1" ht="24.95" hidden="1" customHeight="1">
      <c r="B106" s="110"/>
      <c r="D106" s="111" t="s">
        <v>2184</v>
      </c>
      <c r="E106" s="112"/>
      <c r="F106" s="112"/>
      <c r="G106" s="112"/>
      <c r="H106" s="112"/>
      <c r="I106" s="112"/>
      <c r="J106" s="113">
        <f>J161</f>
        <v>0</v>
      </c>
      <c r="L106" s="110"/>
    </row>
    <row r="107" spans="2:47" s="8" customFormat="1" ht="24.95" hidden="1" customHeight="1">
      <c r="B107" s="110"/>
      <c r="D107" s="111" t="s">
        <v>2185</v>
      </c>
      <c r="E107" s="112"/>
      <c r="F107" s="112"/>
      <c r="G107" s="112"/>
      <c r="H107" s="112"/>
      <c r="I107" s="112"/>
      <c r="J107" s="113">
        <f>J163</f>
        <v>0</v>
      </c>
      <c r="L107" s="110"/>
    </row>
    <row r="108" spans="2:47" s="8" customFormat="1" ht="24.95" hidden="1" customHeight="1">
      <c r="B108" s="110"/>
      <c r="D108" s="111" t="s">
        <v>292</v>
      </c>
      <c r="E108" s="112"/>
      <c r="F108" s="112"/>
      <c r="G108" s="112"/>
      <c r="H108" s="112"/>
      <c r="I108" s="112"/>
      <c r="J108" s="113">
        <f>J172</f>
        <v>0</v>
      </c>
      <c r="L108" s="110"/>
    </row>
    <row r="109" spans="2:47" s="9" customFormat="1" ht="19.899999999999999" hidden="1" customHeight="1">
      <c r="B109" s="114"/>
      <c r="D109" s="115" t="s">
        <v>294</v>
      </c>
      <c r="E109" s="116"/>
      <c r="F109" s="116"/>
      <c r="G109" s="116"/>
      <c r="H109" s="116"/>
      <c r="I109" s="116"/>
      <c r="J109" s="117">
        <f>J173</f>
        <v>0</v>
      </c>
      <c r="L109" s="114"/>
    </row>
    <row r="110" spans="2:47" s="8" customFormat="1" ht="24.95" hidden="1" customHeight="1">
      <c r="B110" s="110"/>
      <c r="D110" s="111" t="s">
        <v>1462</v>
      </c>
      <c r="E110" s="112"/>
      <c r="F110" s="112"/>
      <c r="G110" s="112"/>
      <c r="H110" s="112"/>
      <c r="I110" s="112"/>
      <c r="J110" s="113">
        <f>J198</f>
        <v>0</v>
      </c>
      <c r="L110" s="110"/>
    </row>
    <row r="111" spans="2:47" s="9" customFormat="1" ht="19.899999999999999" hidden="1" customHeight="1">
      <c r="B111" s="114"/>
      <c r="D111" s="115" t="s">
        <v>1474</v>
      </c>
      <c r="E111" s="116"/>
      <c r="F111" s="116"/>
      <c r="G111" s="116"/>
      <c r="H111" s="116"/>
      <c r="I111" s="116"/>
      <c r="J111" s="117">
        <f>J199</f>
        <v>0</v>
      </c>
      <c r="L111" s="114"/>
    </row>
    <row r="112" spans="2:47" s="8" customFormat="1" ht="24.95" hidden="1" customHeight="1">
      <c r="B112" s="110"/>
      <c r="D112" s="111" t="s">
        <v>1225</v>
      </c>
      <c r="E112" s="112"/>
      <c r="F112" s="112"/>
      <c r="G112" s="112"/>
      <c r="H112" s="112"/>
      <c r="I112" s="112"/>
      <c r="J112" s="113">
        <f>J206</f>
        <v>0</v>
      </c>
      <c r="L112" s="110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301" t="str">
        <f>E7</f>
        <v>Rozšírenie kapacít MŠ Oštepová 1, Košice</v>
      </c>
      <c r="F122" s="302"/>
      <c r="G122" s="302"/>
      <c r="H122" s="302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301" t="s">
        <v>278</v>
      </c>
      <c r="F124" s="265"/>
      <c r="G124" s="265"/>
      <c r="H124" s="265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271" t="s">
        <v>280</v>
      </c>
      <c r="F126" s="303"/>
      <c r="G126" s="303"/>
      <c r="H126" s="303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30" customHeight="1">
      <c r="B128" s="28"/>
      <c r="E128" s="289" t="str">
        <f>E13</f>
        <v>SO.101_ZTI2 - Rozvody vody, kanal. a techn.potrubia v základoch SO 101</v>
      </c>
      <c r="F128" s="303"/>
      <c r="G128" s="303"/>
      <c r="H128" s="303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P137+P161+P163+P172+P198+P206</f>
        <v>0</v>
      </c>
      <c r="Q136" s="52"/>
      <c r="R136" s="124">
        <f>R137+R161+R163+R172+R198+R206</f>
        <v>0</v>
      </c>
      <c r="S136" s="52"/>
      <c r="T136" s="125">
        <f>T137+T161+T163+T172+T198+T206</f>
        <v>0</v>
      </c>
      <c r="AT136" s="13" t="s">
        <v>73</v>
      </c>
      <c r="AU136" s="13" t="s">
        <v>287</v>
      </c>
      <c r="BK136" s="126">
        <f>BK137+BK161+BK163+BK172+BK198+BK206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P138+P149+P153+P157</f>
        <v>0</v>
      </c>
      <c r="R137" s="133">
        <f>R138+R149+R153+R157</f>
        <v>0</v>
      </c>
      <c r="T137" s="134">
        <f>T138+T149+T153+T157</f>
        <v>0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BK138+BK149+BK153+BK157</f>
        <v>0</v>
      </c>
    </row>
    <row r="138" spans="2:65" s="11" customFormat="1" ht="22.9" customHeight="1">
      <c r="B138" s="127"/>
      <c r="D138" s="128" t="s">
        <v>73</v>
      </c>
      <c r="E138" s="137" t="s">
        <v>81</v>
      </c>
      <c r="F138" s="137" t="s">
        <v>315</v>
      </c>
      <c r="I138" s="130"/>
      <c r="J138" s="138">
        <f>BK138</f>
        <v>0</v>
      </c>
      <c r="L138" s="127"/>
      <c r="M138" s="132"/>
      <c r="P138" s="133">
        <f>SUM(P139:P148)</f>
        <v>0</v>
      </c>
      <c r="R138" s="133">
        <f>SUM(R139:R148)</f>
        <v>0</v>
      </c>
      <c r="T138" s="134">
        <f>SUM(T139:T148)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SUM(BK139:BK148)</f>
        <v>0</v>
      </c>
    </row>
    <row r="139" spans="2:65" s="1" customFormat="1" ht="24.2" customHeight="1">
      <c r="B139" s="28"/>
      <c r="C139" s="139" t="s">
        <v>81</v>
      </c>
      <c r="D139" s="139" t="s">
        <v>316</v>
      </c>
      <c r="E139" s="140" t="s">
        <v>2186</v>
      </c>
      <c r="F139" s="141" t="s">
        <v>2187</v>
      </c>
      <c r="G139" s="142" t="s">
        <v>319</v>
      </c>
      <c r="H139" s="143">
        <v>14.58</v>
      </c>
      <c r="I139" s="144"/>
      <c r="J139" s="145">
        <f t="shared" ref="J139:J148" si="0">ROUND(I139*H139,2)</f>
        <v>0</v>
      </c>
      <c r="K139" s="146"/>
      <c r="L139" s="28"/>
      <c r="M139" s="147" t="s">
        <v>1</v>
      </c>
      <c r="N139" s="148" t="s">
        <v>40</v>
      </c>
      <c r="P139" s="149">
        <f t="shared" ref="P139:P148" si="1">O139*H139</f>
        <v>0</v>
      </c>
      <c r="Q139" s="149">
        <v>0</v>
      </c>
      <c r="R139" s="149">
        <f t="shared" ref="R139:R148" si="2">Q139*H139</f>
        <v>0</v>
      </c>
      <c r="S139" s="149">
        <v>0</v>
      </c>
      <c r="T139" s="150">
        <f t="shared" ref="T139:T148" si="3"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ref="BE139:BE148" si="4">IF(N139="základná",J139,0)</f>
        <v>0</v>
      </c>
      <c r="BF139" s="152">
        <f t="shared" ref="BF139:BF148" si="5">IF(N139="znížená",J139,0)</f>
        <v>0</v>
      </c>
      <c r="BG139" s="152">
        <f t="shared" ref="BG139:BG148" si="6">IF(N139="zákl. prenesená",J139,0)</f>
        <v>0</v>
      </c>
      <c r="BH139" s="152">
        <f t="shared" ref="BH139:BH148" si="7">IF(N139="zníž. prenesená",J139,0)</f>
        <v>0</v>
      </c>
      <c r="BI139" s="152">
        <f t="shared" ref="BI139:BI148" si="8">IF(N139="nulová",J139,0)</f>
        <v>0</v>
      </c>
      <c r="BJ139" s="13" t="s">
        <v>86</v>
      </c>
      <c r="BK139" s="152">
        <f t="shared" ref="BK139:BK148" si="9">ROUND(I139*H139,2)</f>
        <v>0</v>
      </c>
      <c r="BL139" s="13" t="s">
        <v>95</v>
      </c>
      <c r="BM139" s="151" t="s">
        <v>2188</v>
      </c>
    </row>
    <row r="140" spans="2:65" s="1" customFormat="1" ht="33" customHeight="1">
      <c r="B140" s="28"/>
      <c r="C140" s="139" t="s">
        <v>86</v>
      </c>
      <c r="D140" s="139" t="s">
        <v>316</v>
      </c>
      <c r="E140" s="140" t="s">
        <v>2189</v>
      </c>
      <c r="F140" s="141" t="s">
        <v>2190</v>
      </c>
      <c r="G140" s="142" t="s">
        <v>319</v>
      </c>
      <c r="H140" s="143">
        <v>14.58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2191</v>
      </c>
    </row>
    <row r="141" spans="2:65" s="1" customFormat="1" ht="37.9" customHeight="1">
      <c r="B141" s="28"/>
      <c r="C141" s="139" t="s">
        <v>90</v>
      </c>
      <c r="D141" s="139" t="s">
        <v>316</v>
      </c>
      <c r="E141" s="140" t="s">
        <v>2192</v>
      </c>
      <c r="F141" s="141" t="s">
        <v>2193</v>
      </c>
      <c r="G141" s="142" t="s">
        <v>319</v>
      </c>
      <c r="H141" s="143">
        <v>3.4020000000000001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2194</v>
      </c>
    </row>
    <row r="142" spans="2:65" s="1" customFormat="1" ht="44.25" customHeight="1">
      <c r="B142" s="28"/>
      <c r="C142" s="139" t="s">
        <v>95</v>
      </c>
      <c r="D142" s="139" t="s">
        <v>316</v>
      </c>
      <c r="E142" s="140" t="s">
        <v>2195</v>
      </c>
      <c r="F142" s="141" t="s">
        <v>2196</v>
      </c>
      <c r="G142" s="142" t="s">
        <v>319</v>
      </c>
      <c r="H142" s="143">
        <v>27.216000000000001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2197</v>
      </c>
    </row>
    <row r="143" spans="2:65" s="1" customFormat="1" ht="24.2" customHeight="1">
      <c r="B143" s="28"/>
      <c r="C143" s="139" t="s">
        <v>330</v>
      </c>
      <c r="D143" s="139" t="s">
        <v>316</v>
      </c>
      <c r="E143" s="140" t="s">
        <v>2198</v>
      </c>
      <c r="F143" s="141" t="s">
        <v>2199</v>
      </c>
      <c r="G143" s="142" t="s">
        <v>319</v>
      </c>
      <c r="H143" s="143">
        <v>3.4020000000000001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2200</v>
      </c>
    </row>
    <row r="144" spans="2:65" s="1" customFormat="1" ht="16.5" customHeight="1">
      <c r="B144" s="28"/>
      <c r="C144" s="139" t="s">
        <v>337</v>
      </c>
      <c r="D144" s="139" t="s">
        <v>316</v>
      </c>
      <c r="E144" s="140" t="s">
        <v>2201</v>
      </c>
      <c r="F144" s="141" t="s">
        <v>328</v>
      </c>
      <c r="G144" s="142" t="s">
        <v>319</v>
      </c>
      <c r="H144" s="143">
        <v>3.4020000000000001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2202</v>
      </c>
    </row>
    <row r="145" spans="2:65" s="1" customFormat="1" ht="24.2" customHeight="1">
      <c r="B145" s="28"/>
      <c r="C145" s="139" t="s">
        <v>342</v>
      </c>
      <c r="D145" s="139" t="s">
        <v>316</v>
      </c>
      <c r="E145" s="140" t="s">
        <v>331</v>
      </c>
      <c r="F145" s="141" t="s">
        <v>332</v>
      </c>
      <c r="G145" s="142" t="s">
        <v>333</v>
      </c>
      <c r="H145" s="143">
        <v>6.1239999999999997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2203</v>
      </c>
    </row>
    <row r="146" spans="2:65" s="1" customFormat="1" ht="24.2" customHeight="1">
      <c r="B146" s="28"/>
      <c r="C146" s="139" t="s">
        <v>346</v>
      </c>
      <c r="D146" s="139" t="s">
        <v>316</v>
      </c>
      <c r="E146" s="140" t="s">
        <v>2204</v>
      </c>
      <c r="F146" s="141" t="s">
        <v>1227</v>
      </c>
      <c r="G146" s="142" t="s">
        <v>319</v>
      </c>
      <c r="H146" s="143">
        <v>11.178000000000001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2205</v>
      </c>
    </row>
    <row r="147" spans="2:65" s="1" customFormat="1" ht="24.2" customHeight="1">
      <c r="B147" s="28"/>
      <c r="C147" s="139" t="s">
        <v>335</v>
      </c>
      <c r="D147" s="139" t="s">
        <v>316</v>
      </c>
      <c r="E147" s="140" t="s">
        <v>2206</v>
      </c>
      <c r="F147" s="141" t="s">
        <v>2207</v>
      </c>
      <c r="G147" s="142" t="s">
        <v>319</v>
      </c>
      <c r="H147" s="143">
        <v>1.944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2208</v>
      </c>
    </row>
    <row r="148" spans="2:65" s="1" customFormat="1" ht="16.5" customHeight="1">
      <c r="B148" s="28"/>
      <c r="C148" s="158" t="s">
        <v>353</v>
      </c>
      <c r="D148" s="158" t="s">
        <v>644</v>
      </c>
      <c r="E148" s="159" t="s">
        <v>2209</v>
      </c>
      <c r="F148" s="160" t="s">
        <v>2210</v>
      </c>
      <c r="G148" s="161" t="s">
        <v>319</v>
      </c>
      <c r="H148" s="162">
        <v>2.3330000000000002</v>
      </c>
      <c r="I148" s="163"/>
      <c r="J148" s="164">
        <f t="shared" si="0"/>
        <v>0</v>
      </c>
      <c r="K148" s="165"/>
      <c r="L148" s="166"/>
      <c r="M148" s="167" t="s">
        <v>1</v>
      </c>
      <c r="N148" s="16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346</v>
      </c>
      <c r="AT148" s="151" t="s">
        <v>644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2211</v>
      </c>
    </row>
    <row r="149" spans="2:65" s="11" customFormat="1" ht="22.9" customHeight="1">
      <c r="B149" s="127"/>
      <c r="D149" s="128" t="s">
        <v>73</v>
      </c>
      <c r="E149" s="137" t="s">
        <v>86</v>
      </c>
      <c r="F149" s="137" t="s">
        <v>1232</v>
      </c>
      <c r="I149" s="130"/>
      <c r="J149" s="138">
        <f>BK149</f>
        <v>0</v>
      </c>
      <c r="L149" s="127"/>
      <c r="M149" s="132"/>
      <c r="P149" s="133">
        <f>SUM(P150:P152)</f>
        <v>0</v>
      </c>
      <c r="R149" s="133">
        <f>SUM(R150:R152)</f>
        <v>0</v>
      </c>
      <c r="T149" s="134">
        <f>SUM(T150:T152)</f>
        <v>0</v>
      </c>
      <c r="AR149" s="128" t="s">
        <v>81</v>
      </c>
      <c r="AT149" s="135" t="s">
        <v>73</v>
      </c>
      <c r="AU149" s="135" t="s">
        <v>81</v>
      </c>
      <c r="AY149" s="128" t="s">
        <v>314</v>
      </c>
      <c r="BK149" s="136">
        <f>SUM(BK150:BK152)</f>
        <v>0</v>
      </c>
    </row>
    <row r="150" spans="2:65" s="1" customFormat="1" ht="37.9" customHeight="1">
      <c r="B150" s="28"/>
      <c r="C150" s="139" t="s">
        <v>357</v>
      </c>
      <c r="D150" s="139" t="s">
        <v>316</v>
      </c>
      <c r="E150" s="140" t="s">
        <v>2212</v>
      </c>
      <c r="F150" s="141" t="s">
        <v>2213</v>
      </c>
      <c r="G150" s="142" t="s">
        <v>376</v>
      </c>
      <c r="H150" s="143">
        <v>1</v>
      </c>
      <c r="I150" s="144"/>
      <c r="J150" s="145">
        <f>ROUND(I150*H150,2)</f>
        <v>0</v>
      </c>
      <c r="K150" s="146"/>
      <c r="L150" s="28"/>
      <c r="M150" s="147" t="s">
        <v>1</v>
      </c>
      <c r="N150" s="148" t="s">
        <v>40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95</v>
      </c>
      <c r="BM150" s="151" t="s">
        <v>2214</v>
      </c>
    </row>
    <row r="151" spans="2:65" s="1" customFormat="1" ht="37.9" customHeight="1">
      <c r="B151" s="28"/>
      <c r="C151" s="139" t="s">
        <v>361</v>
      </c>
      <c r="D151" s="139" t="s">
        <v>316</v>
      </c>
      <c r="E151" s="140" t="s">
        <v>2215</v>
      </c>
      <c r="F151" s="141" t="s">
        <v>2216</v>
      </c>
      <c r="G151" s="142" t="s">
        <v>376</v>
      </c>
      <c r="H151" s="143">
        <v>1</v>
      </c>
      <c r="I151" s="144"/>
      <c r="J151" s="145">
        <f>ROUND(I151*H151,2)</f>
        <v>0</v>
      </c>
      <c r="K151" s="146"/>
      <c r="L151" s="28"/>
      <c r="M151" s="147" t="s">
        <v>1</v>
      </c>
      <c r="N151" s="148" t="s">
        <v>40</v>
      </c>
      <c r="P151" s="149">
        <f>O151*H151</f>
        <v>0</v>
      </c>
      <c r="Q151" s="149">
        <v>0</v>
      </c>
      <c r="R151" s="149">
        <f>Q151*H151</f>
        <v>0</v>
      </c>
      <c r="S151" s="149">
        <v>0</v>
      </c>
      <c r="T151" s="150">
        <f>S151*H151</f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86</v>
      </c>
      <c r="BK151" s="152">
        <f>ROUND(I151*H151,2)</f>
        <v>0</v>
      </c>
      <c r="BL151" s="13" t="s">
        <v>95</v>
      </c>
      <c r="BM151" s="151" t="s">
        <v>2217</v>
      </c>
    </row>
    <row r="152" spans="2:65" s="1" customFormat="1" ht="37.9" customHeight="1">
      <c r="B152" s="28"/>
      <c r="C152" s="139" t="s">
        <v>365</v>
      </c>
      <c r="D152" s="139" t="s">
        <v>316</v>
      </c>
      <c r="E152" s="140" t="s">
        <v>2218</v>
      </c>
      <c r="F152" s="141" t="s">
        <v>2219</v>
      </c>
      <c r="G152" s="142" t="s">
        <v>396</v>
      </c>
      <c r="H152" s="143">
        <v>1</v>
      </c>
      <c r="I152" s="144"/>
      <c r="J152" s="145">
        <f>ROUND(I152*H152,2)</f>
        <v>0</v>
      </c>
      <c r="K152" s="146"/>
      <c r="L152" s="28"/>
      <c r="M152" s="147" t="s">
        <v>1</v>
      </c>
      <c r="N152" s="148" t="s">
        <v>40</v>
      </c>
      <c r="P152" s="149">
        <f>O152*H152</f>
        <v>0</v>
      </c>
      <c r="Q152" s="149">
        <v>0</v>
      </c>
      <c r="R152" s="149">
        <f>Q152*H152</f>
        <v>0</v>
      </c>
      <c r="S152" s="149">
        <v>0</v>
      </c>
      <c r="T152" s="150">
        <f>S152*H152</f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86</v>
      </c>
      <c r="BK152" s="152">
        <f>ROUND(I152*H152,2)</f>
        <v>0</v>
      </c>
      <c r="BL152" s="13" t="s">
        <v>95</v>
      </c>
      <c r="BM152" s="151" t="s">
        <v>2220</v>
      </c>
    </row>
    <row r="153" spans="2:65" s="11" customFormat="1" ht="22.9" customHeight="1">
      <c r="B153" s="127"/>
      <c r="D153" s="128" t="s">
        <v>73</v>
      </c>
      <c r="E153" s="137" t="s">
        <v>346</v>
      </c>
      <c r="F153" s="137" t="s">
        <v>1285</v>
      </c>
      <c r="I153" s="130"/>
      <c r="J153" s="138">
        <f>BK153</f>
        <v>0</v>
      </c>
      <c r="L153" s="127"/>
      <c r="M153" s="132"/>
      <c r="P153" s="133">
        <f>SUM(P154:P156)</f>
        <v>0</v>
      </c>
      <c r="R153" s="133">
        <f>SUM(R154:R156)</f>
        <v>0</v>
      </c>
      <c r="T153" s="134">
        <f>SUM(T154:T156)</f>
        <v>0</v>
      </c>
      <c r="AR153" s="128" t="s">
        <v>81</v>
      </c>
      <c r="AT153" s="135" t="s">
        <v>73</v>
      </c>
      <c r="AU153" s="135" t="s">
        <v>81</v>
      </c>
      <c r="AY153" s="128" t="s">
        <v>314</v>
      </c>
      <c r="BK153" s="136">
        <f>SUM(BK154:BK156)</f>
        <v>0</v>
      </c>
    </row>
    <row r="154" spans="2:65" s="1" customFormat="1" ht="33" customHeight="1">
      <c r="B154" s="28"/>
      <c r="C154" s="139" t="s">
        <v>369</v>
      </c>
      <c r="D154" s="139" t="s">
        <v>316</v>
      </c>
      <c r="E154" s="140" t="s">
        <v>2221</v>
      </c>
      <c r="F154" s="141" t="s">
        <v>2222</v>
      </c>
      <c r="G154" s="142" t="s">
        <v>376</v>
      </c>
      <c r="H154" s="143">
        <v>4</v>
      </c>
      <c r="I154" s="144"/>
      <c r="J154" s="145">
        <f>ROUND(I154*H154,2)</f>
        <v>0</v>
      </c>
      <c r="K154" s="146"/>
      <c r="L154" s="28"/>
      <c r="M154" s="147" t="s">
        <v>1</v>
      </c>
      <c r="N154" s="148" t="s">
        <v>40</v>
      </c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86</v>
      </c>
      <c r="BK154" s="152">
        <f>ROUND(I154*H154,2)</f>
        <v>0</v>
      </c>
      <c r="BL154" s="13" t="s">
        <v>95</v>
      </c>
      <c r="BM154" s="151" t="s">
        <v>2223</v>
      </c>
    </row>
    <row r="155" spans="2:65" s="1" customFormat="1" ht="24.2" customHeight="1">
      <c r="B155" s="28"/>
      <c r="C155" s="158" t="s">
        <v>373</v>
      </c>
      <c r="D155" s="158" t="s">
        <v>644</v>
      </c>
      <c r="E155" s="159" t="s">
        <v>2224</v>
      </c>
      <c r="F155" s="160" t="s">
        <v>2225</v>
      </c>
      <c r="G155" s="161" t="s">
        <v>376</v>
      </c>
      <c r="H155" s="162">
        <v>4</v>
      </c>
      <c r="I155" s="163"/>
      <c r="J155" s="164">
        <f>ROUND(I155*H155,2)</f>
        <v>0</v>
      </c>
      <c r="K155" s="165"/>
      <c r="L155" s="166"/>
      <c r="M155" s="167" t="s">
        <v>1</v>
      </c>
      <c r="N155" s="168" t="s">
        <v>40</v>
      </c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AR155" s="151" t="s">
        <v>346</v>
      </c>
      <c r="AT155" s="151" t="s">
        <v>644</v>
      </c>
      <c r="AU155" s="151" t="s">
        <v>86</v>
      </c>
      <c r="AY155" s="13" t="s">
        <v>314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86</v>
      </c>
      <c r="BK155" s="152">
        <f>ROUND(I155*H155,2)</f>
        <v>0</v>
      </c>
      <c r="BL155" s="13" t="s">
        <v>95</v>
      </c>
      <c r="BM155" s="151" t="s">
        <v>2226</v>
      </c>
    </row>
    <row r="156" spans="2:65" s="1" customFormat="1" ht="37.9" customHeight="1">
      <c r="B156" s="28"/>
      <c r="C156" s="158" t="s">
        <v>378</v>
      </c>
      <c r="D156" s="158" t="s">
        <v>644</v>
      </c>
      <c r="E156" s="159" t="s">
        <v>2227</v>
      </c>
      <c r="F156" s="160" t="s">
        <v>2228</v>
      </c>
      <c r="G156" s="161" t="s">
        <v>396</v>
      </c>
      <c r="H156" s="162">
        <v>0.72699999999999998</v>
      </c>
      <c r="I156" s="163"/>
      <c r="J156" s="164">
        <f>ROUND(I156*H156,2)</f>
        <v>0</v>
      </c>
      <c r="K156" s="165"/>
      <c r="L156" s="166"/>
      <c r="M156" s="167" t="s">
        <v>1</v>
      </c>
      <c r="N156" s="168" t="s">
        <v>40</v>
      </c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AR156" s="151" t="s">
        <v>346</v>
      </c>
      <c r="AT156" s="151" t="s">
        <v>644</v>
      </c>
      <c r="AU156" s="151" t="s">
        <v>86</v>
      </c>
      <c r="AY156" s="13" t="s">
        <v>314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86</v>
      </c>
      <c r="BK156" s="152">
        <f>ROUND(I156*H156,2)</f>
        <v>0</v>
      </c>
      <c r="BL156" s="13" t="s">
        <v>95</v>
      </c>
      <c r="BM156" s="151" t="s">
        <v>2229</v>
      </c>
    </row>
    <row r="157" spans="2:65" s="11" customFormat="1" ht="22.9" customHeight="1">
      <c r="B157" s="127"/>
      <c r="D157" s="128" t="s">
        <v>73</v>
      </c>
      <c r="E157" s="137" t="s">
        <v>335</v>
      </c>
      <c r="F157" s="137" t="s">
        <v>336</v>
      </c>
      <c r="I157" s="130"/>
      <c r="J157" s="138">
        <f>BK157</f>
        <v>0</v>
      </c>
      <c r="L157" s="127"/>
      <c r="M157" s="132"/>
      <c r="P157" s="133">
        <f>SUM(P158:P160)</f>
        <v>0</v>
      </c>
      <c r="R157" s="133">
        <f>SUM(R158:R160)</f>
        <v>0</v>
      </c>
      <c r="T157" s="134">
        <f>SUM(T158:T160)</f>
        <v>0</v>
      </c>
      <c r="AR157" s="128" t="s">
        <v>81</v>
      </c>
      <c r="AT157" s="135" t="s">
        <v>73</v>
      </c>
      <c r="AU157" s="135" t="s">
        <v>81</v>
      </c>
      <c r="AY157" s="128" t="s">
        <v>314</v>
      </c>
      <c r="BK157" s="136">
        <f>SUM(BK158:BK160)</f>
        <v>0</v>
      </c>
    </row>
    <row r="158" spans="2:65" s="1" customFormat="1" ht="16.5" customHeight="1">
      <c r="B158" s="28"/>
      <c r="C158" s="139" t="s">
        <v>382</v>
      </c>
      <c r="D158" s="139" t="s">
        <v>316</v>
      </c>
      <c r="E158" s="140" t="s">
        <v>2230</v>
      </c>
      <c r="F158" s="141" t="s">
        <v>2231</v>
      </c>
      <c r="G158" s="142" t="s">
        <v>340</v>
      </c>
      <c r="H158" s="143">
        <v>8.5</v>
      </c>
      <c r="I158" s="144"/>
      <c r="J158" s="145">
        <f>ROUND(I158*H158,2)</f>
        <v>0</v>
      </c>
      <c r="K158" s="146"/>
      <c r="L158" s="28"/>
      <c r="M158" s="147" t="s">
        <v>1</v>
      </c>
      <c r="N158" s="148" t="s">
        <v>40</v>
      </c>
      <c r="P158" s="149">
        <f>O158*H158</f>
        <v>0</v>
      </c>
      <c r="Q158" s="149">
        <v>0</v>
      </c>
      <c r="R158" s="149">
        <f>Q158*H158</f>
        <v>0</v>
      </c>
      <c r="S158" s="149">
        <v>0</v>
      </c>
      <c r="T158" s="150">
        <f>S158*H158</f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86</v>
      </c>
      <c r="BK158" s="152">
        <f>ROUND(I158*H158,2)</f>
        <v>0</v>
      </c>
      <c r="BL158" s="13" t="s">
        <v>95</v>
      </c>
      <c r="BM158" s="151" t="s">
        <v>2232</v>
      </c>
    </row>
    <row r="159" spans="2:65" s="1" customFormat="1" ht="37.9" customHeight="1">
      <c r="B159" s="28"/>
      <c r="C159" s="139" t="s">
        <v>386</v>
      </c>
      <c r="D159" s="139" t="s">
        <v>316</v>
      </c>
      <c r="E159" s="140" t="s">
        <v>383</v>
      </c>
      <c r="F159" s="141" t="s">
        <v>384</v>
      </c>
      <c r="G159" s="142" t="s">
        <v>319</v>
      </c>
      <c r="H159" s="143">
        <v>0.1</v>
      </c>
      <c r="I159" s="144"/>
      <c r="J159" s="145">
        <f>ROUND(I159*H159,2)</f>
        <v>0</v>
      </c>
      <c r="K159" s="146"/>
      <c r="L159" s="28"/>
      <c r="M159" s="147" t="s">
        <v>1</v>
      </c>
      <c r="N159" s="148" t="s">
        <v>40</v>
      </c>
      <c r="P159" s="149">
        <f>O159*H159</f>
        <v>0</v>
      </c>
      <c r="Q159" s="149">
        <v>0</v>
      </c>
      <c r="R159" s="149">
        <f>Q159*H159</f>
        <v>0</v>
      </c>
      <c r="S159" s="149">
        <v>0</v>
      </c>
      <c r="T159" s="150">
        <f>S159*H159</f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86</v>
      </c>
      <c r="BK159" s="152">
        <f>ROUND(I159*H159,2)</f>
        <v>0</v>
      </c>
      <c r="BL159" s="13" t="s">
        <v>95</v>
      </c>
      <c r="BM159" s="151" t="s">
        <v>2233</v>
      </c>
    </row>
    <row r="160" spans="2:65" s="1" customFormat="1" ht="24.2" customHeight="1">
      <c r="B160" s="28"/>
      <c r="C160" s="139" t="s">
        <v>390</v>
      </c>
      <c r="D160" s="139" t="s">
        <v>316</v>
      </c>
      <c r="E160" s="140" t="s">
        <v>487</v>
      </c>
      <c r="F160" s="141" t="s">
        <v>488</v>
      </c>
      <c r="G160" s="142" t="s">
        <v>333</v>
      </c>
      <c r="H160" s="143">
        <v>1.8520000000000001</v>
      </c>
      <c r="I160" s="144"/>
      <c r="J160" s="145">
        <f>ROUND(I160*H160,2)</f>
        <v>0</v>
      </c>
      <c r="K160" s="146"/>
      <c r="L160" s="28"/>
      <c r="M160" s="147" t="s">
        <v>1</v>
      </c>
      <c r="N160" s="148" t="s">
        <v>40</v>
      </c>
      <c r="P160" s="149">
        <f>O160*H160</f>
        <v>0</v>
      </c>
      <c r="Q160" s="149">
        <v>0</v>
      </c>
      <c r="R160" s="149">
        <f>Q160*H160</f>
        <v>0</v>
      </c>
      <c r="S160" s="149">
        <v>0</v>
      </c>
      <c r="T160" s="150">
        <f>S160*H160</f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95</v>
      </c>
      <c r="BM160" s="151" t="s">
        <v>2234</v>
      </c>
    </row>
    <row r="161" spans="2:65" s="11" customFormat="1" ht="25.9" customHeight="1">
      <c r="B161" s="127"/>
      <c r="D161" s="128" t="s">
        <v>73</v>
      </c>
      <c r="E161" s="129" t="s">
        <v>95</v>
      </c>
      <c r="F161" s="129" t="s">
        <v>707</v>
      </c>
      <c r="I161" s="130"/>
      <c r="J161" s="131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</v>
      </c>
      <c r="AR161" s="128" t="s">
        <v>81</v>
      </c>
      <c r="AT161" s="135" t="s">
        <v>73</v>
      </c>
      <c r="AU161" s="135" t="s">
        <v>74</v>
      </c>
      <c r="AY161" s="128" t="s">
        <v>314</v>
      </c>
      <c r="BK161" s="136">
        <f>BK162</f>
        <v>0</v>
      </c>
    </row>
    <row r="162" spans="2:65" s="1" customFormat="1" ht="33" customHeight="1">
      <c r="B162" s="28"/>
      <c r="C162" s="139" t="s">
        <v>7</v>
      </c>
      <c r="D162" s="139" t="s">
        <v>316</v>
      </c>
      <c r="E162" s="140" t="s">
        <v>2235</v>
      </c>
      <c r="F162" s="141" t="s">
        <v>2236</v>
      </c>
      <c r="G162" s="142" t="s">
        <v>319</v>
      </c>
      <c r="H162" s="143">
        <v>1.458</v>
      </c>
      <c r="I162" s="144"/>
      <c r="J162" s="145">
        <f>ROUND(I162*H162,2)</f>
        <v>0</v>
      </c>
      <c r="K162" s="146"/>
      <c r="L162" s="28"/>
      <c r="M162" s="147" t="s">
        <v>1</v>
      </c>
      <c r="N162" s="148" t="s">
        <v>40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95</v>
      </c>
      <c r="AT162" s="151" t="s">
        <v>316</v>
      </c>
      <c r="AU162" s="151" t="s">
        <v>81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95</v>
      </c>
      <c r="BM162" s="151" t="s">
        <v>2237</v>
      </c>
    </row>
    <row r="163" spans="2:65" s="11" customFormat="1" ht="25.9" customHeight="1">
      <c r="B163" s="127"/>
      <c r="D163" s="128" t="s">
        <v>73</v>
      </c>
      <c r="E163" s="129" t="s">
        <v>1939</v>
      </c>
      <c r="F163" s="129" t="s">
        <v>1940</v>
      </c>
      <c r="I163" s="130"/>
      <c r="J163" s="131">
        <f>BK163</f>
        <v>0</v>
      </c>
      <c r="L163" s="127"/>
      <c r="M163" s="132"/>
      <c r="P163" s="133">
        <f>SUM(P164:P171)</f>
        <v>0</v>
      </c>
      <c r="R163" s="133">
        <f>SUM(R164:R171)</f>
        <v>0</v>
      </c>
      <c r="T163" s="134">
        <f>SUM(T164:T171)</f>
        <v>0</v>
      </c>
      <c r="AR163" s="128" t="s">
        <v>86</v>
      </c>
      <c r="AT163" s="135" t="s">
        <v>73</v>
      </c>
      <c r="AU163" s="135" t="s">
        <v>74</v>
      </c>
      <c r="AY163" s="128" t="s">
        <v>314</v>
      </c>
      <c r="BK163" s="136">
        <f>SUM(BK164:BK171)</f>
        <v>0</v>
      </c>
    </row>
    <row r="164" spans="2:65" s="1" customFormat="1" ht="24.2" customHeight="1">
      <c r="B164" s="28"/>
      <c r="C164" s="139" t="s">
        <v>398</v>
      </c>
      <c r="D164" s="139" t="s">
        <v>316</v>
      </c>
      <c r="E164" s="140" t="s">
        <v>2238</v>
      </c>
      <c r="F164" s="141" t="s">
        <v>2239</v>
      </c>
      <c r="G164" s="142" t="s">
        <v>396</v>
      </c>
      <c r="H164" s="143">
        <v>1</v>
      </c>
      <c r="I164" s="144"/>
      <c r="J164" s="145">
        <f t="shared" ref="J164:J171" si="10">ROUND(I164*H164,2)</f>
        <v>0</v>
      </c>
      <c r="K164" s="146"/>
      <c r="L164" s="28"/>
      <c r="M164" s="147" t="s">
        <v>1</v>
      </c>
      <c r="N164" s="148" t="s">
        <v>40</v>
      </c>
      <c r="P164" s="149">
        <f t="shared" ref="P164:P171" si="11">O164*H164</f>
        <v>0</v>
      </c>
      <c r="Q164" s="149">
        <v>0</v>
      </c>
      <c r="R164" s="149">
        <f t="shared" ref="R164:R171" si="12">Q164*H164</f>
        <v>0</v>
      </c>
      <c r="S164" s="149">
        <v>0</v>
      </c>
      <c r="T164" s="150">
        <f t="shared" ref="T164:T171" si="13">S164*H164</f>
        <v>0</v>
      </c>
      <c r="AR164" s="151" t="s">
        <v>378</v>
      </c>
      <c r="AT164" s="151" t="s">
        <v>316</v>
      </c>
      <c r="AU164" s="151" t="s">
        <v>81</v>
      </c>
      <c r="AY164" s="13" t="s">
        <v>314</v>
      </c>
      <c r="BE164" s="152">
        <f t="shared" ref="BE164:BE171" si="14">IF(N164="základná",J164,0)</f>
        <v>0</v>
      </c>
      <c r="BF164" s="152">
        <f t="shared" ref="BF164:BF171" si="15">IF(N164="znížená",J164,0)</f>
        <v>0</v>
      </c>
      <c r="BG164" s="152">
        <f t="shared" ref="BG164:BG171" si="16">IF(N164="zákl. prenesená",J164,0)</f>
        <v>0</v>
      </c>
      <c r="BH164" s="152">
        <f t="shared" ref="BH164:BH171" si="17">IF(N164="zníž. prenesená",J164,0)</f>
        <v>0</v>
      </c>
      <c r="BI164" s="152">
        <f t="shared" ref="BI164:BI171" si="18">IF(N164="nulová",J164,0)</f>
        <v>0</v>
      </c>
      <c r="BJ164" s="13" t="s">
        <v>86</v>
      </c>
      <c r="BK164" s="152">
        <f t="shared" ref="BK164:BK171" si="19">ROUND(I164*H164,2)</f>
        <v>0</v>
      </c>
      <c r="BL164" s="13" t="s">
        <v>378</v>
      </c>
      <c r="BM164" s="151" t="s">
        <v>2240</v>
      </c>
    </row>
    <row r="165" spans="2:65" s="1" customFormat="1" ht="16.5" customHeight="1">
      <c r="B165" s="28"/>
      <c r="C165" s="158" t="s">
        <v>402</v>
      </c>
      <c r="D165" s="158" t="s">
        <v>644</v>
      </c>
      <c r="E165" s="159" t="s">
        <v>2241</v>
      </c>
      <c r="F165" s="160" t="s">
        <v>2242</v>
      </c>
      <c r="G165" s="161" t="s">
        <v>396</v>
      </c>
      <c r="H165" s="162">
        <v>1</v>
      </c>
      <c r="I165" s="163"/>
      <c r="J165" s="164">
        <f t="shared" si="10"/>
        <v>0</v>
      </c>
      <c r="K165" s="165"/>
      <c r="L165" s="166"/>
      <c r="M165" s="167" t="s">
        <v>1</v>
      </c>
      <c r="N165" s="16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442</v>
      </c>
      <c r="AT165" s="151" t="s">
        <v>644</v>
      </c>
      <c r="AU165" s="151" t="s">
        <v>81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2243</v>
      </c>
    </row>
    <row r="166" spans="2:65" s="1" customFormat="1" ht="24.2" customHeight="1">
      <c r="B166" s="28"/>
      <c r="C166" s="139" t="s">
        <v>406</v>
      </c>
      <c r="D166" s="139" t="s">
        <v>316</v>
      </c>
      <c r="E166" s="140" t="s">
        <v>2244</v>
      </c>
      <c r="F166" s="141" t="s">
        <v>2245</v>
      </c>
      <c r="G166" s="142" t="s">
        <v>396</v>
      </c>
      <c r="H166" s="143">
        <v>1</v>
      </c>
      <c r="I166" s="144"/>
      <c r="J166" s="145">
        <f t="shared" si="10"/>
        <v>0</v>
      </c>
      <c r="K166" s="146"/>
      <c r="L166" s="28"/>
      <c r="M166" s="147" t="s">
        <v>1</v>
      </c>
      <c r="N166" s="148" t="s">
        <v>40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378</v>
      </c>
      <c r="AT166" s="151" t="s">
        <v>316</v>
      </c>
      <c r="AU166" s="151" t="s">
        <v>81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2246</v>
      </c>
    </row>
    <row r="167" spans="2:65" s="1" customFormat="1" ht="16.5" customHeight="1">
      <c r="B167" s="28"/>
      <c r="C167" s="158" t="s">
        <v>410</v>
      </c>
      <c r="D167" s="158" t="s">
        <v>644</v>
      </c>
      <c r="E167" s="159" t="s">
        <v>2247</v>
      </c>
      <c r="F167" s="160" t="s">
        <v>2248</v>
      </c>
      <c r="G167" s="161" t="s">
        <v>396</v>
      </c>
      <c r="H167" s="162">
        <v>1</v>
      </c>
      <c r="I167" s="163"/>
      <c r="J167" s="164">
        <f t="shared" si="10"/>
        <v>0</v>
      </c>
      <c r="K167" s="165"/>
      <c r="L167" s="166"/>
      <c r="M167" s="167" t="s">
        <v>1</v>
      </c>
      <c r="N167" s="168" t="s">
        <v>40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442</v>
      </c>
      <c r="AT167" s="151" t="s">
        <v>644</v>
      </c>
      <c r="AU167" s="151" t="s">
        <v>81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2249</v>
      </c>
    </row>
    <row r="168" spans="2:65" s="1" customFormat="1" ht="24.2" customHeight="1">
      <c r="B168" s="28"/>
      <c r="C168" s="139" t="s">
        <v>414</v>
      </c>
      <c r="D168" s="139" t="s">
        <v>316</v>
      </c>
      <c r="E168" s="140" t="s">
        <v>1956</v>
      </c>
      <c r="F168" s="141" t="s">
        <v>1957</v>
      </c>
      <c r="G168" s="142" t="s">
        <v>396</v>
      </c>
      <c r="H168" s="143">
        <v>1</v>
      </c>
      <c r="I168" s="144"/>
      <c r="J168" s="145">
        <f t="shared" si="10"/>
        <v>0</v>
      </c>
      <c r="K168" s="146"/>
      <c r="L168" s="28"/>
      <c r="M168" s="147" t="s">
        <v>1</v>
      </c>
      <c r="N168" s="148" t="s">
        <v>40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378</v>
      </c>
      <c r="AT168" s="151" t="s">
        <v>316</v>
      </c>
      <c r="AU168" s="151" t="s">
        <v>81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2250</v>
      </c>
    </row>
    <row r="169" spans="2:65" s="1" customFormat="1" ht="16.5" customHeight="1">
      <c r="B169" s="28"/>
      <c r="C169" s="158" t="s">
        <v>418</v>
      </c>
      <c r="D169" s="158" t="s">
        <v>644</v>
      </c>
      <c r="E169" s="159" t="s">
        <v>1959</v>
      </c>
      <c r="F169" s="160" t="s">
        <v>1960</v>
      </c>
      <c r="G169" s="161" t="s">
        <v>396</v>
      </c>
      <c r="H169" s="162">
        <v>1</v>
      </c>
      <c r="I169" s="163"/>
      <c r="J169" s="164">
        <f t="shared" si="10"/>
        <v>0</v>
      </c>
      <c r="K169" s="165"/>
      <c r="L169" s="166"/>
      <c r="M169" s="167" t="s">
        <v>1</v>
      </c>
      <c r="N169" s="168" t="s">
        <v>40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442</v>
      </c>
      <c r="AT169" s="151" t="s">
        <v>644</v>
      </c>
      <c r="AU169" s="151" t="s">
        <v>81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2251</v>
      </c>
    </row>
    <row r="170" spans="2:65" s="1" customFormat="1" ht="24.2" customHeight="1">
      <c r="B170" s="28"/>
      <c r="C170" s="139" t="s">
        <v>422</v>
      </c>
      <c r="D170" s="139" t="s">
        <v>316</v>
      </c>
      <c r="E170" s="140" t="s">
        <v>2001</v>
      </c>
      <c r="F170" s="141" t="s">
        <v>2002</v>
      </c>
      <c r="G170" s="142" t="s">
        <v>1497</v>
      </c>
      <c r="H170" s="171"/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378</v>
      </c>
      <c r="AT170" s="151" t="s">
        <v>316</v>
      </c>
      <c r="AU170" s="151" t="s">
        <v>81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2252</v>
      </c>
    </row>
    <row r="171" spans="2:65" s="1" customFormat="1" ht="24.2" customHeight="1">
      <c r="B171" s="28"/>
      <c r="C171" s="139" t="s">
        <v>426</v>
      </c>
      <c r="D171" s="139" t="s">
        <v>316</v>
      </c>
      <c r="E171" s="140" t="s">
        <v>2004</v>
      </c>
      <c r="F171" s="141" t="s">
        <v>2005</v>
      </c>
      <c r="G171" s="142" t="s">
        <v>1497</v>
      </c>
      <c r="H171" s="171"/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378</v>
      </c>
      <c r="AT171" s="151" t="s">
        <v>316</v>
      </c>
      <c r="AU171" s="151" t="s">
        <v>81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378</v>
      </c>
      <c r="BM171" s="151" t="s">
        <v>2253</v>
      </c>
    </row>
    <row r="172" spans="2:65" s="11" customFormat="1" ht="25.9" customHeight="1">
      <c r="B172" s="127"/>
      <c r="D172" s="128" t="s">
        <v>73</v>
      </c>
      <c r="E172" s="129" t="s">
        <v>508</v>
      </c>
      <c r="F172" s="129" t="s">
        <v>509</v>
      </c>
      <c r="I172" s="130"/>
      <c r="J172" s="131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86</v>
      </c>
      <c r="AT172" s="135" t="s">
        <v>73</v>
      </c>
      <c r="AU172" s="135" t="s">
        <v>74</v>
      </c>
      <c r="AY172" s="128" t="s">
        <v>314</v>
      </c>
      <c r="BK172" s="136">
        <f>BK173</f>
        <v>0</v>
      </c>
    </row>
    <row r="173" spans="2:65" s="11" customFormat="1" ht="22.9" customHeight="1">
      <c r="B173" s="127"/>
      <c r="D173" s="128" t="s">
        <v>73</v>
      </c>
      <c r="E173" s="137" t="s">
        <v>516</v>
      </c>
      <c r="F173" s="137" t="s">
        <v>517</v>
      </c>
      <c r="I173" s="130"/>
      <c r="J173" s="138">
        <f>BK173</f>
        <v>0</v>
      </c>
      <c r="L173" s="127"/>
      <c r="M173" s="132"/>
      <c r="P173" s="133">
        <f>SUM(P174:P197)</f>
        <v>0</v>
      </c>
      <c r="R173" s="133">
        <f>SUM(R174:R197)</f>
        <v>0</v>
      </c>
      <c r="T173" s="134">
        <f>SUM(T174:T197)</f>
        <v>0</v>
      </c>
      <c r="AR173" s="128" t="s">
        <v>86</v>
      </c>
      <c r="AT173" s="135" t="s">
        <v>73</v>
      </c>
      <c r="AU173" s="135" t="s">
        <v>81</v>
      </c>
      <c r="AY173" s="128" t="s">
        <v>314</v>
      </c>
      <c r="BK173" s="136">
        <f>SUM(BK174:BK197)</f>
        <v>0</v>
      </c>
    </row>
    <row r="174" spans="2:65" s="1" customFormat="1" ht="16.5" customHeight="1">
      <c r="B174" s="28"/>
      <c r="C174" s="139" t="s">
        <v>430</v>
      </c>
      <c r="D174" s="139" t="s">
        <v>316</v>
      </c>
      <c r="E174" s="140" t="s">
        <v>2254</v>
      </c>
      <c r="F174" s="141" t="s">
        <v>2255</v>
      </c>
      <c r="G174" s="142" t="s">
        <v>376</v>
      </c>
      <c r="H174" s="143">
        <v>1</v>
      </c>
      <c r="I174" s="144"/>
      <c r="J174" s="145">
        <f t="shared" ref="J174:J197" si="20">ROUND(I174*H174,2)</f>
        <v>0</v>
      </c>
      <c r="K174" s="146"/>
      <c r="L174" s="28"/>
      <c r="M174" s="147" t="s">
        <v>1</v>
      </c>
      <c r="N174" s="148" t="s">
        <v>40</v>
      </c>
      <c r="P174" s="149">
        <f t="shared" ref="P174:P197" si="21">O174*H174</f>
        <v>0</v>
      </c>
      <c r="Q174" s="149">
        <v>0</v>
      </c>
      <c r="R174" s="149">
        <f t="shared" ref="R174:R197" si="22">Q174*H174</f>
        <v>0</v>
      </c>
      <c r="S174" s="149">
        <v>0</v>
      </c>
      <c r="T174" s="150">
        <f t="shared" ref="T174:T197" si="23">S174*H174</f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ref="BE174:BE197" si="24">IF(N174="základná",J174,0)</f>
        <v>0</v>
      </c>
      <c r="BF174" s="152">
        <f t="shared" ref="BF174:BF197" si="25">IF(N174="znížená",J174,0)</f>
        <v>0</v>
      </c>
      <c r="BG174" s="152">
        <f t="shared" ref="BG174:BG197" si="26">IF(N174="zákl. prenesená",J174,0)</f>
        <v>0</v>
      </c>
      <c r="BH174" s="152">
        <f t="shared" ref="BH174:BH197" si="27">IF(N174="zníž. prenesená",J174,0)</f>
        <v>0</v>
      </c>
      <c r="BI174" s="152">
        <f t="shared" ref="BI174:BI197" si="28">IF(N174="nulová",J174,0)</f>
        <v>0</v>
      </c>
      <c r="BJ174" s="13" t="s">
        <v>86</v>
      </c>
      <c r="BK174" s="152">
        <f t="shared" ref="BK174:BK197" si="29">ROUND(I174*H174,2)</f>
        <v>0</v>
      </c>
      <c r="BL174" s="13" t="s">
        <v>378</v>
      </c>
      <c r="BM174" s="151" t="s">
        <v>2256</v>
      </c>
    </row>
    <row r="175" spans="2:65" s="1" customFormat="1" ht="16.5" customHeight="1">
      <c r="B175" s="28"/>
      <c r="C175" s="139" t="s">
        <v>434</v>
      </c>
      <c r="D175" s="139" t="s">
        <v>316</v>
      </c>
      <c r="E175" s="140" t="s">
        <v>2257</v>
      </c>
      <c r="F175" s="141" t="s">
        <v>2258</v>
      </c>
      <c r="G175" s="142" t="s">
        <v>376</v>
      </c>
      <c r="H175" s="143">
        <v>19.3</v>
      </c>
      <c r="I175" s="144"/>
      <c r="J175" s="145">
        <f t="shared" si="20"/>
        <v>0</v>
      </c>
      <c r="K175" s="146"/>
      <c r="L175" s="28"/>
      <c r="M175" s="147" t="s">
        <v>1</v>
      </c>
      <c r="N175" s="148" t="s">
        <v>40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86</v>
      </c>
      <c r="BK175" s="152">
        <f t="shared" si="29"/>
        <v>0</v>
      </c>
      <c r="BL175" s="13" t="s">
        <v>378</v>
      </c>
      <c r="BM175" s="151" t="s">
        <v>2259</v>
      </c>
    </row>
    <row r="176" spans="2:65" s="1" customFormat="1" ht="16.5" customHeight="1">
      <c r="B176" s="28"/>
      <c r="C176" s="139" t="s">
        <v>438</v>
      </c>
      <c r="D176" s="139" t="s">
        <v>316</v>
      </c>
      <c r="E176" s="140" t="s">
        <v>2260</v>
      </c>
      <c r="F176" s="141" t="s">
        <v>2261</v>
      </c>
      <c r="G176" s="142" t="s">
        <v>376</v>
      </c>
      <c r="H176" s="143">
        <v>1</v>
      </c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378</v>
      </c>
      <c r="BM176" s="151" t="s">
        <v>2262</v>
      </c>
    </row>
    <row r="177" spans="2:65" s="1" customFormat="1" ht="16.5" customHeight="1">
      <c r="B177" s="28"/>
      <c r="C177" s="139" t="s">
        <v>442</v>
      </c>
      <c r="D177" s="139" t="s">
        <v>316</v>
      </c>
      <c r="E177" s="140" t="s">
        <v>2263</v>
      </c>
      <c r="F177" s="141" t="s">
        <v>2264</v>
      </c>
      <c r="G177" s="142" t="s">
        <v>396</v>
      </c>
      <c r="H177" s="143">
        <v>3</v>
      </c>
      <c r="I177" s="144"/>
      <c r="J177" s="145">
        <f t="shared" si="20"/>
        <v>0</v>
      </c>
      <c r="K177" s="146"/>
      <c r="L177" s="28"/>
      <c r="M177" s="147" t="s">
        <v>1</v>
      </c>
      <c r="N177" s="148" t="s">
        <v>40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2265</v>
      </c>
    </row>
    <row r="178" spans="2:65" s="1" customFormat="1" ht="16.5" customHeight="1">
      <c r="B178" s="28"/>
      <c r="C178" s="158" t="s">
        <v>446</v>
      </c>
      <c r="D178" s="158" t="s">
        <v>644</v>
      </c>
      <c r="E178" s="159" t="s">
        <v>2266</v>
      </c>
      <c r="F178" s="160" t="s">
        <v>2267</v>
      </c>
      <c r="G178" s="161" t="s">
        <v>396</v>
      </c>
      <c r="H178" s="162">
        <v>3</v>
      </c>
      <c r="I178" s="163"/>
      <c r="J178" s="164">
        <f t="shared" si="20"/>
        <v>0</v>
      </c>
      <c r="K178" s="165"/>
      <c r="L178" s="166"/>
      <c r="M178" s="167" t="s">
        <v>1</v>
      </c>
      <c r="N178" s="168" t="s">
        <v>40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2268</v>
      </c>
    </row>
    <row r="179" spans="2:65" s="1" customFormat="1" ht="16.5" customHeight="1">
      <c r="B179" s="28"/>
      <c r="C179" s="139" t="s">
        <v>450</v>
      </c>
      <c r="D179" s="139" t="s">
        <v>316</v>
      </c>
      <c r="E179" s="140" t="s">
        <v>2269</v>
      </c>
      <c r="F179" s="141" t="s">
        <v>2270</v>
      </c>
      <c r="G179" s="142" t="s">
        <v>396</v>
      </c>
      <c r="H179" s="143">
        <v>14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2271</v>
      </c>
    </row>
    <row r="180" spans="2:65" s="1" customFormat="1" ht="24.2" customHeight="1">
      <c r="B180" s="28"/>
      <c r="C180" s="158" t="s">
        <v>454</v>
      </c>
      <c r="D180" s="158" t="s">
        <v>644</v>
      </c>
      <c r="E180" s="159" t="s">
        <v>2272</v>
      </c>
      <c r="F180" s="160" t="s">
        <v>2273</v>
      </c>
      <c r="G180" s="161" t="s">
        <v>396</v>
      </c>
      <c r="H180" s="162">
        <v>4</v>
      </c>
      <c r="I180" s="163"/>
      <c r="J180" s="164">
        <f t="shared" si="20"/>
        <v>0</v>
      </c>
      <c r="K180" s="165"/>
      <c r="L180" s="166"/>
      <c r="M180" s="167" t="s">
        <v>1</v>
      </c>
      <c r="N180" s="168" t="s">
        <v>40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2274</v>
      </c>
    </row>
    <row r="181" spans="2:65" s="1" customFormat="1" ht="24.2" customHeight="1">
      <c r="B181" s="28"/>
      <c r="C181" s="158" t="s">
        <v>458</v>
      </c>
      <c r="D181" s="158" t="s">
        <v>644</v>
      </c>
      <c r="E181" s="159" t="s">
        <v>2275</v>
      </c>
      <c r="F181" s="160" t="s">
        <v>2276</v>
      </c>
      <c r="G181" s="161" t="s">
        <v>396</v>
      </c>
      <c r="H181" s="162">
        <v>10</v>
      </c>
      <c r="I181" s="163"/>
      <c r="J181" s="164">
        <f t="shared" si="20"/>
        <v>0</v>
      </c>
      <c r="K181" s="165"/>
      <c r="L181" s="166"/>
      <c r="M181" s="167" t="s">
        <v>1</v>
      </c>
      <c r="N181" s="168" t="s">
        <v>40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442</v>
      </c>
      <c r="AT181" s="151" t="s">
        <v>644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2277</v>
      </c>
    </row>
    <row r="182" spans="2:65" s="1" customFormat="1" ht="16.5" customHeight="1">
      <c r="B182" s="28"/>
      <c r="C182" s="139" t="s">
        <v>462</v>
      </c>
      <c r="D182" s="139" t="s">
        <v>316</v>
      </c>
      <c r="E182" s="140" t="s">
        <v>2278</v>
      </c>
      <c r="F182" s="141" t="s">
        <v>2279</v>
      </c>
      <c r="G182" s="142" t="s">
        <v>396</v>
      </c>
      <c r="H182" s="143">
        <v>3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2280</v>
      </c>
    </row>
    <row r="183" spans="2:65" s="1" customFormat="1" ht="24.2" customHeight="1">
      <c r="B183" s="28"/>
      <c r="C183" s="158" t="s">
        <v>466</v>
      </c>
      <c r="D183" s="158" t="s">
        <v>644</v>
      </c>
      <c r="E183" s="159" t="s">
        <v>2281</v>
      </c>
      <c r="F183" s="160" t="s">
        <v>2282</v>
      </c>
      <c r="G183" s="161" t="s">
        <v>396</v>
      </c>
      <c r="H183" s="162">
        <v>2</v>
      </c>
      <c r="I183" s="163"/>
      <c r="J183" s="164">
        <f t="shared" si="20"/>
        <v>0</v>
      </c>
      <c r="K183" s="165"/>
      <c r="L183" s="166"/>
      <c r="M183" s="167" t="s">
        <v>1</v>
      </c>
      <c r="N183" s="16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442</v>
      </c>
      <c r="AT183" s="151" t="s">
        <v>644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2283</v>
      </c>
    </row>
    <row r="184" spans="2:65" s="1" customFormat="1" ht="24.2" customHeight="1">
      <c r="B184" s="28"/>
      <c r="C184" s="158" t="s">
        <v>470</v>
      </c>
      <c r="D184" s="158" t="s">
        <v>644</v>
      </c>
      <c r="E184" s="159" t="s">
        <v>2284</v>
      </c>
      <c r="F184" s="160" t="s">
        <v>2285</v>
      </c>
      <c r="G184" s="161" t="s">
        <v>396</v>
      </c>
      <c r="H184" s="162">
        <v>1</v>
      </c>
      <c r="I184" s="163"/>
      <c r="J184" s="164">
        <f t="shared" si="20"/>
        <v>0</v>
      </c>
      <c r="K184" s="165"/>
      <c r="L184" s="166"/>
      <c r="M184" s="167" t="s">
        <v>1</v>
      </c>
      <c r="N184" s="168" t="s">
        <v>40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442</v>
      </c>
      <c r="AT184" s="151" t="s">
        <v>644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2286</v>
      </c>
    </row>
    <row r="185" spans="2:65" s="1" customFormat="1" ht="16.5" customHeight="1">
      <c r="B185" s="28"/>
      <c r="C185" s="139" t="s">
        <v>474</v>
      </c>
      <c r="D185" s="139" t="s">
        <v>316</v>
      </c>
      <c r="E185" s="140" t="s">
        <v>2287</v>
      </c>
      <c r="F185" s="141" t="s">
        <v>2288</v>
      </c>
      <c r="G185" s="142" t="s">
        <v>396</v>
      </c>
      <c r="H185" s="143">
        <v>1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2289</v>
      </c>
    </row>
    <row r="186" spans="2:65" s="1" customFormat="1" ht="21.75" customHeight="1">
      <c r="B186" s="28"/>
      <c r="C186" s="158" t="s">
        <v>478</v>
      </c>
      <c r="D186" s="158" t="s">
        <v>644</v>
      </c>
      <c r="E186" s="159" t="s">
        <v>2290</v>
      </c>
      <c r="F186" s="160" t="s">
        <v>2291</v>
      </c>
      <c r="G186" s="161" t="s">
        <v>396</v>
      </c>
      <c r="H186" s="162">
        <v>1</v>
      </c>
      <c r="I186" s="163"/>
      <c r="J186" s="164">
        <f t="shared" si="20"/>
        <v>0</v>
      </c>
      <c r="K186" s="165"/>
      <c r="L186" s="166"/>
      <c r="M186" s="167" t="s">
        <v>1</v>
      </c>
      <c r="N186" s="168" t="s">
        <v>40</v>
      </c>
      <c r="P186" s="149">
        <f t="shared" si="21"/>
        <v>0</v>
      </c>
      <c r="Q186" s="149">
        <v>0</v>
      </c>
      <c r="R186" s="149">
        <f t="shared" si="22"/>
        <v>0</v>
      </c>
      <c r="S186" s="149">
        <v>0</v>
      </c>
      <c r="T186" s="150">
        <f t="shared" si="23"/>
        <v>0</v>
      </c>
      <c r="AR186" s="151" t="s">
        <v>442</v>
      </c>
      <c r="AT186" s="151" t="s">
        <v>644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2292</v>
      </c>
    </row>
    <row r="187" spans="2:65" s="1" customFormat="1" ht="16.5" customHeight="1">
      <c r="B187" s="28"/>
      <c r="C187" s="139" t="s">
        <v>482</v>
      </c>
      <c r="D187" s="139" t="s">
        <v>316</v>
      </c>
      <c r="E187" s="140" t="s">
        <v>1864</v>
      </c>
      <c r="F187" s="141" t="s">
        <v>1865</v>
      </c>
      <c r="G187" s="142" t="s">
        <v>396</v>
      </c>
      <c r="H187" s="143">
        <v>3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2293</v>
      </c>
    </row>
    <row r="188" spans="2:65" s="1" customFormat="1" ht="24.2" customHeight="1">
      <c r="B188" s="28"/>
      <c r="C188" s="158" t="s">
        <v>486</v>
      </c>
      <c r="D188" s="158" t="s">
        <v>644</v>
      </c>
      <c r="E188" s="159" t="s">
        <v>2294</v>
      </c>
      <c r="F188" s="160" t="s">
        <v>2295</v>
      </c>
      <c r="G188" s="161" t="s">
        <v>396</v>
      </c>
      <c r="H188" s="162">
        <v>3</v>
      </c>
      <c r="I188" s="163"/>
      <c r="J188" s="164">
        <f t="shared" si="20"/>
        <v>0</v>
      </c>
      <c r="K188" s="165"/>
      <c r="L188" s="166"/>
      <c r="M188" s="167" t="s">
        <v>1</v>
      </c>
      <c r="N188" s="168" t="s">
        <v>40</v>
      </c>
      <c r="P188" s="149">
        <f t="shared" si="21"/>
        <v>0</v>
      </c>
      <c r="Q188" s="149">
        <v>0</v>
      </c>
      <c r="R188" s="149">
        <f t="shared" si="22"/>
        <v>0</v>
      </c>
      <c r="S188" s="149">
        <v>0</v>
      </c>
      <c r="T188" s="150">
        <f t="shared" si="23"/>
        <v>0</v>
      </c>
      <c r="AR188" s="151" t="s">
        <v>442</v>
      </c>
      <c r="AT188" s="151" t="s">
        <v>644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2296</v>
      </c>
    </row>
    <row r="189" spans="2:65" s="1" customFormat="1" ht="16.5" customHeight="1">
      <c r="B189" s="28"/>
      <c r="C189" s="139" t="s">
        <v>490</v>
      </c>
      <c r="D189" s="139" t="s">
        <v>316</v>
      </c>
      <c r="E189" s="140" t="s">
        <v>2297</v>
      </c>
      <c r="F189" s="141" t="s">
        <v>2298</v>
      </c>
      <c r="G189" s="142" t="s">
        <v>396</v>
      </c>
      <c r="H189" s="143">
        <v>3</v>
      </c>
      <c r="I189" s="144"/>
      <c r="J189" s="145">
        <f t="shared" si="20"/>
        <v>0</v>
      </c>
      <c r="K189" s="146"/>
      <c r="L189" s="28"/>
      <c r="M189" s="147" t="s">
        <v>1</v>
      </c>
      <c r="N189" s="148" t="s">
        <v>40</v>
      </c>
      <c r="P189" s="149">
        <f t="shared" si="21"/>
        <v>0</v>
      </c>
      <c r="Q189" s="149">
        <v>0</v>
      </c>
      <c r="R189" s="149">
        <f t="shared" si="22"/>
        <v>0</v>
      </c>
      <c r="S189" s="149">
        <v>0</v>
      </c>
      <c r="T189" s="150">
        <f t="shared" si="2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86</v>
      </c>
      <c r="BK189" s="152">
        <f t="shared" si="29"/>
        <v>0</v>
      </c>
      <c r="BL189" s="13" t="s">
        <v>378</v>
      </c>
      <c r="BM189" s="151" t="s">
        <v>2299</v>
      </c>
    </row>
    <row r="190" spans="2:65" s="1" customFormat="1" ht="24.2" customHeight="1">
      <c r="B190" s="28"/>
      <c r="C190" s="158" t="s">
        <v>494</v>
      </c>
      <c r="D190" s="158" t="s">
        <v>644</v>
      </c>
      <c r="E190" s="159" t="s">
        <v>2300</v>
      </c>
      <c r="F190" s="160" t="s">
        <v>2301</v>
      </c>
      <c r="G190" s="161" t="s">
        <v>396</v>
      </c>
      <c r="H190" s="162">
        <v>3</v>
      </c>
      <c r="I190" s="163"/>
      <c r="J190" s="164">
        <f t="shared" si="20"/>
        <v>0</v>
      </c>
      <c r="K190" s="165"/>
      <c r="L190" s="166"/>
      <c r="M190" s="167" t="s">
        <v>1</v>
      </c>
      <c r="N190" s="168" t="s">
        <v>40</v>
      </c>
      <c r="P190" s="149">
        <f t="shared" si="21"/>
        <v>0</v>
      </c>
      <c r="Q190" s="149">
        <v>0</v>
      </c>
      <c r="R190" s="149">
        <f t="shared" si="22"/>
        <v>0</v>
      </c>
      <c r="S190" s="149">
        <v>0</v>
      </c>
      <c r="T190" s="150">
        <f t="shared" si="2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2302</v>
      </c>
    </row>
    <row r="191" spans="2:65" s="1" customFormat="1" ht="16.5" customHeight="1">
      <c r="B191" s="28"/>
      <c r="C191" s="139" t="s">
        <v>498</v>
      </c>
      <c r="D191" s="139" t="s">
        <v>316</v>
      </c>
      <c r="E191" s="140" t="s">
        <v>2303</v>
      </c>
      <c r="F191" s="141" t="s">
        <v>2304</v>
      </c>
      <c r="G191" s="142" t="s">
        <v>396</v>
      </c>
      <c r="H191" s="143">
        <v>3</v>
      </c>
      <c r="I191" s="144"/>
      <c r="J191" s="145">
        <f t="shared" si="20"/>
        <v>0</v>
      </c>
      <c r="K191" s="146"/>
      <c r="L191" s="28"/>
      <c r="M191" s="147" t="s">
        <v>1</v>
      </c>
      <c r="N191" s="148" t="s">
        <v>40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2305</v>
      </c>
    </row>
    <row r="192" spans="2:65" s="1" customFormat="1" ht="24.2" customHeight="1">
      <c r="B192" s="28"/>
      <c r="C192" s="158" t="s">
        <v>504</v>
      </c>
      <c r="D192" s="158" t="s">
        <v>644</v>
      </c>
      <c r="E192" s="159" t="s">
        <v>1903</v>
      </c>
      <c r="F192" s="160" t="s">
        <v>1904</v>
      </c>
      <c r="G192" s="161" t="s">
        <v>396</v>
      </c>
      <c r="H192" s="162">
        <v>3</v>
      </c>
      <c r="I192" s="163"/>
      <c r="J192" s="164">
        <f t="shared" si="20"/>
        <v>0</v>
      </c>
      <c r="K192" s="165"/>
      <c r="L192" s="166"/>
      <c r="M192" s="167" t="s">
        <v>1</v>
      </c>
      <c r="N192" s="168" t="s">
        <v>40</v>
      </c>
      <c r="P192" s="149">
        <f t="shared" si="21"/>
        <v>0</v>
      </c>
      <c r="Q192" s="149">
        <v>0</v>
      </c>
      <c r="R192" s="149">
        <f t="shared" si="22"/>
        <v>0</v>
      </c>
      <c r="S192" s="149">
        <v>0</v>
      </c>
      <c r="T192" s="150">
        <f t="shared" si="2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86</v>
      </c>
      <c r="BK192" s="152">
        <f t="shared" si="29"/>
        <v>0</v>
      </c>
      <c r="BL192" s="13" t="s">
        <v>378</v>
      </c>
      <c r="BM192" s="151" t="s">
        <v>2306</v>
      </c>
    </row>
    <row r="193" spans="2:65" s="1" customFormat="1" ht="16.5" customHeight="1">
      <c r="B193" s="28"/>
      <c r="C193" s="139" t="s">
        <v>512</v>
      </c>
      <c r="D193" s="139" t="s">
        <v>316</v>
      </c>
      <c r="E193" s="140" t="s">
        <v>2307</v>
      </c>
      <c r="F193" s="141" t="s">
        <v>2308</v>
      </c>
      <c r="G193" s="142" t="s">
        <v>396</v>
      </c>
      <c r="H193" s="143">
        <v>2</v>
      </c>
      <c r="I193" s="144"/>
      <c r="J193" s="145">
        <f t="shared" si="20"/>
        <v>0</v>
      </c>
      <c r="K193" s="146"/>
      <c r="L193" s="28"/>
      <c r="M193" s="147" t="s">
        <v>1</v>
      </c>
      <c r="N193" s="148" t="s">
        <v>40</v>
      </c>
      <c r="P193" s="149">
        <f t="shared" si="21"/>
        <v>0</v>
      </c>
      <c r="Q193" s="149">
        <v>0</v>
      </c>
      <c r="R193" s="149">
        <f t="shared" si="22"/>
        <v>0</v>
      </c>
      <c r="S193" s="149">
        <v>0</v>
      </c>
      <c r="T193" s="150">
        <f t="shared" si="2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86</v>
      </c>
      <c r="BK193" s="152">
        <f t="shared" si="29"/>
        <v>0</v>
      </c>
      <c r="BL193" s="13" t="s">
        <v>378</v>
      </c>
      <c r="BM193" s="151" t="s">
        <v>2309</v>
      </c>
    </row>
    <row r="194" spans="2:65" s="1" customFormat="1" ht="24.2" customHeight="1">
      <c r="B194" s="28"/>
      <c r="C194" s="158" t="s">
        <v>518</v>
      </c>
      <c r="D194" s="158" t="s">
        <v>644</v>
      </c>
      <c r="E194" s="159" t="s">
        <v>2310</v>
      </c>
      <c r="F194" s="160" t="s">
        <v>2311</v>
      </c>
      <c r="G194" s="161" t="s">
        <v>396</v>
      </c>
      <c r="H194" s="162">
        <v>2</v>
      </c>
      <c r="I194" s="163"/>
      <c r="J194" s="164">
        <f t="shared" si="20"/>
        <v>0</v>
      </c>
      <c r="K194" s="165"/>
      <c r="L194" s="166"/>
      <c r="M194" s="167" t="s">
        <v>1</v>
      </c>
      <c r="N194" s="168" t="s">
        <v>40</v>
      </c>
      <c r="P194" s="149">
        <f t="shared" si="21"/>
        <v>0</v>
      </c>
      <c r="Q194" s="149">
        <v>0</v>
      </c>
      <c r="R194" s="149">
        <f t="shared" si="22"/>
        <v>0</v>
      </c>
      <c r="S194" s="149">
        <v>0</v>
      </c>
      <c r="T194" s="150">
        <f t="shared" si="23"/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86</v>
      </c>
      <c r="BK194" s="152">
        <f t="shared" si="29"/>
        <v>0</v>
      </c>
      <c r="BL194" s="13" t="s">
        <v>378</v>
      </c>
      <c r="BM194" s="151" t="s">
        <v>2312</v>
      </c>
    </row>
    <row r="195" spans="2:65" s="1" customFormat="1" ht="24.2" customHeight="1">
      <c r="B195" s="28"/>
      <c r="C195" s="139" t="s">
        <v>524</v>
      </c>
      <c r="D195" s="139" t="s">
        <v>316</v>
      </c>
      <c r="E195" s="140" t="s">
        <v>1930</v>
      </c>
      <c r="F195" s="141" t="s">
        <v>1931</v>
      </c>
      <c r="G195" s="142" t="s">
        <v>376</v>
      </c>
      <c r="H195" s="143">
        <v>29.3</v>
      </c>
      <c r="I195" s="144"/>
      <c r="J195" s="145">
        <f t="shared" si="20"/>
        <v>0</v>
      </c>
      <c r="K195" s="146"/>
      <c r="L195" s="28"/>
      <c r="M195" s="147" t="s">
        <v>1</v>
      </c>
      <c r="N195" s="148" t="s">
        <v>40</v>
      </c>
      <c r="P195" s="149">
        <f t="shared" si="21"/>
        <v>0</v>
      </c>
      <c r="Q195" s="149">
        <v>0</v>
      </c>
      <c r="R195" s="149">
        <f t="shared" si="22"/>
        <v>0</v>
      </c>
      <c r="S195" s="149">
        <v>0</v>
      </c>
      <c r="T195" s="150">
        <f t="shared" si="23"/>
        <v>0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86</v>
      </c>
      <c r="BK195" s="152">
        <f t="shared" si="29"/>
        <v>0</v>
      </c>
      <c r="BL195" s="13" t="s">
        <v>378</v>
      </c>
      <c r="BM195" s="151" t="s">
        <v>2313</v>
      </c>
    </row>
    <row r="196" spans="2:65" s="1" customFormat="1" ht="24.2" customHeight="1">
      <c r="B196" s="28"/>
      <c r="C196" s="139" t="s">
        <v>528</v>
      </c>
      <c r="D196" s="139" t="s">
        <v>316</v>
      </c>
      <c r="E196" s="140" t="s">
        <v>1933</v>
      </c>
      <c r="F196" s="141" t="s">
        <v>1934</v>
      </c>
      <c r="G196" s="142" t="s">
        <v>1497</v>
      </c>
      <c r="H196" s="171"/>
      <c r="I196" s="144"/>
      <c r="J196" s="145">
        <f t="shared" si="20"/>
        <v>0</v>
      </c>
      <c r="K196" s="146"/>
      <c r="L196" s="28"/>
      <c r="M196" s="147" t="s">
        <v>1</v>
      </c>
      <c r="N196" s="148" t="s">
        <v>40</v>
      </c>
      <c r="P196" s="149">
        <f t="shared" si="21"/>
        <v>0</v>
      </c>
      <c r="Q196" s="149">
        <v>0</v>
      </c>
      <c r="R196" s="149">
        <f t="shared" si="22"/>
        <v>0</v>
      </c>
      <c r="S196" s="149">
        <v>0</v>
      </c>
      <c r="T196" s="150">
        <f t="shared" si="23"/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86</v>
      </c>
      <c r="BK196" s="152">
        <f t="shared" si="29"/>
        <v>0</v>
      </c>
      <c r="BL196" s="13" t="s">
        <v>378</v>
      </c>
      <c r="BM196" s="151" t="s">
        <v>2314</v>
      </c>
    </row>
    <row r="197" spans="2:65" s="1" customFormat="1" ht="24.2" customHeight="1">
      <c r="B197" s="28"/>
      <c r="C197" s="139" t="s">
        <v>532</v>
      </c>
      <c r="D197" s="139" t="s">
        <v>316</v>
      </c>
      <c r="E197" s="140" t="s">
        <v>1936</v>
      </c>
      <c r="F197" s="141" t="s">
        <v>1937</v>
      </c>
      <c r="G197" s="142" t="s">
        <v>1497</v>
      </c>
      <c r="H197" s="171"/>
      <c r="I197" s="144"/>
      <c r="J197" s="145">
        <f t="shared" si="20"/>
        <v>0</v>
      </c>
      <c r="K197" s="146"/>
      <c r="L197" s="28"/>
      <c r="M197" s="147" t="s">
        <v>1</v>
      </c>
      <c r="N197" s="148" t="s">
        <v>40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86</v>
      </c>
      <c r="BK197" s="152">
        <f t="shared" si="29"/>
        <v>0</v>
      </c>
      <c r="BL197" s="13" t="s">
        <v>378</v>
      </c>
      <c r="BM197" s="151" t="s">
        <v>2315</v>
      </c>
    </row>
    <row r="198" spans="2:65" s="11" customFormat="1" ht="25.9" customHeight="1">
      <c r="B198" s="127"/>
      <c r="D198" s="128" t="s">
        <v>73</v>
      </c>
      <c r="E198" s="129" t="s">
        <v>644</v>
      </c>
      <c r="F198" s="129" t="s">
        <v>1464</v>
      </c>
      <c r="I198" s="130"/>
      <c r="J198" s="131">
        <f>BK198</f>
        <v>0</v>
      </c>
      <c r="L198" s="127"/>
      <c r="M198" s="132"/>
      <c r="P198" s="133">
        <f>P199</f>
        <v>0</v>
      </c>
      <c r="R198" s="133">
        <f>R199</f>
        <v>0</v>
      </c>
      <c r="T198" s="134">
        <f>T199</f>
        <v>0</v>
      </c>
      <c r="AR198" s="128" t="s">
        <v>90</v>
      </c>
      <c r="AT198" s="135" t="s">
        <v>73</v>
      </c>
      <c r="AU198" s="135" t="s">
        <v>74</v>
      </c>
      <c r="AY198" s="128" t="s">
        <v>314</v>
      </c>
      <c r="BK198" s="136">
        <f>BK199</f>
        <v>0</v>
      </c>
    </row>
    <row r="199" spans="2:65" s="11" customFormat="1" ht="22.9" customHeight="1">
      <c r="B199" s="127"/>
      <c r="D199" s="128" t="s">
        <v>73</v>
      </c>
      <c r="E199" s="137" t="s">
        <v>1663</v>
      </c>
      <c r="F199" s="137" t="s">
        <v>1664</v>
      </c>
      <c r="I199" s="130"/>
      <c r="J199" s="138">
        <f>BK199</f>
        <v>0</v>
      </c>
      <c r="L199" s="127"/>
      <c r="M199" s="132"/>
      <c r="P199" s="133">
        <f>SUM(P200:P205)</f>
        <v>0</v>
      </c>
      <c r="R199" s="133">
        <f>SUM(R200:R205)</f>
        <v>0</v>
      </c>
      <c r="T199" s="134">
        <f>SUM(T200:T205)</f>
        <v>0</v>
      </c>
      <c r="AR199" s="128" t="s">
        <v>90</v>
      </c>
      <c r="AT199" s="135" t="s">
        <v>73</v>
      </c>
      <c r="AU199" s="135" t="s">
        <v>81</v>
      </c>
      <c r="AY199" s="128" t="s">
        <v>314</v>
      </c>
      <c r="BK199" s="136">
        <f>SUM(BK200:BK205)</f>
        <v>0</v>
      </c>
    </row>
    <row r="200" spans="2:65" s="1" customFormat="1" ht="24.2" customHeight="1">
      <c r="B200" s="28"/>
      <c r="C200" s="139" t="s">
        <v>538</v>
      </c>
      <c r="D200" s="139" t="s">
        <v>316</v>
      </c>
      <c r="E200" s="140" t="s">
        <v>2316</v>
      </c>
      <c r="F200" s="141" t="s">
        <v>2317</v>
      </c>
      <c r="G200" s="142" t="s">
        <v>396</v>
      </c>
      <c r="H200" s="143">
        <v>1</v>
      </c>
      <c r="I200" s="144"/>
      <c r="J200" s="145">
        <f t="shared" ref="J200:J205" si="30">ROUND(I200*H200,2)</f>
        <v>0</v>
      </c>
      <c r="K200" s="146"/>
      <c r="L200" s="28"/>
      <c r="M200" s="147" t="s">
        <v>1</v>
      </c>
      <c r="N200" s="148" t="s">
        <v>40</v>
      </c>
      <c r="P200" s="149">
        <f t="shared" ref="P200:P205" si="31">O200*H200</f>
        <v>0</v>
      </c>
      <c r="Q200" s="149">
        <v>0</v>
      </c>
      <c r="R200" s="149">
        <f t="shared" ref="R200:R205" si="32">Q200*H200</f>
        <v>0</v>
      </c>
      <c r="S200" s="149">
        <v>0</v>
      </c>
      <c r="T200" s="150">
        <f t="shared" ref="T200:T205" si="33">S200*H200</f>
        <v>0</v>
      </c>
      <c r="AR200" s="151" t="s">
        <v>1198</v>
      </c>
      <c r="AT200" s="151" t="s">
        <v>316</v>
      </c>
      <c r="AU200" s="151" t="s">
        <v>86</v>
      </c>
      <c r="AY200" s="13" t="s">
        <v>314</v>
      </c>
      <c r="BE200" s="152">
        <f t="shared" ref="BE200:BE205" si="34">IF(N200="základná",J200,0)</f>
        <v>0</v>
      </c>
      <c r="BF200" s="152">
        <f t="shared" ref="BF200:BF205" si="35">IF(N200="znížená",J200,0)</f>
        <v>0</v>
      </c>
      <c r="BG200" s="152">
        <f t="shared" ref="BG200:BG205" si="36">IF(N200="zákl. prenesená",J200,0)</f>
        <v>0</v>
      </c>
      <c r="BH200" s="152">
        <f t="shared" ref="BH200:BH205" si="37">IF(N200="zníž. prenesená",J200,0)</f>
        <v>0</v>
      </c>
      <c r="BI200" s="152">
        <f t="shared" ref="BI200:BI205" si="38">IF(N200="nulová",J200,0)</f>
        <v>0</v>
      </c>
      <c r="BJ200" s="13" t="s">
        <v>86</v>
      </c>
      <c r="BK200" s="152">
        <f t="shared" ref="BK200:BK205" si="39">ROUND(I200*H200,2)</f>
        <v>0</v>
      </c>
      <c r="BL200" s="13" t="s">
        <v>1198</v>
      </c>
      <c r="BM200" s="151" t="s">
        <v>2318</v>
      </c>
    </row>
    <row r="201" spans="2:65" s="1" customFormat="1" ht="33" customHeight="1">
      <c r="B201" s="28"/>
      <c r="C201" s="158" t="s">
        <v>542</v>
      </c>
      <c r="D201" s="158" t="s">
        <v>644</v>
      </c>
      <c r="E201" s="159" t="s">
        <v>2319</v>
      </c>
      <c r="F201" s="160" t="s">
        <v>2320</v>
      </c>
      <c r="G201" s="161" t="s">
        <v>396</v>
      </c>
      <c r="H201" s="162">
        <v>1</v>
      </c>
      <c r="I201" s="163"/>
      <c r="J201" s="164">
        <f t="shared" si="30"/>
        <v>0</v>
      </c>
      <c r="K201" s="165"/>
      <c r="L201" s="166"/>
      <c r="M201" s="167" t="s">
        <v>1</v>
      </c>
      <c r="N201" s="168" t="s">
        <v>40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1670</v>
      </c>
      <c r="AT201" s="151" t="s">
        <v>644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1198</v>
      </c>
      <c r="BM201" s="151" t="s">
        <v>2321</v>
      </c>
    </row>
    <row r="202" spans="2:65" s="1" customFormat="1" ht="24.2" customHeight="1">
      <c r="B202" s="28"/>
      <c r="C202" s="139" t="s">
        <v>548</v>
      </c>
      <c r="D202" s="139" t="s">
        <v>316</v>
      </c>
      <c r="E202" s="140" t="s">
        <v>2322</v>
      </c>
      <c r="F202" s="141" t="s">
        <v>2323</v>
      </c>
      <c r="G202" s="142" t="s">
        <v>376</v>
      </c>
      <c r="H202" s="143">
        <v>24.3</v>
      </c>
      <c r="I202" s="144"/>
      <c r="J202" s="145">
        <f t="shared" si="30"/>
        <v>0</v>
      </c>
      <c r="K202" s="146"/>
      <c r="L202" s="28"/>
      <c r="M202" s="147" t="s">
        <v>1</v>
      </c>
      <c r="N202" s="148" t="s">
        <v>40</v>
      </c>
      <c r="P202" s="149">
        <f t="shared" si="31"/>
        <v>0</v>
      </c>
      <c r="Q202" s="149">
        <v>0</v>
      </c>
      <c r="R202" s="149">
        <f t="shared" si="32"/>
        <v>0</v>
      </c>
      <c r="S202" s="149">
        <v>0</v>
      </c>
      <c r="T202" s="150">
        <f t="shared" si="33"/>
        <v>0</v>
      </c>
      <c r="AR202" s="151" t="s">
        <v>1198</v>
      </c>
      <c r="AT202" s="151" t="s">
        <v>316</v>
      </c>
      <c r="AU202" s="151" t="s">
        <v>86</v>
      </c>
      <c r="AY202" s="13" t="s">
        <v>314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86</v>
      </c>
      <c r="BK202" s="152">
        <f t="shared" si="39"/>
        <v>0</v>
      </c>
      <c r="BL202" s="13" t="s">
        <v>1198</v>
      </c>
      <c r="BM202" s="151" t="s">
        <v>2324</v>
      </c>
    </row>
    <row r="203" spans="2:65" s="1" customFormat="1" ht="16.5" customHeight="1">
      <c r="B203" s="28"/>
      <c r="C203" s="139" t="s">
        <v>552</v>
      </c>
      <c r="D203" s="139" t="s">
        <v>316</v>
      </c>
      <c r="E203" s="140" t="s">
        <v>2325</v>
      </c>
      <c r="F203" s="141" t="s">
        <v>2326</v>
      </c>
      <c r="G203" s="142" t="s">
        <v>2327</v>
      </c>
      <c r="H203" s="143">
        <v>2</v>
      </c>
      <c r="I203" s="144"/>
      <c r="J203" s="145">
        <f t="shared" si="30"/>
        <v>0</v>
      </c>
      <c r="K203" s="146"/>
      <c r="L203" s="28"/>
      <c r="M203" s="147" t="s">
        <v>1</v>
      </c>
      <c r="N203" s="148" t="s">
        <v>40</v>
      </c>
      <c r="P203" s="149">
        <f t="shared" si="31"/>
        <v>0</v>
      </c>
      <c r="Q203" s="149">
        <v>0</v>
      </c>
      <c r="R203" s="149">
        <f t="shared" si="32"/>
        <v>0</v>
      </c>
      <c r="S203" s="149">
        <v>0</v>
      </c>
      <c r="T203" s="150">
        <f t="shared" si="33"/>
        <v>0</v>
      </c>
      <c r="AR203" s="151" t="s">
        <v>1198</v>
      </c>
      <c r="AT203" s="151" t="s">
        <v>316</v>
      </c>
      <c r="AU203" s="151" t="s">
        <v>86</v>
      </c>
      <c r="AY203" s="13" t="s">
        <v>314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86</v>
      </c>
      <c r="BK203" s="152">
        <f t="shared" si="39"/>
        <v>0</v>
      </c>
      <c r="BL203" s="13" t="s">
        <v>1198</v>
      </c>
      <c r="BM203" s="151" t="s">
        <v>2328</v>
      </c>
    </row>
    <row r="204" spans="2:65" s="1" customFormat="1" ht="16.5" customHeight="1">
      <c r="B204" s="28"/>
      <c r="C204" s="139" t="s">
        <v>559</v>
      </c>
      <c r="D204" s="139" t="s">
        <v>316</v>
      </c>
      <c r="E204" s="140" t="s">
        <v>1678</v>
      </c>
      <c r="F204" s="141" t="s">
        <v>1679</v>
      </c>
      <c r="G204" s="142" t="s">
        <v>1497</v>
      </c>
      <c r="H204" s="171"/>
      <c r="I204" s="144"/>
      <c r="J204" s="145">
        <f t="shared" si="30"/>
        <v>0</v>
      </c>
      <c r="K204" s="146"/>
      <c r="L204" s="28"/>
      <c r="M204" s="147" t="s">
        <v>1</v>
      </c>
      <c r="N204" s="148" t="s">
        <v>40</v>
      </c>
      <c r="P204" s="149">
        <f t="shared" si="31"/>
        <v>0</v>
      </c>
      <c r="Q204" s="149">
        <v>0</v>
      </c>
      <c r="R204" s="149">
        <f t="shared" si="32"/>
        <v>0</v>
      </c>
      <c r="S204" s="149">
        <v>0</v>
      </c>
      <c r="T204" s="150">
        <f t="shared" si="33"/>
        <v>0</v>
      </c>
      <c r="AR204" s="151" t="s">
        <v>1198</v>
      </c>
      <c r="AT204" s="151" t="s">
        <v>316</v>
      </c>
      <c r="AU204" s="151" t="s">
        <v>86</v>
      </c>
      <c r="AY204" s="13" t="s">
        <v>314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86</v>
      </c>
      <c r="BK204" s="152">
        <f t="shared" si="39"/>
        <v>0</v>
      </c>
      <c r="BL204" s="13" t="s">
        <v>1198</v>
      </c>
      <c r="BM204" s="151" t="s">
        <v>2329</v>
      </c>
    </row>
    <row r="205" spans="2:65" s="1" customFormat="1" ht="16.5" customHeight="1">
      <c r="B205" s="28"/>
      <c r="C205" s="139" t="s">
        <v>563</v>
      </c>
      <c r="D205" s="139" t="s">
        <v>316</v>
      </c>
      <c r="E205" s="140" t="s">
        <v>1684</v>
      </c>
      <c r="F205" s="141" t="s">
        <v>1685</v>
      </c>
      <c r="G205" s="142" t="s">
        <v>1497</v>
      </c>
      <c r="H205" s="171"/>
      <c r="I205" s="144"/>
      <c r="J205" s="145">
        <f t="shared" si="30"/>
        <v>0</v>
      </c>
      <c r="K205" s="146"/>
      <c r="L205" s="28"/>
      <c r="M205" s="147" t="s">
        <v>1</v>
      </c>
      <c r="N205" s="148" t="s">
        <v>40</v>
      </c>
      <c r="P205" s="149">
        <f t="shared" si="31"/>
        <v>0</v>
      </c>
      <c r="Q205" s="149">
        <v>0</v>
      </c>
      <c r="R205" s="149">
        <f t="shared" si="32"/>
        <v>0</v>
      </c>
      <c r="S205" s="149">
        <v>0</v>
      </c>
      <c r="T205" s="150">
        <f t="shared" si="33"/>
        <v>0</v>
      </c>
      <c r="AR205" s="151" t="s">
        <v>1198</v>
      </c>
      <c r="AT205" s="151" t="s">
        <v>316</v>
      </c>
      <c r="AU205" s="151" t="s">
        <v>86</v>
      </c>
      <c r="AY205" s="13" t="s">
        <v>314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86</v>
      </c>
      <c r="BK205" s="152">
        <f t="shared" si="39"/>
        <v>0</v>
      </c>
      <c r="BL205" s="13" t="s">
        <v>1198</v>
      </c>
      <c r="BM205" s="151" t="s">
        <v>2330</v>
      </c>
    </row>
    <row r="206" spans="2:65" s="11" customFormat="1" ht="25.9" customHeight="1">
      <c r="B206" s="127"/>
      <c r="D206" s="128" t="s">
        <v>73</v>
      </c>
      <c r="E206" s="129" t="s">
        <v>1450</v>
      </c>
      <c r="F206" s="129" t="s">
        <v>1451</v>
      </c>
      <c r="I206" s="130"/>
      <c r="J206" s="131">
        <f>BK206</f>
        <v>0</v>
      </c>
      <c r="L206" s="127"/>
      <c r="M206" s="132"/>
      <c r="P206" s="133">
        <f>P207</f>
        <v>0</v>
      </c>
      <c r="R206" s="133">
        <f>R207</f>
        <v>0</v>
      </c>
      <c r="T206" s="134">
        <f>T207</f>
        <v>0</v>
      </c>
      <c r="AR206" s="128" t="s">
        <v>95</v>
      </c>
      <c r="AT206" s="135" t="s">
        <v>73</v>
      </c>
      <c r="AU206" s="135" t="s">
        <v>74</v>
      </c>
      <c r="AY206" s="128" t="s">
        <v>314</v>
      </c>
      <c r="BK206" s="136">
        <f>BK207</f>
        <v>0</v>
      </c>
    </row>
    <row r="207" spans="2:65" s="1" customFormat="1" ht="37.9" customHeight="1">
      <c r="B207" s="28"/>
      <c r="C207" s="139" t="s">
        <v>569</v>
      </c>
      <c r="D207" s="139" t="s">
        <v>316</v>
      </c>
      <c r="E207" s="140" t="s">
        <v>2331</v>
      </c>
      <c r="F207" s="141" t="s">
        <v>2332</v>
      </c>
      <c r="G207" s="142" t="s">
        <v>1454</v>
      </c>
      <c r="H207" s="143">
        <v>8</v>
      </c>
      <c r="I207" s="144"/>
      <c r="J207" s="145">
        <f>ROUND(I207*H207,2)</f>
        <v>0</v>
      </c>
      <c r="K207" s="146"/>
      <c r="L207" s="28"/>
      <c r="M207" s="153" t="s">
        <v>1</v>
      </c>
      <c r="N207" s="154" t="s">
        <v>40</v>
      </c>
      <c r="O207" s="155"/>
      <c r="P207" s="156">
        <f>O207*H207</f>
        <v>0</v>
      </c>
      <c r="Q207" s="156">
        <v>0</v>
      </c>
      <c r="R207" s="156">
        <f>Q207*H207</f>
        <v>0</v>
      </c>
      <c r="S207" s="156">
        <v>0</v>
      </c>
      <c r="T207" s="157">
        <f>S207*H207</f>
        <v>0</v>
      </c>
      <c r="AR207" s="151" t="s">
        <v>1692</v>
      </c>
      <c r="AT207" s="151" t="s">
        <v>316</v>
      </c>
      <c r="AU207" s="151" t="s">
        <v>81</v>
      </c>
      <c r="AY207" s="13" t="s">
        <v>314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86</v>
      </c>
      <c r="BK207" s="152">
        <f>ROUND(I207*H207,2)</f>
        <v>0</v>
      </c>
      <c r="BL207" s="13" t="s">
        <v>1692</v>
      </c>
      <c r="BM207" s="151" t="s">
        <v>2333</v>
      </c>
    </row>
    <row r="208" spans="2:65" s="1" customFormat="1" ht="6.95" customHeight="1">
      <c r="B208" s="43"/>
      <c r="C208" s="44"/>
      <c r="D208" s="44"/>
      <c r="E208" s="44"/>
      <c r="F208" s="44"/>
      <c r="G208" s="44"/>
      <c r="H208" s="44"/>
      <c r="I208" s="44"/>
      <c r="J208" s="44"/>
      <c r="K208" s="44"/>
      <c r="L208" s="28"/>
    </row>
  </sheetData>
  <sheetProtection algorithmName="SHA-512" hashValue="/USaKixNWH5aAAqJkx2la71X3yL8PFmllu6WLkqb9tIa5DXLBiibEu5L+6JdmV22pJFPcTcBXksY+7OKWG4/Gw==" saltValue="wxolQDOa2/DBL9zoekEcqfnMabNTtmaUCvFtLho023OCRfzSx6qbg7W3ly+ZUciPtKVdJZ0+Mb0T7WH0bxPwvA==" spinCount="100000" sheet="1" objects="1" scenarios="1" formatColumns="0" formatRows="0" autoFilter="0"/>
  <autoFilter ref="C135:K207" xr:uid="{00000000-0009-0000-0000-00000B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0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136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2334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2335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ROUND((SUM(BE136:BE207)),  2)</f>
        <v>0</v>
      </c>
      <c r="G37" s="96"/>
      <c r="H37" s="96"/>
      <c r="I37" s="97">
        <v>0.2</v>
      </c>
      <c r="J37" s="95">
        <f>ROUND(((SUM(BE136:BE207))*I37),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ROUND((SUM(BF136:BF207)),  2)</f>
        <v>0</v>
      </c>
      <c r="G38" s="96"/>
      <c r="H38" s="96"/>
      <c r="I38" s="97">
        <v>0.2</v>
      </c>
      <c r="J38" s="95">
        <f>ROUND(((SUM(BF136:BF207))*I38),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ROUND((SUM(BG136:BG207)),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ROUND((SUM(BH136:BH207)),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ROUND((SUM(BI136:BI207)),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2334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SO.102_ASR1 - Búracie práce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J144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J185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J187</f>
        <v>0</v>
      </c>
      <c r="L105" s="110"/>
    </row>
    <row r="106" spans="2:47" s="9" customFormat="1" ht="19.899999999999999" hidden="1" customHeight="1">
      <c r="B106" s="114"/>
      <c r="D106" s="115" t="s">
        <v>293</v>
      </c>
      <c r="E106" s="116"/>
      <c r="F106" s="116"/>
      <c r="G106" s="116"/>
      <c r="H106" s="116"/>
      <c r="I106" s="116"/>
      <c r="J106" s="117">
        <f>J188</f>
        <v>0</v>
      </c>
      <c r="L106" s="114"/>
    </row>
    <row r="107" spans="2:47" s="9" customFormat="1" ht="19.899999999999999" hidden="1" customHeight="1">
      <c r="B107" s="114"/>
      <c r="D107" s="115" t="s">
        <v>294</v>
      </c>
      <c r="E107" s="116"/>
      <c r="F107" s="116"/>
      <c r="G107" s="116"/>
      <c r="H107" s="116"/>
      <c r="I107" s="116"/>
      <c r="J107" s="117">
        <f>J190</f>
        <v>0</v>
      </c>
      <c r="L107" s="114"/>
    </row>
    <row r="108" spans="2:47" s="9" customFormat="1" ht="19.899999999999999" hidden="1" customHeight="1">
      <c r="B108" s="114"/>
      <c r="D108" s="115" t="s">
        <v>295</v>
      </c>
      <c r="E108" s="116"/>
      <c r="F108" s="116"/>
      <c r="G108" s="116"/>
      <c r="H108" s="116"/>
      <c r="I108" s="116"/>
      <c r="J108" s="117">
        <f>J192</f>
        <v>0</v>
      </c>
      <c r="L108" s="114"/>
    </row>
    <row r="109" spans="2:47" s="9" customFormat="1" ht="19.899999999999999" hidden="1" customHeight="1">
      <c r="B109" s="114"/>
      <c r="D109" s="115" t="s">
        <v>296</v>
      </c>
      <c r="E109" s="116"/>
      <c r="F109" s="116"/>
      <c r="G109" s="116"/>
      <c r="H109" s="116"/>
      <c r="I109" s="116"/>
      <c r="J109" s="117">
        <f>J196</f>
        <v>0</v>
      </c>
      <c r="L109" s="114"/>
    </row>
    <row r="110" spans="2:47" s="9" customFormat="1" ht="19.899999999999999" hidden="1" customHeight="1">
      <c r="B110" s="114"/>
      <c r="D110" s="115" t="s">
        <v>297</v>
      </c>
      <c r="E110" s="116"/>
      <c r="F110" s="116"/>
      <c r="G110" s="116"/>
      <c r="H110" s="116"/>
      <c r="I110" s="116"/>
      <c r="J110" s="117">
        <f>J199</f>
        <v>0</v>
      </c>
      <c r="L110" s="114"/>
    </row>
    <row r="111" spans="2:47" s="9" customFormat="1" ht="19.899999999999999" hidden="1" customHeight="1">
      <c r="B111" s="114"/>
      <c r="D111" s="115" t="s">
        <v>298</v>
      </c>
      <c r="E111" s="116"/>
      <c r="F111" s="116"/>
      <c r="G111" s="116"/>
      <c r="H111" s="116"/>
      <c r="I111" s="116"/>
      <c r="J111" s="117">
        <f>J202</f>
        <v>0</v>
      </c>
      <c r="L111" s="114"/>
    </row>
    <row r="112" spans="2:47" s="9" customFormat="1" ht="19.899999999999999" hidden="1" customHeight="1">
      <c r="B112" s="114"/>
      <c r="D112" s="115" t="s">
        <v>299</v>
      </c>
      <c r="E112" s="116"/>
      <c r="F112" s="116"/>
      <c r="G112" s="116"/>
      <c r="H112" s="116"/>
      <c r="I112" s="116"/>
      <c r="J112" s="117">
        <f>J205</f>
        <v>0</v>
      </c>
      <c r="L112" s="114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301" t="str">
        <f>E7</f>
        <v>Rozšírenie kapacít MŠ Oštepová 1, Košice</v>
      </c>
      <c r="F122" s="302"/>
      <c r="G122" s="302"/>
      <c r="H122" s="302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301" t="s">
        <v>278</v>
      </c>
      <c r="F124" s="265"/>
      <c r="G124" s="265"/>
      <c r="H124" s="265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271" t="s">
        <v>2334</v>
      </c>
      <c r="F126" s="303"/>
      <c r="G126" s="303"/>
      <c r="H126" s="303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16.5" customHeight="1">
      <c r="B128" s="28"/>
      <c r="E128" s="289" t="str">
        <f>E13</f>
        <v>SO.102_ASR1 - Búracie práce</v>
      </c>
      <c r="F128" s="303"/>
      <c r="G128" s="303"/>
      <c r="H128" s="303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P137+P187</f>
        <v>0</v>
      </c>
      <c r="Q136" s="52"/>
      <c r="R136" s="124">
        <f>R137+R187</f>
        <v>14.894654500000001</v>
      </c>
      <c r="S136" s="52"/>
      <c r="T136" s="125">
        <f>T137+T187</f>
        <v>133.31800799999999</v>
      </c>
      <c r="AT136" s="13" t="s">
        <v>73</v>
      </c>
      <c r="AU136" s="13" t="s">
        <v>287</v>
      </c>
      <c r="BK136" s="126">
        <f>BK137+BK187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P138+P144+P185</f>
        <v>0</v>
      </c>
      <c r="R137" s="133">
        <f>R138+R144+R185</f>
        <v>14.876904500000002</v>
      </c>
      <c r="T137" s="134">
        <f>T138+T144+T185</f>
        <v>131.30105599999999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BK138+BK144+BK185</f>
        <v>0</v>
      </c>
    </row>
    <row r="138" spans="2:65" s="11" customFormat="1" ht="22.9" customHeight="1">
      <c r="B138" s="127"/>
      <c r="D138" s="128" t="s">
        <v>73</v>
      </c>
      <c r="E138" s="137" t="s">
        <v>81</v>
      </c>
      <c r="F138" s="137" t="s">
        <v>315</v>
      </c>
      <c r="I138" s="130"/>
      <c r="J138" s="138">
        <f>BK138</f>
        <v>0</v>
      </c>
      <c r="L138" s="127"/>
      <c r="M138" s="132"/>
      <c r="P138" s="133">
        <f>SUM(P139:P143)</f>
        <v>0</v>
      </c>
      <c r="R138" s="133">
        <f>SUM(R139:R143)</f>
        <v>0</v>
      </c>
      <c r="T138" s="134">
        <f>SUM(T139:T143)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SUM(BK139:BK143)</f>
        <v>0</v>
      </c>
    </row>
    <row r="139" spans="2:65" s="1" customFormat="1" ht="24.2" customHeight="1">
      <c r="B139" s="28"/>
      <c r="C139" s="139" t="s">
        <v>81</v>
      </c>
      <c r="D139" s="139" t="s">
        <v>316</v>
      </c>
      <c r="E139" s="140" t="s">
        <v>317</v>
      </c>
      <c r="F139" s="141" t="s">
        <v>318</v>
      </c>
      <c r="G139" s="142" t="s">
        <v>319</v>
      </c>
      <c r="H139" s="143">
        <v>20.97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2336</v>
      </c>
    </row>
    <row r="140" spans="2:65" s="1" customFormat="1" ht="33" customHeight="1">
      <c r="B140" s="28"/>
      <c r="C140" s="139" t="s">
        <v>86</v>
      </c>
      <c r="D140" s="139" t="s">
        <v>316</v>
      </c>
      <c r="E140" s="140" t="s">
        <v>321</v>
      </c>
      <c r="F140" s="141" t="s">
        <v>322</v>
      </c>
      <c r="G140" s="142" t="s">
        <v>319</v>
      </c>
      <c r="H140" s="143">
        <v>7.19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2337</v>
      </c>
    </row>
    <row r="141" spans="2:65" s="1" customFormat="1" ht="37.9" customHeight="1">
      <c r="B141" s="28"/>
      <c r="C141" s="139" t="s">
        <v>90</v>
      </c>
      <c r="D141" s="139" t="s">
        <v>316</v>
      </c>
      <c r="E141" s="140" t="s">
        <v>324</v>
      </c>
      <c r="F141" s="141" t="s">
        <v>325</v>
      </c>
      <c r="G141" s="142" t="s">
        <v>319</v>
      </c>
      <c r="H141" s="143">
        <v>57.52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2338</v>
      </c>
    </row>
    <row r="142" spans="2:65" s="1" customFormat="1" ht="16.5" customHeight="1">
      <c r="B142" s="28"/>
      <c r="C142" s="139" t="s">
        <v>95</v>
      </c>
      <c r="D142" s="139" t="s">
        <v>316</v>
      </c>
      <c r="E142" s="140" t="s">
        <v>327</v>
      </c>
      <c r="F142" s="141" t="s">
        <v>328</v>
      </c>
      <c r="G142" s="142" t="s">
        <v>319</v>
      </c>
      <c r="H142" s="143">
        <v>7.19</v>
      </c>
      <c r="I142" s="144"/>
      <c r="J142" s="145">
        <f>ROUND(I142*H142,2)</f>
        <v>0</v>
      </c>
      <c r="K142" s="146"/>
      <c r="L142" s="28"/>
      <c r="M142" s="147" t="s">
        <v>1</v>
      </c>
      <c r="N142" s="148" t="s">
        <v>40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2339</v>
      </c>
    </row>
    <row r="143" spans="2:65" s="1" customFormat="1" ht="24.2" customHeight="1">
      <c r="B143" s="28"/>
      <c r="C143" s="139" t="s">
        <v>330</v>
      </c>
      <c r="D143" s="139" t="s">
        <v>316</v>
      </c>
      <c r="E143" s="140" t="s">
        <v>331</v>
      </c>
      <c r="F143" s="141" t="s">
        <v>332</v>
      </c>
      <c r="G143" s="142" t="s">
        <v>333</v>
      </c>
      <c r="H143" s="143">
        <v>12.942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2340</v>
      </c>
    </row>
    <row r="144" spans="2:65" s="11" customFormat="1" ht="22.9" customHeight="1">
      <c r="B144" s="127"/>
      <c r="D144" s="128" t="s">
        <v>73</v>
      </c>
      <c r="E144" s="137" t="s">
        <v>335</v>
      </c>
      <c r="F144" s="137" t="s">
        <v>336</v>
      </c>
      <c r="I144" s="130"/>
      <c r="J144" s="138">
        <f>BK144</f>
        <v>0</v>
      </c>
      <c r="L144" s="127"/>
      <c r="M144" s="132"/>
      <c r="P144" s="133">
        <f>SUM(P145:P184)</f>
        <v>0</v>
      </c>
      <c r="R144" s="133">
        <f>SUM(R145:R184)</f>
        <v>14.876904500000002</v>
      </c>
      <c r="T144" s="134">
        <f>SUM(T145:T184)</f>
        <v>131.30105599999999</v>
      </c>
      <c r="AR144" s="128" t="s">
        <v>81</v>
      </c>
      <c r="AT144" s="135" t="s">
        <v>73</v>
      </c>
      <c r="AU144" s="135" t="s">
        <v>81</v>
      </c>
      <c r="AY144" s="128" t="s">
        <v>314</v>
      </c>
      <c r="BK144" s="136">
        <f>SUM(BK145:BK184)</f>
        <v>0</v>
      </c>
    </row>
    <row r="145" spans="2:65" s="1" customFormat="1" ht="33" customHeight="1">
      <c r="B145" s="28"/>
      <c r="C145" s="139" t="s">
        <v>337</v>
      </c>
      <c r="D145" s="139" t="s">
        <v>316</v>
      </c>
      <c r="E145" s="140" t="s">
        <v>338</v>
      </c>
      <c r="F145" s="141" t="s">
        <v>339</v>
      </c>
      <c r="G145" s="142" t="s">
        <v>340</v>
      </c>
      <c r="H145" s="143">
        <v>283.48</v>
      </c>
      <c r="I145" s="144"/>
      <c r="J145" s="145">
        <f t="shared" ref="J145:J184" si="0">ROUND(I145*H145,2)</f>
        <v>0</v>
      </c>
      <c r="K145" s="146"/>
      <c r="L145" s="28"/>
      <c r="M145" s="147" t="s">
        <v>1</v>
      </c>
      <c r="N145" s="148" t="s">
        <v>40</v>
      </c>
      <c r="P145" s="149">
        <f t="shared" ref="P145:P184" si="1">O145*H145</f>
        <v>0</v>
      </c>
      <c r="Q145" s="149">
        <v>2.572E-2</v>
      </c>
      <c r="R145" s="149">
        <f t="shared" ref="R145:R184" si="2">Q145*H145</f>
        <v>7.2911056000000007</v>
      </c>
      <c r="S145" s="149">
        <v>0</v>
      </c>
      <c r="T145" s="150">
        <f t="shared" ref="T145:T184" si="3">S145*H145</f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ref="BE145:BE184" si="4">IF(N145="základná",J145,0)</f>
        <v>0</v>
      </c>
      <c r="BF145" s="152">
        <f t="shared" ref="BF145:BF184" si="5">IF(N145="znížená",J145,0)</f>
        <v>0</v>
      </c>
      <c r="BG145" s="152">
        <f t="shared" ref="BG145:BG184" si="6">IF(N145="zákl. prenesená",J145,0)</f>
        <v>0</v>
      </c>
      <c r="BH145" s="152">
        <f t="shared" ref="BH145:BH184" si="7">IF(N145="zníž. prenesená",J145,0)</f>
        <v>0</v>
      </c>
      <c r="BI145" s="152">
        <f t="shared" ref="BI145:BI184" si="8">IF(N145="nulová",J145,0)</f>
        <v>0</v>
      </c>
      <c r="BJ145" s="13" t="s">
        <v>86</v>
      </c>
      <c r="BK145" s="152">
        <f t="shared" ref="BK145:BK184" si="9">ROUND(I145*H145,2)</f>
        <v>0</v>
      </c>
      <c r="BL145" s="13" t="s">
        <v>95</v>
      </c>
      <c r="BM145" s="151" t="s">
        <v>2341</v>
      </c>
    </row>
    <row r="146" spans="2:65" s="1" customFormat="1" ht="44.25" customHeight="1">
      <c r="B146" s="28"/>
      <c r="C146" s="139" t="s">
        <v>342</v>
      </c>
      <c r="D146" s="139" t="s">
        <v>316</v>
      </c>
      <c r="E146" s="140" t="s">
        <v>343</v>
      </c>
      <c r="F146" s="141" t="s">
        <v>344</v>
      </c>
      <c r="G146" s="142" t="s">
        <v>340</v>
      </c>
      <c r="H146" s="143">
        <v>566.96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2342</v>
      </c>
    </row>
    <row r="147" spans="2:65" s="1" customFormat="1" ht="33" customHeight="1">
      <c r="B147" s="28"/>
      <c r="C147" s="139" t="s">
        <v>346</v>
      </c>
      <c r="D147" s="139" t="s">
        <v>316</v>
      </c>
      <c r="E147" s="140" t="s">
        <v>347</v>
      </c>
      <c r="F147" s="141" t="s">
        <v>348</v>
      </c>
      <c r="G147" s="142" t="s">
        <v>340</v>
      </c>
      <c r="H147" s="143">
        <v>283.48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2.572E-2</v>
      </c>
      <c r="R147" s="149">
        <f t="shared" si="2"/>
        <v>7.2911056000000007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2343</v>
      </c>
    </row>
    <row r="148" spans="2:65" s="1" customFormat="1" ht="24.2" customHeight="1">
      <c r="B148" s="28"/>
      <c r="C148" s="139" t="s">
        <v>335</v>
      </c>
      <c r="D148" s="139" t="s">
        <v>316</v>
      </c>
      <c r="E148" s="140" t="s">
        <v>350</v>
      </c>
      <c r="F148" s="141" t="s">
        <v>351</v>
      </c>
      <c r="G148" s="142" t="s">
        <v>340</v>
      </c>
      <c r="H148" s="143">
        <v>192.61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1.5299999999999999E-3</v>
      </c>
      <c r="R148" s="149">
        <f t="shared" si="2"/>
        <v>0.29469329999999999</v>
      </c>
      <c r="S148" s="149">
        <v>0</v>
      </c>
      <c r="T148" s="150">
        <f t="shared" si="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2344</v>
      </c>
    </row>
    <row r="149" spans="2:65" s="1" customFormat="1" ht="37.9" customHeight="1">
      <c r="B149" s="28"/>
      <c r="C149" s="139" t="s">
        <v>353</v>
      </c>
      <c r="D149" s="139" t="s">
        <v>316</v>
      </c>
      <c r="E149" s="140" t="s">
        <v>354</v>
      </c>
      <c r="F149" s="141" t="s">
        <v>355</v>
      </c>
      <c r="G149" s="142" t="s">
        <v>340</v>
      </c>
      <c r="H149" s="143">
        <v>170.864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0.19600000000000001</v>
      </c>
      <c r="T149" s="150">
        <f t="shared" si="3"/>
        <v>33.489344000000003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2345</v>
      </c>
    </row>
    <row r="150" spans="2:65" s="1" customFormat="1" ht="44.25" customHeight="1">
      <c r="B150" s="28"/>
      <c r="C150" s="139" t="s">
        <v>357</v>
      </c>
      <c r="D150" s="139" t="s">
        <v>316</v>
      </c>
      <c r="E150" s="140" t="s">
        <v>358</v>
      </c>
      <c r="F150" s="141" t="s">
        <v>359</v>
      </c>
      <c r="G150" s="142" t="s">
        <v>319</v>
      </c>
      <c r="H150" s="143">
        <v>3.9510000000000001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1.905</v>
      </c>
      <c r="T150" s="150">
        <f t="shared" si="3"/>
        <v>7.5266549999999999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95</v>
      </c>
      <c r="BM150" s="151" t="s">
        <v>2346</v>
      </c>
    </row>
    <row r="151" spans="2:65" s="1" customFormat="1" ht="33" customHeight="1">
      <c r="B151" s="28"/>
      <c r="C151" s="139" t="s">
        <v>361</v>
      </c>
      <c r="D151" s="139" t="s">
        <v>316</v>
      </c>
      <c r="E151" s="140" t="s">
        <v>362</v>
      </c>
      <c r="F151" s="141" t="s">
        <v>363</v>
      </c>
      <c r="G151" s="142" t="s">
        <v>319</v>
      </c>
      <c r="H151" s="143">
        <v>2.39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2.4</v>
      </c>
      <c r="T151" s="150">
        <f t="shared" si="3"/>
        <v>5.7359999999999998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2347</v>
      </c>
    </row>
    <row r="152" spans="2:65" s="1" customFormat="1" ht="16.5" customHeight="1">
      <c r="B152" s="28"/>
      <c r="C152" s="139" t="s">
        <v>365</v>
      </c>
      <c r="D152" s="139" t="s">
        <v>316</v>
      </c>
      <c r="E152" s="140" t="s">
        <v>366</v>
      </c>
      <c r="F152" s="141" t="s">
        <v>367</v>
      </c>
      <c r="G152" s="142" t="s">
        <v>319</v>
      </c>
      <c r="H152" s="143">
        <v>0.33800000000000002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2.1</v>
      </c>
      <c r="T152" s="150">
        <f t="shared" si="3"/>
        <v>0.7098000000000001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2348</v>
      </c>
    </row>
    <row r="153" spans="2:65" s="1" customFormat="1" ht="16.5" customHeight="1">
      <c r="B153" s="28"/>
      <c r="C153" s="139" t="s">
        <v>369</v>
      </c>
      <c r="D153" s="139" t="s">
        <v>316</v>
      </c>
      <c r="E153" s="140" t="s">
        <v>370</v>
      </c>
      <c r="F153" s="141" t="s">
        <v>371</v>
      </c>
      <c r="G153" s="142" t="s">
        <v>319</v>
      </c>
      <c r="H153" s="143">
        <v>3.53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2.1</v>
      </c>
      <c r="T153" s="150">
        <f t="shared" si="3"/>
        <v>7.4130000000000003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2349</v>
      </c>
    </row>
    <row r="154" spans="2:65" s="1" customFormat="1" ht="16.5" customHeight="1">
      <c r="B154" s="28"/>
      <c r="C154" s="139" t="s">
        <v>373</v>
      </c>
      <c r="D154" s="139" t="s">
        <v>316</v>
      </c>
      <c r="E154" s="140" t="s">
        <v>374</v>
      </c>
      <c r="F154" s="141" t="s">
        <v>375</v>
      </c>
      <c r="G154" s="142" t="s">
        <v>376</v>
      </c>
      <c r="H154" s="143">
        <v>1.6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7.0000000000000007E-2</v>
      </c>
      <c r="T154" s="150">
        <f t="shared" si="3"/>
        <v>0.11200000000000002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2350</v>
      </c>
    </row>
    <row r="155" spans="2:65" s="1" customFormat="1" ht="24.2" customHeight="1">
      <c r="B155" s="28"/>
      <c r="C155" s="139" t="s">
        <v>378</v>
      </c>
      <c r="D155" s="139" t="s">
        <v>316</v>
      </c>
      <c r="E155" s="140" t="s">
        <v>379</v>
      </c>
      <c r="F155" s="141" t="s">
        <v>380</v>
      </c>
      <c r="G155" s="142" t="s">
        <v>376</v>
      </c>
      <c r="H155" s="143">
        <v>3.2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7.0000000000000007E-2</v>
      </c>
      <c r="T155" s="150">
        <f t="shared" si="3"/>
        <v>0.22400000000000003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2351</v>
      </c>
    </row>
    <row r="156" spans="2:65" s="1" customFormat="1" ht="37.9" customHeight="1">
      <c r="B156" s="28"/>
      <c r="C156" s="139" t="s">
        <v>382</v>
      </c>
      <c r="D156" s="139" t="s">
        <v>316</v>
      </c>
      <c r="E156" s="140" t="s">
        <v>383</v>
      </c>
      <c r="F156" s="141" t="s">
        <v>384</v>
      </c>
      <c r="G156" s="142" t="s">
        <v>319</v>
      </c>
      <c r="H156" s="143">
        <v>19.260000000000002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2.2000000000000002</v>
      </c>
      <c r="T156" s="150">
        <f t="shared" si="3"/>
        <v>42.372000000000007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2352</v>
      </c>
    </row>
    <row r="157" spans="2:65" s="1" customFormat="1" ht="37.9" customHeight="1">
      <c r="B157" s="28"/>
      <c r="C157" s="139" t="s">
        <v>386</v>
      </c>
      <c r="D157" s="139" t="s">
        <v>316</v>
      </c>
      <c r="E157" s="140" t="s">
        <v>387</v>
      </c>
      <c r="F157" s="141" t="s">
        <v>388</v>
      </c>
      <c r="G157" s="142" t="s">
        <v>340</v>
      </c>
      <c r="H157" s="143">
        <v>128.94999999999999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6.5000000000000002E-2</v>
      </c>
      <c r="T157" s="150">
        <f t="shared" si="3"/>
        <v>8.3817500000000003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2353</v>
      </c>
    </row>
    <row r="158" spans="2:65" s="1" customFormat="1" ht="33" customHeight="1">
      <c r="B158" s="28"/>
      <c r="C158" s="139" t="s">
        <v>390</v>
      </c>
      <c r="D158" s="139" t="s">
        <v>316</v>
      </c>
      <c r="E158" s="140" t="s">
        <v>391</v>
      </c>
      <c r="F158" s="141" t="s">
        <v>392</v>
      </c>
      <c r="G158" s="142" t="s">
        <v>340</v>
      </c>
      <c r="H158" s="143">
        <v>1.7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5.7000000000000002E-2</v>
      </c>
      <c r="T158" s="150">
        <f t="shared" si="3"/>
        <v>9.69E-2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95</v>
      </c>
      <c r="BM158" s="151" t="s">
        <v>2354</v>
      </c>
    </row>
    <row r="159" spans="2:65" s="1" customFormat="1" ht="24.2" customHeight="1">
      <c r="B159" s="28"/>
      <c r="C159" s="139" t="s">
        <v>7</v>
      </c>
      <c r="D159" s="139" t="s">
        <v>316</v>
      </c>
      <c r="E159" s="140" t="s">
        <v>394</v>
      </c>
      <c r="F159" s="141" t="s">
        <v>395</v>
      </c>
      <c r="G159" s="142" t="s">
        <v>396</v>
      </c>
      <c r="H159" s="143">
        <v>33</v>
      </c>
      <c r="I159" s="144"/>
      <c r="J159" s="145">
        <f t="shared" si="0"/>
        <v>0</v>
      </c>
      <c r="K159" s="146"/>
      <c r="L159" s="28"/>
      <c r="M159" s="147" t="s">
        <v>1</v>
      </c>
      <c r="N159" s="148" t="s">
        <v>40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1.2E-2</v>
      </c>
      <c r="T159" s="150">
        <f t="shared" si="3"/>
        <v>0.39600000000000002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95</v>
      </c>
      <c r="BM159" s="151" t="s">
        <v>2355</v>
      </c>
    </row>
    <row r="160" spans="2:65" s="1" customFormat="1" ht="24.2" customHeight="1">
      <c r="B160" s="28"/>
      <c r="C160" s="139" t="s">
        <v>398</v>
      </c>
      <c r="D160" s="139" t="s">
        <v>316</v>
      </c>
      <c r="E160" s="140" t="s">
        <v>399</v>
      </c>
      <c r="F160" s="141" t="s">
        <v>400</v>
      </c>
      <c r="G160" s="142" t="s">
        <v>396</v>
      </c>
      <c r="H160" s="143">
        <v>6</v>
      </c>
      <c r="I160" s="144"/>
      <c r="J160" s="145">
        <f t="shared" si="0"/>
        <v>0</v>
      </c>
      <c r="K160" s="146"/>
      <c r="L160" s="28"/>
      <c r="M160" s="147" t="s">
        <v>1</v>
      </c>
      <c r="N160" s="148" t="s">
        <v>40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1.6E-2</v>
      </c>
      <c r="T160" s="150">
        <f t="shared" si="3"/>
        <v>9.6000000000000002E-2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95</v>
      </c>
      <c r="BM160" s="151" t="s">
        <v>2356</v>
      </c>
    </row>
    <row r="161" spans="2:65" s="1" customFormat="1" ht="21.75" customHeight="1">
      <c r="B161" s="28"/>
      <c r="C161" s="139" t="s">
        <v>402</v>
      </c>
      <c r="D161" s="139" t="s">
        <v>316</v>
      </c>
      <c r="E161" s="140" t="s">
        <v>2357</v>
      </c>
      <c r="F161" s="141" t="s">
        <v>2358</v>
      </c>
      <c r="G161" s="142" t="s">
        <v>376</v>
      </c>
      <c r="H161" s="143">
        <v>10.9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8.0000000000000002E-3</v>
      </c>
      <c r="T161" s="150">
        <f t="shared" si="3"/>
        <v>8.72E-2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95</v>
      </c>
      <c r="BM161" s="151" t="s">
        <v>2359</v>
      </c>
    </row>
    <row r="162" spans="2:65" s="1" customFormat="1" ht="24.2" customHeight="1">
      <c r="B162" s="28"/>
      <c r="C162" s="139" t="s">
        <v>406</v>
      </c>
      <c r="D162" s="139" t="s">
        <v>316</v>
      </c>
      <c r="E162" s="140" t="s">
        <v>403</v>
      </c>
      <c r="F162" s="141" t="s">
        <v>404</v>
      </c>
      <c r="G162" s="142" t="s">
        <v>396</v>
      </c>
      <c r="H162" s="143">
        <v>16</v>
      </c>
      <c r="I162" s="144"/>
      <c r="J162" s="145">
        <f t="shared" si="0"/>
        <v>0</v>
      </c>
      <c r="K162" s="146"/>
      <c r="L162" s="28"/>
      <c r="M162" s="147" t="s">
        <v>1</v>
      </c>
      <c r="N162" s="148" t="s">
        <v>40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2.4E-2</v>
      </c>
      <c r="T162" s="150">
        <f t="shared" si="3"/>
        <v>0.38400000000000001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95</v>
      </c>
      <c r="BM162" s="151" t="s">
        <v>2360</v>
      </c>
    </row>
    <row r="163" spans="2:65" s="1" customFormat="1" ht="24.2" customHeight="1">
      <c r="B163" s="28"/>
      <c r="C163" s="139" t="s">
        <v>410</v>
      </c>
      <c r="D163" s="139" t="s">
        <v>316</v>
      </c>
      <c r="E163" s="140" t="s">
        <v>407</v>
      </c>
      <c r="F163" s="141" t="s">
        <v>408</v>
      </c>
      <c r="G163" s="142" t="s">
        <v>396</v>
      </c>
      <c r="H163" s="143">
        <v>3</v>
      </c>
      <c r="I163" s="144"/>
      <c r="J163" s="145">
        <f t="shared" si="0"/>
        <v>0</v>
      </c>
      <c r="K163" s="146"/>
      <c r="L163" s="28"/>
      <c r="M163" s="147" t="s">
        <v>1</v>
      </c>
      <c r="N163" s="148" t="s">
        <v>40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2.7E-2</v>
      </c>
      <c r="T163" s="150">
        <f t="shared" si="3"/>
        <v>8.1000000000000003E-2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95</v>
      </c>
      <c r="BM163" s="151" t="s">
        <v>2361</v>
      </c>
    </row>
    <row r="164" spans="2:65" s="1" customFormat="1" ht="24.2" customHeight="1">
      <c r="B164" s="28"/>
      <c r="C164" s="139" t="s">
        <v>414</v>
      </c>
      <c r="D164" s="139" t="s">
        <v>316</v>
      </c>
      <c r="E164" s="140" t="s">
        <v>411</v>
      </c>
      <c r="F164" s="141" t="s">
        <v>412</v>
      </c>
      <c r="G164" s="142" t="s">
        <v>340</v>
      </c>
      <c r="H164" s="143">
        <v>0.81</v>
      </c>
      <c r="I164" s="144"/>
      <c r="J164" s="145">
        <f t="shared" si="0"/>
        <v>0</v>
      </c>
      <c r="K164" s="146"/>
      <c r="L164" s="28"/>
      <c r="M164" s="147" t="s">
        <v>1</v>
      </c>
      <c r="N164" s="148" t="s">
        <v>40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4.1000000000000002E-2</v>
      </c>
      <c r="T164" s="150">
        <f t="shared" si="3"/>
        <v>3.3210000000000003E-2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86</v>
      </c>
      <c r="BK164" s="152">
        <f t="shared" si="9"/>
        <v>0</v>
      </c>
      <c r="BL164" s="13" t="s">
        <v>95</v>
      </c>
      <c r="BM164" s="151" t="s">
        <v>2362</v>
      </c>
    </row>
    <row r="165" spans="2:65" s="1" customFormat="1" ht="24.2" customHeight="1">
      <c r="B165" s="28"/>
      <c r="C165" s="139" t="s">
        <v>418</v>
      </c>
      <c r="D165" s="139" t="s">
        <v>316</v>
      </c>
      <c r="E165" s="140" t="s">
        <v>415</v>
      </c>
      <c r="F165" s="141" t="s">
        <v>416</v>
      </c>
      <c r="G165" s="142" t="s">
        <v>340</v>
      </c>
      <c r="H165" s="143">
        <v>3.02</v>
      </c>
      <c r="I165" s="144"/>
      <c r="J165" s="145">
        <f t="shared" si="0"/>
        <v>0</v>
      </c>
      <c r="K165" s="146"/>
      <c r="L165" s="28"/>
      <c r="M165" s="147" t="s">
        <v>1</v>
      </c>
      <c r="N165" s="148" t="s">
        <v>40</v>
      </c>
      <c r="P165" s="149">
        <f t="shared" si="1"/>
        <v>0</v>
      </c>
      <c r="Q165" s="149">
        <v>0</v>
      </c>
      <c r="R165" s="149">
        <f t="shared" si="2"/>
        <v>0</v>
      </c>
      <c r="S165" s="149">
        <v>3.1E-2</v>
      </c>
      <c r="T165" s="150">
        <f t="shared" si="3"/>
        <v>9.3619999999999995E-2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86</v>
      </c>
      <c r="BK165" s="152">
        <f t="shared" si="9"/>
        <v>0</v>
      </c>
      <c r="BL165" s="13" t="s">
        <v>95</v>
      </c>
      <c r="BM165" s="151" t="s">
        <v>2363</v>
      </c>
    </row>
    <row r="166" spans="2:65" s="1" customFormat="1" ht="24.2" customHeight="1">
      <c r="B166" s="28"/>
      <c r="C166" s="139" t="s">
        <v>422</v>
      </c>
      <c r="D166" s="139" t="s">
        <v>316</v>
      </c>
      <c r="E166" s="140" t="s">
        <v>419</v>
      </c>
      <c r="F166" s="141" t="s">
        <v>420</v>
      </c>
      <c r="G166" s="142" t="s">
        <v>340</v>
      </c>
      <c r="H166" s="143">
        <v>15.39</v>
      </c>
      <c r="I166" s="144"/>
      <c r="J166" s="145">
        <f t="shared" si="0"/>
        <v>0</v>
      </c>
      <c r="K166" s="146"/>
      <c r="L166" s="28"/>
      <c r="M166" s="147" t="s">
        <v>1</v>
      </c>
      <c r="N166" s="148" t="s">
        <v>40</v>
      </c>
      <c r="P166" s="149">
        <f t="shared" si="1"/>
        <v>0</v>
      </c>
      <c r="Q166" s="149">
        <v>0</v>
      </c>
      <c r="R166" s="149">
        <f t="shared" si="2"/>
        <v>0</v>
      </c>
      <c r="S166" s="149">
        <v>2.7E-2</v>
      </c>
      <c r="T166" s="150">
        <f t="shared" si="3"/>
        <v>0.41553000000000001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86</v>
      </c>
      <c r="BK166" s="152">
        <f t="shared" si="9"/>
        <v>0</v>
      </c>
      <c r="BL166" s="13" t="s">
        <v>95</v>
      </c>
      <c r="BM166" s="151" t="s">
        <v>2364</v>
      </c>
    </row>
    <row r="167" spans="2:65" s="1" customFormat="1" ht="24.2" customHeight="1">
      <c r="B167" s="28"/>
      <c r="C167" s="139" t="s">
        <v>426</v>
      </c>
      <c r="D167" s="139" t="s">
        <v>316</v>
      </c>
      <c r="E167" s="140" t="s">
        <v>423</v>
      </c>
      <c r="F167" s="141" t="s">
        <v>424</v>
      </c>
      <c r="G167" s="142" t="s">
        <v>340</v>
      </c>
      <c r="H167" s="143">
        <v>36.9</v>
      </c>
      <c r="I167" s="144"/>
      <c r="J167" s="145">
        <f t="shared" si="0"/>
        <v>0</v>
      </c>
      <c r="K167" s="146"/>
      <c r="L167" s="28"/>
      <c r="M167" s="147" t="s">
        <v>1</v>
      </c>
      <c r="N167" s="148" t="s">
        <v>40</v>
      </c>
      <c r="P167" s="149">
        <f t="shared" si="1"/>
        <v>0</v>
      </c>
      <c r="Q167" s="149">
        <v>0</v>
      </c>
      <c r="R167" s="149">
        <f t="shared" si="2"/>
        <v>0</v>
      </c>
      <c r="S167" s="149">
        <v>2.3E-2</v>
      </c>
      <c r="T167" s="150">
        <f t="shared" si="3"/>
        <v>0.8486999999999999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86</v>
      </c>
      <c r="BK167" s="152">
        <f t="shared" si="9"/>
        <v>0</v>
      </c>
      <c r="BL167" s="13" t="s">
        <v>95</v>
      </c>
      <c r="BM167" s="151" t="s">
        <v>2365</v>
      </c>
    </row>
    <row r="168" spans="2:65" s="1" customFormat="1" ht="24.2" customHeight="1">
      <c r="B168" s="28"/>
      <c r="C168" s="139" t="s">
        <v>430</v>
      </c>
      <c r="D168" s="139" t="s">
        <v>316</v>
      </c>
      <c r="E168" s="140" t="s">
        <v>431</v>
      </c>
      <c r="F168" s="141" t="s">
        <v>432</v>
      </c>
      <c r="G168" s="142" t="s">
        <v>340</v>
      </c>
      <c r="H168" s="143">
        <v>7.665</v>
      </c>
      <c r="I168" s="144"/>
      <c r="J168" s="145">
        <f t="shared" si="0"/>
        <v>0</v>
      </c>
      <c r="K168" s="146"/>
      <c r="L168" s="28"/>
      <c r="M168" s="147" t="s">
        <v>1</v>
      </c>
      <c r="N168" s="148" t="s">
        <v>40</v>
      </c>
      <c r="P168" s="149">
        <f t="shared" si="1"/>
        <v>0</v>
      </c>
      <c r="Q168" s="149">
        <v>0</v>
      </c>
      <c r="R168" s="149">
        <f t="shared" si="2"/>
        <v>0</v>
      </c>
      <c r="S168" s="149">
        <v>6.7000000000000004E-2</v>
      </c>
      <c r="T168" s="150">
        <f t="shared" si="3"/>
        <v>0.51355499999999998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3" t="s">
        <v>86</v>
      </c>
      <c r="BK168" s="152">
        <f t="shared" si="9"/>
        <v>0</v>
      </c>
      <c r="BL168" s="13" t="s">
        <v>95</v>
      </c>
      <c r="BM168" s="151" t="s">
        <v>2366</v>
      </c>
    </row>
    <row r="169" spans="2:65" s="1" customFormat="1" ht="24.2" customHeight="1">
      <c r="B169" s="28"/>
      <c r="C169" s="139" t="s">
        <v>434</v>
      </c>
      <c r="D169" s="139" t="s">
        <v>316</v>
      </c>
      <c r="E169" s="140" t="s">
        <v>439</v>
      </c>
      <c r="F169" s="141" t="s">
        <v>440</v>
      </c>
      <c r="G169" s="142" t="s">
        <v>340</v>
      </c>
      <c r="H169" s="143">
        <v>23.431999999999999</v>
      </c>
      <c r="I169" s="144"/>
      <c r="J169" s="145">
        <f t="shared" si="0"/>
        <v>0</v>
      </c>
      <c r="K169" s="146"/>
      <c r="L169" s="28"/>
      <c r="M169" s="147" t="s">
        <v>1</v>
      </c>
      <c r="N169" s="148" t="s">
        <v>40</v>
      </c>
      <c r="P169" s="149">
        <f t="shared" si="1"/>
        <v>0</v>
      </c>
      <c r="Q169" s="149">
        <v>0</v>
      </c>
      <c r="R169" s="149">
        <f t="shared" si="2"/>
        <v>0</v>
      </c>
      <c r="S169" s="149">
        <v>7.5999999999999998E-2</v>
      </c>
      <c r="T169" s="150">
        <f t="shared" si="3"/>
        <v>1.7808319999999997</v>
      </c>
      <c r="AR169" s="151" t="s">
        <v>95</v>
      </c>
      <c r="AT169" s="151" t="s">
        <v>316</v>
      </c>
      <c r="AU169" s="151" t="s">
        <v>86</v>
      </c>
      <c r="AY169" s="13" t="s">
        <v>314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3" t="s">
        <v>86</v>
      </c>
      <c r="BK169" s="152">
        <f t="shared" si="9"/>
        <v>0</v>
      </c>
      <c r="BL169" s="13" t="s">
        <v>95</v>
      </c>
      <c r="BM169" s="151" t="s">
        <v>2367</v>
      </c>
    </row>
    <row r="170" spans="2:65" s="1" customFormat="1" ht="24.2" customHeight="1">
      <c r="B170" s="28"/>
      <c r="C170" s="139" t="s">
        <v>438</v>
      </c>
      <c r="D170" s="139" t="s">
        <v>316</v>
      </c>
      <c r="E170" s="140" t="s">
        <v>443</v>
      </c>
      <c r="F170" s="141" t="s">
        <v>444</v>
      </c>
      <c r="G170" s="142" t="s">
        <v>340</v>
      </c>
      <c r="H170" s="143">
        <v>3.2320000000000002</v>
      </c>
      <c r="I170" s="144"/>
      <c r="J170" s="145">
        <f t="shared" si="0"/>
        <v>0</v>
      </c>
      <c r="K170" s="146"/>
      <c r="L170" s="28"/>
      <c r="M170" s="147" t="s">
        <v>1</v>
      </c>
      <c r="N170" s="148" t="s">
        <v>40</v>
      </c>
      <c r="P170" s="149">
        <f t="shared" si="1"/>
        <v>0</v>
      </c>
      <c r="Q170" s="149">
        <v>0</v>
      </c>
      <c r="R170" s="149">
        <f t="shared" si="2"/>
        <v>0</v>
      </c>
      <c r="S170" s="149">
        <v>6.3E-2</v>
      </c>
      <c r="T170" s="150">
        <f t="shared" si="3"/>
        <v>0.20361600000000002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3" t="s">
        <v>86</v>
      </c>
      <c r="BK170" s="152">
        <f t="shared" si="9"/>
        <v>0</v>
      </c>
      <c r="BL170" s="13" t="s">
        <v>95</v>
      </c>
      <c r="BM170" s="151" t="s">
        <v>2368</v>
      </c>
    </row>
    <row r="171" spans="2:65" s="1" customFormat="1" ht="21.75" customHeight="1">
      <c r="B171" s="28"/>
      <c r="C171" s="139" t="s">
        <v>442</v>
      </c>
      <c r="D171" s="139" t="s">
        <v>316</v>
      </c>
      <c r="E171" s="140" t="s">
        <v>447</v>
      </c>
      <c r="F171" s="141" t="s">
        <v>448</v>
      </c>
      <c r="G171" s="142" t="s">
        <v>376</v>
      </c>
      <c r="H171" s="143">
        <v>31.52</v>
      </c>
      <c r="I171" s="144"/>
      <c r="J171" s="145">
        <f t="shared" si="0"/>
        <v>0</v>
      </c>
      <c r="K171" s="146"/>
      <c r="L171" s="28"/>
      <c r="M171" s="147" t="s">
        <v>1</v>
      </c>
      <c r="N171" s="148" t="s">
        <v>40</v>
      </c>
      <c r="P171" s="149">
        <f t="shared" si="1"/>
        <v>0</v>
      </c>
      <c r="Q171" s="149">
        <v>0</v>
      </c>
      <c r="R171" s="149">
        <f t="shared" si="2"/>
        <v>0</v>
      </c>
      <c r="S171" s="149">
        <v>7.0000000000000001E-3</v>
      </c>
      <c r="T171" s="150">
        <f t="shared" si="3"/>
        <v>0.22064</v>
      </c>
      <c r="AR171" s="151" t="s">
        <v>95</v>
      </c>
      <c r="AT171" s="151" t="s">
        <v>316</v>
      </c>
      <c r="AU171" s="151" t="s">
        <v>86</v>
      </c>
      <c r="AY171" s="13" t="s">
        <v>314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3" t="s">
        <v>86</v>
      </c>
      <c r="BK171" s="152">
        <f t="shared" si="9"/>
        <v>0</v>
      </c>
      <c r="BL171" s="13" t="s">
        <v>95</v>
      </c>
      <c r="BM171" s="151" t="s">
        <v>2369</v>
      </c>
    </row>
    <row r="172" spans="2:65" s="1" customFormat="1" ht="24.2" customHeight="1">
      <c r="B172" s="28"/>
      <c r="C172" s="139" t="s">
        <v>446</v>
      </c>
      <c r="D172" s="139" t="s">
        <v>316</v>
      </c>
      <c r="E172" s="140" t="s">
        <v>451</v>
      </c>
      <c r="F172" s="141" t="s">
        <v>452</v>
      </c>
      <c r="G172" s="142" t="s">
        <v>396</v>
      </c>
      <c r="H172" s="143">
        <v>4</v>
      </c>
      <c r="I172" s="144"/>
      <c r="J172" s="145">
        <f t="shared" si="0"/>
        <v>0</v>
      </c>
      <c r="K172" s="146"/>
      <c r="L172" s="28"/>
      <c r="M172" s="147" t="s">
        <v>1</v>
      </c>
      <c r="N172" s="148" t="s">
        <v>40</v>
      </c>
      <c r="P172" s="149">
        <f t="shared" si="1"/>
        <v>0</v>
      </c>
      <c r="Q172" s="149">
        <v>0</v>
      </c>
      <c r="R172" s="149">
        <f t="shared" si="2"/>
        <v>0</v>
      </c>
      <c r="S172" s="149">
        <v>2.5999999999999999E-2</v>
      </c>
      <c r="T172" s="150">
        <f t="shared" si="3"/>
        <v>0.104</v>
      </c>
      <c r="AR172" s="151" t="s">
        <v>95</v>
      </c>
      <c r="AT172" s="151" t="s">
        <v>316</v>
      </c>
      <c r="AU172" s="151" t="s">
        <v>86</v>
      </c>
      <c r="AY172" s="13" t="s">
        <v>314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3" t="s">
        <v>86</v>
      </c>
      <c r="BK172" s="152">
        <f t="shared" si="9"/>
        <v>0</v>
      </c>
      <c r="BL172" s="13" t="s">
        <v>95</v>
      </c>
      <c r="BM172" s="151" t="s">
        <v>2370</v>
      </c>
    </row>
    <row r="173" spans="2:65" s="1" customFormat="1" ht="24.2" customHeight="1">
      <c r="B173" s="28"/>
      <c r="C173" s="139" t="s">
        <v>450</v>
      </c>
      <c r="D173" s="139" t="s">
        <v>316</v>
      </c>
      <c r="E173" s="140" t="s">
        <v>455</v>
      </c>
      <c r="F173" s="141" t="s">
        <v>456</v>
      </c>
      <c r="G173" s="142" t="s">
        <v>340</v>
      </c>
      <c r="H173" s="143">
        <v>6.3</v>
      </c>
      <c r="I173" s="144"/>
      <c r="J173" s="145">
        <f t="shared" si="0"/>
        <v>0</v>
      </c>
      <c r="K173" s="146"/>
      <c r="L173" s="28"/>
      <c r="M173" s="147" t="s">
        <v>1</v>
      </c>
      <c r="N173" s="148" t="s">
        <v>40</v>
      </c>
      <c r="P173" s="149">
        <f t="shared" si="1"/>
        <v>0</v>
      </c>
      <c r="Q173" s="149">
        <v>0</v>
      </c>
      <c r="R173" s="149">
        <f t="shared" si="2"/>
        <v>0</v>
      </c>
      <c r="S173" s="149">
        <v>6.2E-2</v>
      </c>
      <c r="T173" s="150">
        <f t="shared" si="3"/>
        <v>0.3906</v>
      </c>
      <c r="AR173" s="151" t="s">
        <v>95</v>
      </c>
      <c r="AT173" s="151" t="s">
        <v>316</v>
      </c>
      <c r="AU173" s="151" t="s">
        <v>86</v>
      </c>
      <c r="AY173" s="13" t="s">
        <v>314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3" t="s">
        <v>86</v>
      </c>
      <c r="BK173" s="152">
        <f t="shared" si="9"/>
        <v>0</v>
      </c>
      <c r="BL173" s="13" t="s">
        <v>95</v>
      </c>
      <c r="BM173" s="151" t="s">
        <v>2371</v>
      </c>
    </row>
    <row r="174" spans="2:65" s="1" customFormat="1" ht="37.9" customHeight="1">
      <c r="B174" s="28"/>
      <c r="C174" s="139" t="s">
        <v>454</v>
      </c>
      <c r="D174" s="139" t="s">
        <v>316</v>
      </c>
      <c r="E174" s="140" t="s">
        <v>2372</v>
      </c>
      <c r="F174" s="141" t="s">
        <v>2373</v>
      </c>
      <c r="G174" s="142" t="s">
        <v>340</v>
      </c>
      <c r="H174" s="143">
        <v>192.61</v>
      </c>
      <c r="I174" s="144"/>
      <c r="J174" s="145">
        <f t="shared" si="0"/>
        <v>0</v>
      </c>
      <c r="K174" s="146"/>
      <c r="L174" s="28"/>
      <c r="M174" s="147" t="s">
        <v>1</v>
      </c>
      <c r="N174" s="148" t="s">
        <v>40</v>
      </c>
      <c r="P174" s="149">
        <f t="shared" si="1"/>
        <v>0</v>
      </c>
      <c r="Q174" s="149">
        <v>0</v>
      </c>
      <c r="R174" s="149">
        <f t="shared" si="2"/>
        <v>0</v>
      </c>
      <c r="S174" s="149">
        <v>0.05</v>
      </c>
      <c r="T174" s="150">
        <f t="shared" si="3"/>
        <v>9.6305000000000014</v>
      </c>
      <c r="AR174" s="151" t="s">
        <v>95</v>
      </c>
      <c r="AT174" s="151" t="s">
        <v>316</v>
      </c>
      <c r="AU174" s="151" t="s">
        <v>86</v>
      </c>
      <c r="AY174" s="13" t="s">
        <v>314</v>
      </c>
      <c r="BE174" s="152">
        <f t="shared" si="4"/>
        <v>0</v>
      </c>
      <c r="BF174" s="152">
        <f t="shared" si="5"/>
        <v>0</v>
      </c>
      <c r="BG174" s="152">
        <f t="shared" si="6"/>
        <v>0</v>
      </c>
      <c r="BH174" s="152">
        <f t="shared" si="7"/>
        <v>0</v>
      </c>
      <c r="BI174" s="152">
        <f t="shared" si="8"/>
        <v>0</v>
      </c>
      <c r="BJ174" s="13" t="s">
        <v>86</v>
      </c>
      <c r="BK174" s="152">
        <f t="shared" si="9"/>
        <v>0</v>
      </c>
      <c r="BL174" s="13" t="s">
        <v>95</v>
      </c>
      <c r="BM174" s="151" t="s">
        <v>2374</v>
      </c>
    </row>
    <row r="175" spans="2:65" s="1" customFormat="1" ht="33" customHeight="1">
      <c r="B175" s="28"/>
      <c r="C175" s="139" t="s">
        <v>458</v>
      </c>
      <c r="D175" s="139" t="s">
        <v>316</v>
      </c>
      <c r="E175" s="140" t="s">
        <v>463</v>
      </c>
      <c r="F175" s="141" t="s">
        <v>464</v>
      </c>
      <c r="G175" s="142" t="s">
        <v>340</v>
      </c>
      <c r="H175" s="143">
        <v>139.68</v>
      </c>
      <c r="I175" s="144"/>
      <c r="J175" s="145">
        <f t="shared" si="0"/>
        <v>0</v>
      </c>
      <c r="K175" s="146"/>
      <c r="L175" s="28"/>
      <c r="M175" s="147" t="s">
        <v>1</v>
      </c>
      <c r="N175" s="148" t="s">
        <v>40</v>
      </c>
      <c r="P175" s="149">
        <f t="shared" si="1"/>
        <v>0</v>
      </c>
      <c r="Q175" s="149">
        <v>0</v>
      </c>
      <c r="R175" s="149">
        <f t="shared" si="2"/>
        <v>0</v>
      </c>
      <c r="S175" s="149">
        <v>4.5999999999999999E-2</v>
      </c>
      <c r="T175" s="150">
        <f t="shared" si="3"/>
        <v>6.4252799999999999</v>
      </c>
      <c r="AR175" s="151" t="s">
        <v>95</v>
      </c>
      <c r="AT175" s="151" t="s">
        <v>316</v>
      </c>
      <c r="AU175" s="151" t="s">
        <v>86</v>
      </c>
      <c r="AY175" s="13" t="s">
        <v>314</v>
      </c>
      <c r="BE175" s="152">
        <f t="shared" si="4"/>
        <v>0</v>
      </c>
      <c r="BF175" s="152">
        <f t="shared" si="5"/>
        <v>0</v>
      </c>
      <c r="BG175" s="152">
        <f t="shared" si="6"/>
        <v>0</v>
      </c>
      <c r="BH175" s="152">
        <f t="shared" si="7"/>
        <v>0</v>
      </c>
      <c r="BI175" s="152">
        <f t="shared" si="8"/>
        <v>0</v>
      </c>
      <c r="BJ175" s="13" t="s">
        <v>86</v>
      </c>
      <c r="BK175" s="152">
        <f t="shared" si="9"/>
        <v>0</v>
      </c>
      <c r="BL175" s="13" t="s">
        <v>95</v>
      </c>
      <c r="BM175" s="151" t="s">
        <v>2375</v>
      </c>
    </row>
    <row r="176" spans="2:65" s="1" customFormat="1" ht="37.9" customHeight="1">
      <c r="B176" s="28"/>
      <c r="C176" s="139" t="s">
        <v>462</v>
      </c>
      <c r="D176" s="139" t="s">
        <v>316</v>
      </c>
      <c r="E176" s="140" t="s">
        <v>467</v>
      </c>
      <c r="F176" s="141" t="s">
        <v>468</v>
      </c>
      <c r="G176" s="142" t="s">
        <v>340</v>
      </c>
      <c r="H176" s="143">
        <v>201.48</v>
      </c>
      <c r="I176" s="144"/>
      <c r="J176" s="145">
        <f t="shared" si="0"/>
        <v>0</v>
      </c>
      <c r="K176" s="146"/>
      <c r="L176" s="28"/>
      <c r="M176" s="147" t="s">
        <v>1</v>
      </c>
      <c r="N176" s="148" t="s">
        <v>40</v>
      </c>
      <c r="P176" s="149">
        <f t="shared" si="1"/>
        <v>0</v>
      </c>
      <c r="Q176" s="149">
        <v>0</v>
      </c>
      <c r="R176" s="149">
        <f t="shared" si="2"/>
        <v>0</v>
      </c>
      <c r="S176" s="149">
        <v>1.6E-2</v>
      </c>
      <c r="T176" s="150">
        <f t="shared" si="3"/>
        <v>3.2236799999999999</v>
      </c>
      <c r="AR176" s="151" t="s">
        <v>95</v>
      </c>
      <c r="AT176" s="151" t="s">
        <v>316</v>
      </c>
      <c r="AU176" s="151" t="s">
        <v>86</v>
      </c>
      <c r="AY176" s="13" t="s">
        <v>314</v>
      </c>
      <c r="BE176" s="152">
        <f t="shared" si="4"/>
        <v>0</v>
      </c>
      <c r="BF176" s="152">
        <f t="shared" si="5"/>
        <v>0</v>
      </c>
      <c r="BG176" s="152">
        <f t="shared" si="6"/>
        <v>0</v>
      </c>
      <c r="BH176" s="152">
        <f t="shared" si="7"/>
        <v>0</v>
      </c>
      <c r="BI176" s="152">
        <f t="shared" si="8"/>
        <v>0</v>
      </c>
      <c r="BJ176" s="13" t="s">
        <v>86</v>
      </c>
      <c r="BK176" s="152">
        <f t="shared" si="9"/>
        <v>0</v>
      </c>
      <c r="BL176" s="13" t="s">
        <v>95</v>
      </c>
      <c r="BM176" s="151" t="s">
        <v>2376</v>
      </c>
    </row>
    <row r="177" spans="2:65" s="1" customFormat="1" ht="37.9" customHeight="1">
      <c r="B177" s="28"/>
      <c r="C177" s="139" t="s">
        <v>466</v>
      </c>
      <c r="D177" s="139" t="s">
        <v>316</v>
      </c>
      <c r="E177" s="140" t="s">
        <v>471</v>
      </c>
      <c r="F177" s="141" t="s">
        <v>472</v>
      </c>
      <c r="G177" s="142" t="s">
        <v>340</v>
      </c>
      <c r="H177" s="143">
        <v>4.5830000000000002</v>
      </c>
      <c r="I177" s="144"/>
      <c r="J177" s="145">
        <f t="shared" si="0"/>
        <v>0</v>
      </c>
      <c r="K177" s="146"/>
      <c r="L177" s="28"/>
      <c r="M177" s="147" t="s">
        <v>1</v>
      </c>
      <c r="N177" s="148" t="s">
        <v>40</v>
      </c>
      <c r="P177" s="149">
        <f t="shared" si="1"/>
        <v>0</v>
      </c>
      <c r="Q177" s="149">
        <v>0</v>
      </c>
      <c r="R177" s="149">
        <f t="shared" si="2"/>
        <v>0</v>
      </c>
      <c r="S177" s="149">
        <v>6.8000000000000005E-2</v>
      </c>
      <c r="T177" s="150">
        <f t="shared" si="3"/>
        <v>0.31164400000000003</v>
      </c>
      <c r="AR177" s="151" t="s">
        <v>95</v>
      </c>
      <c r="AT177" s="151" t="s">
        <v>316</v>
      </c>
      <c r="AU177" s="151" t="s">
        <v>86</v>
      </c>
      <c r="AY177" s="13" t="s">
        <v>314</v>
      </c>
      <c r="BE177" s="152">
        <f t="shared" si="4"/>
        <v>0</v>
      </c>
      <c r="BF177" s="152">
        <f t="shared" si="5"/>
        <v>0</v>
      </c>
      <c r="BG177" s="152">
        <f t="shared" si="6"/>
        <v>0</v>
      </c>
      <c r="BH177" s="152">
        <f t="shared" si="7"/>
        <v>0</v>
      </c>
      <c r="BI177" s="152">
        <f t="shared" si="8"/>
        <v>0</v>
      </c>
      <c r="BJ177" s="13" t="s">
        <v>86</v>
      </c>
      <c r="BK177" s="152">
        <f t="shared" si="9"/>
        <v>0</v>
      </c>
      <c r="BL177" s="13" t="s">
        <v>95</v>
      </c>
      <c r="BM177" s="151" t="s">
        <v>2377</v>
      </c>
    </row>
    <row r="178" spans="2:65" s="1" customFormat="1" ht="24.2" customHeight="1">
      <c r="B178" s="28"/>
      <c r="C178" s="139" t="s">
        <v>470</v>
      </c>
      <c r="D178" s="139" t="s">
        <v>316</v>
      </c>
      <c r="E178" s="140" t="s">
        <v>475</v>
      </c>
      <c r="F178" s="141" t="s">
        <v>476</v>
      </c>
      <c r="G178" s="142" t="s">
        <v>333</v>
      </c>
      <c r="H178" s="143">
        <v>133.31800000000001</v>
      </c>
      <c r="I178" s="144"/>
      <c r="J178" s="145">
        <f t="shared" si="0"/>
        <v>0</v>
      </c>
      <c r="K178" s="146"/>
      <c r="L178" s="28"/>
      <c r="M178" s="147" t="s">
        <v>1</v>
      </c>
      <c r="N178" s="148" t="s">
        <v>40</v>
      </c>
      <c r="P178" s="149">
        <f t="shared" si="1"/>
        <v>0</v>
      </c>
      <c r="Q178" s="149">
        <v>0</v>
      </c>
      <c r="R178" s="149">
        <f t="shared" si="2"/>
        <v>0</v>
      </c>
      <c r="S178" s="149">
        <v>0</v>
      </c>
      <c r="T178" s="150">
        <f t="shared" si="3"/>
        <v>0</v>
      </c>
      <c r="AR178" s="151" t="s">
        <v>95</v>
      </c>
      <c r="AT178" s="151" t="s">
        <v>316</v>
      </c>
      <c r="AU178" s="151" t="s">
        <v>86</v>
      </c>
      <c r="AY178" s="13" t="s">
        <v>314</v>
      </c>
      <c r="BE178" s="152">
        <f t="shared" si="4"/>
        <v>0</v>
      </c>
      <c r="BF178" s="152">
        <f t="shared" si="5"/>
        <v>0</v>
      </c>
      <c r="BG178" s="152">
        <f t="shared" si="6"/>
        <v>0</v>
      </c>
      <c r="BH178" s="152">
        <f t="shared" si="7"/>
        <v>0</v>
      </c>
      <c r="BI178" s="152">
        <f t="shared" si="8"/>
        <v>0</v>
      </c>
      <c r="BJ178" s="13" t="s">
        <v>86</v>
      </c>
      <c r="BK178" s="152">
        <f t="shared" si="9"/>
        <v>0</v>
      </c>
      <c r="BL178" s="13" t="s">
        <v>95</v>
      </c>
      <c r="BM178" s="151" t="s">
        <v>2378</v>
      </c>
    </row>
    <row r="179" spans="2:65" s="1" customFormat="1" ht="21.75" customHeight="1">
      <c r="B179" s="28"/>
      <c r="C179" s="139" t="s">
        <v>474</v>
      </c>
      <c r="D179" s="139" t="s">
        <v>316</v>
      </c>
      <c r="E179" s="140" t="s">
        <v>479</v>
      </c>
      <c r="F179" s="141" t="s">
        <v>480</v>
      </c>
      <c r="G179" s="142" t="s">
        <v>333</v>
      </c>
      <c r="H179" s="143">
        <v>133.31800000000001</v>
      </c>
      <c r="I179" s="144"/>
      <c r="J179" s="145">
        <f t="shared" si="0"/>
        <v>0</v>
      </c>
      <c r="K179" s="146"/>
      <c r="L179" s="28"/>
      <c r="M179" s="147" t="s">
        <v>1</v>
      </c>
      <c r="N179" s="148" t="s">
        <v>40</v>
      </c>
      <c r="P179" s="149">
        <f t="shared" si="1"/>
        <v>0</v>
      </c>
      <c r="Q179" s="149">
        <v>0</v>
      </c>
      <c r="R179" s="149">
        <f t="shared" si="2"/>
        <v>0</v>
      </c>
      <c r="S179" s="149">
        <v>0</v>
      </c>
      <c r="T179" s="150">
        <f t="shared" si="3"/>
        <v>0</v>
      </c>
      <c r="AR179" s="151" t="s">
        <v>95</v>
      </c>
      <c r="AT179" s="151" t="s">
        <v>316</v>
      </c>
      <c r="AU179" s="151" t="s">
        <v>86</v>
      </c>
      <c r="AY179" s="13" t="s">
        <v>314</v>
      </c>
      <c r="BE179" s="152">
        <f t="shared" si="4"/>
        <v>0</v>
      </c>
      <c r="BF179" s="152">
        <f t="shared" si="5"/>
        <v>0</v>
      </c>
      <c r="BG179" s="152">
        <f t="shared" si="6"/>
        <v>0</v>
      </c>
      <c r="BH179" s="152">
        <f t="shared" si="7"/>
        <v>0</v>
      </c>
      <c r="BI179" s="152">
        <f t="shared" si="8"/>
        <v>0</v>
      </c>
      <c r="BJ179" s="13" t="s">
        <v>86</v>
      </c>
      <c r="BK179" s="152">
        <f t="shared" si="9"/>
        <v>0</v>
      </c>
      <c r="BL179" s="13" t="s">
        <v>95</v>
      </c>
      <c r="BM179" s="151" t="s">
        <v>2379</v>
      </c>
    </row>
    <row r="180" spans="2:65" s="1" customFormat="1" ht="24.2" customHeight="1">
      <c r="B180" s="28"/>
      <c r="C180" s="139" t="s">
        <v>478</v>
      </c>
      <c r="D180" s="139" t="s">
        <v>316</v>
      </c>
      <c r="E180" s="140" t="s">
        <v>483</v>
      </c>
      <c r="F180" s="141" t="s">
        <v>484</v>
      </c>
      <c r="G180" s="142" t="s">
        <v>333</v>
      </c>
      <c r="H180" s="143">
        <v>1333.18</v>
      </c>
      <c r="I180" s="144"/>
      <c r="J180" s="145">
        <f t="shared" si="0"/>
        <v>0</v>
      </c>
      <c r="K180" s="146"/>
      <c r="L180" s="28"/>
      <c r="M180" s="147" t="s">
        <v>1</v>
      </c>
      <c r="N180" s="148" t="s">
        <v>40</v>
      </c>
      <c r="P180" s="149">
        <f t="shared" si="1"/>
        <v>0</v>
      </c>
      <c r="Q180" s="149">
        <v>0</v>
      </c>
      <c r="R180" s="149">
        <f t="shared" si="2"/>
        <v>0</v>
      </c>
      <c r="S180" s="149">
        <v>0</v>
      </c>
      <c r="T180" s="150">
        <f t="shared" si="3"/>
        <v>0</v>
      </c>
      <c r="AR180" s="151" t="s">
        <v>95</v>
      </c>
      <c r="AT180" s="151" t="s">
        <v>316</v>
      </c>
      <c r="AU180" s="151" t="s">
        <v>86</v>
      </c>
      <c r="AY180" s="13" t="s">
        <v>314</v>
      </c>
      <c r="BE180" s="152">
        <f t="shared" si="4"/>
        <v>0</v>
      </c>
      <c r="BF180" s="152">
        <f t="shared" si="5"/>
        <v>0</v>
      </c>
      <c r="BG180" s="152">
        <f t="shared" si="6"/>
        <v>0</v>
      </c>
      <c r="BH180" s="152">
        <f t="shared" si="7"/>
        <v>0</v>
      </c>
      <c r="BI180" s="152">
        <f t="shared" si="8"/>
        <v>0</v>
      </c>
      <c r="BJ180" s="13" t="s">
        <v>86</v>
      </c>
      <c r="BK180" s="152">
        <f t="shared" si="9"/>
        <v>0</v>
      </c>
      <c r="BL180" s="13" t="s">
        <v>95</v>
      </c>
      <c r="BM180" s="151" t="s">
        <v>2380</v>
      </c>
    </row>
    <row r="181" spans="2:65" s="1" customFormat="1" ht="24.2" customHeight="1">
      <c r="B181" s="28"/>
      <c r="C181" s="139" t="s">
        <v>482</v>
      </c>
      <c r="D181" s="139" t="s">
        <v>316</v>
      </c>
      <c r="E181" s="140" t="s">
        <v>487</v>
      </c>
      <c r="F181" s="141" t="s">
        <v>488</v>
      </c>
      <c r="G181" s="142" t="s">
        <v>333</v>
      </c>
      <c r="H181" s="143">
        <v>133.31800000000001</v>
      </c>
      <c r="I181" s="144"/>
      <c r="J181" s="145">
        <f t="shared" si="0"/>
        <v>0</v>
      </c>
      <c r="K181" s="146"/>
      <c r="L181" s="28"/>
      <c r="M181" s="147" t="s">
        <v>1</v>
      </c>
      <c r="N181" s="148" t="s">
        <v>40</v>
      </c>
      <c r="P181" s="149">
        <f t="shared" si="1"/>
        <v>0</v>
      </c>
      <c r="Q181" s="149">
        <v>0</v>
      </c>
      <c r="R181" s="149">
        <f t="shared" si="2"/>
        <v>0</v>
      </c>
      <c r="S181" s="149">
        <v>0</v>
      </c>
      <c r="T181" s="150">
        <f t="shared" si="3"/>
        <v>0</v>
      </c>
      <c r="AR181" s="151" t="s">
        <v>95</v>
      </c>
      <c r="AT181" s="151" t="s">
        <v>316</v>
      </c>
      <c r="AU181" s="151" t="s">
        <v>86</v>
      </c>
      <c r="AY181" s="13" t="s">
        <v>314</v>
      </c>
      <c r="BE181" s="152">
        <f t="shared" si="4"/>
        <v>0</v>
      </c>
      <c r="BF181" s="152">
        <f t="shared" si="5"/>
        <v>0</v>
      </c>
      <c r="BG181" s="152">
        <f t="shared" si="6"/>
        <v>0</v>
      </c>
      <c r="BH181" s="152">
        <f t="shared" si="7"/>
        <v>0</v>
      </c>
      <c r="BI181" s="152">
        <f t="shared" si="8"/>
        <v>0</v>
      </c>
      <c r="BJ181" s="13" t="s">
        <v>86</v>
      </c>
      <c r="BK181" s="152">
        <f t="shared" si="9"/>
        <v>0</v>
      </c>
      <c r="BL181" s="13" t="s">
        <v>95</v>
      </c>
      <c r="BM181" s="151" t="s">
        <v>2381</v>
      </c>
    </row>
    <row r="182" spans="2:65" s="1" customFormat="1" ht="24.2" customHeight="1">
      <c r="B182" s="28"/>
      <c r="C182" s="139" t="s">
        <v>486</v>
      </c>
      <c r="D182" s="139" t="s">
        <v>316</v>
      </c>
      <c r="E182" s="140" t="s">
        <v>491</v>
      </c>
      <c r="F182" s="141" t="s">
        <v>492</v>
      </c>
      <c r="G182" s="142" t="s">
        <v>333</v>
      </c>
      <c r="H182" s="143">
        <v>666.59</v>
      </c>
      <c r="I182" s="144"/>
      <c r="J182" s="145">
        <f t="shared" si="0"/>
        <v>0</v>
      </c>
      <c r="K182" s="146"/>
      <c r="L182" s="28"/>
      <c r="M182" s="147" t="s">
        <v>1</v>
      </c>
      <c r="N182" s="148" t="s">
        <v>40</v>
      </c>
      <c r="P182" s="149">
        <f t="shared" si="1"/>
        <v>0</v>
      </c>
      <c r="Q182" s="149">
        <v>0</v>
      </c>
      <c r="R182" s="149">
        <f t="shared" si="2"/>
        <v>0</v>
      </c>
      <c r="S182" s="149">
        <v>0</v>
      </c>
      <c r="T182" s="150">
        <f t="shared" si="3"/>
        <v>0</v>
      </c>
      <c r="AR182" s="151" t="s">
        <v>95</v>
      </c>
      <c r="AT182" s="151" t="s">
        <v>316</v>
      </c>
      <c r="AU182" s="151" t="s">
        <v>86</v>
      </c>
      <c r="AY182" s="13" t="s">
        <v>314</v>
      </c>
      <c r="BE182" s="152">
        <f t="shared" si="4"/>
        <v>0</v>
      </c>
      <c r="BF182" s="152">
        <f t="shared" si="5"/>
        <v>0</v>
      </c>
      <c r="BG182" s="152">
        <f t="shared" si="6"/>
        <v>0</v>
      </c>
      <c r="BH182" s="152">
        <f t="shared" si="7"/>
        <v>0</v>
      </c>
      <c r="BI182" s="152">
        <f t="shared" si="8"/>
        <v>0</v>
      </c>
      <c r="BJ182" s="13" t="s">
        <v>86</v>
      </c>
      <c r="BK182" s="152">
        <f t="shared" si="9"/>
        <v>0</v>
      </c>
      <c r="BL182" s="13" t="s">
        <v>95</v>
      </c>
      <c r="BM182" s="151" t="s">
        <v>2382</v>
      </c>
    </row>
    <row r="183" spans="2:65" s="1" customFormat="1" ht="24.2" customHeight="1">
      <c r="B183" s="28"/>
      <c r="C183" s="139" t="s">
        <v>490</v>
      </c>
      <c r="D183" s="139" t="s">
        <v>316</v>
      </c>
      <c r="E183" s="140" t="s">
        <v>495</v>
      </c>
      <c r="F183" s="141" t="s">
        <v>496</v>
      </c>
      <c r="G183" s="142" t="s">
        <v>333</v>
      </c>
      <c r="H183" s="143">
        <v>125.672</v>
      </c>
      <c r="I183" s="144"/>
      <c r="J183" s="145">
        <f t="shared" si="0"/>
        <v>0</v>
      </c>
      <c r="K183" s="146"/>
      <c r="L183" s="28"/>
      <c r="M183" s="147" t="s">
        <v>1</v>
      </c>
      <c r="N183" s="148" t="s">
        <v>40</v>
      </c>
      <c r="P183" s="149">
        <f t="shared" si="1"/>
        <v>0</v>
      </c>
      <c r="Q183" s="149">
        <v>0</v>
      </c>
      <c r="R183" s="149">
        <f t="shared" si="2"/>
        <v>0</v>
      </c>
      <c r="S183" s="149">
        <v>0</v>
      </c>
      <c r="T183" s="150">
        <f t="shared" si="3"/>
        <v>0</v>
      </c>
      <c r="AR183" s="151" t="s">
        <v>95</v>
      </c>
      <c r="AT183" s="151" t="s">
        <v>316</v>
      </c>
      <c r="AU183" s="151" t="s">
        <v>86</v>
      </c>
      <c r="AY183" s="13" t="s">
        <v>314</v>
      </c>
      <c r="BE183" s="152">
        <f t="shared" si="4"/>
        <v>0</v>
      </c>
      <c r="BF183" s="152">
        <f t="shared" si="5"/>
        <v>0</v>
      </c>
      <c r="BG183" s="152">
        <f t="shared" si="6"/>
        <v>0</v>
      </c>
      <c r="BH183" s="152">
        <f t="shared" si="7"/>
        <v>0</v>
      </c>
      <c r="BI183" s="152">
        <f t="shared" si="8"/>
        <v>0</v>
      </c>
      <c r="BJ183" s="13" t="s">
        <v>86</v>
      </c>
      <c r="BK183" s="152">
        <f t="shared" si="9"/>
        <v>0</v>
      </c>
      <c r="BL183" s="13" t="s">
        <v>95</v>
      </c>
      <c r="BM183" s="151" t="s">
        <v>2383</v>
      </c>
    </row>
    <row r="184" spans="2:65" s="1" customFormat="1" ht="24.2" customHeight="1">
      <c r="B184" s="28"/>
      <c r="C184" s="139" t="s">
        <v>494</v>
      </c>
      <c r="D184" s="139" t="s">
        <v>316</v>
      </c>
      <c r="E184" s="140" t="s">
        <v>499</v>
      </c>
      <c r="F184" s="141" t="s">
        <v>500</v>
      </c>
      <c r="G184" s="142" t="s">
        <v>333</v>
      </c>
      <c r="H184" s="143">
        <v>7.6459999999999999</v>
      </c>
      <c r="I184" s="144"/>
      <c r="J184" s="145">
        <f t="shared" si="0"/>
        <v>0</v>
      </c>
      <c r="K184" s="146"/>
      <c r="L184" s="28"/>
      <c r="M184" s="147" t="s">
        <v>1</v>
      </c>
      <c r="N184" s="148" t="s">
        <v>40</v>
      </c>
      <c r="P184" s="149">
        <f t="shared" si="1"/>
        <v>0</v>
      </c>
      <c r="Q184" s="149">
        <v>0</v>
      </c>
      <c r="R184" s="149">
        <f t="shared" si="2"/>
        <v>0</v>
      </c>
      <c r="S184" s="149">
        <v>0</v>
      </c>
      <c r="T184" s="150">
        <f t="shared" si="3"/>
        <v>0</v>
      </c>
      <c r="AR184" s="151" t="s">
        <v>95</v>
      </c>
      <c r="AT184" s="151" t="s">
        <v>316</v>
      </c>
      <c r="AU184" s="151" t="s">
        <v>86</v>
      </c>
      <c r="AY184" s="13" t="s">
        <v>314</v>
      </c>
      <c r="BE184" s="152">
        <f t="shared" si="4"/>
        <v>0</v>
      </c>
      <c r="BF184" s="152">
        <f t="shared" si="5"/>
        <v>0</v>
      </c>
      <c r="BG184" s="152">
        <f t="shared" si="6"/>
        <v>0</v>
      </c>
      <c r="BH184" s="152">
        <f t="shared" si="7"/>
        <v>0</v>
      </c>
      <c r="BI184" s="152">
        <f t="shared" si="8"/>
        <v>0</v>
      </c>
      <c r="BJ184" s="13" t="s">
        <v>86</v>
      </c>
      <c r="BK184" s="152">
        <f t="shared" si="9"/>
        <v>0</v>
      </c>
      <c r="BL184" s="13" t="s">
        <v>95</v>
      </c>
      <c r="BM184" s="151" t="s">
        <v>2384</v>
      </c>
    </row>
    <row r="185" spans="2:65" s="11" customFormat="1" ht="22.9" customHeight="1">
      <c r="B185" s="127"/>
      <c r="D185" s="128" t="s">
        <v>73</v>
      </c>
      <c r="E185" s="137" t="s">
        <v>502</v>
      </c>
      <c r="F185" s="137" t="s">
        <v>503</v>
      </c>
      <c r="I185" s="130"/>
      <c r="J185" s="138">
        <f>BK185</f>
        <v>0</v>
      </c>
      <c r="L185" s="127"/>
      <c r="M185" s="132"/>
      <c r="P185" s="133">
        <f>P186</f>
        <v>0</v>
      </c>
      <c r="R185" s="133">
        <f>R186</f>
        <v>0</v>
      </c>
      <c r="T185" s="134">
        <f>T186</f>
        <v>0</v>
      </c>
      <c r="AR185" s="128" t="s">
        <v>81</v>
      </c>
      <c r="AT185" s="135" t="s">
        <v>73</v>
      </c>
      <c r="AU185" s="135" t="s">
        <v>81</v>
      </c>
      <c r="AY185" s="128" t="s">
        <v>314</v>
      </c>
      <c r="BK185" s="136">
        <f>BK186</f>
        <v>0</v>
      </c>
    </row>
    <row r="186" spans="2:65" s="1" customFormat="1" ht="24.2" customHeight="1">
      <c r="B186" s="28"/>
      <c r="C186" s="139" t="s">
        <v>498</v>
      </c>
      <c r="D186" s="139" t="s">
        <v>316</v>
      </c>
      <c r="E186" s="140" t="s">
        <v>505</v>
      </c>
      <c r="F186" s="141" t="s">
        <v>506</v>
      </c>
      <c r="G186" s="142" t="s">
        <v>333</v>
      </c>
      <c r="H186" s="143">
        <v>14.877000000000001</v>
      </c>
      <c r="I186" s="144"/>
      <c r="J186" s="145">
        <f>ROUND(I186*H186,2)</f>
        <v>0</v>
      </c>
      <c r="K186" s="146"/>
      <c r="L186" s="28"/>
      <c r="M186" s="147" t="s">
        <v>1</v>
      </c>
      <c r="N186" s="148" t="s">
        <v>40</v>
      </c>
      <c r="P186" s="149">
        <f>O186*H186</f>
        <v>0</v>
      </c>
      <c r="Q186" s="149">
        <v>0</v>
      </c>
      <c r="R186" s="149">
        <f>Q186*H186</f>
        <v>0</v>
      </c>
      <c r="S186" s="149">
        <v>0</v>
      </c>
      <c r="T186" s="150">
        <f>S186*H186</f>
        <v>0</v>
      </c>
      <c r="AR186" s="151" t="s">
        <v>95</v>
      </c>
      <c r="AT186" s="151" t="s">
        <v>316</v>
      </c>
      <c r="AU186" s="151" t="s">
        <v>86</v>
      </c>
      <c r="AY186" s="13" t="s">
        <v>314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3" t="s">
        <v>86</v>
      </c>
      <c r="BK186" s="152">
        <f>ROUND(I186*H186,2)</f>
        <v>0</v>
      </c>
      <c r="BL186" s="13" t="s">
        <v>95</v>
      </c>
      <c r="BM186" s="151" t="s">
        <v>2385</v>
      </c>
    </row>
    <row r="187" spans="2:65" s="11" customFormat="1" ht="25.9" customHeight="1">
      <c r="B187" s="127"/>
      <c r="D187" s="128" t="s">
        <v>73</v>
      </c>
      <c r="E187" s="129" t="s">
        <v>508</v>
      </c>
      <c r="F187" s="129" t="s">
        <v>509</v>
      </c>
      <c r="I187" s="130"/>
      <c r="J187" s="131">
        <f>BK187</f>
        <v>0</v>
      </c>
      <c r="L187" s="127"/>
      <c r="M187" s="132"/>
      <c r="P187" s="133">
        <f>P188+P190+P192+P196+P199+P202+P205</f>
        <v>0</v>
      </c>
      <c r="R187" s="133">
        <f>R188+R190+R192+R196+R199+R202+R205</f>
        <v>1.7750000000000002E-2</v>
      </c>
      <c r="T187" s="134">
        <f>T188+T190+T192+T196+T199+T202+T205</f>
        <v>2.0169520000000003</v>
      </c>
      <c r="AR187" s="128" t="s">
        <v>86</v>
      </c>
      <c r="AT187" s="135" t="s">
        <v>73</v>
      </c>
      <c r="AU187" s="135" t="s">
        <v>74</v>
      </c>
      <c r="AY187" s="128" t="s">
        <v>314</v>
      </c>
      <c r="BK187" s="136">
        <f>BK188+BK190+BK192+BK196+BK199+BK202+BK205</f>
        <v>0</v>
      </c>
    </row>
    <row r="188" spans="2:65" s="11" customFormat="1" ht="22.9" customHeight="1">
      <c r="B188" s="127"/>
      <c r="D188" s="128" t="s">
        <v>73</v>
      </c>
      <c r="E188" s="137" t="s">
        <v>510</v>
      </c>
      <c r="F188" s="137" t="s">
        <v>511</v>
      </c>
      <c r="I188" s="130"/>
      <c r="J188" s="138">
        <f>BK188</f>
        <v>0</v>
      </c>
      <c r="L188" s="127"/>
      <c r="M188" s="132"/>
      <c r="P188" s="133">
        <f>P189</f>
        <v>0</v>
      </c>
      <c r="R188" s="133">
        <f>R189</f>
        <v>0</v>
      </c>
      <c r="T188" s="134">
        <f>T189</f>
        <v>1.1556600000000001</v>
      </c>
      <c r="AR188" s="128" t="s">
        <v>86</v>
      </c>
      <c r="AT188" s="135" t="s">
        <v>73</v>
      </c>
      <c r="AU188" s="135" t="s">
        <v>81</v>
      </c>
      <c r="AY188" s="128" t="s">
        <v>314</v>
      </c>
      <c r="BK188" s="136">
        <f>BK189</f>
        <v>0</v>
      </c>
    </row>
    <row r="189" spans="2:65" s="1" customFormat="1" ht="16.5" customHeight="1">
      <c r="B189" s="28"/>
      <c r="C189" s="139" t="s">
        <v>504</v>
      </c>
      <c r="D189" s="139" t="s">
        <v>316</v>
      </c>
      <c r="E189" s="140" t="s">
        <v>513</v>
      </c>
      <c r="F189" s="141" t="s">
        <v>514</v>
      </c>
      <c r="G189" s="142" t="s">
        <v>340</v>
      </c>
      <c r="H189" s="143">
        <v>192.61</v>
      </c>
      <c r="I189" s="144"/>
      <c r="J189" s="145">
        <f>ROUND(I189*H189,2)</f>
        <v>0</v>
      </c>
      <c r="K189" s="146"/>
      <c r="L189" s="28"/>
      <c r="M189" s="147" t="s">
        <v>1</v>
      </c>
      <c r="N189" s="148" t="s">
        <v>40</v>
      </c>
      <c r="P189" s="149">
        <f>O189*H189</f>
        <v>0</v>
      </c>
      <c r="Q189" s="149">
        <v>0</v>
      </c>
      <c r="R189" s="149">
        <f>Q189*H189</f>
        <v>0</v>
      </c>
      <c r="S189" s="149">
        <v>6.0000000000000001E-3</v>
      </c>
      <c r="T189" s="150">
        <f>S189*H189</f>
        <v>1.1556600000000001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86</v>
      </c>
      <c r="BK189" s="152">
        <f>ROUND(I189*H189,2)</f>
        <v>0</v>
      </c>
      <c r="BL189" s="13" t="s">
        <v>378</v>
      </c>
      <c r="BM189" s="151" t="s">
        <v>2386</v>
      </c>
    </row>
    <row r="190" spans="2:65" s="11" customFormat="1" ht="22.9" customHeight="1">
      <c r="B190" s="127"/>
      <c r="D190" s="128" t="s">
        <v>73</v>
      </c>
      <c r="E190" s="137" t="s">
        <v>516</v>
      </c>
      <c r="F190" s="137" t="s">
        <v>517</v>
      </c>
      <c r="I190" s="130"/>
      <c r="J190" s="138">
        <f>BK190</f>
        <v>0</v>
      </c>
      <c r="L190" s="127"/>
      <c r="M190" s="132"/>
      <c r="P190" s="133">
        <f>P191</f>
        <v>0</v>
      </c>
      <c r="R190" s="133">
        <f>R191</f>
        <v>0</v>
      </c>
      <c r="T190" s="134">
        <f>T191</f>
        <v>4.0219999999999999E-2</v>
      </c>
      <c r="AR190" s="128" t="s">
        <v>86</v>
      </c>
      <c r="AT190" s="135" t="s">
        <v>73</v>
      </c>
      <c r="AU190" s="135" t="s">
        <v>81</v>
      </c>
      <c r="AY190" s="128" t="s">
        <v>314</v>
      </c>
      <c r="BK190" s="136">
        <f>BK191</f>
        <v>0</v>
      </c>
    </row>
    <row r="191" spans="2:65" s="1" customFormat="1" ht="16.5" customHeight="1">
      <c r="B191" s="28"/>
      <c r="C191" s="139" t="s">
        <v>512</v>
      </c>
      <c r="D191" s="139" t="s">
        <v>316</v>
      </c>
      <c r="E191" s="140" t="s">
        <v>519</v>
      </c>
      <c r="F191" s="141" t="s">
        <v>520</v>
      </c>
      <c r="G191" s="142" t="s">
        <v>396</v>
      </c>
      <c r="H191" s="143">
        <v>2</v>
      </c>
      <c r="I191" s="144"/>
      <c r="J191" s="145">
        <f>ROUND(I191*H191,2)</f>
        <v>0</v>
      </c>
      <c r="K191" s="146"/>
      <c r="L191" s="28"/>
      <c r="M191" s="147" t="s">
        <v>1</v>
      </c>
      <c r="N191" s="148" t="s">
        <v>40</v>
      </c>
      <c r="P191" s="149">
        <f>O191*H191</f>
        <v>0</v>
      </c>
      <c r="Q191" s="149">
        <v>0</v>
      </c>
      <c r="R191" s="149">
        <f>Q191*H191</f>
        <v>0</v>
      </c>
      <c r="S191" s="149">
        <v>2.0109999999999999E-2</v>
      </c>
      <c r="T191" s="150">
        <f>S191*H191</f>
        <v>4.0219999999999999E-2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86</v>
      </c>
      <c r="BK191" s="152">
        <f>ROUND(I191*H191,2)</f>
        <v>0</v>
      </c>
      <c r="BL191" s="13" t="s">
        <v>378</v>
      </c>
      <c r="BM191" s="151" t="s">
        <v>2387</v>
      </c>
    </row>
    <row r="192" spans="2:65" s="11" customFormat="1" ht="22.9" customHeight="1">
      <c r="B192" s="127"/>
      <c r="D192" s="128" t="s">
        <v>73</v>
      </c>
      <c r="E192" s="137" t="s">
        <v>522</v>
      </c>
      <c r="F192" s="137" t="s">
        <v>523</v>
      </c>
      <c r="I192" s="130"/>
      <c r="J192" s="138">
        <f>BK192</f>
        <v>0</v>
      </c>
      <c r="L192" s="127"/>
      <c r="M192" s="132"/>
      <c r="P192" s="133">
        <f>SUM(P193:P195)</f>
        <v>0</v>
      </c>
      <c r="R192" s="133">
        <f>SUM(R193:R195)</f>
        <v>0</v>
      </c>
      <c r="T192" s="134">
        <f>SUM(T193:T195)</f>
        <v>0.19364200000000001</v>
      </c>
      <c r="AR192" s="128" t="s">
        <v>86</v>
      </c>
      <c r="AT192" s="135" t="s">
        <v>73</v>
      </c>
      <c r="AU192" s="135" t="s">
        <v>81</v>
      </c>
      <c r="AY192" s="128" t="s">
        <v>314</v>
      </c>
      <c r="BK192" s="136">
        <f>SUM(BK193:BK195)</f>
        <v>0</v>
      </c>
    </row>
    <row r="193" spans="2:65" s="1" customFormat="1" ht="24.2" customHeight="1">
      <c r="B193" s="28"/>
      <c r="C193" s="139" t="s">
        <v>518</v>
      </c>
      <c r="D193" s="139" t="s">
        <v>316</v>
      </c>
      <c r="E193" s="140" t="s">
        <v>525</v>
      </c>
      <c r="F193" s="141" t="s">
        <v>526</v>
      </c>
      <c r="G193" s="142" t="s">
        <v>396</v>
      </c>
      <c r="H193" s="143">
        <v>2</v>
      </c>
      <c r="I193" s="144"/>
      <c r="J193" s="145">
        <f>ROUND(I193*H193,2)</f>
        <v>0</v>
      </c>
      <c r="K193" s="146"/>
      <c r="L193" s="28"/>
      <c r="M193" s="147" t="s">
        <v>1</v>
      </c>
      <c r="N193" s="148" t="s">
        <v>40</v>
      </c>
      <c r="P193" s="149">
        <f>O193*H193</f>
        <v>0</v>
      </c>
      <c r="Q193" s="149">
        <v>0</v>
      </c>
      <c r="R193" s="149">
        <f>Q193*H193</f>
        <v>0</v>
      </c>
      <c r="S193" s="149">
        <v>2.0500000000000001E-2</v>
      </c>
      <c r="T193" s="150">
        <f>S193*H193</f>
        <v>4.1000000000000002E-2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3" t="s">
        <v>86</v>
      </c>
      <c r="BK193" s="152">
        <f>ROUND(I193*H193,2)</f>
        <v>0</v>
      </c>
      <c r="BL193" s="13" t="s">
        <v>378</v>
      </c>
      <c r="BM193" s="151" t="s">
        <v>2388</v>
      </c>
    </row>
    <row r="194" spans="2:65" s="1" customFormat="1" ht="24.2" customHeight="1">
      <c r="B194" s="28"/>
      <c r="C194" s="139" t="s">
        <v>524</v>
      </c>
      <c r="D194" s="139" t="s">
        <v>316</v>
      </c>
      <c r="E194" s="140" t="s">
        <v>529</v>
      </c>
      <c r="F194" s="141" t="s">
        <v>530</v>
      </c>
      <c r="G194" s="142" t="s">
        <v>376</v>
      </c>
      <c r="H194" s="143">
        <v>34.6</v>
      </c>
      <c r="I194" s="144"/>
      <c r="J194" s="145">
        <f>ROUND(I194*H194,2)</f>
        <v>0</v>
      </c>
      <c r="K194" s="146"/>
      <c r="L194" s="28"/>
      <c r="M194" s="147" t="s">
        <v>1</v>
      </c>
      <c r="N194" s="148" t="s">
        <v>40</v>
      </c>
      <c r="P194" s="149">
        <f>O194*H194</f>
        <v>0</v>
      </c>
      <c r="Q194" s="149">
        <v>0</v>
      </c>
      <c r="R194" s="149">
        <f>Q194*H194</f>
        <v>0</v>
      </c>
      <c r="S194" s="149">
        <v>1.3500000000000001E-3</v>
      </c>
      <c r="T194" s="150">
        <f>S194*H194</f>
        <v>4.6710000000000002E-2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86</v>
      </c>
      <c r="BK194" s="152">
        <f>ROUND(I194*H194,2)</f>
        <v>0</v>
      </c>
      <c r="BL194" s="13" t="s">
        <v>378</v>
      </c>
      <c r="BM194" s="151" t="s">
        <v>2389</v>
      </c>
    </row>
    <row r="195" spans="2:65" s="1" customFormat="1" ht="24.2" customHeight="1">
      <c r="B195" s="28"/>
      <c r="C195" s="139" t="s">
        <v>528</v>
      </c>
      <c r="D195" s="139" t="s">
        <v>316</v>
      </c>
      <c r="E195" s="140" t="s">
        <v>533</v>
      </c>
      <c r="F195" s="141" t="s">
        <v>534</v>
      </c>
      <c r="G195" s="142" t="s">
        <v>376</v>
      </c>
      <c r="H195" s="143">
        <v>74.599999999999994</v>
      </c>
      <c r="I195" s="144"/>
      <c r="J195" s="145">
        <f>ROUND(I195*H195,2)</f>
        <v>0</v>
      </c>
      <c r="K195" s="146"/>
      <c r="L195" s="28"/>
      <c r="M195" s="147" t="s">
        <v>1</v>
      </c>
      <c r="N195" s="148" t="s">
        <v>40</v>
      </c>
      <c r="P195" s="149">
        <f>O195*H195</f>
        <v>0</v>
      </c>
      <c r="Q195" s="149">
        <v>0</v>
      </c>
      <c r="R195" s="149">
        <f>Q195*H195</f>
        <v>0</v>
      </c>
      <c r="S195" s="149">
        <v>1.42E-3</v>
      </c>
      <c r="T195" s="150">
        <f>S195*H195</f>
        <v>0.105932</v>
      </c>
      <c r="AR195" s="151" t="s">
        <v>95</v>
      </c>
      <c r="AT195" s="151" t="s">
        <v>316</v>
      </c>
      <c r="AU195" s="151" t="s">
        <v>86</v>
      </c>
      <c r="AY195" s="13" t="s">
        <v>314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86</v>
      </c>
      <c r="BK195" s="152">
        <f>ROUND(I195*H195,2)</f>
        <v>0</v>
      </c>
      <c r="BL195" s="13" t="s">
        <v>95</v>
      </c>
      <c r="BM195" s="151" t="s">
        <v>2390</v>
      </c>
    </row>
    <row r="196" spans="2:65" s="11" customFormat="1" ht="22.9" customHeight="1">
      <c r="B196" s="127"/>
      <c r="D196" s="128" t="s">
        <v>73</v>
      </c>
      <c r="E196" s="137" t="s">
        <v>536</v>
      </c>
      <c r="F196" s="137" t="s">
        <v>537</v>
      </c>
      <c r="I196" s="130"/>
      <c r="J196" s="138">
        <f>BK196</f>
        <v>0</v>
      </c>
      <c r="L196" s="127"/>
      <c r="M196" s="132"/>
      <c r="P196" s="133">
        <f>SUM(P197:P198)</f>
        <v>0</v>
      </c>
      <c r="R196" s="133">
        <f>SUM(R197:R198)</f>
        <v>0</v>
      </c>
      <c r="T196" s="134">
        <f>SUM(T197:T198)</f>
        <v>1.6E-2</v>
      </c>
      <c r="AR196" s="128" t="s">
        <v>86</v>
      </c>
      <c r="AT196" s="135" t="s">
        <v>73</v>
      </c>
      <c r="AU196" s="135" t="s">
        <v>81</v>
      </c>
      <c r="AY196" s="128" t="s">
        <v>314</v>
      </c>
      <c r="BK196" s="136">
        <f>SUM(BK197:BK198)</f>
        <v>0</v>
      </c>
    </row>
    <row r="197" spans="2:65" s="1" customFormat="1" ht="24.2" customHeight="1">
      <c r="B197" s="28"/>
      <c r="C197" s="139" t="s">
        <v>532</v>
      </c>
      <c r="D197" s="139" t="s">
        <v>316</v>
      </c>
      <c r="E197" s="140" t="s">
        <v>539</v>
      </c>
      <c r="F197" s="141" t="s">
        <v>540</v>
      </c>
      <c r="G197" s="142" t="s">
        <v>396</v>
      </c>
      <c r="H197" s="143">
        <v>14</v>
      </c>
      <c r="I197" s="144"/>
      <c r="J197" s="145">
        <f>ROUND(I197*H197,2)</f>
        <v>0</v>
      </c>
      <c r="K197" s="146"/>
      <c r="L197" s="28"/>
      <c r="M197" s="147" t="s">
        <v>1</v>
      </c>
      <c r="N197" s="148" t="s">
        <v>40</v>
      </c>
      <c r="P197" s="149">
        <f>O197*H197</f>
        <v>0</v>
      </c>
      <c r="Q197" s="149">
        <v>0</v>
      </c>
      <c r="R197" s="149">
        <f>Q197*H197</f>
        <v>0</v>
      </c>
      <c r="S197" s="149">
        <v>1E-3</v>
      </c>
      <c r="T197" s="150">
        <f>S197*H197</f>
        <v>1.4E-2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>IF(N197="základná",J197,0)</f>
        <v>0</v>
      </c>
      <c r="BF197" s="152">
        <f>IF(N197="znížená",J197,0)</f>
        <v>0</v>
      </c>
      <c r="BG197" s="152">
        <f>IF(N197="zákl. prenesená",J197,0)</f>
        <v>0</v>
      </c>
      <c r="BH197" s="152">
        <f>IF(N197="zníž. prenesená",J197,0)</f>
        <v>0</v>
      </c>
      <c r="BI197" s="152">
        <f>IF(N197="nulová",J197,0)</f>
        <v>0</v>
      </c>
      <c r="BJ197" s="13" t="s">
        <v>86</v>
      </c>
      <c r="BK197" s="152">
        <f>ROUND(I197*H197,2)</f>
        <v>0</v>
      </c>
      <c r="BL197" s="13" t="s">
        <v>378</v>
      </c>
      <c r="BM197" s="151" t="s">
        <v>2391</v>
      </c>
    </row>
    <row r="198" spans="2:65" s="1" customFormat="1" ht="24.2" customHeight="1">
      <c r="B198" s="28"/>
      <c r="C198" s="139" t="s">
        <v>538</v>
      </c>
      <c r="D198" s="139" t="s">
        <v>316</v>
      </c>
      <c r="E198" s="140" t="s">
        <v>543</v>
      </c>
      <c r="F198" s="141" t="s">
        <v>544</v>
      </c>
      <c r="G198" s="142" t="s">
        <v>396</v>
      </c>
      <c r="H198" s="143">
        <v>1</v>
      </c>
      <c r="I198" s="144"/>
      <c r="J198" s="145">
        <f>ROUND(I198*H198,2)</f>
        <v>0</v>
      </c>
      <c r="K198" s="146"/>
      <c r="L198" s="28"/>
      <c r="M198" s="147" t="s">
        <v>1</v>
      </c>
      <c r="N198" s="148" t="s">
        <v>40</v>
      </c>
      <c r="P198" s="149">
        <f>O198*H198</f>
        <v>0</v>
      </c>
      <c r="Q198" s="149">
        <v>0</v>
      </c>
      <c r="R198" s="149">
        <f>Q198*H198</f>
        <v>0</v>
      </c>
      <c r="S198" s="149">
        <v>2E-3</v>
      </c>
      <c r="T198" s="150">
        <f>S198*H198</f>
        <v>2E-3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3" t="s">
        <v>86</v>
      </c>
      <c r="BK198" s="152">
        <f>ROUND(I198*H198,2)</f>
        <v>0</v>
      </c>
      <c r="BL198" s="13" t="s">
        <v>378</v>
      </c>
      <c r="BM198" s="151" t="s">
        <v>2392</v>
      </c>
    </row>
    <row r="199" spans="2:65" s="11" customFormat="1" ht="22.9" customHeight="1">
      <c r="B199" s="127"/>
      <c r="D199" s="128" t="s">
        <v>73</v>
      </c>
      <c r="E199" s="137" t="s">
        <v>546</v>
      </c>
      <c r="F199" s="137" t="s">
        <v>547</v>
      </c>
      <c r="I199" s="130"/>
      <c r="J199" s="138">
        <f>BK199</f>
        <v>0</v>
      </c>
      <c r="L199" s="127"/>
      <c r="M199" s="132"/>
      <c r="P199" s="133">
        <f>SUM(P200:P201)</f>
        <v>0</v>
      </c>
      <c r="R199" s="133">
        <f>SUM(R200:R201)</f>
        <v>1.7750000000000002E-2</v>
      </c>
      <c r="T199" s="134">
        <f>SUM(T200:T201)</f>
        <v>0.39371</v>
      </c>
      <c r="AR199" s="128" t="s">
        <v>86</v>
      </c>
      <c r="AT199" s="135" t="s">
        <v>73</v>
      </c>
      <c r="AU199" s="135" t="s">
        <v>81</v>
      </c>
      <c r="AY199" s="128" t="s">
        <v>314</v>
      </c>
      <c r="BK199" s="136">
        <f>SUM(BK200:BK201)</f>
        <v>0</v>
      </c>
    </row>
    <row r="200" spans="2:65" s="1" customFormat="1" ht="24.2" customHeight="1">
      <c r="B200" s="28"/>
      <c r="C200" s="139" t="s">
        <v>542</v>
      </c>
      <c r="D200" s="139" t="s">
        <v>316</v>
      </c>
      <c r="E200" s="140" t="s">
        <v>2393</v>
      </c>
      <c r="F200" s="141" t="s">
        <v>2394</v>
      </c>
      <c r="G200" s="142" t="s">
        <v>340</v>
      </c>
      <c r="H200" s="143">
        <v>5.53</v>
      </c>
      <c r="I200" s="144"/>
      <c r="J200" s="145">
        <f>ROUND(I200*H200,2)</f>
        <v>0</v>
      </c>
      <c r="K200" s="146"/>
      <c r="L200" s="28"/>
      <c r="M200" s="147" t="s">
        <v>1</v>
      </c>
      <c r="N200" s="148" t="s">
        <v>40</v>
      </c>
      <c r="P200" s="149">
        <f>O200*H200</f>
        <v>0</v>
      </c>
      <c r="Q200" s="149">
        <v>0</v>
      </c>
      <c r="R200" s="149">
        <f>Q200*H200</f>
        <v>0</v>
      </c>
      <c r="S200" s="149">
        <v>7.0000000000000001E-3</v>
      </c>
      <c r="T200" s="150">
        <f>S200*H200</f>
        <v>3.8710000000000001E-2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3" t="s">
        <v>86</v>
      </c>
      <c r="BK200" s="152">
        <f>ROUND(I200*H200,2)</f>
        <v>0</v>
      </c>
      <c r="BL200" s="13" t="s">
        <v>378</v>
      </c>
      <c r="BM200" s="151" t="s">
        <v>2395</v>
      </c>
    </row>
    <row r="201" spans="2:65" s="1" customFormat="1" ht="33" customHeight="1">
      <c r="B201" s="28"/>
      <c r="C201" s="139" t="s">
        <v>548</v>
      </c>
      <c r="D201" s="139" t="s">
        <v>316</v>
      </c>
      <c r="E201" s="140" t="s">
        <v>553</v>
      </c>
      <c r="F201" s="141" t="s">
        <v>554</v>
      </c>
      <c r="G201" s="142" t="s">
        <v>555</v>
      </c>
      <c r="H201" s="143">
        <v>355</v>
      </c>
      <c r="I201" s="144"/>
      <c r="J201" s="145">
        <f>ROUND(I201*H201,2)</f>
        <v>0</v>
      </c>
      <c r="K201" s="146"/>
      <c r="L201" s="28"/>
      <c r="M201" s="147" t="s">
        <v>1</v>
      </c>
      <c r="N201" s="148" t="s">
        <v>40</v>
      </c>
      <c r="P201" s="149">
        <f>O201*H201</f>
        <v>0</v>
      </c>
      <c r="Q201" s="149">
        <v>5.0000000000000002E-5</v>
      </c>
      <c r="R201" s="149">
        <f>Q201*H201</f>
        <v>1.7750000000000002E-2</v>
      </c>
      <c r="S201" s="149">
        <v>1E-3</v>
      </c>
      <c r="T201" s="150">
        <f>S201*H201</f>
        <v>0.35499999999999998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3" t="s">
        <v>86</v>
      </c>
      <c r="BK201" s="152">
        <f>ROUND(I201*H201,2)</f>
        <v>0</v>
      </c>
      <c r="BL201" s="13" t="s">
        <v>378</v>
      </c>
      <c r="BM201" s="151" t="s">
        <v>2396</v>
      </c>
    </row>
    <row r="202" spans="2:65" s="11" customFormat="1" ht="22.9" customHeight="1">
      <c r="B202" s="127"/>
      <c r="D202" s="128" t="s">
        <v>73</v>
      </c>
      <c r="E202" s="137" t="s">
        <v>557</v>
      </c>
      <c r="F202" s="137" t="s">
        <v>558</v>
      </c>
      <c r="I202" s="130"/>
      <c r="J202" s="138">
        <f>BK202</f>
        <v>0</v>
      </c>
      <c r="L202" s="127"/>
      <c r="M202" s="132"/>
      <c r="P202" s="133">
        <f>SUM(P203:P204)</f>
        <v>0</v>
      </c>
      <c r="R202" s="133">
        <f>SUM(R203:R204)</f>
        <v>0</v>
      </c>
      <c r="T202" s="134">
        <f>SUM(T203:T204)</f>
        <v>0</v>
      </c>
      <c r="AR202" s="128" t="s">
        <v>86</v>
      </c>
      <c r="AT202" s="135" t="s">
        <v>73</v>
      </c>
      <c r="AU202" s="135" t="s">
        <v>81</v>
      </c>
      <c r="AY202" s="128" t="s">
        <v>314</v>
      </c>
      <c r="BK202" s="136">
        <f>SUM(BK203:BK204)</f>
        <v>0</v>
      </c>
    </row>
    <row r="203" spans="2:65" s="1" customFormat="1" ht="24.2" customHeight="1">
      <c r="B203" s="28"/>
      <c r="C203" s="139" t="s">
        <v>552</v>
      </c>
      <c r="D203" s="139" t="s">
        <v>316</v>
      </c>
      <c r="E203" s="140" t="s">
        <v>560</v>
      </c>
      <c r="F203" s="141" t="s">
        <v>561</v>
      </c>
      <c r="G203" s="142" t="s">
        <v>396</v>
      </c>
      <c r="H203" s="143">
        <v>4</v>
      </c>
      <c r="I203" s="144"/>
      <c r="J203" s="145">
        <f>ROUND(I203*H203,2)</f>
        <v>0</v>
      </c>
      <c r="K203" s="146"/>
      <c r="L203" s="28"/>
      <c r="M203" s="147" t="s">
        <v>1</v>
      </c>
      <c r="N203" s="148" t="s">
        <v>40</v>
      </c>
      <c r="P203" s="149">
        <f>O203*H203</f>
        <v>0</v>
      </c>
      <c r="Q203" s="149">
        <v>0</v>
      </c>
      <c r="R203" s="149">
        <f>Q203*H203</f>
        <v>0</v>
      </c>
      <c r="S203" s="149">
        <v>0</v>
      </c>
      <c r="T203" s="150">
        <f>S203*H203</f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86</v>
      </c>
      <c r="BK203" s="152">
        <f>ROUND(I203*H203,2)</f>
        <v>0</v>
      </c>
      <c r="BL203" s="13" t="s">
        <v>378</v>
      </c>
      <c r="BM203" s="151" t="s">
        <v>2397</v>
      </c>
    </row>
    <row r="204" spans="2:65" s="1" customFormat="1" ht="24.2" customHeight="1">
      <c r="B204" s="28"/>
      <c r="C204" s="139" t="s">
        <v>559</v>
      </c>
      <c r="D204" s="139" t="s">
        <v>316</v>
      </c>
      <c r="E204" s="140" t="s">
        <v>564</v>
      </c>
      <c r="F204" s="141" t="s">
        <v>565</v>
      </c>
      <c r="G204" s="142" t="s">
        <v>396</v>
      </c>
      <c r="H204" s="143">
        <v>2</v>
      </c>
      <c r="I204" s="144"/>
      <c r="J204" s="145">
        <f>ROUND(I204*H204,2)</f>
        <v>0</v>
      </c>
      <c r="K204" s="146"/>
      <c r="L204" s="28"/>
      <c r="M204" s="147" t="s">
        <v>1</v>
      </c>
      <c r="N204" s="148" t="s">
        <v>40</v>
      </c>
      <c r="P204" s="149">
        <f>O204*H204</f>
        <v>0</v>
      </c>
      <c r="Q204" s="149">
        <v>0</v>
      </c>
      <c r="R204" s="149">
        <f>Q204*H204</f>
        <v>0</v>
      </c>
      <c r="S204" s="149">
        <v>0</v>
      </c>
      <c r="T204" s="150">
        <f>S204*H204</f>
        <v>0</v>
      </c>
      <c r="AR204" s="151" t="s">
        <v>378</v>
      </c>
      <c r="AT204" s="151" t="s">
        <v>316</v>
      </c>
      <c r="AU204" s="151" t="s">
        <v>86</v>
      </c>
      <c r="AY204" s="13" t="s">
        <v>314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86</v>
      </c>
      <c r="BK204" s="152">
        <f>ROUND(I204*H204,2)</f>
        <v>0</v>
      </c>
      <c r="BL204" s="13" t="s">
        <v>378</v>
      </c>
      <c r="BM204" s="151" t="s">
        <v>2398</v>
      </c>
    </row>
    <row r="205" spans="2:65" s="11" customFormat="1" ht="22.9" customHeight="1">
      <c r="B205" s="127"/>
      <c r="D205" s="128" t="s">
        <v>73</v>
      </c>
      <c r="E205" s="137" t="s">
        <v>567</v>
      </c>
      <c r="F205" s="137" t="s">
        <v>568</v>
      </c>
      <c r="I205" s="130"/>
      <c r="J205" s="138">
        <f>BK205</f>
        <v>0</v>
      </c>
      <c r="L205" s="127"/>
      <c r="M205" s="132"/>
      <c r="P205" s="133">
        <f>SUM(P206:P207)</f>
        <v>0</v>
      </c>
      <c r="R205" s="133">
        <f>SUM(R206:R207)</f>
        <v>0</v>
      </c>
      <c r="T205" s="134">
        <f>SUM(T206:T207)</f>
        <v>0.21772</v>
      </c>
      <c r="AR205" s="128" t="s">
        <v>86</v>
      </c>
      <c r="AT205" s="135" t="s">
        <v>73</v>
      </c>
      <c r="AU205" s="135" t="s">
        <v>81</v>
      </c>
      <c r="AY205" s="128" t="s">
        <v>314</v>
      </c>
      <c r="BK205" s="136">
        <f>SUM(BK206:BK207)</f>
        <v>0</v>
      </c>
    </row>
    <row r="206" spans="2:65" s="1" customFormat="1" ht="16.5" customHeight="1">
      <c r="B206" s="28"/>
      <c r="C206" s="139" t="s">
        <v>563</v>
      </c>
      <c r="D206" s="139" t="s">
        <v>316</v>
      </c>
      <c r="E206" s="140" t="s">
        <v>570</v>
      </c>
      <c r="F206" s="141" t="s">
        <v>571</v>
      </c>
      <c r="G206" s="142" t="s">
        <v>376</v>
      </c>
      <c r="H206" s="143">
        <v>88.59</v>
      </c>
      <c r="I206" s="144"/>
      <c r="J206" s="145">
        <f>ROUND(I206*H206,2)</f>
        <v>0</v>
      </c>
      <c r="K206" s="146"/>
      <c r="L206" s="28"/>
      <c r="M206" s="147" t="s">
        <v>1</v>
      </c>
      <c r="N206" s="148" t="s">
        <v>40</v>
      </c>
      <c r="P206" s="149">
        <f>O206*H206</f>
        <v>0</v>
      </c>
      <c r="Q206" s="149">
        <v>0</v>
      </c>
      <c r="R206" s="149">
        <f>Q206*H206</f>
        <v>0</v>
      </c>
      <c r="S206" s="149">
        <v>1E-3</v>
      </c>
      <c r="T206" s="150">
        <f>S206*H206</f>
        <v>8.8590000000000002E-2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3" t="s">
        <v>86</v>
      </c>
      <c r="BK206" s="152">
        <f>ROUND(I206*H206,2)</f>
        <v>0</v>
      </c>
      <c r="BL206" s="13" t="s">
        <v>378</v>
      </c>
      <c r="BM206" s="151" t="s">
        <v>2399</v>
      </c>
    </row>
    <row r="207" spans="2:65" s="1" customFormat="1" ht="24.2" customHeight="1">
      <c r="B207" s="28"/>
      <c r="C207" s="139" t="s">
        <v>569</v>
      </c>
      <c r="D207" s="139" t="s">
        <v>316</v>
      </c>
      <c r="E207" s="140" t="s">
        <v>574</v>
      </c>
      <c r="F207" s="141" t="s">
        <v>575</v>
      </c>
      <c r="G207" s="142" t="s">
        <v>340</v>
      </c>
      <c r="H207" s="143">
        <v>129.13</v>
      </c>
      <c r="I207" s="144"/>
      <c r="J207" s="145">
        <f>ROUND(I207*H207,2)</f>
        <v>0</v>
      </c>
      <c r="K207" s="146"/>
      <c r="L207" s="28"/>
      <c r="M207" s="153" t="s">
        <v>1</v>
      </c>
      <c r="N207" s="154" t="s">
        <v>40</v>
      </c>
      <c r="O207" s="155"/>
      <c r="P207" s="156">
        <f>O207*H207</f>
        <v>0</v>
      </c>
      <c r="Q207" s="156">
        <v>0</v>
      </c>
      <c r="R207" s="156">
        <f>Q207*H207</f>
        <v>0</v>
      </c>
      <c r="S207" s="156">
        <v>1E-3</v>
      </c>
      <c r="T207" s="157">
        <f>S207*H207</f>
        <v>0.12912999999999999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86</v>
      </c>
      <c r="BK207" s="152">
        <f>ROUND(I207*H207,2)</f>
        <v>0</v>
      </c>
      <c r="BL207" s="13" t="s">
        <v>378</v>
      </c>
      <c r="BM207" s="151" t="s">
        <v>2400</v>
      </c>
    </row>
    <row r="208" spans="2:65" s="1" customFormat="1" ht="6.95" customHeight="1">
      <c r="B208" s="43"/>
      <c r="C208" s="44"/>
      <c r="D208" s="44"/>
      <c r="E208" s="44"/>
      <c r="F208" s="44"/>
      <c r="G208" s="44"/>
      <c r="H208" s="44"/>
      <c r="I208" s="44"/>
      <c r="J208" s="44"/>
      <c r="K208" s="44"/>
      <c r="L208" s="28"/>
    </row>
  </sheetData>
  <sheetProtection algorithmName="SHA-512" hashValue="n5wUepqRZHi/l4G2FGOELyd7q/eu1iPBg/zCAIZ3RH+PFYKL/HtrVHlWJSjdmb6nwA5deZxov18WjFFrK3kiMQ==" saltValue="WM626KJtSJtHXa6jDFm5p5cIOWxMqo3ddOXpYNDNkMexb7T0zvHi8awMKHhbIm8jFRkcA3sIWeggynS6JkKRQw==" spinCount="100000" sheet="1" objects="1" scenarios="1" formatColumns="0" formatRows="0" autoFilter="0"/>
  <autoFilter ref="C135:K207" xr:uid="{00000000-0009-0000-0000-00000C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7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138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2334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2401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ROUND(J133,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ROUND((SUM(BE133:BE176)),  2)</f>
        <v>0</v>
      </c>
      <c r="G37" s="96"/>
      <c r="H37" s="96"/>
      <c r="I37" s="97">
        <v>0.2</v>
      </c>
      <c r="J37" s="95">
        <f>ROUND(((SUM(BE133:BE176))*I37),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ROUND((SUM(BF133:BF176)),  2)</f>
        <v>0</v>
      </c>
      <c r="G38" s="96"/>
      <c r="H38" s="96"/>
      <c r="I38" s="97">
        <v>0.2</v>
      </c>
      <c r="J38" s="95">
        <f>ROUND(((SUM(BF133:BF176))*I38),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ROUND((SUM(BG133:BG176)),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ROUND((SUM(BH133:BH176)),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ROUND((SUM(BI133:BI176)),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2334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SO.102_ASR2 - Fasáda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J133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hidden="1" customHeight="1">
      <c r="B102" s="114"/>
      <c r="D102" s="115" t="s">
        <v>578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hidden="1" customHeight="1">
      <c r="B103" s="114"/>
      <c r="D103" s="115" t="s">
        <v>579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9.899999999999999" hidden="1" customHeight="1">
      <c r="B104" s="114"/>
      <c r="D104" s="115" t="s">
        <v>290</v>
      </c>
      <c r="E104" s="116"/>
      <c r="F104" s="116"/>
      <c r="G104" s="116"/>
      <c r="H104" s="116"/>
      <c r="I104" s="116"/>
      <c r="J104" s="117">
        <f>J147</f>
        <v>0</v>
      </c>
      <c r="L104" s="114"/>
    </row>
    <row r="105" spans="2:47" s="9" customFormat="1" ht="19.899999999999999" hidden="1" customHeight="1">
      <c r="B105" s="114"/>
      <c r="D105" s="115" t="s">
        <v>291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8" customFormat="1" ht="24.95" hidden="1" customHeight="1">
      <c r="B106" s="110"/>
      <c r="D106" s="111" t="s">
        <v>292</v>
      </c>
      <c r="E106" s="112"/>
      <c r="F106" s="112"/>
      <c r="G106" s="112"/>
      <c r="H106" s="112"/>
      <c r="I106" s="112"/>
      <c r="J106" s="113">
        <f>J158</f>
        <v>0</v>
      </c>
      <c r="L106" s="110"/>
    </row>
    <row r="107" spans="2:47" s="9" customFormat="1" ht="19.899999999999999" hidden="1" customHeight="1">
      <c r="B107" s="114"/>
      <c r="D107" s="115" t="s">
        <v>293</v>
      </c>
      <c r="E107" s="116"/>
      <c r="F107" s="116"/>
      <c r="G107" s="116"/>
      <c r="H107" s="116"/>
      <c r="I107" s="116"/>
      <c r="J107" s="117">
        <f>J159</f>
        <v>0</v>
      </c>
      <c r="L107" s="114"/>
    </row>
    <row r="108" spans="2:47" s="9" customFormat="1" ht="19.899999999999999" hidden="1" customHeight="1">
      <c r="B108" s="114"/>
      <c r="D108" s="115" t="s">
        <v>580</v>
      </c>
      <c r="E108" s="116"/>
      <c r="F108" s="116"/>
      <c r="G108" s="116"/>
      <c r="H108" s="116"/>
      <c r="I108" s="116"/>
      <c r="J108" s="117">
        <f>J168</f>
        <v>0</v>
      </c>
      <c r="L108" s="114"/>
    </row>
    <row r="109" spans="2:47" s="9" customFormat="1" ht="19.899999999999999" hidden="1" customHeight="1">
      <c r="B109" s="114"/>
      <c r="D109" s="115" t="s">
        <v>581</v>
      </c>
      <c r="E109" s="116"/>
      <c r="F109" s="116"/>
      <c r="G109" s="116"/>
      <c r="H109" s="116"/>
      <c r="I109" s="116"/>
      <c r="J109" s="117">
        <f>J173</f>
        <v>0</v>
      </c>
      <c r="L109" s="114"/>
    </row>
    <row r="110" spans="2:47" s="1" customFormat="1" ht="21.75" hidden="1" customHeight="1">
      <c r="B110" s="28"/>
      <c r="L110" s="28"/>
    </row>
    <row r="111" spans="2:47" s="1" customFormat="1" ht="6.95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47" hidden="1"/>
    <row r="113" spans="2:12" hidden="1"/>
    <row r="114" spans="2:12" hidden="1"/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>
      <c r="B116" s="28"/>
      <c r="C116" s="17" t="s">
        <v>300</v>
      </c>
      <c r="L116" s="28"/>
    </row>
    <row r="117" spans="2:12" s="1" customFormat="1" ht="6.95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301" t="str">
        <f>E7</f>
        <v>Rozšírenie kapacít MŠ Oštepová 1, Košice</v>
      </c>
      <c r="F119" s="302"/>
      <c r="G119" s="302"/>
      <c r="H119" s="302"/>
      <c r="L119" s="28"/>
    </row>
    <row r="120" spans="2:12" ht="12" customHeight="1">
      <c r="B120" s="16"/>
      <c r="C120" s="23" t="s">
        <v>277</v>
      </c>
      <c r="L120" s="16"/>
    </row>
    <row r="121" spans="2:12" ht="16.5" customHeight="1">
      <c r="B121" s="16"/>
      <c r="E121" s="301" t="s">
        <v>278</v>
      </c>
      <c r="F121" s="265"/>
      <c r="G121" s="265"/>
      <c r="H121" s="265"/>
      <c r="L121" s="16"/>
    </row>
    <row r="122" spans="2:12" ht="12" customHeight="1">
      <c r="B122" s="16"/>
      <c r="C122" s="23" t="s">
        <v>279</v>
      </c>
      <c r="L122" s="16"/>
    </row>
    <row r="123" spans="2:12" s="1" customFormat="1" ht="16.5" customHeight="1">
      <c r="B123" s="28"/>
      <c r="E123" s="271" t="s">
        <v>2334</v>
      </c>
      <c r="F123" s="303"/>
      <c r="G123" s="303"/>
      <c r="H123" s="303"/>
      <c r="L123" s="28"/>
    </row>
    <row r="124" spans="2:12" s="1" customFormat="1" ht="12" customHeight="1">
      <c r="B124" s="28"/>
      <c r="C124" s="23" t="s">
        <v>281</v>
      </c>
      <c r="L124" s="28"/>
    </row>
    <row r="125" spans="2:12" s="1" customFormat="1" ht="16.5" customHeight="1">
      <c r="B125" s="28"/>
      <c r="E125" s="289" t="str">
        <f>E13</f>
        <v>SO.102_ASR2 - Fasáda</v>
      </c>
      <c r="F125" s="303"/>
      <c r="G125" s="303"/>
      <c r="H125" s="303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Oštepová 1, Košice</v>
      </c>
      <c r="I127" s="23" t="s">
        <v>21</v>
      </c>
      <c r="J127" s="51" t="str">
        <f>IF(J16="","",J16)</f>
        <v>15. 6. 2022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E19</f>
        <v>Mesto Košice</v>
      </c>
      <c r="I129" s="23" t="s">
        <v>29</v>
      </c>
      <c r="J129" s="26" t="str">
        <f>E25</f>
        <v xml:space="preserve"> </v>
      </c>
      <c r="L129" s="28"/>
    </row>
    <row r="130" spans="2:65" s="1" customFormat="1" ht="15.2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 xml:space="preserve"> 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301</v>
      </c>
      <c r="D132" s="120" t="s">
        <v>59</v>
      </c>
      <c r="E132" s="120" t="s">
        <v>55</v>
      </c>
      <c r="F132" s="120" t="s">
        <v>56</v>
      </c>
      <c r="G132" s="120" t="s">
        <v>302</v>
      </c>
      <c r="H132" s="120" t="s">
        <v>303</v>
      </c>
      <c r="I132" s="120" t="s">
        <v>304</v>
      </c>
      <c r="J132" s="121" t="s">
        <v>285</v>
      </c>
      <c r="K132" s="122" t="s">
        <v>305</v>
      </c>
      <c r="L132" s="118"/>
      <c r="M132" s="58" t="s">
        <v>1</v>
      </c>
      <c r="N132" s="59" t="s">
        <v>38</v>
      </c>
      <c r="O132" s="59" t="s">
        <v>306</v>
      </c>
      <c r="P132" s="59" t="s">
        <v>307</v>
      </c>
      <c r="Q132" s="59" t="s">
        <v>308</v>
      </c>
      <c r="R132" s="59" t="s">
        <v>309</v>
      </c>
      <c r="S132" s="59" t="s">
        <v>310</v>
      </c>
      <c r="T132" s="60" t="s">
        <v>311</v>
      </c>
    </row>
    <row r="133" spans="2:65" s="1" customFormat="1" ht="22.9" customHeight="1">
      <c r="B133" s="28"/>
      <c r="C133" s="63" t="s">
        <v>286</v>
      </c>
      <c r="J133" s="123">
        <f>BK133</f>
        <v>0</v>
      </c>
      <c r="L133" s="28"/>
      <c r="M133" s="61"/>
      <c r="N133" s="52"/>
      <c r="O133" s="52"/>
      <c r="P133" s="124">
        <f>P134+P158</f>
        <v>0</v>
      </c>
      <c r="Q133" s="52"/>
      <c r="R133" s="124">
        <f>R134+R158</f>
        <v>17.335115330000004</v>
      </c>
      <c r="S133" s="52"/>
      <c r="T133" s="125">
        <f>T134+T158</f>
        <v>0</v>
      </c>
      <c r="AT133" s="13" t="s">
        <v>73</v>
      </c>
      <c r="AU133" s="13" t="s">
        <v>287</v>
      </c>
      <c r="BK133" s="126">
        <f>BK134+BK158</f>
        <v>0</v>
      </c>
    </row>
    <row r="134" spans="2:65" s="11" customFormat="1" ht="25.9" customHeight="1">
      <c r="B134" s="127"/>
      <c r="D134" s="128" t="s">
        <v>73</v>
      </c>
      <c r="E134" s="129" t="s">
        <v>312</v>
      </c>
      <c r="F134" s="129" t="s">
        <v>313</v>
      </c>
      <c r="I134" s="130"/>
      <c r="J134" s="131">
        <f>BK134</f>
        <v>0</v>
      </c>
      <c r="L134" s="127"/>
      <c r="M134" s="132"/>
      <c r="P134" s="133">
        <f>P135+P137+P147+P156</f>
        <v>0</v>
      </c>
      <c r="R134" s="133">
        <f>R135+R137+R147+R156</f>
        <v>16.879554410000004</v>
      </c>
      <c r="T134" s="134">
        <f>T135+T137+T147+T156</f>
        <v>0</v>
      </c>
      <c r="AR134" s="128" t="s">
        <v>81</v>
      </c>
      <c r="AT134" s="135" t="s">
        <v>73</v>
      </c>
      <c r="AU134" s="135" t="s">
        <v>74</v>
      </c>
      <c r="AY134" s="128" t="s">
        <v>314</v>
      </c>
      <c r="BK134" s="136">
        <f>BK135+BK137+BK147+BK156</f>
        <v>0</v>
      </c>
    </row>
    <row r="135" spans="2:65" s="11" customFormat="1" ht="22.9" customHeight="1">
      <c r="B135" s="127"/>
      <c r="D135" s="128" t="s">
        <v>73</v>
      </c>
      <c r="E135" s="137" t="s">
        <v>90</v>
      </c>
      <c r="F135" s="137" t="s">
        <v>582</v>
      </c>
      <c r="I135" s="130"/>
      <c r="J135" s="138">
        <f>BK135</f>
        <v>0</v>
      </c>
      <c r="L135" s="127"/>
      <c r="M135" s="132"/>
      <c r="P135" s="133">
        <f>P136</f>
        <v>0</v>
      </c>
      <c r="R135" s="133">
        <f>R136</f>
        <v>6.0853048800000007</v>
      </c>
      <c r="T135" s="134">
        <f>T136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BK136</f>
        <v>0</v>
      </c>
    </row>
    <row r="136" spans="2:65" s="1" customFormat="1" ht="24.2" customHeight="1">
      <c r="B136" s="28"/>
      <c r="C136" s="139" t="s">
        <v>81</v>
      </c>
      <c r="D136" s="139" t="s">
        <v>316</v>
      </c>
      <c r="E136" s="140" t="s">
        <v>583</v>
      </c>
      <c r="F136" s="141" t="s">
        <v>584</v>
      </c>
      <c r="G136" s="142" t="s">
        <v>319</v>
      </c>
      <c r="H136" s="143">
        <v>7.3680000000000003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0.82591000000000003</v>
      </c>
      <c r="R136" s="149">
        <f>Q136*H136</f>
        <v>6.0853048800000007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2402</v>
      </c>
    </row>
    <row r="137" spans="2:65" s="11" customFormat="1" ht="22.9" customHeight="1">
      <c r="B137" s="127"/>
      <c r="D137" s="128" t="s">
        <v>73</v>
      </c>
      <c r="E137" s="137" t="s">
        <v>337</v>
      </c>
      <c r="F137" s="137" t="s">
        <v>586</v>
      </c>
      <c r="I137" s="130"/>
      <c r="J137" s="138">
        <f>BK137</f>
        <v>0</v>
      </c>
      <c r="L137" s="127"/>
      <c r="M137" s="132"/>
      <c r="P137" s="133">
        <f>SUM(P138:P146)</f>
        <v>0</v>
      </c>
      <c r="R137" s="133">
        <f>SUM(R138:R146)</f>
        <v>10.737391330000001</v>
      </c>
      <c r="T137" s="134">
        <f>SUM(T138:T146)</f>
        <v>0</v>
      </c>
      <c r="AR137" s="128" t="s">
        <v>81</v>
      </c>
      <c r="AT137" s="135" t="s">
        <v>73</v>
      </c>
      <c r="AU137" s="135" t="s">
        <v>81</v>
      </c>
      <c r="AY137" s="128" t="s">
        <v>314</v>
      </c>
      <c r="BK137" s="136">
        <f>SUM(BK138:BK146)</f>
        <v>0</v>
      </c>
    </row>
    <row r="138" spans="2:65" s="1" customFormat="1" ht="24.2" customHeight="1">
      <c r="B138" s="28"/>
      <c r="C138" s="139" t="s">
        <v>86</v>
      </c>
      <c r="D138" s="139" t="s">
        <v>316</v>
      </c>
      <c r="E138" s="140" t="s">
        <v>587</v>
      </c>
      <c r="F138" s="141" t="s">
        <v>588</v>
      </c>
      <c r="G138" s="142" t="s">
        <v>340</v>
      </c>
      <c r="H138" s="143">
        <v>215.47</v>
      </c>
      <c r="I138" s="144"/>
      <c r="J138" s="145">
        <f t="shared" ref="J138:J146" si="0">ROUND(I138*H138,2)</f>
        <v>0</v>
      </c>
      <c r="K138" s="146"/>
      <c r="L138" s="28"/>
      <c r="M138" s="147" t="s">
        <v>1</v>
      </c>
      <c r="N138" s="148" t="s">
        <v>40</v>
      </c>
      <c r="P138" s="149">
        <f t="shared" ref="P138:P146" si="1">O138*H138</f>
        <v>0</v>
      </c>
      <c r="Q138" s="149">
        <v>1.146E-2</v>
      </c>
      <c r="R138" s="149">
        <f t="shared" ref="R138:R146" si="2">Q138*H138</f>
        <v>2.4692862</v>
      </c>
      <c r="S138" s="149">
        <v>0</v>
      </c>
      <c r="T138" s="150">
        <f t="shared" ref="T138:T146" si="3"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ref="BE138:BE146" si="4">IF(N138="základná",J138,0)</f>
        <v>0</v>
      </c>
      <c r="BF138" s="152">
        <f t="shared" ref="BF138:BF146" si="5">IF(N138="znížená",J138,0)</f>
        <v>0</v>
      </c>
      <c r="BG138" s="152">
        <f t="shared" ref="BG138:BG146" si="6">IF(N138="zákl. prenesená",J138,0)</f>
        <v>0</v>
      </c>
      <c r="BH138" s="152">
        <f t="shared" ref="BH138:BH146" si="7">IF(N138="zníž. prenesená",J138,0)</f>
        <v>0</v>
      </c>
      <c r="BI138" s="152">
        <f t="shared" ref="BI138:BI146" si="8">IF(N138="nulová",J138,0)</f>
        <v>0</v>
      </c>
      <c r="BJ138" s="13" t="s">
        <v>86</v>
      </c>
      <c r="BK138" s="152">
        <f t="shared" ref="BK138:BK146" si="9">ROUND(I138*H138,2)</f>
        <v>0</v>
      </c>
      <c r="BL138" s="13" t="s">
        <v>95</v>
      </c>
      <c r="BM138" s="151" t="s">
        <v>2403</v>
      </c>
    </row>
    <row r="139" spans="2:65" s="1" customFormat="1" ht="24.2" customHeight="1">
      <c r="B139" s="28"/>
      <c r="C139" s="139" t="s">
        <v>90</v>
      </c>
      <c r="D139" s="139" t="s">
        <v>316</v>
      </c>
      <c r="E139" s="140" t="s">
        <v>590</v>
      </c>
      <c r="F139" s="141" t="s">
        <v>591</v>
      </c>
      <c r="G139" s="142" t="s">
        <v>340</v>
      </c>
      <c r="H139" s="143">
        <v>32.729999999999997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2.3000000000000001E-4</v>
      </c>
      <c r="R139" s="149">
        <f t="shared" si="2"/>
        <v>7.5278999999999997E-3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2404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593</v>
      </c>
      <c r="F140" s="141" t="s">
        <v>594</v>
      </c>
      <c r="G140" s="142" t="s">
        <v>340</v>
      </c>
      <c r="H140" s="143">
        <v>19.420000000000002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6.1799999999999997E-3</v>
      </c>
      <c r="R140" s="149">
        <f t="shared" si="2"/>
        <v>0.1200156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2405</v>
      </c>
    </row>
    <row r="141" spans="2:65" s="1" customFormat="1" ht="37.9" customHeight="1">
      <c r="B141" s="28"/>
      <c r="C141" s="139" t="s">
        <v>330</v>
      </c>
      <c r="D141" s="139" t="s">
        <v>316</v>
      </c>
      <c r="E141" s="140" t="s">
        <v>596</v>
      </c>
      <c r="F141" s="141" t="s">
        <v>597</v>
      </c>
      <c r="G141" s="142" t="s">
        <v>340</v>
      </c>
      <c r="H141" s="143">
        <v>111.254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5.0800000000000003E-3</v>
      </c>
      <c r="R141" s="149">
        <f t="shared" si="2"/>
        <v>0.56517032000000011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2406</v>
      </c>
    </row>
    <row r="142" spans="2:65" s="1" customFormat="1" ht="24.2" customHeight="1">
      <c r="B142" s="28"/>
      <c r="C142" s="139" t="s">
        <v>337</v>
      </c>
      <c r="D142" s="139" t="s">
        <v>316</v>
      </c>
      <c r="E142" s="140" t="s">
        <v>599</v>
      </c>
      <c r="F142" s="141" t="s">
        <v>600</v>
      </c>
      <c r="G142" s="142" t="s">
        <v>340</v>
      </c>
      <c r="H142" s="143">
        <v>117.117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3.3800000000000002E-3</v>
      </c>
      <c r="R142" s="149">
        <f t="shared" si="2"/>
        <v>0.39585546000000005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2407</v>
      </c>
    </row>
    <row r="143" spans="2:65" s="1" customFormat="1" ht="24.2" customHeight="1">
      <c r="B143" s="28"/>
      <c r="C143" s="139" t="s">
        <v>342</v>
      </c>
      <c r="D143" s="139" t="s">
        <v>316</v>
      </c>
      <c r="E143" s="140" t="s">
        <v>602</v>
      </c>
      <c r="F143" s="141" t="s">
        <v>603</v>
      </c>
      <c r="G143" s="142" t="s">
        <v>340</v>
      </c>
      <c r="H143" s="143">
        <v>52.15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4.15E-3</v>
      </c>
      <c r="R143" s="149">
        <f t="shared" si="2"/>
        <v>0.21642249999999999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2408</v>
      </c>
    </row>
    <row r="144" spans="2:65" s="1" customFormat="1" ht="24.2" customHeight="1">
      <c r="B144" s="28"/>
      <c r="C144" s="139" t="s">
        <v>346</v>
      </c>
      <c r="D144" s="139" t="s">
        <v>316</v>
      </c>
      <c r="E144" s="140" t="s">
        <v>605</v>
      </c>
      <c r="F144" s="141" t="s">
        <v>606</v>
      </c>
      <c r="G144" s="142" t="s">
        <v>340</v>
      </c>
      <c r="H144" s="143">
        <v>7.86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1.299E-2</v>
      </c>
      <c r="R144" s="149">
        <f t="shared" si="2"/>
        <v>0.10210140000000001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2409</v>
      </c>
    </row>
    <row r="145" spans="2:65" s="1" customFormat="1" ht="24.2" customHeight="1">
      <c r="B145" s="28"/>
      <c r="C145" s="139" t="s">
        <v>335</v>
      </c>
      <c r="D145" s="139" t="s">
        <v>316</v>
      </c>
      <c r="E145" s="140" t="s">
        <v>608</v>
      </c>
      <c r="F145" s="141" t="s">
        <v>609</v>
      </c>
      <c r="G145" s="142" t="s">
        <v>340</v>
      </c>
      <c r="H145" s="143">
        <v>217.99100000000001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2.6450000000000001E-2</v>
      </c>
      <c r="R145" s="149">
        <f t="shared" si="2"/>
        <v>5.7658619500000006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2410</v>
      </c>
    </row>
    <row r="146" spans="2:65" s="1" customFormat="1" ht="24.2" customHeight="1">
      <c r="B146" s="28"/>
      <c r="C146" s="139" t="s">
        <v>353</v>
      </c>
      <c r="D146" s="139" t="s">
        <v>316</v>
      </c>
      <c r="E146" s="140" t="s">
        <v>611</v>
      </c>
      <c r="F146" s="141" t="s">
        <v>612</v>
      </c>
      <c r="G146" s="142" t="s">
        <v>340</v>
      </c>
      <c r="H146" s="143">
        <v>52.15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2.1000000000000001E-2</v>
      </c>
      <c r="R146" s="149">
        <f t="shared" si="2"/>
        <v>1.0951500000000001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2411</v>
      </c>
    </row>
    <row r="147" spans="2:65" s="11" customFormat="1" ht="22.9" customHeight="1">
      <c r="B147" s="127"/>
      <c r="D147" s="128" t="s">
        <v>73</v>
      </c>
      <c r="E147" s="137" t="s">
        <v>335</v>
      </c>
      <c r="F147" s="137" t="s">
        <v>336</v>
      </c>
      <c r="I147" s="130"/>
      <c r="J147" s="138">
        <f>BK147</f>
        <v>0</v>
      </c>
      <c r="L147" s="127"/>
      <c r="M147" s="132"/>
      <c r="P147" s="133">
        <f>SUM(P148:P155)</f>
        <v>0</v>
      </c>
      <c r="R147" s="133">
        <f>SUM(R148:R155)</f>
        <v>5.6858200000000005E-2</v>
      </c>
      <c r="T147" s="134">
        <f>SUM(T148:T155)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SUM(BK148:BK155)</f>
        <v>0</v>
      </c>
    </row>
    <row r="148" spans="2:65" s="1" customFormat="1" ht="21.75" customHeight="1">
      <c r="B148" s="28"/>
      <c r="C148" s="139" t="s">
        <v>357</v>
      </c>
      <c r="D148" s="139" t="s">
        <v>316</v>
      </c>
      <c r="E148" s="140" t="s">
        <v>614</v>
      </c>
      <c r="F148" s="141" t="s">
        <v>615</v>
      </c>
      <c r="G148" s="142" t="s">
        <v>340</v>
      </c>
      <c r="H148" s="143">
        <v>267.62</v>
      </c>
      <c r="I148" s="144"/>
      <c r="J148" s="145">
        <f t="shared" ref="J148:J155" si="10">ROUND(I148*H148,2)</f>
        <v>0</v>
      </c>
      <c r="K148" s="146"/>
      <c r="L148" s="28"/>
      <c r="M148" s="147" t="s">
        <v>1</v>
      </c>
      <c r="N148" s="148" t="s">
        <v>40</v>
      </c>
      <c r="P148" s="149">
        <f t="shared" ref="P148:P155" si="11">O148*H148</f>
        <v>0</v>
      </c>
      <c r="Q148" s="149">
        <v>4.0000000000000003E-5</v>
      </c>
      <c r="R148" s="149">
        <f t="shared" ref="R148:R155" si="12">Q148*H148</f>
        <v>1.07048E-2</v>
      </c>
      <c r="S148" s="149">
        <v>0</v>
      </c>
      <c r="T148" s="150">
        <f t="shared" ref="T148:T155" si="13"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ref="BE148:BE155" si="14">IF(N148="základná",J148,0)</f>
        <v>0</v>
      </c>
      <c r="BF148" s="152">
        <f t="shared" ref="BF148:BF155" si="15">IF(N148="znížená",J148,0)</f>
        <v>0</v>
      </c>
      <c r="BG148" s="152">
        <f t="shared" ref="BG148:BG155" si="16">IF(N148="zákl. prenesená",J148,0)</f>
        <v>0</v>
      </c>
      <c r="BH148" s="152">
        <f t="shared" ref="BH148:BH155" si="17">IF(N148="zníž. prenesená",J148,0)</f>
        <v>0</v>
      </c>
      <c r="BI148" s="152">
        <f t="shared" ref="BI148:BI155" si="18">IF(N148="nulová",J148,0)</f>
        <v>0</v>
      </c>
      <c r="BJ148" s="13" t="s">
        <v>86</v>
      </c>
      <c r="BK148" s="152">
        <f t="shared" ref="BK148:BK155" si="19">ROUND(I148*H148,2)</f>
        <v>0</v>
      </c>
      <c r="BL148" s="13" t="s">
        <v>95</v>
      </c>
      <c r="BM148" s="151" t="s">
        <v>2412</v>
      </c>
    </row>
    <row r="149" spans="2:65" s="1" customFormat="1" ht="24.2" customHeight="1">
      <c r="B149" s="28"/>
      <c r="C149" s="139" t="s">
        <v>361</v>
      </c>
      <c r="D149" s="139" t="s">
        <v>316</v>
      </c>
      <c r="E149" s="140" t="s">
        <v>617</v>
      </c>
      <c r="F149" s="141" t="s">
        <v>618</v>
      </c>
      <c r="G149" s="142" t="s">
        <v>340</v>
      </c>
      <c r="H149" s="143">
        <v>60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3.0000000000000001E-5</v>
      </c>
      <c r="R149" s="149">
        <f t="shared" si="12"/>
        <v>1.8E-3</v>
      </c>
      <c r="S149" s="149">
        <v>0</v>
      </c>
      <c r="T149" s="150">
        <f t="shared" si="1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2413</v>
      </c>
    </row>
    <row r="150" spans="2:65" s="1" customFormat="1" ht="16.5" customHeight="1">
      <c r="B150" s="28"/>
      <c r="C150" s="139" t="s">
        <v>365</v>
      </c>
      <c r="D150" s="139" t="s">
        <v>316</v>
      </c>
      <c r="E150" s="140" t="s">
        <v>620</v>
      </c>
      <c r="F150" s="141" t="s">
        <v>621</v>
      </c>
      <c r="G150" s="142" t="s">
        <v>376</v>
      </c>
      <c r="H150" s="143">
        <v>48.16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3.4000000000000002E-4</v>
      </c>
      <c r="R150" s="149">
        <f t="shared" si="12"/>
        <v>1.6374400000000001E-2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2414</v>
      </c>
    </row>
    <row r="151" spans="2:65" s="1" customFormat="1" ht="16.5" customHeight="1">
      <c r="B151" s="28"/>
      <c r="C151" s="139" t="s">
        <v>369</v>
      </c>
      <c r="D151" s="139" t="s">
        <v>316</v>
      </c>
      <c r="E151" s="140" t="s">
        <v>623</v>
      </c>
      <c r="F151" s="141" t="s">
        <v>624</v>
      </c>
      <c r="G151" s="142" t="s">
        <v>376</v>
      </c>
      <c r="H151" s="143">
        <v>69.900000000000006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2.3000000000000001E-4</v>
      </c>
      <c r="R151" s="149">
        <f t="shared" si="12"/>
        <v>1.6077000000000001E-2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2415</v>
      </c>
    </row>
    <row r="152" spans="2:65" s="1" customFormat="1" ht="16.5" customHeight="1">
      <c r="B152" s="28"/>
      <c r="C152" s="139" t="s">
        <v>373</v>
      </c>
      <c r="D152" s="139" t="s">
        <v>316</v>
      </c>
      <c r="E152" s="140" t="s">
        <v>626</v>
      </c>
      <c r="F152" s="141" t="s">
        <v>627</v>
      </c>
      <c r="G152" s="142" t="s">
        <v>376</v>
      </c>
      <c r="H152" s="143">
        <v>29.7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6.9999999999999994E-5</v>
      </c>
      <c r="R152" s="149">
        <f t="shared" si="12"/>
        <v>2.0789999999999997E-3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2416</v>
      </c>
    </row>
    <row r="153" spans="2:65" s="1" customFormat="1" ht="16.5" customHeight="1">
      <c r="B153" s="28"/>
      <c r="C153" s="139" t="s">
        <v>378</v>
      </c>
      <c r="D153" s="139" t="s">
        <v>316</v>
      </c>
      <c r="E153" s="140" t="s">
        <v>629</v>
      </c>
      <c r="F153" s="141" t="s">
        <v>630</v>
      </c>
      <c r="G153" s="142" t="s">
        <v>376</v>
      </c>
      <c r="H153" s="143">
        <v>27.8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1.6000000000000001E-4</v>
      </c>
      <c r="R153" s="149">
        <f t="shared" si="12"/>
        <v>4.4480000000000006E-3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2417</v>
      </c>
    </row>
    <row r="154" spans="2:65" s="1" customFormat="1" ht="16.5" customHeight="1">
      <c r="B154" s="28"/>
      <c r="C154" s="139" t="s">
        <v>382</v>
      </c>
      <c r="D154" s="139" t="s">
        <v>316</v>
      </c>
      <c r="E154" s="140" t="s">
        <v>632</v>
      </c>
      <c r="F154" s="141" t="s">
        <v>633</v>
      </c>
      <c r="G154" s="142" t="s">
        <v>376</v>
      </c>
      <c r="H154" s="143">
        <v>58.5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6.9999999999999994E-5</v>
      </c>
      <c r="R154" s="149">
        <f t="shared" si="12"/>
        <v>4.0949999999999997E-3</v>
      </c>
      <c r="S154" s="149">
        <v>0</v>
      </c>
      <c r="T154" s="150">
        <f t="shared" si="1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2418</v>
      </c>
    </row>
    <row r="155" spans="2:65" s="1" customFormat="1" ht="24.2" customHeight="1">
      <c r="B155" s="28"/>
      <c r="C155" s="139" t="s">
        <v>386</v>
      </c>
      <c r="D155" s="139" t="s">
        <v>316</v>
      </c>
      <c r="E155" s="140" t="s">
        <v>635</v>
      </c>
      <c r="F155" s="141" t="s">
        <v>636</v>
      </c>
      <c r="G155" s="142" t="s">
        <v>376</v>
      </c>
      <c r="H155" s="143">
        <v>8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1.6000000000000001E-4</v>
      </c>
      <c r="R155" s="149">
        <f t="shared" si="12"/>
        <v>1.2800000000000001E-3</v>
      </c>
      <c r="S155" s="149">
        <v>0</v>
      </c>
      <c r="T155" s="150">
        <f t="shared" si="1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2419</v>
      </c>
    </row>
    <row r="156" spans="2:65" s="11" customFormat="1" ht="22.9" customHeight="1">
      <c r="B156" s="127"/>
      <c r="D156" s="128" t="s">
        <v>73</v>
      </c>
      <c r="E156" s="137" t="s">
        <v>502</v>
      </c>
      <c r="F156" s="137" t="s">
        <v>503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81</v>
      </c>
      <c r="AT156" s="135" t="s">
        <v>73</v>
      </c>
      <c r="AU156" s="135" t="s">
        <v>81</v>
      </c>
      <c r="AY156" s="128" t="s">
        <v>314</v>
      </c>
      <c r="BK156" s="136">
        <f>BK157</f>
        <v>0</v>
      </c>
    </row>
    <row r="157" spans="2:65" s="1" customFormat="1" ht="24.2" customHeight="1">
      <c r="B157" s="28"/>
      <c r="C157" s="139" t="s">
        <v>390</v>
      </c>
      <c r="D157" s="139" t="s">
        <v>316</v>
      </c>
      <c r="E157" s="140" t="s">
        <v>638</v>
      </c>
      <c r="F157" s="141" t="s">
        <v>639</v>
      </c>
      <c r="G157" s="142" t="s">
        <v>333</v>
      </c>
      <c r="H157" s="143">
        <v>16.88</v>
      </c>
      <c r="I157" s="144"/>
      <c r="J157" s="145">
        <f>ROUND(I157*H157,2)</f>
        <v>0</v>
      </c>
      <c r="K157" s="146"/>
      <c r="L157" s="28"/>
      <c r="M157" s="147" t="s">
        <v>1</v>
      </c>
      <c r="N157" s="148" t="s">
        <v>40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3" t="s">
        <v>86</v>
      </c>
      <c r="BK157" s="152">
        <f>ROUND(I157*H157,2)</f>
        <v>0</v>
      </c>
      <c r="BL157" s="13" t="s">
        <v>95</v>
      </c>
      <c r="BM157" s="151" t="s">
        <v>2420</v>
      </c>
    </row>
    <row r="158" spans="2:65" s="11" customFormat="1" ht="25.9" customHeight="1">
      <c r="B158" s="127"/>
      <c r="D158" s="128" t="s">
        <v>73</v>
      </c>
      <c r="E158" s="129" t="s">
        <v>508</v>
      </c>
      <c r="F158" s="129" t="s">
        <v>509</v>
      </c>
      <c r="I158" s="130"/>
      <c r="J158" s="131">
        <f>BK158</f>
        <v>0</v>
      </c>
      <c r="L158" s="127"/>
      <c r="M158" s="132"/>
      <c r="P158" s="133">
        <f>P159+P168+P173</f>
        <v>0</v>
      </c>
      <c r="R158" s="133">
        <f>R159+R168+R173</f>
        <v>0.45556092000000004</v>
      </c>
      <c r="T158" s="134">
        <f>T159+T168+T173</f>
        <v>0</v>
      </c>
      <c r="AR158" s="128" t="s">
        <v>86</v>
      </c>
      <c r="AT158" s="135" t="s">
        <v>73</v>
      </c>
      <c r="AU158" s="135" t="s">
        <v>74</v>
      </c>
      <c r="AY158" s="128" t="s">
        <v>314</v>
      </c>
      <c r="BK158" s="136">
        <f>BK159+BK168+BK173</f>
        <v>0</v>
      </c>
    </row>
    <row r="159" spans="2:65" s="11" customFormat="1" ht="22.9" customHeight="1">
      <c r="B159" s="127"/>
      <c r="D159" s="128" t="s">
        <v>73</v>
      </c>
      <c r="E159" s="137" t="s">
        <v>510</v>
      </c>
      <c r="F159" s="137" t="s">
        <v>511</v>
      </c>
      <c r="I159" s="130"/>
      <c r="J159" s="138">
        <f>BK159</f>
        <v>0</v>
      </c>
      <c r="L159" s="127"/>
      <c r="M159" s="132"/>
      <c r="P159" s="133">
        <f>SUM(P160:P167)</f>
        <v>0</v>
      </c>
      <c r="R159" s="133">
        <f>SUM(R160:R167)</f>
        <v>0.15306240000000002</v>
      </c>
      <c r="T159" s="134">
        <f>SUM(T160:T167)</f>
        <v>0</v>
      </c>
      <c r="AR159" s="128" t="s">
        <v>86</v>
      </c>
      <c r="AT159" s="135" t="s">
        <v>73</v>
      </c>
      <c r="AU159" s="135" t="s">
        <v>81</v>
      </c>
      <c r="AY159" s="128" t="s">
        <v>314</v>
      </c>
      <c r="BK159" s="136">
        <f>SUM(BK160:BK167)</f>
        <v>0</v>
      </c>
    </row>
    <row r="160" spans="2:65" s="1" customFormat="1" ht="24.2" customHeight="1">
      <c r="B160" s="28"/>
      <c r="C160" s="139" t="s">
        <v>7</v>
      </c>
      <c r="D160" s="139" t="s">
        <v>316</v>
      </c>
      <c r="E160" s="140" t="s">
        <v>641</v>
      </c>
      <c r="F160" s="141" t="s">
        <v>642</v>
      </c>
      <c r="G160" s="142" t="s">
        <v>340</v>
      </c>
      <c r="H160" s="143">
        <v>52.15</v>
      </c>
      <c r="I160" s="144"/>
      <c r="J160" s="145">
        <f t="shared" ref="J160:J167" si="20">ROUND(I160*H160,2)</f>
        <v>0</v>
      </c>
      <c r="K160" s="146"/>
      <c r="L160" s="28"/>
      <c r="M160" s="147" t="s">
        <v>1</v>
      </c>
      <c r="N160" s="148" t="s">
        <v>40</v>
      </c>
      <c r="P160" s="149">
        <f t="shared" ref="P160:P167" si="21">O160*H160</f>
        <v>0</v>
      </c>
      <c r="Q160" s="149">
        <v>0</v>
      </c>
      <c r="R160" s="149">
        <f t="shared" ref="R160:R167" si="22">Q160*H160</f>
        <v>0</v>
      </c>
      <c r="S160" s="149">
        <v>0</v>
      </c>
      <c r="T160" s="150">
        <f t="shared" ref="T160:T167" si="23">S160*H160</f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ref="BE160:BE167" si="24">IF(N160="základná",J160,0)</f>
        <v>0</v>
      </c>
      <c r="BF160" s="152">
        <f t="shared" ref="BF160:BF167" si="25">IF(N160="znížená",J160,0)</f>
        <v>0</v>
      </c>
      <c r="BG160" s="152">
        <f t="shared" ref="BG160:BG167" si="26">IF(N160="zákl. prenesená",J160,0)</f>
        <v>0</v>
      </c>
      <c r="BH160" s="152">
        <f t="shared" ref="BH160:BH167" si="27">IF(N160="zníž. prenesená",J160,0)</f>
        <v>0</v>
      </c>
      <c r="BI160" s="152">
        <f t="shared" ref="BI160:BI167" si="28">IF(N160="nulová",J160,0)</f>
        <v>0</v>
      </c>
      <c r="BJ160" s="13" t="s">
        <v>86</v>
      </c>
      <c r="BK160" s="152">
        <f t="shared" ref="BK160:BK167" si="29">ROUND(I160*H160,2)</f>
        <v>0</v>
      </c>
      <c r="BL160" s="13" t="s">
        <v>378</v>
      </c>
      <c r="BM160" s="151" t="s">
        <v>2421</v>
      </c>
    </row>
    <row r="161" spans="2:65" s="1" customFormat="1" ht="24.2" customHeight="1">
      <c r="B161" s="28"/>
      <c r="C161" s="158" t="s">
        <v>398</v>
      </c>
      <c r="D161" s="158" t="s">
        <v>644</v>
      </c>
      <c r="E161" s="159" t="s">
        <v>645</v>
      </c>
      <c r="F161" s="160" t="s">
        <v>646</v>
      </c>
      <c r="G161" s="161" t="s">
        <v>647</v>
      </c>
      <c r="H161" s="162">
        <v>11.003</v>
      </c>
      <c r="I161" s="163"/>
      <c r="J161" s="164">
        <f t="shared" si="20"/>
        <v>0</v>
      </c>
      <c r="K161" s="165"/>
      <c r="L161" s="166"/>
      <c r="M161" s="167" t="s">
        <v>1</v>
      </c>
      <c r="N161" s="168" t="s">
        <v>40</v>
      </c>
      <c r="P161" s="149">
        <f t="shared" si="21"/>
        <v>0</v>
      </c>
      <c r="Q161" s="149">
        <v>1E-3</v>
      </c>
      <c r="R161" s="149">
        <f t="shared" si="22"/>
        <v>1.1003000000000001E-2</v>
      </c>
      <c r="S161" s="149">
        <v>0</v>
      </c>
      <c r="T161" s="150">
        <f t="shared" si="2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24"/>
        <v>0</v>
      </c>
      <c r="BF161" s="152">
        <f t="shared" si="25"/>
        <v>0</v>
      </c>
      <c r="BG161" s="152">
        <f t="shared" si="26"/>
        <v>0</v>
      </c>
      <c r="BH161" s="152">
        <f t="shared" si="27"/>
        <v>0</v>
      </c>
      <c r="BI161" s="152">
        <f t="shared" si="28"/>
        <v>0</v>
      </c>
      <c r="BJ161" s="13" t="s">
        <v>86</v>
      </c>
      <c r="BK161" s="152">
        <f t="shared" si="29"/>
        <v>0</v>
      </c>
      <c r="BL161" s="13" t="s">
        <v>378</v>
      </c>
      <c r="BM161" s="151" t="s">
        <v>2422</v>
      </c>
    </row>
    <row r="162" spans="2:65" s="1" customFormat="1" ht="24.2" customHeight="1">
      <c r="B162" s="28"/>
      <c r="C162" s="139" t="s">
        <v>402</v>
      </c>
      <c r="D162" s="139" t="s">
        <v>316</v>
      </c>
      <c r="E162" s="140" t="s">
        <v>649</v>
      </c>
      <c r="F162" s="141" t="s">
        <v>650</v>
      </c>
      <c r="G162" s="142" t="s">
        <v>340</v>
      </c>
      <c r="H162" s="143">
        <v>32.729999999999997</v>
      </c>
      <c r="I162" s="144"/>
      <c r="J162" s="145">
        <f t="shared" si="20"/>
        <v>0</v>
      </c>
      <c r="K162" s="146"/>
      <c r="L162" s="28"/>
      <c r="M162" s="147" t="s">
        <v>1</v>
      </c>
      <c r="N162" s="148" t="s">
        <v>40</v>
      </c>
      <c r="P162" s="149">
        <f t="shared" si="21"/>
        <v>0</v>
      </c>
      <c r="Q162" s="149">
        <v>8.0000000000000007E-5</v>
      </c>
      <c r="R162" s="149">
        <f t="shared" si="22"/>
        <v>2.6183999999999999E-3</v>
      </c>
      <c r="S162" s="149">
        <v>0</v>
      </c>
      <c r="T162" s="150">
        <f t="shared" si="2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86</v>
      </c>
      <c r="BK162" s="152">
        <f t="shared" si="29"/>
        <v>0</v>
      </c>
      <c r="BL162" s="13" t="s">
        <v>378</v>
      </c>
      <c r="BM162" s="151" t="s">
        <v>2423</v>
      </c>
    </row>
    <row r="163" spans="2:65" s="1" customFormat="1" ht="37.9" customHeight="1">
      <c r="B163" s="28"/>
      <c r="C163" s="158" t="s">
        <v>406</v>
      </c>
      <c r="D163" s="158" t="s">
        <v>644</v>
      </c>
      <c r="E163" s="159" t="s">
        <v>652</v>
      </c>
      <c r="F163" s="160" t="s">
        <v>653</v>
      </c>
      <c r="G163" s="161" t="s">
        <v>340</v>
      </c>
      <c r="H163" s="162">
        <v>37.64</v>
      </c>
      <c r="I163" s="163"/>
      <c r="J163" s="164">
        <f t="shared" si="20"/>
        <v>0</v>
      </c>
      <c r="K163" s="165"/>
      <c r="L163" s="166"/>
      <c r="M163" s="167" t="s">
        <v>1</v>
      </c>
      <c r="N163" s="168" t="s">
        <v>40</v>
      </c>
      <c r="P163" s="149">
        <f t="shared" si="21"/>
        <v>0</v>
      </c>
      <c r="Q163" s="149">
        <v>2E-3</v>
      </c>
      <c r="R163" s="149">
        <f t="shared" si="22"/>
        <v>7.528E-2</v>
      </c>
      <c r="S163" s="149">
        <v>0</v>
      </c>
      <c r="T163" s="150">
        <f t="shared" si="2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86</v>
      </c>
      <c r="BK163" s="152">
        <f t="shared" si="29"/>
        <v>0</v>
      </c>
      <c r="BL163" s="13" t="s">
        <v>378</v>
      </c>
      <c r="BM163" s="151" t="s">
        <v>2424</v>
      </c>
    </row>
    <row r="164" spans="2:65" s="1" customFormat="1" ht="16.5" customHeight="1">
      <c r="B164" s="28"/>
      <c r="C164" s="158" t="s">
        <v>410</v>
      </c>
      <c r="D164" s="158" t="s">
        <v>644</v>
      </c>
      <c r="E164" s="159" t="s">
        <v>655</v>
      </c>
      <c r="F164" s="160" t="s">
        <v>656</v>
      </c>
      <c r="G164" s="161" t="s">
        <v>396</v>
      </c>
      <c r="H164" s="162">
        <v>24</v>
      </c>
      <c r="I164" s="163"/>
      <c r="J164" s="164">
        <f t="shared" si="20"/>
        <v>0</v>
      </c>
      <c r="K164" s="165"/>
      <c r="L164" s="166"/>
      <c r="M164" s="167" t="s">
        <v>1</v>
      </c>
      <c r="N164" s="168" t="s">
        <v>40</v>
      </c>
      <c r="P164" s="149">
        <f t="shared" si="21"/>
        <v>0</v>
      </c>
      <c r="Q164" s="149">
        <v>1.5E-3</v>
      </c>
      <c r="R164" s="149">
        <f t="shared" si="22"/>
        <v>3.6000000000000004E-2</v>
      </c>
      <c r="S164" s="149">
        <v>0</v>
      </c>
      <c r="T164" s="150">
        <f t="shared" si="2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2425</v>
      </c>
    </row>
    <row r="165" spans="2:65" s="1" customFormat="1" ht="24.2" customHeight="1">
      <c r="B165" s="28"/>
      <c r="C165" s="139" t="s">
        <v>414</v>
      </c>
      <c r="D165" s="139" t="s">
        <v>316</v>
      </c>
      <c r="E165" s="140" t="s">
        <v>658</v>
      </c>
      <c r="F165" s="141" t="s">
        <v>659</v>
      </c>
      <c r="G165" s="142" t="s">
        <v>340</v>
      </c>
      <c r="H165" s="143">
        <v>52.15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5.4000000000000001E-4</v>
      </c>
      <c r="R165" s="149">
        <f t="shared" si="22"/>
        <v>2.8160999999999999E-2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2426</v>
      </c>
    </row>
    <row r="166" spans="2:65" s="1" customFormat="1" ht="24.2" customHeight="1">
      <c r="B166" s="28"/>
      <c r="C166" s="158" t="s">
        <v>418</v>
      </c>
      <c r="D166" s="158" t="s">
        <v>644</v>
      </c>
      <c r="E166" s="159" t="s">
        <v>661</v>
      </c>
      <c r="F166" s="160" t="s">
        <v>662</v>
      </c>
      <c r="G166" s="161" t="s">
        <v>340</v>
      </c>
      <c r="H166" s="162">
        <v>62.58</v>
      </c>
      <c r="I166" s="163"/>
      <c r="J166" s="164">
        <f t="shared" si="20"/>
        <v>0</v>
      </c>
      <c r="K166" s="165"/>
      <c r="L166" s="166"/>
      <c r="M166" s="167" t="s">
        <v>1</v>
      </c>
      <c r="N166" s="168" t="s">
        <v>40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86</v>
      </c>
      <c r="BK166" s="152">
        <f t="shared" si="29"/>
        <v>0</v>
      </c>
      <c r="BL166" s="13" t="s">
        <v>378</v>
      </c>
      <c r="BM166" s="151" t="s">
        <v>2427</v>
      </c>
    </row>
    <row r="167" spans="2:65" s="1" customFormat="1" ht="24.2" customHeight="1">
      <c r="B167" s="28"/>
      <c r="C167" s="139" t="s">
        <v>422</v>
      </c>
      <c r="D167" s="139" t="s">
        <v>316</v>
      </c>
      <c r="E167" s="140" t="s">
        <v>664</v>
      </c>
      <c r="F167" s="141" t="s">
        <v>665</v>
      </c>
      <c r="G167" s="142" t="s">
        <v>333</v>
      </c>
      <c r="H167" s="143">
        <v>0.153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2428</v>
      </c>
    </row>
    <row r="168" spans="2:65" s="11" customFormat="1" ht="22.9" customHeight="1">
      <c r="B168" s="127"/>
      <c r="D168" s="128" t="s">
        <v>73</v>
      </c>
      <c r="E168" s="137" t="s">
        <v>667</v>
      </c>
      <c r="F168" s="137" t="s">
        <v>668</v>
      </c>
      <c r="I168" s="130"/>
      <c r="J168" s="138">
        <f>BK168</f>
        <v>0</v>
      </c>
      <c r="L168" s="127"/>
      <c r="M168" s="132"/>
      <c r="P168" s="133">
        <f>SUM(P169:P172)</f>
        <v>0</v>
      </c>
      <c r="R168" s="133">
        <f>SUM(R169:R172)</f>
        <v>0.23395932</v>
      </c>
      <c r="T168" s="134">
        <f>SUM(T169:T172)</f>
        <v>0</v>
      </c>
      <c r="AR168" s="128" t="s">
        <v>86</v>
      </c>
      <c r="AT168" s="135" t="s">
        <v>73</v>
      </c>
      <c r="AU168" s="135" t="s">
        <v>81</v>
      </c>
      <c r="AY168" s="128" t="s">
        <v>314</v>
      </c>
      <c r="BK168" s="136">
        <f>SUM(BK169:BK172)</f>
        <v>0</v>
      </c>
    </row>
    <row r="169" spans="2:65" s="1" customFormat="1" ht="24.2" customHeight="1">
      <c r="B169" s="28"/>
      <c r="C169" s="139" t="s">
        <v>426</v>
      </c>
      <c r="D169" s="139" t="s">
        <v>316</v>
      </c>
      <c r="E169" s="140" t="s">
        <v>669</v>
      </c>
      <c r="F169" s="141" t="s">
        <v>670</v>
      </c>
      <c r="G169" s="142" t="s">
        <v>340</v>
      </c>
      <c r="H169" s="143">
        <v>52.15</v>
      </c>
      <c r="I169" s="144"/>
      <c r="J169" s="145">
        <f>ROUND(I169*H169,2)</f>
        <v>0</v>
      </c>
      <c r="K169" s="146"/>
      <c r="L169" s="28"/>
      <c r="M169" s="147" t="s">
        <v>1</v>
      </c>
      <c r="N169" s="148" t="s">
        <v>40</v>
      </c>
      <c r="P169" s="149">
        <f>O169*H169</f>
        <v>0</v>
      </c>
      <c r="Q169" s="149">
        <v>1.4E-3</v>
      </c>
      <c r="R169" s="149">
        <f>Q169*H169</f>
        <v>7.3009999999999992E-2</v>
      </c>
      <c r="S169" s="149">
        <v>0</v>
      </c>
      <c r="T169" s="150">
        <f>S169*H169</f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378</v>
      </c>
      <c r="BM169" s="151" t="s">
        <v>2429</v>
      </c>
    </row>
    <row r="170" spans="2:65" s="1" customFormat="1" ht="24.2" customHeight="1">
      <c r="B170" s="28"/>
      <c r="C170" s="158" t="s">
        <v>430</v>
      </c>
      <c r="D170" s="158" t="s">
        <v>644</v>
      </c>
      <c r="E170" s="159" t="s">
        <v>672</v>
      </c>
      <c r="F170" s="160" t="s">
        <v>673</v>
      </c>
      <c r="G170" s="161" t="s">
        <v>340</v>
      </c>
      <c r="H170" s="162">
        <v>39.137</v>
      </c>
      <c r="I170" s="163"/>
      <c r="J170" s="164">
        <f>ROUND(I170*H170,2)</f>
        <v>0</v>
      </c>
      <c r="K170" s="165"/>
      <c r="L170" s="166"/>
      <c r="M170" s="167" t="s">
        <v>1</v>
      </c>
      <c r="N170" s="168" t="s">
        <v>40</v>
      </c>
      <c r="P170" s="149">
        <f>O170*H170</f>
        <v>0</v>
      </c>
      <c r="Q170" s="149">
        <v>3.8E-3</v>
      </c>
      <c r="R170" s="149">
        <f>Q170*H170</f>
        <v>0.14872060000000001</v>
      </c>
      <c r="S170" s="149">
        <v>0</v>
      </c>
      <c r="T170" s="150">
        <f>S170*H170</f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86</v>
      </c>
      <c r="BK170" s="152">
        <f>ROUND(I170*H170,2)</f>
        <v>0</v>
      </c>
      <c r="BL170" s="13" t="s">
        <v>378</v>
      </c>
      <c r="BM170" s="151" t="s">
        <v>2430</v>
      </c>
    </row>
    <row r="171" spans="2:65" s="1" customFormat="1" ht="24.2" customHeight="1">
      <c r="B171" s="28"/>
      <c r="C171" s="158" t="s">
        <v>434</v>
      </c>
      <c r="D171" s="158" t="s">
        <v>644</v>
      </c>
      <c r="E171" s="159" t="s">
        <v>675</v>
      </c>
      <c r="F171" s="160" t="s">
        <v>676</v>
      </c>
      <c r="G171" s="161" t="s">
        <v>340</v>
      </c>
      <c r="H171" s="162">
        <v>14.055999999999999</v>
      </c>
      <c r="I171" s="163"/>
      <c r="J171" s="164">
        <f>ROUND(I171*H171,2)</f>
        <v>0</v>
      </c>
      <c r="K171" s="165"/>
      <c r="L171" s="166"/>
      <c r="M171" s="167" t="s">
        <v>1</v>
      </c>
      <c r="N171" s="168" t="s">
        <v>40</v>
      </c>
      <c r="P171" s="149">
        <f>O171*H171</f>
        <v>0</v>
      </c>
      <c r="Q171" s="149">
        <v>8.7000000000000001E-4</v>
      </c>
      <c r="R171" s="149">
        <f>Q171*H171</f>
        <v>1.2228719999999998E-2</v>
      </c>
      <c r="S171" s="149">
        <v>0</v>
      </c>
      <c r="T171" s="150">
        <f>S171*H171</f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86</v>
      </c>
      <c r="BK171" s="152">
        <f>ROUND(I171*H171,2)</f>
        <v>0</v>
      </c>
      <c r="BL171" s="13" t="s">
        <v>378</v>
      </c>
      <c r="BM171" s="151" t="s">
        <v>2431</v>
      </c>
    </row>
    <row r="172" spans="2:65" s="1" customFormat="1" ht="24.2" customHeight="1">
      <c r="B172" s="28"/>
      <c r="C172" s="139" t="s">
        <v>438</v>
      </c>
      <c r="D172" s="139" t="s">
        <v>316</v>
      </c>
      <c r="E172" s="140" t="s">
        <v>678</v>
      </c>
      <c r="F172" s="141" t="s">
        <v>679</v>
      </c>
      <c r="G172" s="142" t="s">
        <v>333</v>
      </c>
      <c r="H172" s="143">
        <v>0.23400000000000001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378</v>
      </c>
      <c r="BM172" s="151" t="s">
        <v>2432</v>
      </c>
    </row>
    <row r="173" spans="2:65" s="11" customFormat="1" ht="22.9" customHeight="1">
      <c r="B173" s="127"/>
      <c r="D173" s="128" t="s">
        <v>73</v>
      </c>
      <c r="E173" s="137" t="s">
        <v>681</v>
      </c>
      <c r="F173" s="137" t="s">
        <v>682</v>
      </c>
      <c r="I173" s="130"/>
      <c r="J173" s="138">
        <f>BK173</f>
        <v>0</v>
      </c>
      <c r="L173" s="127"/>
      <c r="M173" s="132"/>
      <c r="P173" s="133">
        <f>SUM(P174:P176)</f>
        <v>0</v>
      </c>
      <c r="R173" s="133">
        <f>SUM(R174:R176)</f>
        <v>6.8539199999999995E-2</v>
      </c>
      <c r="T173" s="134">
        <f>SUM(T174:T176)</f>
        <v>0</v>
      </c>
      <c r="AR173" s="128" t="s">
        <v>86</v>
      </c>
      <c r="AT173" s="135" t="s">
        <v>73</v>
      </c>
      <c r="AU173" s="135" t="s">
        <v>81</v>
      </c>
      <c r="AY173" s="128" t="s">
        <v>314</v>
      </c>
      <c r="BK173" s="136">
        <f>SUM(BK174:BK176)</f>
        <v>0</v>
      </c>
    </row>
    <row r="174" spans="2:65" s="1" customFormat="1" ht="24.2" customHeight="1">
      <c r="B174" s="28"/>
      <c r="C174" s="139" t="s">
        <v>442</v>
      </c>
      <c r="D174" s="139" t="s">
        <v>316</v>
      </c>
      <c r="E174" s="140" t="s">
        <v>683</v>
      </c>
      <c r="F174" s="141" t="s">
        <v>684</v>
      </c>
      <c r="G174" s="142" t="s">
        <v>340</v>
      </c>
      <c r="H174" s="143">
        <v>7.86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8.4799999999999997E-3</v>
      </c>
      <c r="R174" s="149">
        <f>Q174*H174</f>
        <v>6.6652799999999998E-2</v>
      </c>
      <c r="S174" s="149">
        <v>0</v>
      </c>
      <c r="T174" s="150">
        <f>S174*H174</f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2433</v>
      </c>
    </row>
    <row r="175" spans="2:65" s="1" customFormat="1" ht="33" customHeight="1">
      <c r="B175" s="28"/>
      <c r="C175" s="139" t="s">
        <v>446</v>
      </c>
      <c r="D175" s="139" t="s">
        <v>316</v>
      </c>
      <c r="E175" s="140" t="s">
        <v>686</v>
      </c>
      <c r="F175" s="141" t="s">
        <v>687</v>
      </c>
      <c r="G175" s="142" t="s">
        <v>340</v>
      </c>
      <c r="H175" s="143">
        <v>7.86</v>
      </c>
      <c r="I175" s="144"/>
      <c r="J175" s="145">
        <f>ROUND(I175*H175,2)</f>
        <v>0</v>
      </c>
      <c r="K175" s="146"/>
      <c r="L175" s="28"/>
      <c r="M175" s="147" t="s">
        <v>1</v>
      </c>
      <c r="N175" s="148" t="s">
        <v>40</v>
      </c>
      <c r="P175" s="149">
        <f>O175*H175</f>
        <v>0</v>
      </c>
      <c r="Q175" s="149">
        <v>2.4000000000000001E-4</v>
      </c>
      <c r="R175" s="149">
        <f>Q175*H175</f>
        <v>1.8864000000000001E-3</v>
      </c>
      <c r="S175" s="149">
        <v>0</v>
      </c>
      <c r="T175" s="150">
        <f>S175*H175</f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378</v>
      </c>
      <c r="BM175" s="151" t="s">
        <v>2434</v>
      </c>
    </row>
    <row r="176" spans="2:65" s="1" customFormat="1" ht="24.2" customHeight="1">
      <c r="B176" s="28"/>
      <c r="C176" s="139" t="s">
        <v>450</v>
      </c>
      <c r="D176" s="139" t="s">
        <v>316</v>
      </c>
      <c r="E176" s="140" t="s">
        <v>689</v>
      </c>
      <c r="F176" s="141" t="s">
        <v>690</v>
      </c>
      <c r="G176" s="142" t="s">
        <v>333</v>
      </c>
      <c r="H176" s="143">
        <v>6.9000000000000006E-2</v>
      </c>
      <c r="I176" s="144"/>
      <c r="J176" s="145">
        <f>ROUND(I176*H176,2)</f>
        <v>0</v>
      </c>
      <c r="K176" s="146"/>
      <c r="L176" s="28"/>
      <c r="M176" s="153" t="s">
        <v>1</v>
      </c>
      <c r="N176" s="154" t="s">
        <v>40</v>
      </c>
      <c r="O176" s="155"/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86</v>
      </c>
      <c r="BK176" s="152">
        <f>ROUND(I176*H176,2)</f>
        <v>0</v>
      </c>
      <c r="BL176" s="13" t="s">
        <v>378</v>
      </c>
      <c r="BM176" s="151" t="s">
        <v>2435</v>
      </c>
    </row>
    <row r="177" spans="2:12" s="1" customFormat="1" ht="6.95" customHeight="1">
      <c r="B177" s="43"/>
      <c r="C177" s="44"/>
      <c r="D177" s="44"/>
      <c r="E177" s="44"/>
      <c r="F177" s="44"/>
      <c r="G177" s="44"/>
      <c r="H177" s="44"/>
      <c r="I177" s="44"/>
      <c r="J177" s="44"/>
      <c r="K177" s="44"/>
      <c r="L177" s="28"/>
    </row>
  </sheetData>
  <sheetProtection algorithmName="SHA-512" hashValue="q0+mtKYxHDIay01RmnwF+He+H/6qWAyVzwVeTZe0t0YfRL1++uZZUfI4qgzruzg18aWwnvDgyYTjaEysHvJM5Q==" saltValue="zRkSXxRPhzZt8p+s3Q+EZlfvDCjTBmv/NJ9hNpLicylFJv7RqAjCZxZvuL5T/EbJpC4vSXm2EGGtNfVHaQ4uMQ==" spinCount="100000" sheet="1" objects="1" scenarios="1" formatColumns="0" formatRows="0" autoFilter="0"/>
  <autoFilter ref="C132:K176" xr:uid="{00000000-0009-0000-0000-00000D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9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140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2334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2436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ROUND((SUM(BE134:BE191)),  2)</f>
        <v>0</v>
      </c>
      <c r="G37" s="96"/>
      <c r="H37" s="96"/>
      <c r="I37" s="97">
        <v>0.2</v>
      </c>
      <c r="J37" s="95">
        <f>ROUND(((SUM(BE134:BE191))*I37),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ROUND((SUM(BF134:BF191)),  2)</f>
        <v>0</v>
      </c>
      <c r="G38" s="96"/>
      <c r="H38" s="96"/>
      <c r="I38" s="97">
        <v>0.2</v>
      </c>
      <c r="J38" s="95">
        <f>ROUND(((SUM(BF134:BF191))*I38),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ROUND((SUM(BG134:BG191)),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ROUND((SUM(BH134:BH191)),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ROUND((SUM(BI134:BI191)),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2334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SO.102_ASR3 - Zastrešenie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hidden="1" customHeight="1">
      <c r="B103" s="114"/>
      <c r="D103" s="115" t="s">
        <v>578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hidden="1" customHeight="1">
      <c r="B104" s="114"/>
      <c r="D104" s="115" t="s">
        <v>693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J145</f>
        <v>0</v>
      </c>
      <c r="L105" s="114"/>
    </row>
    <row r="106" spans="2:47" s="9" customFormat="1" ht="19.899999999999999" hidden="1" customHeight="1">
      <c r="B106" s="114"/>
      <c r="D106" s="115" t="s">
        <v>291</v>
      </c>
      <c r="E106" s="116"/>
      <c r="F106" s="116"/>
      <c r="G106" s="116"/>
      <c r="H106" s="116"/>
      <c r="I106" s="116"/>
      <c r="J106" s="117">
        <f>J147</f>
        <v>0</v>
      </c>
      <c r="L106" s="114"/>
    </row>
    <row r="107" spans="2:47" s="8" customFormat="1" ht="24.95" hidden="1" customHeight="1">
      <c r="B107" s="110"/>
      <c r="D107" s="111" t="s">
        <v>292</v>
      </c>
      <c r="E107" s="112"/>
      <c r="F107" s="112"/>
      <c r="G107" s="112"/>
      <c r="H107" s="112"/>
      <c r="I107" s="112"/>
      <c r="J107" s="113">
        <f>J149</f>
        <v>0</v>
      </c>
      <c r="L107" s="110"/>
    </row>
    <row r="108" spans="2:47" s="9" customFormat="1" ht="19.899999999999999" hidden="1" customHeight="1">
      <c r="B108" s="114"/>
      <c r="D108" s="115" t="s">
        <v>694</v>
      </c>
      <c r="E108" s="116"/>
      <c r="F108" s="116"/>
      <c r="G108" s="116"/>
      <c r="H108" s="116"/>
      <c r="I108" s="116"/>
      <c r="J108" s="117">
        <f>J150</f>
        <v>0</v>
      </c>
      <c r="L108" s="114"/>
    </row>
    <row r="109" spans="2:47" s="9" customFormat="1" ht="19.899999999999999" hidden="1" customHeight="1">
      <c r="B109" s="114"/>
      <c r="D109" s="115" t="s">
        <v>580</v>
      </c>
      <c r="E109" s="116"/>
      <c r="F109" s="116"/>
      <c r="G109" s="116"/>
      <c r="H109" s="116"/>
      <c r="I109" s="116"/>
      <c r="J109" s="117">
        <f>J176</f>
        <v>0</v>
      </c>
      <c r="L109" s="114"/>
    </row>
    <row r="110" spans="2:47" s="9" customFormat="1" ht="19.899999999999999" hidden="1" customHeight="1">
      <c r="B110" s="114"/>
      <c r="D110" s="115" t="s">
        <v>295</v>
      </c>
      <c r="E110" s="116"/>
      <c r="F110" s="116"/>
      <c r="G110" s="116"/>
      <c r="H110" s="116"/>
      <c r="I110" s="116"/>
      <c r="J110" s="117">
        <f>J185</f>
        <v>0</v>
      </c>
      <c r="L110" s="114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301" t="str">
        <f>E7</f>
        <v>Rozšírenie kapacít MŠ Oštepová 1, Košice</v>
      </c>
      <c r="F120" s="302"/>
      <c r="G120" s="302"/>
      <c r="H120" s="302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301" t="s">
        <v>278</v>
      </c>
      <c r="F122" s="265"/>
      <c r="G122" s="265"/>
      <c r="H122" s="265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271" t="s">
        <v>2334</v>
      </c>
      <c r="F124" s="303"/>
      <c r="G124" s="303"/>
      <c r="H124" s="303"/>
      <c r="L124" s="28"/>
    </row>
    <row r="125" spans="2:12" s="1" customFormat="1" ht="12" customHeight="1">
      <c r="B125" s="28"/>
      <c r="C125" s="23" t="s">
        <v>281</v>
      </c>
      <c r="L125" s="28"/>
    </row>
    <row r="126" spans="2:12" s="1" customFormat="1" ht="16.5" customHeight="1">
      <c r="B126" s="28"/>
      <c r="E126" s="289" t="str">
        <f>E13</f>
        <v>SO.102_ASR3 - Zastrešenie</v>
      </c>
      <c r="F126" s="303"/>
      <c r="G126" s="303"/>
      <c r="H126" s="303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P135+P149</f>
        <v>0</v>
      </c>
      <c r="Q134" s="52"/>
      <c r="R134" s="124">
        <f>R135+R149</f>
        <v>24.558719952840001</v>
      </c>
      <c r="S134" s="52"/>
      <c r="T134" s="125">
        <f>T135+T149</f>
        <v>0</v>
      </c>
      <c r="AT134" s="13" t="s">
        <v>73</v>
      </c>
      <c r="AU134" s="13" t="s">
        <v>287</v>
      </c>
      <c r="BK134" s="126">
        <f>BK135+BK149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P136+P139+P142+P145+P147</f>
        <v>0</v>
      </c>
      <c r="R135" s="133">
        <f>R136+R139+R142+R145+R147</f>
        <v>12.98149849</v>
      </c>
      <c r="T135" s="134">
        <f>T136+T139+T142+T145+T147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BK136+BK139+BK142+BK145+BK147</f>
        <v>0</v>
      </c>
    </row>
    <row r="136" spans="2:65" s="11" customFormat="1" ht="22.9" customHeight="1">
      <c r="B136" s="127"/>
      <c r="D136" s="128" t="s">
        <v>73</v>
      </c>
      <c r="E136" s="137" t="s">
        <v>81</v>
      </c>
      <c r="F136" s="137" t="s">
        <v>315</v>
      </c>
      <c r="I136" s="130"/>
      <c r="J136" s="138">
        <f>BK136</f>
        <v>0</v>
      </c>
      <c r="L136" s="127"/>
      <c r="M136" s="132"/>
      <c r="P136" s="133">
        <f>SUM(P137:P138)</f>
        <v>0</v>
      </c>
      <c r="R136" s="133">
        <f>SUM(R137:R138)</f>
        <v>3.4965749999999995</v>
      </c>
      <c r="T136" s="134">
        <f>SUM(T137:T138)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SUM(BK137:BK138)</f>
        <v>0</v>
      </c>
    </row>
    <row r="137" spans="2:65" s="1" customFormat="1" ht="21.75" customHeight="1">
      <c r="B137" s="28"/>
      <c r="C137" s="139" t="s">
        <v>81</v>
      </c>
      <c r="D137" s="139" t="s">
        <v>316</v>
      </c>
      <c r="E137" s="140" t="s">
        <v>695</v>
      </c>
      <c r="F137" s="141" t="s">
        <v>696</v>
      </c>
      <c r="G137" s="142" t="s">
        <v>340</v>
      </c>
      <c r="H137" s="143">
        <v>202.7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2437</v>
      </c>
    </row>
    <row r="138" spans="2:65" s="1" customFormat="1" ht="37.9" customHeight="1">
      <c r="B138" s="28"/>
      <c r="C138" s="158" t="s">
        <v>86</v>
      </c>
      <c r="D138" s="158" t="s">
        <v>644</v>
      </c>
      <c r="E138" s="159" t="s">
        <v>698</v>
      </c>
      <c r="F138" s="160" t="s">
        <v>699</v>
      </c>
      <c r="G138" s="161" t="s">
        <v>340</v>
      </c>
      <c r="H138" s="162">
        <v>233.10499999999999</v>
      </c>
      <c r="I138" s="163"/>
      <c r="J138" s="164">
        <f>ROUND(I138*H138,2)</f>
        <v>0</v>
      </c>
      <c r="K138" s="165"/>
      <c r="L138" s="166"/>
      <c r="M138" s="167" t="s">
        <v>1</v>
      </c>
      <c r="N138" s="168" t="s">
        <v>40</v>
      </c>
      <c r="P138" s="149">
        <f>O138*H138</f>
        <v>0</v>
      </c>
      <c r="Q138" s="149">
        <v>1.4999999999999999E-2</v>
      </c>
      <c r="R138" s="149">
        <f>Q138*H138</f>
        <v>3.4965749999999995</v>
      </c>
      <c r="S138" s="149">
        <v>0</v>
      </c>
      <c r="T138" s="150">
        <f>S138*H138</f>
        <v>0</v>
      </c>
      <c r="AR138" s="151" t="s">
        <v>442</v>
      </c>
      <c r="AT138" s="151" t="s">
        <v>644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378</v>
      </c>
      <c r="BM138" s="151" t="s">
        <v>2438</v>
      </c>
    </row>
    <row r="139" spans="2:65" s="11" customFormat="1" ht="22.9" customHeight="1">
      <c r="B139" s="127"/>
      <c r="D139" s="128" t="s">
        <v>73</v>
      </c>
      <c r="E139" s="137" t="s">
        <v>90</v>
      </c>
      <c r="F139" s="137" t="s">
        <v>582</v>
      </c>
      <c r="I139" s="130"/>
      <c r="J139" s="138">
        <f>BK139</f>
        <v>0</v>
      </c>
      <c r="L139" s="127"/>
      <c r="M139" s="132"/>
      <c r="P139" s="133">
        <f>SUM(P140:P141)</f>
        <v>0</v>
      </c>
      <c r="R139" s="133">
        <f>SUM(R140:R141)</f>
        <v>4.95996375</v>
      </c>
      <c r="T139" s="134">
        <f>SUM(T140:T141)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SUM(BK140:BK141)</f>
        <v>0</v>
      </c>
    </row>
    <row r="140" spans="2:65" s="1" customFormat="1" ht="33" customHeight="1">
      <c r="B140" s="28"/>
      <c r="C140" s="139" t="s">
        <v>90</v>
      </c>
      <c r="D140" s="139" t="s">
        <v>316</v>
      </c>
      <c r="E140" s="140" t="s">
        <v>701</v>
      </c>
      <c r="F140" s="141" t="s">
        <v>702</v>
      </c>
      <c r="G140" s="142" t="s">
        <v>319</v>
      </c>
      <c r="H140" s="143">
        <v>3.6749999999999998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0.83004999999999995</v>
      </c>
      <c r="R140" s="149">
        <f>Q140*H140</f>
        <v>3.0504337499999998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2439</v>
      </c>
    </row>
    <row r="141" spans="2:65" s="1" customFormat="1" ht="37.9" customHeight="1">
      <c r="B141" s="28"/>
      <c r="C141" s="139" t="s">
        <v>95</v>
      </c>
      <c r="D141" s="139" t="s">
        <v>316</v>
      </c>
      <c r="E141" s="140" t="s">
        <v>704</v>
      </c>
      <c r="F141" s="141" t="s">
        <v>705</v>
      </c>
      <c r="G141" s="142" t="s">
        <v>396</v>
      </c>
      <c r="H141" s="143">
        <v>147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1.299E-2</v>
      </c>
      <c r="R141" s="149">
        <f>Q141*H141</f>
        <v>1.9095299999999999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2440</v>
      </c>
    </row>
    <row r="142" spans="2:65" s="11" customFormat="1" ht="22.9" customHeight="1">
      <c r="B142" s="127"/>
      <c r="D142" s="128" t="s">
        <v>73</v>
      </c>
      <c r="E142" s="137" t="s">
        <v>95</v>
      </c>
      <c r="F142" s="137" t="s">
        <v>707</v>
      </c>
      <c r="I142" s="130"/>
      <c r="J142" s="138">
        <f>BK142</f>
        <v>0</v>
      </c>
      <c r="L142" s="127"/>
      <c r="M142" s="132"/>
      <c r="P142" s="133">
        <f>SUM(P143:P144)</f>
        <v>0</v>
      </c>
      <c r="R142" s="133">
        <f>SUM(R143:R144)</f>
        <v>3.4613367399999997</v>
      </c>
      <c r="T142" s="134">
        <f>SUM(T143:T144)</f>
        <v>0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SUM(BK143:BK144)</f>
        <v>0</v>
      </c>
    </row>
    <row r="143" spans="2:65" s="1" customFormat="1" ht="21.75" customHeight="1">
      <c r="B143" s="28"/>
      <c r="C143" s="139" t="s">
        <v>330</v>
      </c>
      <c r="D143" s="139" t="s">
        <v>316</v>
      </c>
      <c r="E143" s="140" t="s">
        <v>708</v>
      </c>
      <c r="F143" s="141" t="s">
        <v>709</v>
      </c>
      <c r="G143" s="142" t="s">
        <v>319</v>
      </c>
      <c r="H143" s="143">
        <v>1.2789999999999999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2.4018600000000001</v>
      </c>
      <c r="R143" s="149">
        <f>Q143*H143</f>
        <v>3.0719789399999997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2441</v>
      </c>
    </row>
    <row r="144" spans="2:65" s="1" customFormat="1" ht="24.2" customHeight="1">
      <c r="B144" s="28"/>
      <c r="C144" s="139" t="s">
        <v>337</v>
      </c>
      <c r="D144" s="139" t="s">
        <v>316</v>
      </c>
      <c r="E144" s="140" t="s">
        <v>711</v>
      </c>
      <c r="F144" s="141" t="s">
        <v>712</v>
      </c>
      <c r="G144" s="142" t="s">
        <v>333</v>
      </c>
      <c r="H144" s="143">
        <v>0.38300000000000001</v>
      </c>
      <c r="I144" s="144"/>
      <c r="J144" s="145">
        <f>ROUND(I144*H144,2)</f>
        <v>0</v>
      </c>
      <c r="K144" s="146"/>
      <c r="L144" s="28"/>
      <c r="M144" s="147" t="s">
        <v>1</v>
      </c>
      <c r="N144" s="148" t="s">
        <v>40</v>
      </c>
      <c r="P144" s="149">
        <f>O144*H144</f>
        <v>0</v>
      </c>
      <c r="Q144" s="149">
        <v>1.0165999999999999</v>
      </c>
      <c r="R144" s="149">
        <f>Q144*H144</f>
        <v>0.38935779999999998</v>
      </c>
      <c r="S144" s="149">
        <v>0</v>
      </c>
      <c r="T144" s="150">
        <f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2442</v>
      </c>
    </row>
    <row r="145" spans="2:65" s="11" customFormat="1" ht="22.9" customHeight="1">
      <c r="B145" s="127"/>
      <c r="D145" s="128" t="s">
        <v>73</v>
      </c>
      <c r="E145" s="137" t="s">
        <v>337</v>
      </c>
      <c r="F145" s="137" t="s">
        <v>586</v>
      </c>
      <c r="I145" s="130"/>
      <c r="J145" s="138">
        <f>BK145</f>
        <v>0</v>
      </c>
      <c r="L145" s="127"/>
      <c r="M145" s="132"/>
      <c r="P145" s="133">
        <f>P146</f>
        <v>0</v>
      </c>
      <c r="R145" s="133">
        <f>R146</f>
        <v>1.063623</v>
      </c>
      <c r="T145" s="134">
        <f>T146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BK146</f>
        <v>0</v>
      </c>
    </row>
    <row r="146" spans="2:65" s="1" customFormat="1" ht="37.9" customHeight="1">
      <c r="B146" s="28"/>
      <c r="C146" s="139" t="s">
        <v>342</v>
      </c>
      <c r="D146" s="139" t="s">
        <v>316</v>
      </c>
      <c r="E146" s="140" t="s">
        <v>714</v>
      </c>
      <c r="F146" s="141" t="s">
        <v>715</v>
      </c>
      <c r="G146" s="142" t="s">
        <v>319</v>
      </c>
      <c r="H146" s="143">
        <v>0.57899999999999996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1.837</v>
      </c>
      <c r="R146" s="149">
        <f>Q146*H146</f>
        <v>1.063623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2443</v>
      </c>
    </row>
    <row r="147" spans="2:65" s="11" customFormat="1" ht="22.9" customHeight="1">
      <c r="B147" s="127"/>
      <c r="D147" s="128" t="s">
        <v>73</v>
      </c>
      <c r="E147" s="137" t="s">
        <v>502</v>
      </c>
      <c r="F147" s="137" t="s">
        <v>503</v>
      </c>
      <c r="I147" s="130"/>
      <c r="J147" s="138">
        <f>BK147</f>
        <v>0</v>
      </c>
      <c r="L147" s="127"/>
      <c r="M147" s="132"/>
      <c r="P147" s="133">
        <f>P148</f>
        <v>0</v>
      </c>
      <c r="R147" s="133">
        <f>R148</f>
        <v>0</v>
      </c>
      <c r="T147" s="134">
        <f>T148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BK148</f>
        <v>0</v>
      </c>
    </row>
    <row r="148" spans="2:65" s="1" customFormat="1" ht="24.2" customHeight="1">
      <c r="B148" s="28"/>
      <c r="C148" s="139" t="s">
        <v>346</v>
      </c>
      <c r="D148" s="139" t="s">
        <v>316</v>
      </c>
      <c r="E148" s="140" t="s">
        <v>638</v>
      </c>
      <c r="F148" s="141" t="s">
        <v>639</v>
      </c>
      <c r="G148" s="142" t="s">
        <v>333</v>
      </c>
      <c r="H148" s="143">
        <v>9.4849999999999994</v>
      </c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2444</v>
      </c>
    </row>
    <row r="149" spans="2:65" s="11" customFormat="1" ht="25.9" customHeight="1">
      <c r="B149" s="127"/>
      <c r="D149" s="128" t="s">
        <v>73</v>
      </c>
      <c r="E149" s="129" t="s">
        <v>508</v>
      </c>
      <c r="F149" s="129" t="s">
        <v>509</v>
      </c>
      <c r="I149" s="130"/>
      <c r="J149" s="131">
        <f>BK149</f>
        <v>0</v>
      </c>
      <c r="L149" s="127"/>
      <c r="M149" s="132"/>
      <c r="P149" s="133">
        <f>P150+P176+P185</f>
        <v>0</v>
      </c>
      <c r="R149" s="133">
        <f>R150+R176+R185</f>
        <v>11.577221462839999</v>
      </c>
      <c r="T149" s="134">
        <f>T150+T176+T185</f>
        <v>0</v>
      </c>
      <c r="AR149" s="128" t="s">
        <v>86</v>
      </c>
      <c r="AT149" s="135" t="s">
        <v>73</v>
      </c>
      <c r="AU149" s="135" t="s">
        <v>74</v>
      </c>
      <c r="AY149" s="128" t="s">
        <v>314</v>
      </c>
      <c r="BK149" s="136">
        <f>BK150+BK176+BK185</f>
        <v>0</v>
      </c>
    </row>
    <row r="150" spans="2:65" s="11" customFormat="1" ht="22.9" customHeight="1">
      <c r="B150" s="127"/>
      <c r="D150" s="128" t="s">
        <v>73</v>
      </c>
      <c r="E150" s="137" t="s">
        <v>718</v>
      </c>
      <c r="F150" s="137" t="s">
        <v>719</v>
      </c>
      <c r="I150" s="130"/>
      <c r="J150" s="138">
        <f>BK150</f>
        <v>0</v>
      </c>
      <c r="L150" s="127"/>
      <c r="M150" s="132"/>
      <c r="P150" s="133">
        <f>SUM(P151:P175)</f>
        <v>0</v>
      </c>
      <c r="R150" s="133">
        <f>SUM(R151:R175)</f>
        <v>2.1303801628399999</v>
      </c>
      <c r="T150" s="134">
        <f>SUM(T151:T175)</f>
        <v>0</v>
      </c>
      <c r="AR150" s="128" t="s">
        <v>86</v>
      </c>
      <c r="AT150" s="135" t="s">
        <v>73</v>
      </c>
      <c r="AU150" s="135" t="s">
        <v>81</v>
      </c>
      <c r="AY150" s="128" t="s">
        <v>314</v>
      </c>
      <c r="BK150" s="136">
        <f>SUM(BK151:BK175)</f>
        <v>0</v>
      </c>
    </row>
    <row r="151" spans="2:65" s="1" customFormat="1" ht="44.25" customHeight="1">
      <c r="B151" s="28"/>
      <c r="C151" s="139" t="s">
        <v>335</v>
      </c>
      <c r="D151" s="139" t="s">
        <v>316</v>
      </c>
      <c r="E151" s="140" t="s">
        <v>720</v>
      </c>
      <c r="F151" s="141" t="s">
        <v>721</v>
      </c>
      <c r="G151" s="142" t="s">
        <v>376</v>
      </c>
      <c r="H151" s="143">
        <v>12</v>
      </c>
      <c r="I151" s="144"/>
      <c r="J151" s="145">
        <f t="shared" ref="J151:J175" si="0">ROUND(I151*H151,2)</f>
        <v>0</v>
      </c>
      <c r="K151" s="146"/>
      <c r="L151" s="28"/>
      <c r="M151" s="147" t="s">
        <v>1</v>
      </c>
      <c r="N151" s="148" t="s">
        <v>40</v>
      </c>
      <c r="P151" s="149">
        <f t="shared" ref="P151:P175" si="1">O151*H151</f>
        <v>0</v>
      </c>
      <c r="Q151" s="149">
        <v>2.0000000000000002E-5</v>
      </c>
      <c r="R151" s="149">
        <f t="shared" ref="R151:R175" si="2">Q151*H151</f>
        <v>2.4000000000000003E-4</v>
      </c>
      <c r="S151" s="149">
        <v>0</v>
      </c>
      <c r="T151" s="150">
        <f t="shared" ref="T151:T175" si="3">S151*H151</f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ref="BE151:BE175" si="4">IF(N151="základná",J151,0)</f>
        <v>0</v>
      </c>
      <c r="BF151" s="152">
        <f t="shared" ref="BF151:BF175" si="5">IF(N151="znížená",J151,0)</f>
        <v>0</v>
      </c>
      <c r="BG151" s="152">
        <f t="shared" ref="BG151:BG175" si="6">IF(N151="zákl. prenesená",J151,0)</f>
        <v>0</v>
      </c>
      <c r="BH151" s="152">
        <f t="shared" ref="BH151:BH175" si="7">IF(N151="zníž. prenesená",J151,0)</f>
        <v>0</v>
      </c>
      <c r="BI151" s="152">
        <f t="shared" ref="BI151:BI175" si="8">IF(N151="nulová",J151,0)</f>
        <v>0</v>
      </c>
      <c r="BJ151" s="13" t="s">
        <v>86</v>
      </c>
      <c r="BK151" s="152">
        <f t="shared" ref="BK151:BK175" si="9">ROUND(I151*H151,2)</f>
        <v>0</v>
      </c>
      <c r="BL151" s="13" t="s">
        <v>378</v>
      </c>
      <c r="BM151" s="151" t="s">
        <v>2445</v>
      </c>
    </row>
    <row r="152" spans="2:65" s="1" customFormat="1" ht="24.2" customHeight="1">
      <c r="B152" s="28"/>
      <c r="C152" s="158" t="s">
        <v>353</v>
      </c>
      <c r="D152" s="158" t="s">
        <v>644</v>
      </c>
      <c r="E152" s="159" t="s">
        <v>723</v>
      </c>
      <c r="F152" s="160" t="s">
        <v>724</v>
      </c>
      <c r="G152" s="161" t="s">
        <v>396</v>
      </c>
      <c r="H152" s="162">
        <v>96</v>
      </c>
      <c r="I152" s="163"/>
      <c r="J152" s="164">
        <f t="shared" si="0"/>
        <v>0</v>
      </c>
      <c r="K152" s="165"/>
      <c r="L152" s="166"/>
      <c r="M152" s="167" t="s">
        <v>1</v>
      </c>
      <c r="N152" s="168" t="s">
        <v>40</v>
      </c>
      <c r="P152" s="149">
        <f t="shared" si="1"/>
        <v>0</v>
      </c>
      <c r="Q152" s="149">
        <v>4.0000000000000002E-4</v>
      </c>
      <c r="R152" s="149">
        <f t="shared" si="2"/>
        <v>3.8400000000000004E-2</v>
      </c>
      <c r="S152" s="149">
        <v>0</v>
      </c>
      <c r="T152" s="150">
        <f t="shared" si="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2446</v>
      </c>
    </row>
    <row r="153" spans="2:65" s="1" customFormat="1" ht="33" customHeight="1">
      <c r="B153" s="28"/>
      <c r="C153" s="158" t="s">
        <v>357</v>
      </c>
      <c r="D153" s="158" t="s">
        <v>644</v>
      </c>
      <c r="E153" s="159" t="s">
        <v>726</v>
      </c>
      <c r="F153" s="160" t="s">
        <v>727</v>
      </c>
      <c r="G153" s="161" t="s">
        <v>376</v>
      </c>
      <c r="H153" s="162">
        <v>12</v>
      </c>
      <c r="I153" s="163"/>
      <c r="J153" s="164">
        <f t="shared" si="0"/>
        <v>0</v>
      </c>
      <c r="K153" s="165"/>
      <c r="L153" s="166"/>
      <c r="M153" s="167" t="s">
        <v>1</v>
      </c>
      <c r="N153" s="168" t="s">
        <v>40</v>
      </c>
      <c r="P153" s="149">
        <f t="shared" si="1"/>
        <v>0</v>
      </c>
      <c r="Q153" s="149">
        <v>3.3E-4</v>
      </c>
      <c r="R153" s="149">
        <f t="shared" si="2"/>
        <v>3.96E-3</v>
      </c>
      <c r="S153" s="149">
        <v>0</v>
      </c>
      <c r="T153" s="150">
        <f t="shared" si="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2447</v>
      </c>
    </row>
    <row r="154" spans="2:65" s="1" customFormat="1" ht="37.9" customHeight="1">
      <c r="B154" s="28"/>
      <c r="C154" s="139" t="s">
        <v>361</v>
      </c>
      <c r="D154" s="139" t="s">
        <v>316</v>
      </c>
      <c r="E154" s="140" t="s">
        <v>729</v>
      </c>
      <c r="F154" s="141" t="s">
        <v>730</v>
      </c>
      <c r="G154" s="142" t="s">
        <v>376</v>
      </c>
      <c r="H154" s="143">
        <v>143.76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378</v>
      </c>
      <c r="BM154" s="151" t="s">
        <v>2448</v>
      </c>
    </row>
    <row r="155" spans="2:65" s="1" customFormat="1" ht="24.2" customHeight="1">
      <c r="B155" s="28"/>
      <c r="C155" s="158" t="s">
        <v>365</v>
      </c>
      <c r="D155" s="158" t="s">
        <v>644</v>
      </c>
      <c r="E155" s="159" t="s">
        <v>732</v>
      </c>
      <c r="F155" s="160" t="s">
        <v>733</v>
      </c>
      <c r="G155" s="161" t="s">
        <v>396</v>
      </c>
      <c r="H155" s="162">
        <v>1150.08</v>
      </c>
      <c r="I155" s="163"/>
      <c r="J155" s="164">
        <f t="shared" si="0"/>
        <v>0</v>
      </c>
      <c r="K155" s="165"/>
      <c r="L155" s="166"/>
      <c r="M155" s="167" t="s">
        <v>1</v>
      </c>
      <c r="N155" s="168" t="s">
        <v>40</v>
      </c>
      <c r="P155" s="149">
        <f t="shared" si="1"/>
        <v>0</v>
      </c>
      <c r="Q155" s="149">
        <v>4.0000000000000002E-4</v>
      </c>
      <c r="R155" s="149">
        <f t="shared" si="2"/>
        <v>0.460032</v>
      </c>
      <c r="S155" s="149">
        <v>0</v>
      </c>
      <c r="T155" s="150">
        <f t="shared" si="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378</v>
      </c>
      <c r="BM155" s="151" t="s">
        <v>2449</v>
      </c>
    </row>
    <row r="156" spans="2:65" s="1" customFormat="1" ht="24.2" customHeight="1">
      <c r="B156" s="28"/>
      <c r="C156" s="158" t="s">
        <v>369</v>
      </c>
      <c r="D156" s="158" t="s">
        <v>644</v>
      </c>
      <c r="E156" s="159" t="s">
        <v>735</v>
      </c>
      <c r="F156" s="160" t="s">
        <v>736</v>
      </c>
      <c r="G156" s="161" t="s">
        <v>376</v>
      </c>
      <c r="H156" s="162">
        <v>143.76</v>
      </c>
      <c r="I156" s="163"/>
      <c r="J156" s="164">
        <f t="shared" si="0"/>
        <v>0</v>
      </c>
      <c r="K156" s="165"/>
      <c r="L156" s="166"/>
      <c r="M156" s="167" t="s">
        <v>1</v>
      </c>
      <c r="N156" s="168" t="s">
        <v>40</v>
      </c>
      <c r="P156" s="149">
        <f t="shared" si="1"/>
        <v>0</v>
      </c>
      <c r="Q156" s="149">
        <v>2.9999999999999997E-4</v>
      </c>
      <c r="R156" s="149">
        <f t="shared" si="2"/>
        <v>4.3127999999999993E-2</v>
      </c>
      <c r="S156" s="149">
        <v>0</v>
      </c>
      <c r="T156" s="150">
        <f t="shared" si="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378</v>
      </c>
      <c r="BM156" s="151" t="s">
        <v>2450</v>
      </c>
    </row>
    <row r="157" spans="2:65" s="1" customFormat="1" ht="33" customHeight="1">
      <c r="B157" s="28"/>
      <c r="C157" s="139" t="s">
        <v>373</v>
      </c>
      <c r="D157" s="139" t="s">
        <v>316</v>
      </c>
      <c r="E157" s="140" t="s">
        <v>738</v>
      </c>
      <c r="F157" s="141" t="s">
        <v>739</v>
      </c>
      <c r="G157" s="142" t="s">
        <v>340</v>
      </c>
      <c r="H157" s="143">
        <v>280.95999999999998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378</v>
      </c>
      <c r="BM157" s="151" t="s">
        <v>2451</v>
      </c>
    </row>
    <row r="158" spans="2:65" s="1" customFormat="1" ht="16.5" customHeight="1">
      <c r="B158" s="28"/>
      <c r="C158" s="158" t="s">
        <v>378</v>
      </c>
      <c r="D158" s="158" t="s">
        <v>644</v>
      </c>
      <c r="E158" s="159" t="s">
        <v>741</v>
      </c>
      <c r="F158" s="160" t="s">
        <v>742</v>
      </c>
      <c r="G158" s="161" t="s">
        <v>396</v>
      </c>
      <c r="H158" s="162">
        <v>11.238</v>
      </c>
      <c r="I158" s="163"/>
      <c r="J158" s="164">
        <f t="shared" si="0"/>
        <v>0</v>
      </c>
      <c r="K158" s="165"/>
      <c r="L158" s="166"/>
      <c r="M158" s="167" t="s">
        <v>1</v>
      </c>
      <c r="N158" s="168" t="s">
        <v>40</v>
      </c>
      <c r="P158" s="149">
        <f t="shared" si="1"/>
        <v>0</v>
      </c>
      <c r="Q158" s="149">
        <v>7.5000000000000002E-4</v>
      </c>
      <c r="R158" s="149">
        <f t="shared" si="2"/>
        <v>8.4285000000000002E-3</v>
      </c>
      <c r="S158" s="149">
        <v>0</v>
      </c>
      <c r="T158" s="150">
        <f t="shared" si="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2452</v>
      </c>
    </row>
    <row r="159" spans="2:65" s="1" customFormat="1" ht="21.75" customHeight="1">
      <c r="B159" s="28"/>
      <c r="C159" s="158" t="s">
        <v>382</v>
      </c>
      <c r="D159" s="158" t="s">
        <v>644</v>
      </c>
      <c r="E159" s="159" t="s">
        <v>744</v>
      </c>
      <c r="F159" s="160" t="s">
        <v>745</v>
      </c>
      <c r="G159" s="161" t="s">
        <v>555</v>
      </c>
      <c r="H159" s="162">
        <v>2.2480000000000002</v>
      </c>
      <c r="I159" s="163"/>
      <c r="J159" s="164">
        <f t="shared" si="0"/>
        <v>0</v>
      </c>
      <c r="K159" s="165"/>
      <c r="L159" s="166"/>
      <c r="M159" s="167" t="s">
        <v>1</v>
      </c>
      <c r="N159" s="168" t="s">
        <v>40</v>
      </c>
      <c r="P159" s="149">
        <f t="shared" si="1"/>
        <v>0</v>
      </c>
      <c r="Q159" s="149">
        <v>1E-3</v>
      </c>
      <c r="R159" s="149">
        <f t="shared" si="2"/>
        <v>2.2480000000000004E-3</v>
      </c>
      <c r="S159" s="149">
        <v>0</v>
      </c>
      <c r="T159" s="150">
        <f t="shared" si="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378</v>
      </c>
      <c r="BM159" s="151" t="s">
        <v>2453</v>
      </c>
    </row>
    <row r="160" spans="2:65" s="1" customFormat="1" ht="37.9" customHeight="1">
      <c r="B160" s="28"/>
      <c r="C160" s="158" t="s">
        <v>386</v>
      </c>
      <c r="D160" s="158" t="s">
        <v>644</v>
      </c>
      <c r="E160" s="159" t="s">
        <v>747</v>
      </c>
      <c r="F160" s="160" t="s">
        <v>748</v>
      </c>
      <c r="G160" s="161" t="s">
        <v>340</v>
      </c>
      <c r="H160" s="162">
        <v>323.10399999999998</v>
      </c>
      <c r="I160" s="163"/>
      <c r="J160" s="164">
        <f t="shared" si="0"/>
        <v>0</v>
      </c>
      <c r="K160" s="165"/>
      <c r="L160" s="166"/>
      <c r="M160" s="167" t="s">
        <v>1</v>
      </c>
      <c r="N160" s="168" t="s">
        <v>40</v>
      </c>
      <c r="P160" s="149">
        <f t="shared" si="1"/>
        <v>0</v>
      </c>
      <c r="Q160" s="149">
        <v>1.9499999999999999E-3</v>
      </c>
      <c r="R160" s="149">
        <f t="shared" si="2"/>
        <v>0.63005279999999997</v>
      </c>
      <c r="S160" s="149">
        <v>0</v>
      </c>
      <c r="T160" s="150">
        <f t="shared" si="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378</v>
      </c>
      <c r="BM160" s="151" t="s">
        <v>2454</v>
      </c>
    </row>
    <row r="161" spans="2:65" s="1" customFormat="1" ht="33" customHeight="1">
      <c r="B161" s="28"/>
      <c r="C161" s="139" t="s">
        <v>390</v>
      </c>
      <c r="D161" s="139" t="s">
        <v>316</v>
      </c>
      <c r="E161" s="140" t="s">
        <v>750</v>
      </c>
      <c r="F161" s="141" t="s">
        <v>751</v>
      </c>
      <c r="G161" s="142" t="s">
        <v>340</v>
      </c>
      <c r="H161" s="143">
        <v>202.7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378</v>
      </c>
      <c r="BM161" s="151" t="s">
        <v>2455</v>
      </c>
    </row>
    <row r="162" spans="2:65" s="1" customFormat="1" ht="37.9" customHeight="1">
      <c r="B162" s="28"/>
      <c r="C162" s="158" t="s">
        <v>7</v>
      </c>
      <c r="D162" s="158" t="s">
        <v>644</v>
      </c>
      <c r="E162" s="159" t="s">
        <v>753</v>
      </c>
      <c r="F162" s="160" t="s">
        <v>754</v>
      </c>
      <c r="G162" s="161" t="s">
        <v>340</v>
      </c>
      <c r="H162" s="162">
        <v>233.10499999999999</v>
      </c>
      <c r="I162" s="163"/>
      <c r="J162" s="164">
        <f t="shared" si="0"/>
        <v>0</v>
      </c>
      <c r="K162" s="165"/>
      <c r="L162" s="166"/>
      <c r="M162" s="167" t="s">
        <v>1</v>
      </c>
      <c r="N162" s="168" t="s">
        <v>40</v>
      </c>
      <c r="P162" s="149">
        <f t="shared" si="1"/>
        <v>0</v>
      </c>
      <c r="Q162" s="149">
        <v>1E-3</v>
      </c>
      <c r="R162" s="149">
        <f t="shared" si="2"/>
        <v>0.23310500000000001</v>
      </c>
      <c r="S162" s="149">
        <v>0</v>
      </c>
      <c r="T162" s="150">
        <f t="shared" si="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378</v>
      </c>
      <c r="BM162" s="151" t="s">
        <v>2456</v>
      </c>
    </row>
    <row r="163" spans="2:65" s="1" customFormat="1" ht="24.2" customHeight="1">
      <c r="B163" s="28"/>
      <c r="C163" s="139" t="s">
        <v>398</v>
      </c>
      <c r="D163" s="139" t="s">
        <v>316</v>
      </c>
      <c r="E163" s="140" t="s">
        <v>756</v>
      </c>
      <c r="F163" s="141" t="s">
        <v>757</v>
      </c>
      <c r="G163" s="142" t="s">
        <v>340</v>
      </c>
      <c r="H163" s="143">
        <v>202.7</v>
      </c>
      <c r="I163" s="144"/>
      <c r="J163" s="145">
        <f t="shared" si="0"/>
        <v>0</v>
      </c>
      <c r="K163" s="146"/>
      <c r="L163" s="28"/>
      <c r="M163" s="147" t="s">
        <v>1</v>
      </c>
      <c r="N163" s="148" t="s">
        <v>40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378</v>
      </c>
      <c r="BM163" s="151" t="s">
        <v>2457</v>
      </c>
    </row>
    <row r="164" spans="2:65" s="1" customFormat="1" ht="44.25" customHeight="1">
      <c r="B164" s="28"/>
      <c r="C164" s="158" t="s">
        <v>402</v>
      </c>
      <c r="D164" s="158" t="s">
        <v>644</v>
      </c>
      <c r="E164" s="159" t="s">
        <v>759</v>
      </c>
      <c r="F164" s="160" t="s">
        <v>760</v>
      </c>
      <c r="G164" s="161" t="s">
        <v>340</v>
      </c>
      <c r="H164" s="162">
        <v>233.10499999999999</v>
      </c>
      <c r="I164" s="163"/>
      <c r="J164" s="164">
        <f t="shared" si="0"/>
        <v>0</v>
      </c>
      <c r="K164" s="165"/>
      <c r="L164" s="166"/>
      <c r="M164" s="167" t="s">
        <v>1</v>
      </c>
      <c r="N164" s="168" t="s">
        <v>40</v>
      </c>
      <c r="P164" s="149">
        <f t="shared" si="1"/>
        <v>0</v>
      </c>
      <c r="Q164" s="149">
        <v>5.0000000000000001E-4</v>
      </c>
      <c r="R164" s="149">
        <f t="shared" si="2"/>
        <v>0.1165525</v>
      </c>
      <c r="S164" s="149">
        <v>0</v>
      </c>
      <c r="T164" s="150">
        <f t="shared" si="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86</v>
      </c>
      <c r="BK164" s="152">
        <f t="shared" si="9"/>
        <v>0</v>
      </c>
      <c r="BL164" s="13" t="s">
        <v>378</v>
      </c>
      <c r="BM164" s="151" t="s">
        <v>2458</v>
      </c>
    </row>
    <row r="165" spans="2:65" s="1" customFormat="1" ht="24.2" customHeight="1">
      <c r="B165" s="28"/>
      <c r="C165" s="139" t="s">
        <v>406</v>
      </c>
      <c r="D165" s="139" t="s">
        <v>316</v>
      </c>
      <c r="E165" s="140" t="s">
        <v>762</v>
      </c>
      <c r="F165" s="141" t="s">
        <v>763</v>
      </c>
      <c r="G165" s="142" t="s">
        <v>396</v>
      </c>
      <c r="H165" s="143">
        <v>2</v>
      </c>
      <c r="I165" s="144"/>
      <c r="J165" s="145">
        <f t="shared" si="0"/>
        <v>0</v>
      </c>
      <c r="K165" s="146"/>
      <c r="L165" s="28"/>
      <c r="M165" s="147" t="s">
        <v>1</v>
      </c>
      <c r="N165" s="148" t="s">
        <v>40</v>
      </c>
      <c r="P165" s="149">
        <f t="shared" si="1"/>
        <v>0</v>
      </c>
      <c r="Q165" s="149">
        <v>6.0000000000000002E-5</v>
      </c>
      <c r="R165" s="149">
        <f t="shared" si="2"/>
        <v>1.2E-4</v>
      </c>
      <c r="S165" s="149">
        <v>0</v>
      </c>
      <c r="T165" s="150">
        <f t="shared" si="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86</v>
      </c>
      <c r="BK165" s="152">
        <f t="shared" si="9"/>
        <v>0</v>
      </c>
      <c r="BL165" s="13" t="s">
        <v>378</v>
      </c>
      <c r="BM165" s="151" t="s">
        <v>2459</v>
      </c>
    </row>
    <row r="166" spans="2:65" s="1" customFormat="1" ht="24.2" customHeight="1">
      <c r="B166" s="28"/>
      <c r="C166" s="158" t="s">
        <v>410</v>
      </c>
      <c r="D166" s="158" t="s">
        <v>644</v>
      </c>
      <c r="E166" s="159" t="s">
        <v>765</v>
      </c>
      <c r="F166" s="160" t="s">
        <v>766</v>
      </c>
      <c r="G166" s="161" t="s">
        <v>396</v>
      </c>
      <c r="H166" s="162">
        <v>2</v>
      </c>
      <c r="I166" s="163"/>
      <c r="J166" s="164">
        <f t="shared" si="0"/>
        <v>0</v>
      </c>
      <c r="K166" s="165"/>
      <c r="L166" s="166"/>
      <c r="M166" s="167" t="s">
        <v>1</v>
      </c>
      <c r="N166" s="168" t="s">
        <v>40</v>
      </c>
      <c r="P166" s="149">
        <f t="shared" si="1"/>
        <v>0</v>
      </c>
      <c r="Q166" s="149">
        <v>8.4999999999999995E-4</v>
      </c>
      <c r="R166" s="149">
        <f t="shared" si="2"/>
        <v>1.6999999999999999E-3</v>
      </c>
      <c r="S166" s="149">
        <v>0</v>
      </c>
      <c r="T166" s="150">
        <f t="shared" si="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86</v>
      </c>
      <c r="BK166" s="152">
        <f t="shared" si="9"/>
        <v>0</v>
      </c>
      <c r="BL166" s="13" t="s">
        <v>378</v>
      </c>
      <c r="BM166" s="151" t="s">
        <v>2460</v>
      </c>
    </row>
    <row r="167" spans="2:65" s="1" customFormat="1" ht="24.2" customHeight="1">
      <c r="B167" s="28"/>
      <c r="C167" s="158" t="s">
        <v>414</v>
      </c>
      <c r="D167" s="158" t="s">
        <v>644</v>
      </c>
      <c r="E167" s="159" t="s">
        <v>732</v>
      </c>
      <c r="F167" s="160" t="s">
        <v>733</v>
      </c>
      <c r="G167" s="161" t="s">
        <v>396</v>
      </c>
      <c r="H167" s="162">
        <v>10</v>
      </c>
      <c r="I167" s="163"/>
      <c r="J167" s="164">
        <f t="shared" si="0"/>
        <v>0</v>
      </c>
      <c r="K167" s="165"/>
      <c r="L167" s="166"/>
      <c r="M167" s="167" t="s">
        <v>1</v>
      </c>
      <c r="N167" s="168" t="s">
        <v>40</v>
      </c>
      <c r="P167" s="149">
        <f t="shared" si="1"/>
        <v>0</v>
      </c>
      <c r="Q167" s="149">
        <v>4.0000000000000002E-4</v>
      </c>
      <c r="R167" s="149">
        <f t="shared" si="2"/>
        <v>4.0000000000000001E-3</v>
      </c>
      <c r="S167" s="149">
        <v>0</v>
      </c>
      <c r="T167" s="150">
        <f t="shared" si="3"/>
        <v>0</v>
      </c>
      <c r="AR167" s="151" t="s">
        <v>442</v>
      </c>
      <c r="AT167" s="151" t="s">
        <v>644</v>
      </c>
      <c r="AU167" s="151" t="s">
        <v>86</v>
      </c>
      <c r="AY167" s="13" t="s">
        <v>314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86</v>
      </c>
      <c r="BK167" s="152">
        <f t="shared" si="9"/>
        <v>0</v>
      </c>
      <c r="BL167" s="13" t="s">
        <v>378</v>
      </c>
      <c r="BM167" s="151" t="s">
        <v>2461</v>
      </c>
    </row>
    <row r="168" spans="2:65" s="1" customFormat="1" ht="24.2" customHeight="1">
      <c r="B168" s="28"/>
      <c r="C168" s="139" t="s">
        <v>418</v>
      </c>
      <c r="D168" s="139" t="s">
        <v>316</v>
      </c>
      <c r="E168" s="140" t="s">
        <v>769</v>
      </c>
      <c r="F168" s="141" t="s">
        <v>770</v>
      </c>
      <c r="G168" s="142" t="s">
        <v>340</v>
      </c>
      <c r="H168" s="143">
        <v>280.95999999999998</v>
      </c>
      <c r="I168" s="144"/>
      <c r="J168" s="145">
        <f t="shared" si="0"/>
        <v>0</v>
      </c>
      <c r="K168" s="146"/>
      <c r="L168" s="28"/>
      <c r="M168" s="147" t="s">
        <v>1</v>
      </c>
      <c r="N168" s="148" t="s">
        <v>40</v>
      </c>
      <c r="P168" s="149">
        <f t="shared" si="1"/>
        <v>0</v>
      </c>
      <c r="Q168" s="149">
        <v>0</v>
      </c>
      <c r="R168" s="149">
        <f t="shared" si="2"/>
        <v>0</v>
      </c>
      <c r="S168" s="149">
        <v>0</v>
      </c>
      <c r="T168" s="150">
        <f t="shared" si="3"/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3" t="s">
        <v>86</v>
      </c>
      <c r="BK168" s="152">
        <f t="shared" si="9"/>
        <v>0</v>
      </c>
      <c r="BL168" s="13" t="s">
        <v>378</v>
      </c>
      <c r="BM168" s="151" t="s">
        <v>2462</v>
      </c>
    </row>
    <row r="169" spans="2:65" s="1" customFormat="1" ht="24.2" customHeight="1">
      <c r="B169" s="28"/>
      <c r="C169" s="158" t="s">
        <v>422</v>
      </c>
      <c r="D169" s="158" t="s">
        <v>644</v>
      </c>
      <c r="E169" s="159" t="s">
        <v>772</v>
      </c>
      <c r="F169" s="160" t="s">
        <v>773</v>
      </c>
      <c r="G169" s="161" t="s">
        <v>340</v>
      </c>
      <c r="H169" s="162">
        <v>323.10399999999998</v>
      </c>
      <c r="I169" s="163"/>
      <c r="J169" s="164">
        <f t="shared" si="0"/>
        <v>0</v>
      </c>
      <c r="K169" s="165"/>
      <c r="L169" s="166"/>
      <c r="M169" s="167" t="s">
        <v>1</v>
      </c>
      <c r="N169" s="168" t="s">
        <v>40</v>
      </c>
      <c r="P169" s="149">
        <f t="shared" si="1"/>
        <v>0</v>
      </c>
      <c r="Q169" s="149">
        <v>2.9999999999999997E-4</v>
      </c>
      <c r="R169" s="149">
        <f t="shared" si="2"/>
        <v>9.6931199999999981E-2</v>
      </c>
      <c r="S169" s="149">
        <v>0</v>
      </c>
      <c r="T169" s="150">
        <f t="shared" si="3"/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3" t="s">
        <v>86</v>
      </c>
      <c r="BK169" s="152">
        <f t="shared" si="9"/>
        <v>0</v>
      </c>
      <c r="BL169" s="13" t="s">
        <v>378</v>
      </c>
      <c r="BM169" s="151" t="s">
        <v>2463</v>
      </c>
    </row>
    <row r="170" spans="2:65" s="1" customFormat="1" ht="33" customHeight="1">
      <c r="B170" s="28"/>
      <c r="C170" s="139" t="s">
        <v>426</v>
      </c>
      <c r="D170" s="139" t="s">
        <v>316</v>
      </c>
      <c r="E170" s="140" t="s">
        <v>775</v>
      </c>
      <c r="F170" s="141" t="s">
        <v>776</v>
      </c>
      <c r="G170" s="142" t="s">
        <v>376</v>
      </c>
      <c r="H170" s="143">
        <v>71.88</v>
      </c>
      <c r="I170" s="144"/>
      <c r="J170" s="145">
        <f t="shared" si="0"/>
        <v>0</v>
      </c>
      <c r="K170" s="146"/>
      <c r="L170" s="28"/>
      <c r="M170" s="147" t="s">
        <v>1</v>
      </c>
      <c r="N170" s="148" t="s">
        <v>40</v>
      </c>
      <c r="P170" s="149">
        <f t="shared" si="1"/>
        <v>0</v>
      </c>
      <c r="Q170" s="149">
        <v>3.2943E-5</v>
      </c>
      <c r="R170" s="149">
        <f t="shared" si="2"/>
        <v>2.3679428399999997E-3</v>
      </c>
      <c r="S170" s="149">
        <v>0</v>
      </c>
      <c r="T170" s="150">
        <f t="shared" si="3"/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3" t="s">
        <v>86</v>
      </c>
      <c r="BK170" s="152">
        <f t="shared" si="9"/>
        <v>0</v>
      </c>
      <c r="BL170" s="13" t="s">
        <v>378</v>
      </c>
      <c r="BM170" s="151" t="s">
        <v>2464</v>
      </c>
    </row>
    <row r="171" spans="2:65" s="1" customFormat="1" ht="16.5" customHeight="1">
      <c r="B171" s="28"/>
      <c r="C171" s="158" t="s">
        <v>430</v>
      </c>
      <c r="D171" s="158" t="s">
        <v>644</v>
      </c>
      <c r="E171" s="159" t="s">
        <v>778</v>
      </c>
      <c r="F171" s="160" t="s">
        <v>779</v>
      </c>
      <c r="G171" s="161" t="s">
        <v>396</v>
      </c>
      <c r="H171" s="162">
        <v>575.04</v>
      </c>
      <c r="I171" s="163"/>
      <c r="J171" s="164">
        <f t="shared" si="0"/>
        <v>0</v>
      </c>
      <c r="K171" s="165"/>
      <c r="L171" s="166"/>
      <c r="M171" s="167" t="s">
        <v>1</v>
      </c>
      <c r="N171" s="168" t="s">
        <v>40</v>
      </c>
      <c r="P171" s="149">
        <f t="shared" si="1"/>
        <v>0</v>
      </c>
      <c r="Q171" s="149">
        <v>2.0000000000000001E-4</v>
      </c>
      <c r="R171" s="149">
        <f t="shared" si="2"/>
        <v>0.115008</v>
      </c>
      <c r="S171" s="149">
        <v>0</v>
      </c>
      <c r="T171" s="150">
        <f t="shared" si="3"/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3" t="s">
        <v>86</v>
      </c>
      <c r="BK171" s="152">
        <f t="shared" si="9"/>
        <v>0</v>
      </c>
      <c r="BL171" s="13" t="s">
        <v>378</v>
      </c>
      <c r="BM171" s="151" t="s">
        <v>2465</v>
      </c>
    </row>
    <row r="172" spans="2:65" s="1" customFormat="1" ht="16.5" customHeight="1">
      <c r="B172" s="28"/>
      <c r="C172" s="158" t="s">
        <v>434</v>
      </c>
      <c r="D172" s="158" t="s">
        <v>644</v>
      </c>
      <c r="E172" s="159" t="s">
        <v>781</v>
      </c>
      <c r="F172" s="160" t="s">
        <v>782</v>
      </c>
      <c r="G172" s="161" t="s">
        <v>340</v>
      </c>
      <c r="H172" s="162">
        <v>44.566000000000003</v>
      </c>
      <c r="I172" s="163"/>
      <c r="J172" s="164">
        <f t="shared" si="0"/>
        <v>0</v>
      </c>
      <c r="K172" s="165"/>
      <c r="L172" s="166"/>
      <c r="M172" s="167" t="s">
        <v>1</v>
      </c>
      <c r="N172" s="168" t="s">
        <v>40</v>
      </c>
      <c r="P172" s="149">
        <f t="shared" si="1"/>
        <v>0</v>
      </c>
      <c r="Q172" s="149">
        <v>7.92E-3</v>
      </c>
      <c r="R172" s="149">
        <f t="shared" si="2"/>
        <v>0.35296272000000001</v>
      </c>
      <c r="S172" s="149">
        <v>0</v>
      </c>
      <c r="T172" s="150">
        <f t="shared" si="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3" t="s">
        <v>86</v>
      </c>
      <c r="BK172" s="152">
        <f t="shared" si="9"/>
        <v>0</v>
      </c>
      <c r="BL172" s="13" t="s">
        <v>378</v>
      </c>
      <c r="BM172" s="151" t="s">
        <v>2466</v>
      </c>
    </row>
    <row r="173" spans="2:65" s="1" customFormat="1" ht="16.5" customHeight="1">
      <c r="B173" s="28"/>
      <c r="C173" s="139" t="s">
        <v>438</v>
      </c>
      <c r="D173" s="139" t="s">
        <v>316</v>
      </c>
      <c r="E173" s="140" t="s">
        <v>784</v>
      </c>
      <c r="F173" s="141" t="s">
        <v>785</v>
      </c>
      <c r="G173" s="142" t="s">
        <v>376</v>
      </c>
      <c r="H173" s="143">
        <v>71.88</v>
      </c>
      <c r="I173" s="144"/>
      <c r="J173" s="145">
        <f t="shared" si="0"/>
        <v>0</v>
      </c>
      <c r="K173" s="146"/>
      <c r="L173" s="28"/>
      <c r="M173" s="147" t="s">
        <v>1</v>
      </c>
      <c r="N173" s="148" t="s">
        <v>40</v>
      </c>
      <c r="P173" s="149">
        <f t="shared" si="1"/>
        <v>0</v>
      </c>
      <c r="Q173" s="149">
        <v>0</v>
      </c>
      <c r="R173" s="149">
        <f t="shared" si="2"/>
        <v>0</v>
      </c>
      <c r="S173" s="149">
        <v>0</v>
      </c>
      <c r="T173" s="150">
        <f t="shared" si="3"/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3" t="s">
        <v>86</v>
      </c>
      <c r="BK173" s="152">
        <f t="shared" si="9"/>
        <v>0</v>
      </c>
      <c r="BL173" s="13" t="s">
        <v>378</v>
      </c>
      <c r="BM173" s="151" t="s">
        <v>2467</v>
      </c>
    </row>
    <row r="174" spans="2:65" s="1" customFormat="1" ht="24.2" customHeight="1">
      <c r="B174" s="28"/>
      <c r="C174" s="158" t="s">
        <v>442</v>
      </c>
      <c r="D174" s="158" t="s">
        <v>644</v>
      </c>
      <c r="E174" s="159" t="s">
        <v>787</v>
      </c>
      <c r="F174" s="160" t="s">
        <v>788</v>
      </c>
      <c r="G174" s="161" t="s">
        <v>319</v>
      </c>
      <c r="H174" s="162">
        <v>0.86299999999999999</v>
      </c>
      <c r="I174" s="163"/>
      <c r="J174" s="164">
        <f t="shared" si="0"/>
        <v>0</v>
      </c>
      <c r="K174" s="165"/>
      <c r="L174" s="166"/>
      <c r="M174" s="167" t="s">
        <v>1</v>
      </c>
      <c r="N174" s="168" t="s">
        <v>40</v>
      </c>
      <c r="P174" s="149">
        <f t="shared" si="1"/>
        <v>0</v>
      </c>
      <c r="Q174" s="149">
        <v>2.4500000000000001E-2</v>
      </c>
      <c r="R174" s="149">
        <f t="shared" si="2"/>
        <v>2.1143499999999999E-2</v>
      </c>
      <c r="S174" s="149">
        <v>0</v>
      </c>
      <c r="T174" s="150">
        <f t="shared" si="3"/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 t="shared" si="4"/>
        <v>0</v>
      </c>
      <c r="BF174" s="152">
        <f t="shared" si="5"/>
        <v>0</v>
      </c>
      <c r="BG174" s="152">
        <f t="shared" si="6"/>
        <v>0</v>
      </c>
      <c r="BH174" s="152">
        <f t="shared" si="7"/>
        <v>0</v>
      </c>
      <c r="BI174" s="152">
        <f t="shared" si="8"/>
        <v>0</v>
      </c>
      <c r="BJ174" s="13" t="s">
        <v>86</v>
      </c>
      <c r="BK174" s="152">
        <f t="shared" si="9"/>
        <v>0</v>
      </c>
      <c r="BL174" s="13" t="s">
        <v>378</v>
      </c>
      <c r="BM174" s="151" t="s">
        <v>2468</v>
      </c>
    </row>
    <row r="175" spans="2:65" s="1" customFormat="1" ht="24.2" customHeight="1">
      <c r="B175" s="28"/>
      <c r="C175" s="139" t="s">
        <v>446</v>
      </c>
      <c r="D175" s="139" t="s">
        <v>316</v>
      </c>
      <c r="E175" s="140" t="s">
        <v>790</v>
      </c>
      <c r="F175" s="141" t="s">
        <v>791</v>
      </c>
      <c r="G175" s="142" t="s">
        <v>333</v>
      </c>
      <c r="H175" s="143">
        <v>2.13</v>
      </c>
      <c r="I175" s="144"/>
      <c r="J175" s="145">
        <f t="shared" si="0"/>
        <v>0</v>
      </c>
      <c r="K175" s="146"/>
      <c r="L175" s="28"/>
      <c r="M175" s="147" t="s">
        <v>1</v>
      </c>
      <c r="N175" s="148" t="s">
        <v>40</v>
      </c>
      <c r="P175" s="149">
        <f t="shared" si="1"/>
        <v>0</v>
      </c>
      <c r="Q175" s="149">
        <v>0</v>
      </c>
      <c r="R175" s="149">
        <f t="shared" si="2"/>
        <v>0</v>
      </c>
      <c r="S175" s="149">
        <v>0</v>
      </c>
      <c r="T175" s="150">
        <f t="shared" si="3"/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 t="shared" si="4"/>
        <v>0</v>
      </c>
      <c r="BF175" s="152">
        <f t="shared" si="5"/>
        <v>0</v>
      </c>
      <c r="BG175" s="152">
        <f t="shared" si="6"/>
        <v>0</v>
      </c>
      <c r="BH175" s="152">
        <f t="shared" si="7"/>
        <v>0</v>
      </c>
      <c r="BI175" s="152">
        <f t="shared" si="8"/>
        <v>0</v>
      </c>
      <c r="BJ175" s="13" t="s">
        <v>86</v>
      </c>
      <c r="BK175" s="152">
        <f t="shared" si="9"/>
        <v>0</v>
      </c>
      <c r="BL175" s="13" t="s">
        <v>378</v>
      </c>
      <c r="BM175" s="151" t="s">
        <v>2469</v>
      </c>
    </row>
    <row r="176" spans="2:65" s="11" customFormat="1" ht="22.9" customHeight="1">
      <c r="B176" s="127"/>
      <c r="D176" s="128" t="s">
        <v>73</v>
      </c>
      <c r="E176" s="137" t="s">
        <v>667</v>
      </c>
      <c r="F176" s="137" t="s">
        <v>668</v>
      </c>
      <c r="I176" s="130"/>
      <c r="J176" s="138">
        <f>BK176</f>
        <v>0</v>
      </c>
      <c r="L176" s="127"/>
      <c r="M176" s="132"/>
      <c r="P176" s="133">
        <f>SUM(P177:P184)</f>
        <v>0</v>
      </c>
      <c r="R176" s="133">
        <f>SUM(R177:R184)</f>
        <v>9.3641655999999998</v>
      </c>
      <c r="T176" s="134">
        <f>SUM(T177:T184)</f>
        <v>0</v>
      </c>
      <c r="AR176" s="128" t="s">
        <v>86</v>
      </c>
      <c r="AT176" s="135" t="s">
        <v>73</v>
      </c>
      <c r="AU176" s="135" t="s">
        <v>81</v>
      </c>
      <c r="AY176" s="128" t="s">
        <v>314</v>
      </c>
      <c r="BK176" s="136">
        <f>SUM(BK177:BK184)</f>
        <v>0</v>
      </c>
    </row>
    <row r="177" spans="2:65" s="1" customFormat="1" ht="33" customHeight="1">
      <c r="B177" s="28"/>
      <c r="C177" s="139" t="s">
        <v>450</v>
      </c>
      <c r="D177" s="139" t="s">
        <v>316</v>
      </c>
      <c r="E177" s="140" t="s">
        <v>793</v>
      </c>
      <c r="F177" s="141" t="s">
        <v>794</v>
      </c>
      <c r="G177" s="142" t="s">
        <v>340</v>
      </c>
      <c r="H177" s="143">
        <v>36.340000000000003</v>
      </c>
      <c r="I177" s="144"/>
      <c r="J177" s="145">
        <f t="shared" ref="J177:J184" si="10">ROUND(I177*H177,2)</f>
        <v>0</v>
      </c>
      <c r="K177" s="146"/>
      <c r="L177" s="28"/>
      <c r="M177" s="147" t="s">
        <v>1</v>
      </c>
      <c r="N177" s="148" t="s">
        <v>40</v>
      </c>
      <c r="P177" s="149">
        <f t="shared" ref="P177:P184" si="11">O177*H177</f>
        <v>0</v>
      </c>
      <c r="Q177" s="149">
        <v>1.15E-3</v>
      </c>
      <c r="R177" s="149">
        <f t="shared" ref="R177:R184" si="12">Q177*H177</f>
        <v>4.1791000000000002E-2</v>
      </c>
      <c r="S177" s="149">
        <v>0</v>
      </c>
      <c r="T177" s="150">
        <f t="shared" ref="T177:T184" si="13">S177*H177</f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ref="BE177:BE184" si="14">IF(N177="základná",J177,0)</f>
        <v>0</v>
      </c>
      <c r="BF177" s="152">
        <f t="shared" ref="BF177:BF184" si="15">IF(N177="znížená",J177,0)</f>
        <v>0</v>
      </c>
      <c r="BG177" s="152">
        <f t="shared" ref="BG177:BG184" si="16">IF(N177="zákl. prenesená",J177,0)</f>
        <v>0</v>
      </c>
      <c r="BH177" s="152">
        <f t="shared" ref="BH177:BH184" si="17">IF(N177="zníž. prenesená",J177,0)</f>
        <v>0</v>
      </c>
      <c r="BI177" s="152">
        <f t="shared" ref="BI177:BI184" si="18">IF(N177="nulová",J177,0)</f>
        <v>0</v>
      </c>
      <c r="BJ177" s="13" t="s">
        <v>86</v>
      </c>
      <c r="BK177" s="152">
        <f t="shared" ref="BK177:BK184" si="19">ROUND(I177*H177,2)</f>
        <v>0</v>
      </c>
      <c r="BL177" s="13" t="s">
        <v>378</v>
      </c>
      <c r="BM177" s="151" t="s">
        <v>2470</v>
      </c>
    </row>
    <row r="178" spans="2:65" s="1" customFormat="1" ht="24.2" customHeight="1">
      <c r="B178" s="28"/>
      <c r="C178" s="158" t="s">
        <v>454</v>
      </c>
      <c r="D178" s="158" t="s">
        <v>644</v>
      </c>
      <c r="E178" s="159" t="s">
        <v>796</v>
      </c>
      <c r="F178" s="160" t="s">
        <v>797</v>
      </c>
      <c r="G178" s="161" t="s">
        <v>340</v>
      </c>
      <c r="H178" s="162">
        <v>37.067</v>
      </c>
      <c r="I178" s="163"/>
      <c r="J178" s="164">
        <f t="shared" si="10"/>
        <v>0</v>
      </c>
      <c r="K178" s="165"/>
      <c r="L178" s="166"/>
      <c r="M178" s="167" t="s">
        <v>1</v>
      </c>
      <c r="N178" s="168" t="s">
        <v>40</v>
      </c>
      <c r="P178" s="149">
        <f t="shared" si="11"/>
        <v>0</v>
      </c>
      <c r="Q178" s="149">
        <v>1.4999999999999999E-2</v>
      </c>
      <c r="R178" s="149">
        <f t="shared" si="12"/>
        <v>0.55600499999999997</v>
      </c>
      <c r="S178" s="149">
        <v>0</v>
      </c>
      <c r="T178" s="150">
        <f t="shared" si="13"/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86</v>
      </c>
      <c r="BK178" s="152">
        <f t="shared" si="19"/>
        <v>0</v>
      </c>
      <c r="BL178" s="13" t="s">
        <v>378</v>
      </c>
      <c r="BM178" s="151" t="s">
        <v>2471</v>
      </c>
    </row>
    <row r="179" spans="2:65" s="1" customFormat="1" ht="24.2" customHeight="1">
      <c r="B179" s="28"/>
      <c r="C179" s="139" t="s">
        <v>458</v>
      </c>
      <c r="D179" s="139" t="s">
        <v>316</v>
      </c>
      <c r="E179" s="140" t="s">
        <v>799</v>
      </c>
      <c r="F179" s="141" t="s">
        <v>800</v>
      </c>
      <c r="G179" s="142" t="s">
        <v>340</v>
      </c>
      <c r="H179" s="143">
        <v>202.7</v>
      </c>
      <c r="I179" s="144"/>
      <c r="J179" s="145">
        <f t="shared" si="10"/>
        <v>0</v>
      </c>
      <c r="K179" s="146"/>
      <c r="L179" s="28"/>
      <c r="M179" s="147" t="s">
        <v>1</v>
      </c>
      <c r="N179" s="148" t="s">
        <v>40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86</v>
      </c>
      <c r="BK179" s="152">
        <f t="shared" si="19"/>
        <v>0</v>
      </c>
      <c r="BL179" s="13" t="s">
        <v>378</v>
      </c>
      <c r="BM179" s="151" t="s">
        <v>2472</v>
      </c>
    </row>
    <row r="180" spans="2:65" s="1" customFormat="1" ht="37.9" customHeight="1">
      <c r="B180" s="28"/>
      <c r="C180" s="158" t="s">
        <v>462</v>
      </c>
      <c r="D180" s="158" t="s">
        <v>644</v>
      </c>
      <c r="E180" s="159" t="s">
        <v>802</v>
      </c>
      <c r="F180" s="160" t="s">
        <v>803</v>
      </c>
      <c r="G180" s="161" t="s">
        <v>340</v>
      </c>
      <c r="H180" s="162">
        <v>206.75399999999999</v>
      </c>
      <c r="I180" s="163"/>
      <c r="J180" s="164">
        <f t="shared" si="10"/>
        <v>0</v>
      </c>
      <c r="K180" s="165"/>
      <c r="L180" s="166"/>
      <c r="M180" s="167" t="s">
        <v>1</v>
      </c>
      <c r="N180" s="168" t="s">
        <v>40</v>
      </c>
      <c r="P180" s="149">
        <f t="shared" si="11"/>
        <v>0</v>
      </c>
      <c r="Q180" s="149">
        <v>8.6E-3</v>
      </c>
      <c r="R180" s="149">
        <f t="shared" si="12"/>
        <v>1.7780844</v>
      </c>
      <c r="S180" s="149">
        <v>0</v>
      </c>
      <c r="T180" s="150">
        <f t="shared" si="1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378</v>
      </c>
      <c r="BM180" s="151" t="s">
        <v>2473</v>
      </c>
    </row>
    <row r="181" spans="2:65" s="1" customFormat="1" ht="24.2" customHeight="1">
      <c r="B181" s="28"/>
      <c r="C181" s="139" t="s">
        <v>466</v>
      </c>
      <c r="D181" s="139" t="s">
        <v>316</v>
      </c>
      <c r="E181" s="140" t="s">
        <v>805</v>
      </c>
      <c r="F181" s="141" t="s">
        <v>806</v>
      </c>
      <c r="G181" s="142" t="s">
        <v>340</v>
      </c>
      <c r="H181" s="143">
        <v>202.7</v>
      </c>
      <c r="I181" s="144"/>
      <c r="J181" s="145">
        <f t="shared" si="10"/>
        <v>0</v>
      </c>
      <c r="K181" s="146"/>
      <c r="L181" s="28"/>
      <c r="M181" s="147" t="s">
        <v>1</v>
      </c>
      <c r="N181" s="148" t="s">
        <v>40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86</v>
      </c>
      <c r="BK181" s="152">
        <f t="shared" si="19"/>
        <v>0</v>
      </c>
      <c r="BL181" s="13" t="s">
        <v>378</v>
      </c>
      <c r="BM181" s="151" t="s">
        <v>2474</v>
      </c>
    </row>
    <row r="182" spans="2:65" s="1" customFormat="1" ht="24.2" customHeight="1">
      <c r="B182" s="28"/>
      <c r="C182" s="158" t="s">
        <v>470</v>
      </c>
      <c r="D182" s="158" t="s">
        <v>644</v>
      </c>
      <c r="E182" s="159" t="s">
        <v>808</v>
      </c>
      <c r="F182" s="160" t="s">
        <v>797</v>
      </c>
      <c r="G182" s="161" t="s">
        <v>340</v>
      </c>
      <c r="H182" s="162">
        <v>206.75399999999999</v>
      </c>
      <c r="I182" s="163"/>
      <c r="J182" s="164">
        <f t="shared" si="10"/>
        <v>0</v>
      </c>
      <c r="K182" s="165"/>
      <c r="L182" s="166"/>
      <c r="M182" s="167" t="s">
        <v>1</v>
      </c>
      <c r="N182" s="168" t="s">
        <v>40</v>
      </c>
      <c r="P182" s="149">
        <f t="shared" si="11"/>
        <v>0</v>
      </c>
      <c r="Q182" s="149">
        <v>1.2999999999999999E-2</v>
      </c>
      <c r="R182" s="149">
        <f t="shared" si="12"/>
        <v>2.6878019999999996</v>
      </c>
      <c r="S182" s="149">
        <v>0</v>
      </c>
      <c r="T182" s="150">
        <f t="shared" si="13"/>
        <v>0</v>
      </c>
      <c r="AR182" s="151" t="s">
        <v>442</v>
      </c>
      <c r="AT182" s="151" t="s">
        <v>644</v>
      </c>
      <c r="AU182" s="151" t="s">
        <v>86</v>
      </c>
      <c r="AY182" s="13" t="s">
        <v>314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86</v>
      </c>
      <c r="BK182" s="152">
        <f t="shared" si="19"/>
        <v>0</v>
      </c>
      <c r="BL182" s="13" t="s">
        <v>378</v>
      </c>
      <c r="BM182" s="151" t="s">
        <v>2475</v>
      </c>
    </row>
    <row r="183" spans="2:65" s="1" customFormat="1" ht="24.2" customHeight="1">
      <c r="B183" s="28"/>
      <c r="C183" s="158" t="s">
        <v>474</v>
      </c>
      <c r="D183" s="158" t="s">
        <v>644</v>
      </c>
      <c r="E183" s="159" t="s">
        <v>810</v>
      </c>
      <c r="F183" s="160" t="s">
        <v>811</v>
      </c>
      <c r="G183" s="161" t="s">
        <v>340</v>
      </c>
      <c r="H183" s="162">
        <v>206.75399999999999</v>
      </c>
      <c r="I183" s="163"/>
      <c r="J183" s="164">
        <f t="shared" si="10"/>
        <v>0</v>
      </c>
      <c r="K183" s="165"/>
      <c r="L183" s="166"/>
      <c r="M183" s="167" t="s">
        <v>1</v>
      </c>
      <c r="N183" s="168" t="s">
        <v>40</v>
      </c>
      <c r="P183" s="149">
        <f t="shared" si="11"/>
        <v>0</v>
      </c>
      <c r="Q183" s="149">
        <v>2.0799999999999999E-2</v>
      </c>
      <c r="R183" s="149">
        <f t="shared" si="12"/>
        <v>4.3004831999999995</v>
      </c>
      <c r="S183" s="149">
        <v>0</v>
      </c>
      <c r="T183" s="150">
        <f t="shared" si="13"/>
        <v>0</v>
      </c>
      <c r="AR183" s="151" t="s">
        <v>442</v>
      </c>
      <c r="AT183" s="151" t="s">
        <v>644</v>
      </c>
      <c r="AU183" s="151" t="s">
        <v>86</v>
      </c>
      <c r="AY183" s="13" t="s">
        <v>314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86</v>
      </c>
      <c r="BK183" s="152">
        <f t="shared" si="19"/>
        <v>0</v>
      </c>
      <c r="BL183" s="13" t="s">
        <v>378</v>
      </c>
      <c r="BM183" s="151" t="s">
        <v>2476</v>
      </c>
    </row>
    <row r="184" spans="2:65" s="1" customFormat="1" ht="24.2" customHeight="1">
      <c r="B184" s="28"/>
      <c r="C184" s="139" t="s">
        <v>478</v>
      </c>
      <c r="D184" s="139" t="s">
        <v>316</v>
      </c>
      <c r="E184" s="140" t="s">
        <v>678</v>
      </c>
      <c r="F184" s="141" t="s">
        <v>679</v>
      </c>
      <c r="G184" s="142" t="s">
        <v>333</v>
      </c>
      <c r="H184" s="143">
        <v>9.3640000000000008</v>
      </c>
      <c r="I184" s="144"/>
      <c r="J184" s="145">
        <f t="shared" si="10"/>
        <v>0</v>
      </c>
      <c r="K184" s="146"/>
      <c r="L184" s="28"/>
      <c r="M184" s="147" t="s">
        <v>1</v>
      </c>
      <c r="N184" s="148" t="s">
        <v>40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86</v>
      </c>
      <c r="BK184" s="152">
        <f t="shared" si="19"/>
        <v>0</v>
      </c>
      <c r="BL184" s="13" t="s">
        <v>378</v>
      </c>
      <c r="BM184" s="151" t="s">
        <v>2477</v>
      </c>
    </row>
    <row r="185" spans="2:65" s="11" customFormat="1" ht="22.9" customHeight="1">
      <c r="B185" s="127"/>
      <c r="D185" s="128" t="s">
        <v>73</v>
      </c>
      <c r="E185" s="137" t="s">
        <v>522</v>
      </c>
      <c r="F185" s="137" t="s">
        <v>523</v>
      </c>
      <c r="I185" s="130"/>
      <c r="J185" s="138">
        <f>BK185</f>
        <v>0</v>
      </c>
      <c r="L185" s="127"/>
      <c r="M185" s="132"/>
      <c r="P185" s="133">
        <f>SUM(P186:P191)</f>
        <v>0</v>
      </c>
      <c r="R185" s="133">
        <f>SUM(R186:R191)</f>
        <v>8.2675699999999991E-2</v>
      </c>
      <c r="T185" s="134">
        <f>SUM(T186:T191)</f>
        <v>0</v>
      </c>
      <c r="AR185" s="128" t="s">
        <v>86</v>
      </c>
      <c r="AT185" s="135" t="s">
        <v>73</v>
      </c>
      <c r="AU185" s="135" t="s">
        <v>81</v>
      </c>
      <c r="AY185" s="128" t="s">
        <v>314</v>
      </c>
      <c r="BK185" s="136">
        <f>SUM(BK186:BK191)</f>
        <v>0</v>
      </c>
    </row>
    <row r="186" spans="2:65" s="1" customFormat="1" ht="24.2" customHeight="1">
      <c r="B186" s="28"/>
      <c r="C186" s="139" t="s">
        <v>482</v>
      </c>
      <c r="D186" s="139" t="s">
        <v>316</v>
      </c>
      <c r="E186" s="140" t="s">
        <v>814</v>
      </c>
      <c r="F186" s="141" t="s">
        <v>815</v>
      </c>
      <c r="G186" s="142" t="s">
        <v>376</v>
      </c>
      <c r="H186" s="143">
        <v>31.08</v>
      </c>
      <c r="I186" s="144"/>
      <c r="J186" s="145">
        <f t="shared" ref="J186:J191" si="20">ROUND(I186*H186,2)</f>
        <v>0</v>
      </c>
      <c r="K186" s="146"/>
      <c r="L186" s="28"/>
      <c r="M186" s="147" t="s">
        <v>1</v>
      </c>
      <c r="N186" s="148" t="s">
        <v>40</v>
      </c>
      <c r="P186" s="149">
        <f t="shared" ref="P186:P191" si="21">O186*H186</f>
        <v>0</v>
      </c>
      <c r="Q186" s="149">
        <v>1.17E-3</v>
      </c>
      <c r="R186" s="149">
        <f t="shared" ref="R186:R191" si="22">Q186*H186</f>
        <v>3.6363599999999996E-2</v>
      </c>
      <c r="S186" s="149">
        <v>0</v>
      </c>
      <c r="T186" s="150">
        <f t="shared" ref="T186:T191" si="23">S186*H186</f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ref="BE186:BE191" si="24">IF(N186="základná",J186,0)</f>
        <v>0</v>
      </c>
      <c r="BF186" s="152">
        <f t="shared" ref="BF186:BF191" si="25">IF(N186="znížená",J186,0)</f>
        <v>0</v>
      </c>
      <c r="BG186" s="152">
        <f t="shared" ref="BG186:BG191" si="26">IF(N186="zákl. prenesená",J186,0)</f>
        <v>0</v>
      </c>
      <c r="BH186" s="152">
        <f t="shared" ref="BH186:BH191" si="27">IF(N186="zníž. prenesená",J186,0)</f>
        <v>0</v>
      </c>
      <c r="BI186" s="152">
        <f t="shared" ref="BI186:BI191" si="28">IF(N186="nulová",J186,0)</f>
        <v>0</v>
      </c>
      <c r="BJ186" s="13" t="s">
        <v>86</v>
      </c>
      <c r="BK186" s="152">
        <f t="shared" ref="BK186:BK191" si="29">ROUND(I186*H186,2)</f>
        <v>0</v>
      </c>
      <c r="BL186" s="13" t="s">
        <v>378</v>
      </c>
      <c r="BM186" s="151" t="s">
        <v>2478</v>
      </c>
    </row>
    <row r="187" spans="2:65" s="1" customFormat="1" ht="24.2" customHeight="1">
      <c r="B187" s="28"/>
      <c r="C187" s="139" t="s">
        <v>486</v>
      </c>
      <c r="D187" s="139" t="s">
        <v>316</v>
      </c>
      <c r="E187" s="140" t="s">
        <v>817</v>
      </c>
      <c r="F187" s="141" t="s">
        <v>818</v>
      </c>
      <c r="G187" s="142" t="s">
        <v>376</v>
      </c>
      <c r="H187" s="143">
        <v>6.54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2.5999999999999998E-4</v>
      </c>
      <c r="R187" s="149">
        <f t="shared" si="22"/>
        <v>1.7003999999999999E-3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2479</v>
      </c>
    </row>
    <row r="188" spans="2:65" s="1" customFormat="1" ht="24.2" customHeight="1">
      <c r="B188" s="28"/>
      <c r="C188" s="139" t="s">
        <v>490</v>
      </c>
      <c r="D188" s="139" t="s">
        <v>316</v>
      </c>
      <c r="E188" s="140" t="s">
        <v>2480</v>
      </c>
      <c r="F188" s="141" t="s">
        <v>2481</v>
      </c>
      <c r="G188" s="142" t="s">
        <v>376</v>
      </c>
      <c r="H188" s="143">
        <v>5.46</v>
      </c>
      <c r="I188" s="144"/>
      <c r="J188" s="145">
        <f t="shared" si="20"/>
        <v>0</v>
      </c>
      <c r="K188" s="146"/>
      <c r="L188" s="28"/>
      <c r="M188" s="147" t="s">
        <v>1</v>
      </c>
      <c r="N188" s="148" t="s">
        <v>40</v>
      </c>
      <c r="P188" s="149">
        <f t="shared" si="21"/>
        <v>0</v>
      </c>
      <c r="Q188" s="149">
        <v>3.2000000000000003E-4</v>
      </c>
      <c r="R188" s="149">
        <f t="shared" si="22"/>
        <v>1.7472000000000002E-3</v>
      </c>
      <c r="S188" s="149">
        <v>0</v>
      </c>
      <c r="T188" s="150">
        <f t="shared" si="23"/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2482</v>
      </c>
    </row>
    <row r="189" spans="2:65" s="1" customFormat="1" ht="24.2" customHeight="1">
      <c r="B189" s="28"/>
      <c r="C189" s="139" t="s">
        <v>494</v>
      </c>
      <c r="D189" s="139" t="s">
        <v>316</v>
      </c>
      <c r="E189" s="140" t="s">
        <v>820</v>
      </c>
      <c r="F189" s="141" t="s">
        <v>821</v>
      </c>
      <c r="G189" s="142" t="s">
        <v>376</v>
      </c>
      <c r="H189" s="143">
        <v>13.69</v>
      </c>
      <c r="I189" s="144"/>
      <c r="J189" s="145">
        <f t="shared" si="20"/>
        <v>0</v>
      </c>
      <c r="K189" s="146"/>
      <c r="L189" s="28"/>
      <c r="M189" s="147" t="s">
        <v>1</v>
      </c>
      <c r="N189" s="148" t="s">
        <v>40</v>
      </c>
      <c r="P189" s="149">
        <f t="shared" si="21"/>
        <v>0</v>
      </c>
      <c r="Q189" s="149">
        <v>3.5E-4</v>
      </c>
      <c r="R189" s="149">
        <f t="shared" si="22"/>
        <v>4.7914999999999998E-3</v>
      </c>
      <c r="S189" s="149">
        <v>0</v>
      </c>
      <c r="T189" s="150">
        <f t="shared" si="2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86</v>
      </c>
      <c r="BK189" s="152">
        <f t="shared" si="29"/>
        <v>0</v>
      </c>
      <c r="BL189" s="13" t="s">
        <v>378</v>
      </c>
      <c r="BM189" s="151" t="s">
        <v>2483</v>
      </c>
    </row>
    <row r="190" spans="2:65" s="1" customFormat="1" ht="24.2" customHeight="1">
      <c r="B190" s="28"/>
      <c r="C190" s="139" t="s">
        <v>498</v>
      </c>
      <c r="D190" s="139" t="s">
        <v>316</v>
      </c>
      <c r="E190" s="140" t="s">
        <v>823</v>
      </c>
      <c r="F190" s="141" t="s">
        <v>824</v>
      </c>
      <c r="G190" s="142" t="s">
        <v>376</v>
      </c>
      <c r="H190" s="143">
        <v>77.7</v>
      </c>
      <c r="I190" s="144"/>
      <c r="J190" s="145">
        <f t="shared" si="20"/>
        <v>0</v>
      </c>
      <c r="K190" s="146"/>
      <c r="L190" s="28"/>
      <c r="M190" s="147" t="s">
        <v>1</v>
      </c>
      <c r="N190" s="148" t="s">
        <v>40</v>
      </c>
      <c r="P190" s="149">
        <f t="shared" si="21"/>
        <v>0</v>
      </c>
      <c r="Q190" s="149">
        <v>4.8999999999999998E-4</v>
      </c>
      <c r="R190" s="149">
        <f t="shared" si="22"/>
        <v>3.8073000000000003E-2</v>
      </c>
      <c r="S190" s="149">
        <v>0</v>
      </c>
      <c r="T190" s="150">
        <f t="shared" si="23"/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2484</v>
      </c>
    </row>
    <row r="191" spans="2:65" s="1" customFormat="1" ht="24.2" customHeight="1">
      <c r="B191" s="28"/>
      <c r="C191" s="139" t="s">
        <v>504</v>
      </c>
      <c r="D191" s="139" t="s">
        <v>316</v>
      </c>
      <c r="E191" s="140" t="s">
        <v>864</v>
      </c>
      <c r="F191" s="141" t="s">
        <v>865</v>
      </c>
      <c r="G191" s="142" t="s">
        <v>333</v>
      </c>
      <c r="H191" s="143">
        <v>8.3000000000000004E-2</v>
      </c>
      <c r="I191" s="144"/>
      <c r="J191" s="145">
        <f t="shared" si="20"/>
        <v>0</v>
      </c>
      <c r="K191" s="146"/>
      <c r="L191" s="28"/>
      <c r="M191" s="153" t="s">
        <v>1</v>
      </c>
      <c r="N191" s="154" t="s">
        <v>40</v>
      </c>
      <c r="O191" s="155"/>
      <c r="P191" s="156">
        <f t="shared" si="21"/>
        <v>0</v>
      </c>
      <c r="Q191" s="156">
        <v>0</v>
      </c>
      <c r="R191" s="156">
        <f t="shared" si="22"/>
        <v>0</v>
      </c>
      <c r="S191" s="156">
        <v>0</v>
      </c>
      <c r="T191" s="157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2485</v>
      </c>
    </row>
    <row r="192" spans="2:65" s="1" customFormat="1" ht="6.95" customHeight="1">
      <c r="B192" s="43"/>
      <c r="C192" s="44"/>
      <c r="D192" s="44"/>
      <c r="E192" s="44"/>
      <c r="F192" s="44"/>
      <c r="G192" s="44"/>
      <c r="H192" s="44"/>
      <c r="I192" s="44"/>
      <c r="J192" s="44"/>
      <c r="K192" s="44"/>
      <c r="L192" s="28"/>
    </row>
  </sheetData>
  <sheetProtection algorithmName="SHA-512" hashValue="W9hMpXH0HBY+x6yErn+rXuQXitmLOHnJavjk/dRK/NFFfy+sCqA94FsZciqkVtDFnk+vilSXwXDFP/DqTxsbeg==" saltValue="HbGitWwyRoPvidNHpGid7aCs0DQPpkg44ne23I5y3xqqvfaMskrHfBBkHgN5t8c92eA4PXPGWrfsE5U0YQWoZQ==" spinCount="100000" sheet="1" objects="1" scenarios="1" formatColumns="0" formatRows="0" autoFilter="0"/>
  <autoFilter ref="C133:K191" xr:uid="{00000000-0009-0000-0000-00000E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20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142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2334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2486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ROUND(J132,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ROUND((SUM(BE132:BE199)),  2)</f>
        <v>0</v>
      </c>
      <c r="G37" s="96"/>
      <c r="H37" s="96"/>
      <c r="I37" s="97">
        <v>0.2</v>
      </c>
      <c r="J37" s="95">
        <f>ROUND(((SUM(BE132:BE199))*I37),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ROUND((SUM(BF132:BF199)),  2)</f>
        <v>0</v>
      </c>
      <c r="G38" s="96"/>
      <c r="H38" s="96"/>
      <c r="I38" s="97">
        <v>0.2</v>
      </c>
      <c r="J38" s="95">
        <f>ROUND(((SUM(BF132:BF199))*I38),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ROUND((SUM(BG132:BG199)),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ROUND((SUM(BH132:BH199)),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ROUND((SUM(BI132:BI199)),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2334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SO.102_ASR4 - Výplňové konštrukcie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J132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hidden="1" customHeight="1">
      <c r="B103" s="114"/>
      <c r="D103" s="115" t="s">
        <v>291</v>
      </c>
      <c r="E103" s="116"/>
      <c r="F103" s="116"/>
      <c r="G103" s="116"/>
      <c r="H103" s="116"/>
      <c r="I103" s="116"/>
      <c r="J103" s="117">
        <f>J138</f>
        <v>0</v>
      </c>
      <c r="L103" s="114"/>
    </row>
    <row r="104" spans="2:47" s="8" customFormat="1" ht="24.95" hidden="1" customHeight="1">
      <c r="B104" s="110"/>
      <c r="D104" s="111" t="s">
        <v>292</v>
      </c>
      <c r="E104" s="112"/>
      <c r="F104" s="112"/>
      <c r="G104" s="112"/>
      <c r="H104" s="112"/>
      <c r="I104" s="112"/>
      <c r="J104" s="113">
        <f>J140</f>
        <v>0</v>
      </c>
      <c r="L104" s="110"/>
    </row>
    <row r="105" spans="2:47" s="9" customFormat="1" ht="19.899999999999999" hidden="1" customHeight="1">
      <c r="B105" s="114"/>
      <c r="D105" s="115" t="s">
        <v>830</v>
      </c>
      <c r="E105" s="116"/>
      <c r="F105" s="116"/>
      <c r="G105" s="116"/>
      <c r="H105" s="116"/>
      <c r="I105" s="116"/>
      <c r="J105" s="117">
        <f>J141</f>
        <v>0</v>
      </c>
      <c r="L105" s="114"/>
    </row>
    <row r="106" spans="2:47" s="9" customFormat="1" ht="19.899999999999999" hidden="1" customHeight="1">
      <c r="B106" s="114"/>
      <c r="D106" s="115" t="s">
        <v>295</v>
      </c>
      <c r="E106" s="116"/>
      <c r="F106" s="116"/>
      <c r="G106" s="116"/>
      <c r="H106" s="116"/>
      <c r="I106" s="116"/>
      <c r="J106" s="117">
        <f>J148</f>
        <v>0</v>
      </c>
      <c r="L106" s="114"/>
    </row>
    <row r="107" spans="2:47" s="9" customFormat="1" ht="19.899999999999999" hidden="1" customHeight="1">
      <c r="B107" s="114"/>
      <c r="D107" s="115" t="s">
        <v>296</v>
      </c>
      <c r="E107" s="116"/>
      <c r="F107" s="116"/>
      <c r="G107" s="116"/>
      <c r="H107" s="116"/>
      <c r="I107" s="116"/>
      <c r="J107" s="117">
        <f>J151</f>
        <v>0</v>
      </c>
      <c r="L107" s="114"/>
    </row>
    <row r="108" spans="2:47" s="9" customFormat="1" ht="19.899999999999999" hidden="1" customHeight="1">
      <c r="B108" s="114"/>
      <c r="D108" s="115" t="s">
        <v>297</v>
      </c>
      <c r="E108" s="116"/>
      <c r="F108" s="116"/>
      <c r="G108" s="116"/>
      <c r="H108" s="116"/>
      <c r="I108" s="116"/>
      <c r="J108" s="117">
        <f>J181</f>
        <v>0</v>
      </c>
      <c r="L108" s="114"/>
    </row>
    <row r="109" spans="2:47" s="1" customFormat="1" ht="21.75" hidden="1" customHeight="1">
      <c r="B109" s="28"/>
      <c r="L109" s="28"/>
    </row>
    <row r="110" spans="2:47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47" hidden="1"/>
    <row r="112" spans="2:47" hidden="1"/>
    <row r="113" spans="2:12" hidden="1"/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300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301" t="str">
        <f>E7</f>
        <v>Rozšírenie kapacít MŠ Oštepová 1, Košice</v>
      </c>
      <c r="F118" s="302"/>
      <c r="G118" s="302"/>
      <c r="H118" s="302"/>
      <c r="L118" s="28"/>
    </row>
    <row r="119" spans="2:12" ht="12" customHeight="1">
      <c r="B119" s="16"/>
      <c r="C119" s="23" t="s">
        <v>277</v>
      </c>
      <c r="L119" s="16"/>
    </row>
    <row r="120" spans="2:12" ht="16.5" customHeight="1">
      <c r="B120" s="16"/>
      <c r="E120" s="301" t="s">
        <v>278</v>
      </c>
      <c r="F120" s="265"/>
      <c r="G120" s="265"/>
      <c r="H120" s="265"/>
      <c r="L120" s="16"/>
    </row>
    <row r="121" spans="2:12" ht="12" customHeight="1">
      <c r="B121" s="16"/>
      <c r="C121" s="23" t="s">
        <v>279</v>
      </c>
      <c r="L121" s="16"/>
    </row>
    <row r="122" spans="2:12" s="1" customFormat="1" ht="16.5" customHeight="1">
      <c r="B122" s="28"/>
      <c r="E122" s="271" t="s">
        <v>2334</v>
      </c>
      <c r="F122" s="303"/>
      <c r="G122" s="303"/>
      <c r="H122" s="303"/>
      <c r="L122" s="28"/>
    </row>
    <row r="123" spans="2:12" s="1" customFormat="1" ht="12" customHeight="1">
      <c r="B123" s="28"/>
      <c r="C123" s="23" t="s">
        <v>281</v>
      </c>
      <c r="L123" s="28"/>
    </row>
    <row r="124" spans="2:12" s="1" customFormat="1" ht="16.5" customHeight="1">
      <c r="B124" s="28"/>
      <c r="E124" s="289" t="str">
        <f>E13</f>
        <v>SO.102_ASR4 - Výplňové konštrukcie</v>
      </c>
      <c r="F124" s="303"/>
      <c r="G124" s="303"/>
      <c r="H124" s="303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Oštepová 1, Košice</v>
      </c>
      <c r="I126" s="23" t="s">
        <v>21</v>
      </c>
      <c r="J126" s="51" t="str">
        <f>IF(J16="","",J16)</f>
        <v>15. 6. 2022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23</v>
      </c>
      <c r="F128" s="21" t="str">
        <f>E19</f>
        <v>Mesto Košice</v>
      </c>
      <c r="I128" s="23" t="s">
        <v>29</v>
      </c>
      <c r="J128" s="26" t="str">
        <f>E25</f>
        <v xml:space="preserve"> </v>
      </c>
      <c r="L128" s="28"/>
    </row>
    <row r="129" spans="2:65" s="1" customFormat="1" ht="15.2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 xml:space="preserve"> 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301</v>
      </c>
      <c r="D131" s="120" t="s">
        <v>59</v>
      </c>
      <c r="E131" s="120" t="s">
        <v>55</v>
      </c>
      <c r="F131" s="120" t="s">
        <v>56</v>
      </c>
      <c r="G131" s="120" t="s">
        <v>302</v>
      </c>
      <c r="H131" s="120" t="s">
        <v>303</v>
      </c>
      <c r="I131" s="120" t="s">
        <v>304</v>
      </c>
      <c r="J131" s="121" t="s">
        <v>285</v>
      </c>
      <c r="K131" s="122" t="s">
        <v>305</v>
      </c>
      <c r="L131" s="118"/>
      <c r="M131" s="58" t="s">
        <v>1</v>
      </c>
      <c r="N131" s="59" t="s">
        <v>38</v>
      </c>
      <c r="O131" s="59" t="s">
        <v>306</v>
      </c>
      <c r="P131" s="59" t="s">
        <v>307</v>
      </c>
      <c r="Q131" s="59" t="s">
        <v>308</v>
      </c>
      <c r="R131" s="59" t="s">
        <v>309</v>
      </c>
      <c r="S131" s="59" t="s">
        <v>310</v>
      </c>
      <c r="T131" s="60" t="s">
        <v>311</v>
      </c>
    </row>
    <row r="132" spans="2:65" s="1" customFormat="1" ht="22.9" customHeight="1">
      <c r="B132" s="28"/>
      <c r="C132" s="63" t="s">
        <v>286</v>
      </c>
      <c r="J132" s="123">
        <f>BK132</f>
        <v>0</v>
      </c>
      <c r="L132" s="28"/>
      <c r="M132" s="61"/>
      <c r="N132" s="52"/>
      <c r="O132" s="52"/>
      <c r="P132" s="124">
        <f>P133+P140</f>
        <v>0</v>
      </c>
      <c r="Q132" s="52"/>
      <c r="R132" s="124">
        <f>R133+R140</f>
        <v>4.4757498500000006</v>
      </c>
      <c r="S132" s="52"/>
      <c r="T132" s="125">
        <f>T133+T140</f>
        <v>0</v>
      </c>
      <c r="AT132" s="13" t="s">
        <v>73</v>
      </c>
      <c r="AU132" s="13" t="s">
        <v>287</v>
      </c>
      <c r="BK132" s="126">
        <f>BK133+BK140</f>
        <v>0</v>
      </c>
    </row>
    <row r="133" spans="2:65" s="11" customFormat="1" ht="25.9" customHeight="1">
      <c r="B133" s="127"/>
      <c r="D133" s="128" t="s">
        <v>73</v>
      </c>
      <c r="E133" s="129" t="s">
        <v>312</v>
      </c>
      <c r="F133" s="129" t="s">
        <v>313</v>
      </c>
      <c r="I133" s="130"/>
      <c r="J133" s="131">
        <f>BK133</f>
        <v>0</v>
      </c>
      <c r="L133" s="127"/>
      <c r="M133" s="132"/>
      <c r="P133" s="133">
        <f>P134+P138</f>
        <v>0</v>
      </c>
      <c r="R133" s="133">
        <f>R134+R138</f>
        <v>0.97096000000000005</v>
      </c>
      <c r="T133" s="134">
        <f>T134+T138</f>
        <v>0</v>
      </c>
      <c r="AR133" s="128" t="s">
        <v>81</v>
      </c>
      <c r="AT133" s="135" t="s">
        <v>73</v>
      </c>
      <c r="AU133" s="135" t="s">
        <v>74</v>
      </c>
      <c r="AY133" s="128" t="s">
        <v>314</v>
      </c>
      <c r="BK133" s="136">
        <f>BK134+BK138</f>
        <v>0</v>
      </c>
    </row>
    <row r="134" spans="2:65" s="11" customFormat="1" ht="22.9" customHeight="1">
      <c r="B134" s="127"/>
      <c r="D134" s="128" t="s">
        <v>73</v>
      </c>
      <c r="E134" s="137" t="s">
        <v>337</v>
      </c>
      <c r="F134" s="137" t="s">
        <v>586</v>
      </c>
      <c r="I134" s="130"/>
      <c r="J134" s="138">
        <f>BK134</f>
        <v>0</v>
      </c>
      <c r="L134" s="127"/>
      <c r="M134" s="132"/>
      <c r="P134" s="133">
        <f>SUM(P135:P137)</f>
        <v>0</v>
      </c>
      <c r="R134" s="133">
        <f>SUM(R135:R137)</f>
        <v>0.97096000000000005</v>
      </c>
      <c r="T134" s="134">
        <f>SUM(T135:T137)</f>
        <v>0</v>
      </c>
      <c r="AR134" s="128" t="s">
        <v>81</v>
      </c>
      <c r="AT134" s="135" t="s">
        <v>73</v>
      </c>
      <c r="AU134" s="135" t="s">
        <v>81</v>
      </c>
      <c r="AY134" s="128" t="s">
        <v>314</v>
      </c>
      <c r="BK134" s="136">
        <f>SUM(BK135:BK137)</f>
        <v>0</v>
      </c>
    </row>
    <row r="135" spans="2:65" s="1" customFormat="1" ht="24.2" customHeight="1">
      <c r="B135" s="28"/>
      <c r="C135" s="139" t="s">
        <v>81</v>
      </c>
      <c r="D135" s="139" t="s">
        <v>316</v>
      </c>
      <c r="E135" s="140" t="s">
        <v>831</v>
      </c>
      <c r="F135" s="141" t="s">
        <v>832</v>
      </c>
      <c r="G135" s="142" t="s">
        <v>396</v>
      </c>
      <c r="H135" s="143">
        <v>8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0.10896</v>
      </c>
      <c r="R135" s="149">
        <f>Q135*H135</f>
        <v>0.87168000000000001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2487</v>
      </c>
    </row>
    <row r="136" spans="2:65" s="1" customFormat="1" ht="24.2" customHeight="1">
      <c r="B136" s="28"/>
      <c r="C136" s="139" t="s">
        <v>86</v>
      </c>
      <c r="D136" s="139" t="s">
        <v>316</v>
      </c>
      <c r="E136" s="140" t="s">
        <v>834</v>
      </c>
      <c r="F136" s="141" t="s">
        <v>835</v>
      </c>
      <c r="G136" s="142" t="s">
        <v>396</v>
      </c>
      <c r="H136" s="143">
        <v>2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3.9640000000000002E-2</v>
      </c>
      <c r="R136" s="149">
        <f>Q136*H136</f>
        <v>7.9280000000000003E-2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2488</v>
      </c>
    </row>
    <row r="137" spans="2:65" s="1" customFormat="1" ht="33" customHeight="1">
      <c r="B137" s="28"/>
      <c r="C137" s="158" t="s">
        <v>90</v>
      </c>
      <c r="D137" s="158" t="s">
        <v>644</v>
      </c>
      <c r="E137" s="159" t="s">
        <v>837</v>
      </c>
      <c r="F137" s="160" t="s">
        <v>838</v>
      </c>
      <c r="G137" s="161" t="s">
        <v>396</v>
      </c>
      <c r="H137" s="162">
        <v>2</v>
      </c>
      <c r="I137" s="163"/>
      <c r="J137" s="164">
        <f>ROUND(I137*H137,2)</f>
        <v>0</v>
      </c>
      <c r="K137" s="165"/>
      <c r="L137" s="166"/>
      <c r="M137" s="167" t="s">
        <v>1</v>
      </c>
      <c r="N137" s="168" t="s">
        <v>40</v>
      </c>
      <c r="P137" s="149">
        <f>O137*H137</f>
        <v>0</v>
      </c>
      <c r="Q137" s="149">
        <v>0.01</v>
      </c>
      <c r="R137" s="149">
        <f>Q137*H137</f>
        <v>0.02</v>
      </c>
      <c r="S137" s="149">
        <v>0</v>
      </c>
      <c r="T137" s="150">
        <f>S137*H137</f>
        <v>0</v>
      </c>
      <c r="AR137" s="151" t="s">
        <v>346</v>
      </c>
      <c r="AT137" s="151" t="s">
        <v>644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2489</v>
      </c>
    </row>
    <row r="138" spans="2:65" s="11" customFormat="1" ht="22.9" customHeight="1">
      <c r="B138" s="127"/>
      <c r="D138" s="128" t="s">
        <v>73</v>
      </c>
      <c r="E138" s="137" t="s">
        <v>502</v>
      </c>
      <c r="F138" s="137" t="s">
        <v>503</v>
      </c>
      <c r="I138" s="130"/>
      <c r="J138" s="138">
        <f>BK138</f>
        <v>0</v>
      </c>
      <c r="L138" s="127"/>
      <c r="M138" s="132"/>
      <c r="P138" s="133">
        <f>P139</f>
        <v>0</v>
      </c>
      <c r="R138" s="133">
        <f>R139</f>
        <v>0</v>
      </c>
      <c r="T138" s="134">
        <f>T139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BK139</f>
        <v>0</v>
      </c>
    </row>
    <row r="139" spans="2:65" s="1" customFormat="1" ht="24.2" customHeight="1">
      <c r="B139" s="28"/>
      <c r="C139" s="139" t="s">
        <v>95</v>
      </c>
      <c r="D139" s="139" t="s">
        <v>316</v>
      </c>
      <c r="E139" s="140" t="s">
        <v>638</v>
      </c>
      <c r="F139" s="141" t="s">
        <v>639</v>
      </c>
      <c r="G139" s="142" t="s">
        <v>333</v>
      </c>
      <c r="H139" s="143">
        <v>0.97099999999999997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2490</v>
      </c>
    </row>
    <row r="140" spans="2:65" s="11" customFormat="1" ht="25.9" customHeight="1">
      <c r="B140" s="127"/>
      <c r="D140" s="128" t="s">
        <v>73</v>
      </c>
      <c r="E140" s="129" t="s">
        <v>508</v>
      </c>
      <c r="F140" s="129" t="s">
        <v>509</v>
      </c>
      <c r="I140" s="130"/>
      <c r="J140" s="131">
        <f>BK140</f>
        <v>0</v>
      </c>
      <c r="L140" s="127"/>
      <c r="M140" s="132"/>
      <c r="P140" s="133">
        <f>P141+P148+P151+P181</f>
        <v>0</v>
      </c>
      <c r="R140" s="133">
        <f>R141+R148+R151+R181</f>
        <v>3.5047898500000003</v>
      </c>
      <c r="T140" s="134">
        <f>T141+T148+T151+T181</f>
        <v>0</v>
      </c>
      <c r="AR140" s="128" t="s">
        <v>86</v>
      </c>
      <c r="AT140" s="135" t="s">
        <v>73</v>
      </c>
      <c r="AU140" s="135" t="s">
        <v>74</v>
      </c>
      <c r="AY140" s="128" t="s">
        <v>314</v>
      </c>
      <c r="BK140" s="136">
        <f>BK141+BK148+BK151+BK181</f>
        <v>0</v>
      </c>
    </row>
    <row r="141" spans="2:65" s="11" customFormat="1" ht="22.9" customHeight="1">
      <c r="B141" s="127"/>
      <c r="D141" s="128" t="s">
        <v>73</v>
      </c>
      <c r="E141" s="137" t="s">
        <v>841</v>
      </c>
      <c r="F141" s="137" t="s">
        <v>842</v>
      </c>
      <c r="I141" s="130"/>
      <c r="J141" s="138">
        <f>BK141</f>
        <v>0</v>
      </c>
      <c r="L141" s="127"/>
      <c r="M141" s="132"/>
      <c r="P141" s="133">
        <f>SUM(P142:P147)</f>
        <v>0</v>
      </c>
      <c r="R141" s="133">
        <f>SUM(R142:R147)</f>
        <v>8.5890000000000008E-2</v>
      </c>
      <c r="T141" s="134">
        <f>SUM(T142:T147)</f>
        <v>0</v>
      </c>
      <c r="AR141" s="128" t="s">
        <v>86</v>
      </c>
      <c r="AT141" s="135" t="s">
        <v>73</v>
      </c>
      <c r="AU141" s="135" t="s">
        <v>81</v>
      </c>
      <c r="AY141" s="128" t="s">
        <v>314</v>
      </c>
      <c r="BK141" s="136">
        <f>SUM(BK142:BK147)</f>
        <v>0</v>
      </c>
    </row>
    <row r="142" spans="2:65" s="1" customFormat="1" ht="24.2" customHeight="1">
      <c r="B142" s="28"/>
      <c r="C142" s="139" t="s">
        <v>330</v>
      </c>
      <c r="D142" s="139" t="s">
        <v>316</v>
      </c>
      <c r="E142" s="140" t="s">
        <v>843</v>
      </c>
      <c r="F142" s="141" t="s">
        <v>844</v>
      </c>
      <c r="G142" s="142" t="s">
        <v>396</v>
      </c>
      <c r="H142" s="143">
        <v>6</v>
      </c>
      <c r="I142" s="144"/>
      <c r="J142" s="145">
        <f t="shared" ref="J142:J147" si="0">ROUND(I142*H142,2)</f>
        <v>0</v>
      </c>
      <c r="K142" s="146"/>
      <c r="L142" s="28"/>
      <c r="M142" s="147" t="s">
        <v>1</v>
      </c>
      <c r="N142" s="148" t="s">
        <v>40</v>
      </c>
      <c r="P142" s="149">
        <f t="shared" ref="P142:P147" si="1">O142*H142</f>
        <v>0</v>
      </c>
      <c r="Q142" s="149">
        <v>2.7E-4</v>
      </c>
      <c r="R142" s="149">
        <f t="shared" ref="R142:R147" si="2">Q142*H142</f>
        <v>1.6199999999999999E-3</v>
      </c>
      <c r="S142" s="149">
        <v>0</v>
      </c>
      <c r="T142" s="150">
        <f t="shared" ref="T142:T147" si="3">S142*H142</f>
        <v>0</v>
      </c>
      <c r="AR142" s="151" t="s">
        <v>378</v>
      </c>
      <c r="AT142" s="151" t="s">
        <v>316</v>
      </c>
      <c r="AU142" s="151" t="s">
        <v>86</v>
      </c>
      <c r="AY142" s="13" t="s">
        <v>314</v>
      </c>
      <c r="BE142" s="152">
        <f t="shared" ref="BE142:BE147" si="4">IF(N142="základná",J142,0)</f>
        <v>0</v>
      </c>
      <c r="BF142" s="152">
        <f t="shared" ref="BF142:BF147" si="5">IF(N142="znížená",J142,0)</f>
        <v>0</v>
      </c>
      <c r="BG142" s="152">
        <f t="shared" ref="BG142:BG147" si="6">IF(N142="zákl. prenesená",J142,0)</f>
        <v>0</v>
      </c>
      <c r="BH142" s="152">
        <f t="shared" ref="BH142:BH147" si="7">IF(N142="zníž. prenesená",J142,0)</f>
        <v>0</v>
      </c>
      <c r="BI142" s="152">
        <f t="shared" ref="BI142:BI147" si="8">IF(N142="nulová",J142,0)</f>
        <v>0</v>
      </c>
      <c r="BJ142" s="13" t="s">
        <v>86</v>
      </c>
      <c r="BK142" s="152">
        <f t="shared" ref="BK142:BK147" si="9">ROUND(I142*H142,2)</f>
        <v>0</v>
      </c>
      <c r="BL142" s="13" t="s">
        <v>378</v>
      </c>
      <c r="BM142" s="151" t="s">
        <v>2491</v>
      </c>
    </row>
    <row r="143" spans="2:65" s="1" customFormat="1" ht="21.75" customHeight="1">
      <c r="B143" s="28"/>
      <c r="C143" s="158" t="s">
        <v>337</v>
      </c>
      <c r="D143" s="158" t="s">
        <v>644</v>
      </c>
      <c r="E143" s="159" t="s">
        <v>846</v>
      </c>
      <c r="F143" s="160" t="s">
        <v>847</v>
      </c>
      <c r="G143" s="161" t="s">
        <v>396</v>
      </c>
      <c r="H143" s="162">
        <v>2</v>
      </c>
      <c r="I143" s="163"/>
      <c r="J143" s="164">
        <f t="shared" si="0"/>
        <v>0</v>
      </c>
      <c r="K143" s="165"/>
      <c r="L143" s="166"/>
      <c r="M143" s="167" t="s">
        <v>1</v>
      </c>
      <c r="N143" s="168" t="s">
        <v>40</v>
      </c>
      <c r="P143" s="149">
        <f t="shared" si="1"/>
        <v>0</v>
      </c>
      <c r="Q143" s="149">
        <v>1.2E-2</v>
      </c>
      <c r="R143" s="149">
        <f t="shared" si="2"/>
        <v>2.4E-2</v>
      </c>
      <c r="S143" s="149">
        <v>0</v>
      </c>
      <c r="T143" s="150">
        <f t="shared" si="3"/>
        <v>0</v>
      </c>
      <c r="AR143" s="151" t="s">
        <v>442</v>
      </c>
      <c r="AT143" s="151" t="s">
        <v>644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378</v>
      </c>
      <c r="BM143" s="151" t="s">
        <v>2492</v>
      </c>
    </row>
    <row r="144" spans="2:65" s="1" customFormat="1" ht="21.75" customHeight="1">
      <c r="B144" s="28"/>
      <c r="C144" s="158" t="s">
        <v>342</v>
      </c>
      <c r="D144" s="158" t="s">
        <v>644</v>
      </c>
      <c r="E144" s="159" t="s">
        <v>849</v>
      </c>
      <c r="F144" s="160" t="s">
        <v>850</v>
      </c>
      <c r="G144" s="161" t="s">
        <v>396</v>
      </c>
      <c r="H144" s="162">
        <v>4</v>
      </c>
      <c r="I144" s="163"/>
      <c r="J144" s="164">
        <f t="shared" si="0"/>
        <v>0</v>
      </c>
      <c r="K144" s="165"/>
      <c r="L144" s="166"/>
      <c r="M144" s="167" t="s">
        <v>1</v>
      </c>
      <c r="N144" s="168" t="s">
        <v>40</v>
      </c>
      <c r="P144" s="149">
        <f t="shared" si="1"/>
        <v>0</v>
      </c>
      <c r="Q144" s="149">
        <v>1.2E-2</v>
      </c>
      <c r="R144" s="149">
        <f t="shared" si="2"/>
        <v>4.8000000000000001E-2</v>
      </c>
      <c r="S144" s="149">
        <v>0</v>
      </c>
      <c r="T144" s="150">
        <f t="shared" si="3"/>
        <v>0</v>
      </c>
      <c r="AR144" s="151" t="s">
        <v>442</v>
      </c>
      <c r="AT144" s="151" t="s">
        <v>644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2493</v>
      </c>
    </row>
    <row r="145" spans="2:65" s="1" customFormat="1" ht="24.2" customHeight="1">
      <c r="B145" s="28"/>
      <c r="C145" s="139" t="s">
        <v>346</v>
      </c>
      <c r="D145" s="139" t="s">
        <v>316</v>
      </c>
      <c r="E145" s="140" t="s">
        <v>852</v>
      </c>
      <c r="F145" s="141" t="s">
        <v>853</v>
      </c>
      <c r="G145" s="142" t="s">
        <v>396</v>
      </c>
      <c r="H145" s="143">
        <v>1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2.7E-4</v>
      </c>
      <c r="R145" s="149">
        <f t="shared" si="2"/>
        <v>2.7E-4</v>
      </c>
      <c r="S145" s="149">
        <v>0</v>
      </c>
      <c r="T145" s="150">
        <f t="shared" si="3"/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2494</v>
      </c>
    </row>
    <row r="146" spans="2:65" s="1" customFormat="1" ht="24.2" customHeight="1">
      <c r="B146" s="28"/>
      <c r="C146" s="158" t="s">
        <v>335</v>
      </c>
      <c r="D146" s="158" t="s">
        <v>644</v>
      </c>
      <c r="E146" s="159" t="s">
        <v>855</v>
      </c>
      <c r="F146" s="160" t="s">
        <v>856</v>
      </c>
      <c r="G146" s="161" t="s">
        <v>396</v>
      </c>
      <c r="H146" s="162">
        <v>1</v>
      </c>
      <c r="I146" s="163"/>
      <c r="J146" s="164">
        <f t="shared" si="0"/>
        <v>0</v>
      </c>
      <c r="K146" s="165"/>
      <c r="L146" s="166"/>
      <c r="M146" s="167" t="s">
        <v>1</v>
      </c>
      <c r="N146" s="168" t="s">
        <v>40</v>
      </c>
      <c r="P146" s="149">
        <f t="shared" si="1"/>
        <v>0</v>
      </c>
      <c r="Q146" s="149">
        <v>1.2E-2</v>
      </c>
      <c r="R146" s="149">
        <f t="shared" si="2"/>
        <v>1.2E-2</v>
      </c>
      <c r="S146" s="149">
        <v>0</v>
      </c>
      <c r="T146" s="150">
        <f t="shared" si="3"/>
        <v>0</v>
      </c>
      <c r="AR146" s="151" t="s">
        <v>442</v>
      </c>
      <c r="AT146" s="151" t="s">
        <v>644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2495</v>
      </c>
    </row>
    <row r="147" spans="2:65" s="1" customFormat="1" ht="24.2" customHeight="1">
      <c r="B147" s="28"/>
      <c r="C147" s="139" t="s">
        <v>353</v>
      </c>
      <c r="D147" s="139" t="s">
        <v>316</v>
      </c>
      <c r="E147" s="140" t="s">
        <v>858</v>
      </c>
      <c r="F147" s="141" t="s">
        <v>859</v>
      </c>
      <c r="G147" s="142" t="s">
        <v>333</v>
      </c>
      <c r="H147" s="143">
        <v>8.5999999999999993E-2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2496</v>
      </c>
    </row>
    <row r="148" spans="2:65" s="11" customFormat="1" ht="22.9" customHeight="1">
      <c r="B148" s="127"/>
      <c r="D148" s="128" t="s">
        <v>73</v>
      </c>
      <c r="E148" s="137" t="s">
        <v>522</v>
      </c>
      <c r="F148" s="137" t="s">
        <v>523</v>
      </c>
      <c r="I148" s="130"/>
      <c r="J148" s="138">
        <f>BK148</f>
        <v>0</v>
      </c>
      <c r="L148" s="127"/>
      <c r="M148" s="132"/>
      <c r="P148" s="133">
        <f>SUM(P149:P150)</f>
        <v>0</v>
      </c>
      <c r="R148" s="133">
        <f>SUM(R149:R150)</f>
        <v>8.9120000000000015E-3</v>
      </c>
      <c r="T148" s="134">
        <f>SUM(T149:T150)</f>
        <v>0</v>
      </c>
      <c r="AR148" s="128" t="s">
        <v>86</v>
      </c>
      <c r="AT148" s="135" t="s">
        <v>73</v>
      </c>
      <c r="AU148" s="135" t="s">
        <v>81</v>
      </c>
      <c r="AY148" s="128" t="s">
        <v>314</v>
      </c>
      <c r="BK148" s="136">
        <f>SUM(BK149:BK150)</f>
        <v>0</v>
      </c>
    </row>
    <row r="149" spans="2:65" s="1" customFormat="1" ht="24.2" customHeight="1">
      <c r="B149" s="28"/>
      <c r="C149" s="139" t="s">
        <v>357</v>
      </c>
      <c r="D149" s="139" t="s">
        <v>316</v>
      </c>
      <c r="E149" s="140" t="s">
        <v>861</v>
      </c>
      <c r="F149" s="141" t="s">
        <v>862</v>
      </c>
      <c r="G149" s="142" t="s">
        <v>376</v>
      </c>
      <c r="H149" s="143">
        <v>27.85</v>
      </c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3.2000000000000003E-4</v>
      </c>
      <c r="R149" s="149">
        <f>Q149*H149</f>
        <v>8.9120000000000015E-3</v>
      </c>
      <c r="S149" s="149">
        <v>0</v>
      </c>
      <c r="T149" s="150">
        <f>S149*H149</f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378</v>
      </c>
      <c r="BM149" s="151" t="s">
        <v>2497</v>
      </c>
    </row>
    <row r="150" spans="2:65" s="1" customFormat="1" ht="24.2" customHeight="1">
      <c r="B150" s="28"/>
      <c r="C150" s="139" t="s">
        <v>361</v>
      </c>
      <c r="D150" s="139" t="s">
        <v>316</v>
      </c>
      <c r="E150" s="140" t="s">
        <v>864</v>
      </c>
      <c r="F150" s="141" t="s">
        <v>865</v>
      </c>
      <c r="G150" s="142" t="s">
        <v>333</v>
      </c>
      <c r="H150" s="143">
        <v>8.9999999999999993E-3</v>
      </c>
      <c r="I150" s="144"/>
      <c r="J150" s="145">
        <f>ROUND(I150*H150,2)</f>
        <v>0</v>
      </c>
      <c r="K150" s="146"/>
      <c r="L150" s="28"/>
      <c r="M150" s="147" t="s">
        <v>1</v>
      </c>
      <c r="N150" s="148" t="s">
        <v>40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378</v>
      </c>
      <c r="BM150" s="151" t="s">
        <v>2498</v>
      </c>
    </row>
    <row r="151" spans="2:65" s="11" customFormat="1" ht="22.9" customHeight="1">
      <c r="B151" s="127"/>
      <c r="D151" s="128" t="s">
        <v>73</v>
      </c>
      <c r="E151" s="137" t="s">
        <v>536</v>
      </c>
      <c r="F151" s="137" t="s">
        <v>537</v>
      </c>
      <c r="I151" s="130"/>
      <c r="J151" s="138">
        <f>BK151</f>
        <v>0</v>
      </c>
      <c r="L151" s="127"/>
      <c r="M151" s="132"/>
      <c r="P151" s="133">
        <f>SUM(P152:P180)</f>
        <v>0</v>
      </c>
      <c r="R151" s="133">
        <f>SUM(R152:R180)</f>
        <v>1.6588881</v>
      </c>
      <c r="T151" s="134">
        <f>SUM(T152:T180)</f>
        <v>0</v>
      </c>
      <c r="AR151" s="128" t="s">
        <v>86</v>
      </c>
      <c r="AT151" s="135" t="s">
        <v>73</v>
      </c>
      <c r="AU151" s="135" t="s">
        <v>81</v>
      </c>
      <c r="AY151" s="128" t="s">
        <v>314</v>
      </c>
      <c r="BK151" s="136">
        <f>SUM(BK152:BK180)</f>
        <v>0</v>
      </c>
    </row>
    <row r="152" spans="2:65" s="1" customFormat="1" ht="16.5" customHeight="1">
      <c r="B152" s="28"/>
      <c r="C152" s="139" t="s">
        <v>365</v>
      </c>
      <c r="D152" s="139" t="s">
        <v>316</v>
      </c>
      <c r="E152" s="140" t="s">
        <v>867</v>
      </c>
      <c r="F152" s="141" t="s">
        <v>868</v>
      </c>
      <c r="G152" s="142" t="s">
        <v>376</v>
      </c>
      <c r="H152" s="143">
        <v>35.380000000000003</v>
      </c>
      <c r="I152" s="144"/>
      <c r="J152" s="145">
        <f t="shared" ref="J152:J180" si="10">ROUND(I152*H152,2)</f>
        <v>0</v>
      </c>
      <c r="K152" s="146"/>
      <c r="L152" s="28"/>
      <c r="M152" s="147" t="s">
        <v>1</v>
      </c>
      <c r="N152" s="148" t="s">
        <v>40</v>
      </c>
      <c r="P152" s="149">
        <f t="shared" ref="P152:P180" si="11">O152*H152</f>
        <v>0</v>
      </c>
      <c r="Q152" s="149">
        <v>1.25E-4</v>
      </c>
      <c r="R152" s="149">
        <f t="shared" ref="R152:R180" si="12">Q152*H152</f>
        <v>4.4225000000000002E-3</v>
      </c>
      <c r="S152" s="149">
        <v>0</v>
      </c>
      <c r="T152" s="150">
        <f t="shared" ref="T152:T180" si="13">S152*H152</f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ref="BE152:BE180" si="14">IF(N152="základná",J152,0)</f>
        <v>0</v>
      </c>
      <c r="BF152" s="152">
        <f t="shared" ref="BF152:BF180" si="15">IF(N152="znížená",J152,0)</f>
        <v>0</v>
      </c>
      <c r="BG152" s="152">
        <f t="shared" ref="BG152:BG180" si="16">IF(N152="zákl. prenesená",J152,0)</f>
        <v>0</v>
      </c>
      <c r="BH152" s="152">
        <f t="shared" ref="BH152:BH180" si="17">IF(N152="zníž. prenesená",J152,0)</f>
        <v>0</v>
      </c>
      <c r="BI152" s="152">
        <f t="shared" ref="BI152:BI180" si="18">IF(N152="nulová",J152,0)</f>
        <v>0</v>
      </c>
      <c r="BJ152" s="13" t="s">
        <v>86</v>
      </c>
      <c r="BK152" s="152">
        <f t="shared" ref="BK152:BK180" si="19">ROUND(I152*H152,2)</f>
        <v>0</v>
      </c>
      <c r="BL152" s="13" t="s">
        <v>378</v>
      </c>
      <c r="BM152" s="151" t="s">
        <v>2499</v>
      </c>
    </row>
    <row r="153" spans="2:65" s="1" customFormat="1" ht="37.9" customHeight="1">
      <c r="B153" s="28"/>
      <c r="C153" s="158" t="s">
        <v>369</v>
      </c>
      <c r="D153" s="158" t="s">
        <v>644</v>
      </c>
      <c r="E153" s="159" t="s">
        <v>870</v>
      </c>
      <c r="F153" s="160" t="s">
        <v>871</v>
      </c>
      <c r="G153" s="161" t="s">
        <v>396</v>
      </c>
      <c r="H153" s="162">
        <v>2</v>
      </c>
      <c r="I153" s="163"/>
      <c r="J153" s="164">
        <f t="shared" si="10"/>
        <v>0</v>
      </c>
      <c r="K153" s="165"/>
      <c r="L153" s="166"/>
      <c r="M153" s="167" t="s">
        <v>1</v>
      </c>
      <c r="N153" s="168" t="s">
        <v>40</v>
      </c>
      <c r="P153" s="149">
        <f t="shared" si="11"/>
        <v>0</v>
      </c>
      <c r="Q153" s="149">
        <v>2.92E-2</v>
      </c>
      <c r="R153" s="149">
        <f t="shared" si="12"/>
        <v>5.8400000000000001E-2</v>
      </c>
      <c r="S153" s="149">
        <v>0</v>
      </c>
      <c r="T153" s="150">
        <f t="shared" si="1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2500</v>
      </c>
    </row>
    <row r="154" spans="2:65" s="1" customFormat="1" ht="37.9" customHeight="1">
      <c r="B154" s="28"/>
      <c r="C154" s="158" t="s">
        <v>373</v>
      </c>
      <c r="D154" s="158" t="s">
        <v>644</v>
      </c>
      <c r="E154" s="159" t="s">
        <v>873</v>
      </c>
      <c r="F154" s="160" t="s">
        <v>874</v>
      </c>
      <c r="G154" s="161" t="s">
        <v>396</v>
      </c>
      <c r="H154" s="162">
        <v>4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3.2849999999999997E-2</v>
      </c>
      <c r="R154" s="149">
        <f t="shared" si="12"/>
        <v>0.13139999999999999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2501</v>
      </c>
    </row>
    <row r="155" spans="2:65" s="1" customFormat="1" ht="37.9" customHeight="1">
      <c r="B155" s="28"/>
      <c r="C155" s="158" t="s">
        <v>378</v>
      </c>
      <c r="D155" s="158" t="s">
        <v>644</v>
      </c>
      <c r="E155" s="159" t="s">
        <v>876</v>
      </c>
      <c r="F155" s="160" t="s">
        <v>877</v>
      </c>
      <c r="G155" s="161" t="s">
        <v>396</v>
      </c>
      <c r="H155" s="162">
        <v>2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5.0360000000000002E-2</v>
      </c>
      <c r="R155" s="149">
        <f t="shared" si="12"/>
        <v>0.10072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2502</v>
      </c>
    </row>
    <row r="156" spans="2:65" s="1" customFormat="1" ht="37.9" customHeight="1">
      <c r="B156" s="28"/>
      <c r="C156" s="158" t="s">
        <v>382</v>
      </c>
      <c r="D156" s="158" t="s">
        <v>644</v>
      </c>
      <c r="E156" s="159" t="s">
        <v>879</v>
      </c>
      <c r="F156" s="160" t="s">
        <v>880</v>
      </c>
      <c r="G156" s="161" t="s">
        <v>396</v>
      </c>
      <c r="H156" s="162">
        <v>1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5.475E-2</v>
      </c>
      <c r="R156" s="149">
        <f t="shared" si="12"/>
        <v>5.475E-2</v>
      </c>
      <c r="S156" s="149">
        <v>0</v>
      </c>
      <c r="T156" s="150">
        <f t="shared" si="1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2503</v>
      </c>
    </row>
    <row r="157" spans="2:65" s="1" customFormat="1" ht="37.9" customHeight="1">
      <c r="B157" s="28"/>
      <c r="C157" s="158" t="s">
        <v>386</v>
      </c>
      <c r="D157" s="158" t="s">
        <v>644</v>
      </c>
      <c r="E157" s="159" t="s">
        <v>882</v>
      </c>
      <c r="F157" s="160" t="s">
        <v>883</v>
      </c>
      <c r="G157" s="161" t="s">
        <v>396</v>
      </c>
      <c r="H157" s="162">
        <v>1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0.112</v>
      </c>
      <c r="R157" s="149">
        <f t="shared" si="12"/>
        <v>0.112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2504</v>
      </c>
    </row>
    <row r="158" spans="2:65" s="1" customFormat="1" ht="24.2" customHeight="1">
      <c r="B158" s="28"/>
      <c r="C158" s="139" t="s">
        <v>390</v>
      </c>
      <c r="D158" s="139" t="s">
        <v>316</v>
      </c>
      <c r="E158" s="140" t="s">
        <v>885</v>
      </c>
      <c r="F158" s="141" t="s">
        <v>886</v>
      </c>
      <c r="G158" s="142" t="s">
        <v>376</v>
      </c>
      <c r="H158" s="143">
        <v>50.7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2.1000000000000001E-4</v>
      </c>
      <c r="R158" s="149">
        <f t="shared" si="12"/>
        <v>1.0647E-2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2505</v>
      </c>
    </row>
    <row r="159" spans="2:65" s="1" customFormat="1" ht="37.9" customHeight="1">
      <c r="B159" s="28"/>
      <c r="C159" s="158" t="s">
        <v>7</v>
      </c>
      <c r="D159" s="158" t="s">
        <v>644</v>
      </c>
      <c r="E159" s="159" t="s">
        <v>888</v>
      </c>
      <c r="F159" s="160" t="s">
        <v>889</v>
      </c>
      <c r="G159" s="161" t="s">
        <v>376</v>
      </c>
      <c r="H159" s="162">
        <v>53.234999999999999</v>
      </c>
      <c r="I159" s="163"/>
      <c r="J159" s="164">
        <f t="shared" si="10"/>
        <v>0</v>
      </c>
      <c r="K159" s="165"/>
      <c r="L159" s="166"/>
      <c r="M159" s="167" t="s">
        <v>1</v>
      </c>
      <c r="N159" s="168" t="s">
        <v>40</v>
      </c>
      <c r="P159" s="149">
        <f t="shared" si="11"/>
        <v>0</v>
      </c>
      <c r="Q159" s="149">
        <v>1E-4</v>
      </c>
      <c r="R159" s="149">
        <f t="shared" si="12"/>
        <v>5.3235000000000001E-3</v>
      </c>
      <c r="S159" s="149">
        <v>0</v>
      </c>
      <c r="T159" s="150">
        <f t="shared" si="1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2506</v>
      </c>
    </row>
    <row r="160" spans="2:65" s="1" customFormat="1" ht="37.9" customHeight="1">
      <c r="B160" s="28"/>
      <c r="C160" s="158" t="s">
        <v>398</v>
      </c>
      <c r="D160" s="158" t="s">
        <v>644</v>
      </c>
      <c r="E160" s="159" t="s">
        <v>891</v>
      </c>
      <c r="F160" s="160" t="s">
        <v>892</v>
      </c>
      <c r="G160" s="161" t="s">
        <v>376</v>
      </c>
      <c r="H160" s="162">
        <v>53.234999999999999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1E-4</v>
      </c>
      <c r="R160" s="149">
        <f t="shared" si="12"/>
        <v>5.3235000000000001E-3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2507</v>
      </c>
    </row>
    <row r="161" spans="2:65" s="1" customFormat="1" ht="24.2" customHeight="1">
      <c r="B161" s="28"/>
      <c r="C161" s="158" t="s">
        <v>402</v>
      </c>
      <c r="D161" s="158" t="s">
        <v>644</v>
      </c>
      <c r="E161" s="159" t="s">
        <v>894</v>
      </c>
      <c r="F161" s="160" t="s">
        <v>895</v>
      </c>
      <c r="G161" s="161" t="s">
        <v>396</v>
      </c>
      <c r="H161" s="162">
        <v>4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8.6400000000000005E-2</v>
      </c>
      <c r="R161" s="149">
        <f t="shared" si="12"/>
        <v>0.34560000000000002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2508</v>
      </c>
    </row>
    <row r="162" spans="2:65" s="1" customFormat="1" ht="24.2" customHeight="1">
      <c r="B162" s="28"/>
      <c r="C162" s="158" t="s">
        <v>406</v>
      </c>
      <c r="D162" s="158" t="s">
        <v>644</v>
      </c>
      <c r="E162" s="159" t="s">
        <v>897</v>
      </c>
      <c r="F162" s="160" t="s">
        <v>898</v>
      </c>
      <c r="G162" s="161" t="s">
        <v>396</v>
      </c>
      <c r="H162" s="162">
        <v>2</v>
      </c>
      <c r="I162" s="163"/>
      <c r="J162" s="164">
        <f t="shared" si="10"/>
        <v>0</v>
      </c>
      <c r="K162" s="165"/>
      <c r="L162" s="166"/>
      <c r="M162" s="167" t="s">
        <v>1</v>
      </c>
      <c r="N162" s="168" t="s">
        <v>40</v>
      </c>
      <c r="P162" s="149">
        <f t="shared" si="11"/>
        <v>0</v>
      </c>
      <c r="Q162" s="149">
        <v>5.0999999999999997E-2</v>
      </c>
      <c r="R162" s="149">
        <f t="shared" si="12"/>
        <v>0.10199999999999999</v>
      </c>
      <c r="S162" s="149">
        <v>0</v>
      </c>
      <c r="T162" s="150">
        <f t="shared" si="1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2509</v>
      </c>
    </row>
    <row r="163" spans="2:65" s="1" customFormat="1" ht="24.2" customHeight="1">
      <c r="B163" s="28"/>
      <c r="C163" s="158" t="s">
        <v>410</v>
      </c>
      <c r="D163" s="158" t="s">
        <v>644</v>
      </c>
      <c r="E163" s="159" t="s">
        <v>900</v>
      </c>
      <c r="F163" s="160" t="s">
        <v>901</v>
      </c>
      <c r="G163" s="161" t="s">
        <v>396</v>
      </c>
      <c r="H163" s="162">
        <v>1</v>
      </c>
      <c r="I163" s="163"/>
      <c r="J163" s="164">
        <f t="shared" si="10"/>
        <v>0</v>
      </c>
      <c r="K163" s="165"/>
      <c r="L163" s="166"/>
      <c r="M163" s="167" t="s">
        <v>1</v>
      </c>
      <c r="N163" s="168" t="s">
        <v>40</v>
      </c>
      <c r="P163" s="149">
        <f t="shared" si="11"/>
        <v>0</v>
      </c>
      <c r="Q163" s="149">
        <v>9.7000000000000003E-2</v>
      </c>
      <c r="R163" s="149">
        <f t="shared" si="12"/>
        <v>9.7000000000000003E-2</v>
      </c>
      <c r="S163" s="149">
        <v>0</v>
      </c>
      <c r="T163" s="150">
        <f t="shared" si="1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2510</v>
      </c>
    </row>
    <row r="164" spans="2:65" s="1" customFormat="1" ht="24.2" customHeight="1">
      <c r="B164" s="28"/>
      <c r="C164" s="158" t="s">
        <v>414</v>
      </c>
      <c r="D164" s="158" t="s">
        <v>644</v>
      </c>
      <c r="E164" s="159" t="s">
        <v>903</v>
      </c>
      <c r="F164" s="160" t="s">
        <v>904</v>
      </c>
      <c r="G164" s="161" t="s">
        <v>396</v>
      </c>
      <c r="H164" s="162">
        <v>2</v>
      </c>
      <c r="I164" s="163"/>
      <c r="J164" s="164">
        <f t="shared" si="10"/>
        <v>0</v>
      </c>
      <c r="K164" s="165"/>
      <c r="L164" s="166"/>
      <c r="M164" s="167" t="s">
        <v>1</v>
      </c>
      <c r="N164" s="168" t="s">
        <v>40</v>
      </c>
      <c r="P164" s="149">
        <f t="shared" si="11"/>
        <v>0</v>
      </c>
      <c r="Q164" s="149">
        <v>0.14299999999999999</v>
      </c>
      <c r="R164" s="149">
        <f t="shared" si="12"/>
        <v>0.28599999999999998</v>
      </c>
      <c r="S164" s="149">
        <v>0</v>
      </c>
      <c r="T164" s="150">
        <f t="shared" si="1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2511</v>
      </c>
    </row>
    <row r="165" spans="2:65" s="1" customFormat="1" ht="33" customHeight="1">
      <c r="B165" s="28"/>
      <c r="C165" s="139" t="s">
        <v>418</v>
      </c>
      <c r="D165" s="139" t="s">
        <v>316</v>
      </c>
      <c r="E165" s="140" t="s">
        <v>906</v>
      </c>
      <c r="F165" s="141" t="s">
        <v>907</v>
      </c>
      <c r="G165" s="142" t="s">
        <v>396</v>
      </c>
      <c r="H165" s="143">
        <v>8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2512</v>
      </c>
    </row>
    <row r="166" spans="2:65" s="1" customFormat="1" ht="24.2" customHeight="1">
      <c r="B166" s="28"/>
      <c r="C166" s="158" t="s">
        <v>422</v>
      </c>
      <c r="D166" s="158" t="s">
        <v>644</v>
      </c>
      <c r="E166" s="159" t="s">
        <v>909</v>
      </c>
      <c r="F166" s="160" t="s">
        <v>910</v>
      </c>
      <c r="G166" s="161" t="s">
        <v>396</v>
      </c>
      <c r="H166" s="162">
        <v>8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1E-3</v>
      </c>
      <c r="R166" s="149">
        <f t="shared" si="12"/>
        <v>8.0000000000000002E-3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2513</v>
      </c>
    </row>
    <row r="167" spans="2:65" s="1" customFormat="1" ht="24.2" customHeight="1">
      <c r="B167" s="28"/>
      <c r="C167" s="158" t="s">
        <v>426</v>
      </c>
      <c r="D167" s="158" t="s">
        <v>644</v>
      </c>
      <c r="E167" s="159" t="s">
        <v>912</v>
      </c>
      <c r="F167" s="160" t="s">
        <v>913</v>
      </c>
      <c r="G167" s="161" t="s">
        <v>396</v>
      </c>
      <c r="H167" s="162">
        <v>8</v>
      </c>
      <c r="I167" s="163"/>
      <c r="J167" s="164">
        <f t="shared" si="10"/>
        <v>0</v>
      </c>
      <c r="K167" s="165"/>
      <c r="L167" s="166"/>
      <c r="M167" s="167" t="s">
        <v>1</v>
      </c>
      <c r="N167" s="168" t="s">
        <v>40</v>
      </c>
      <c r="P167" s="149">
        <f t="shared" si="11"/>
        <v>0</v>
      </c>
      <c r="Q167" s="149">
        <v>3.8999999999999999E-4</v>
      </c>
      <c r="R167" s="149">
        <f t="shared" si="12"/>
        <v>3.1199999999999999E-3</v>
      </c>
      <c r="S167" s="149">
        <v>0</v>
      </c>
      <c r="T167" s="150">
        <f t="shared" si="13"/>
        <v>0</v>
      </c>
      <c r="AR167" s="151" t="s">
        <v>442</v>
      </c>
      <c r="AT167" s="151" t="s">
        <v>644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2514</v>
      </c>
    </row>
    <row r="168" spans="2:65" s="1" customFormat="1" ht="37.9" customHeight="1">
      <c r="B168" s="28"/>
      <c r="C168" s="158" t="s">
        <v>430</v>
      </c>
      <c r="D168" s="158" t="s">
        <v>644</v>
      </c>
      <c r="E168" s="159" t="s">
        <v>915</v>
      </c>
      <c r="F168" s="160" t="s">
        <v>916</v>
      </c>
      <c r="G168" s="161" t="s">
        <v>396</v>
      </c>
      <c r="H168" s="162">
        <v>6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2.5000000000000001E-2</v>
      </c>
      <c r="R168" s="149">
        <f t="shared" si="12"/>
        <v>0.15000000000000002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2515</v>
      </c>
    </row>
    <row r="169" spans="2:65" s="1" customFormat="1" ht="37.9" customHeight="1">
      <c r="B169" s="28"/>
      <c r="C169" s="158" t="s">
        <v>434</v>
      </c>
      <c r="D169" s="158" t="s">
        <v>644</v>
      </c>
      <c r="E169" s="159" t="s">
        <v>918</v>
      </c>
      <c r="F169" s="160" t="s">
        <v>919</v>
      </c>
      <c r="G169" s="161" t="s">
        <v>396</v>
      </c>
      <c r="H169" s="162">
        <v>2</v>
      </c>
      <c r="I169" s="163"/>
      <c r="J169" s="164">
        <f t="shared" si="10"/>
        <v>0</v>
      </c>
      <c r="K169" s="165"/>
      <c r="L169" s="166"/>
      <c r="M169" s="167" t="s">
        <v>1</v>
      </c>
      <c r="N169" s="168" t="s">
        <v>40</v>
      </c>
      <c r="P169" s="149">
        <f t="shared" si="11"/>
        <v>0</v>
      </c>
      <c r="Q169" s="149">
        <v>3.7999999999999999E-2</v>
      </c>
      <c r="R169" s="149">
        <f t="shared" si="12"/>
        <v>7.5999999999999998E-2</v>
      </c>
      <c r="S169" s="149">
        <v>0</v>
      </c>
      <c r="T169" s="150">
        <f t="shared" si="13"/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2516</v>
      </c>
    </row>
    <row r="170" spans="2:65" s="1" customFormat="1" ht="33" customHeight="1">
      <c r="B170" s="28"/>
      <c r="C170" s="139" t="s">
        <v>438</v>
      </c>
      <c r="D170" s="139" t="s">
        <v>316</v>
      </c>
      <c r="E170" s="140" t="s">
        <v>921</v>
      </c>
      <c r="F170" s="141" t="s">
        <v>922</v>
      </c>
      <c r="G170" s="142" t="s">
        <v>396</v>
      </c>
      <c r="H170" s="143">
        <v>1</v>
      </c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2517</v>
      </c>
    </row>
    <row r="171" spans="2:65" s="1" customFormat="1" ht="24.2" customHeight="1">
      <c r="B171" s="28"/>
      <c r="C171" s="158" t="s">
        <v>442</v>
      </c>
      <c r="D171" s="158" t="s">
        <v>644</v>
      </c>
      <c r="E171" s="159" t="s">
        <v>924</v>
      </c>
      <c r="F171" s="160" t="s">
        <v>925</v>
      </c>
      <c r="G171" s="161" t="s">
        <v>396</v>
      </c>
      <c r="H171" s="162">
        <v>1</v>
      </c>
      <c r="I171" s="163"/>
      <c r="J171" s="164">
        <f t="shared" si="10"/>
        <v>0</v>
      </c>
      <c r="K171" s="165"/>
      <c r="L171" s="166"/>
      <c r="M171" s="167" t="s">
        <v>1</v>
      </c>
      <c r="N171" s="168" t="s">
        <v>40</v>
      </c>
      <c r="P171" s="149">
        <f t="shared" si="11"/>
        <v>0</v>
      </c>
      <c r="Q171" s="149">
        <v>1E-3</v>
      </c>
      <c r="R171" s="149">
        <f t="shared" si="12"/>
        <v>1E-3</v>
      </c>
      <c r="S171" s="149">
        <v>0</v>
      </c>
      <c r="T171" s="150">
        <f t="shared" si="13"/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378</v>
      </c>
      <c r="BM171" s="151" t="s">
        <v>2518</v>
      </c>
    </row>
    <row r="172" spans="2:65" s="1" customFormat="1" ht="37.9" customHeight="1">
      <c r="B172" s="28"/>
      <c r="C172" s="158" t="s">
        <v>446</v>
      </c>
      <c r="D172" s="158" t="s">
        <v>644</v>
      </c>
      <c r="E172" s="159" t="s">
        <v>915</v>
      </c>
      <c r="F172" s="160" t="s">
        <v>916</v>
      </c>
      <c r="G172" s="161" t="s">
        <v>396</v>
      </c>
      <c r="H172" s="162">
        <v>2</v>
      </c>
      <c r="I172" s="163"/>
      <c r="J172" s="164">
        <f t="shared" si="10"/>
        <v>0</v>
      </c>
      <c r="K172" s="165"/>
      <c r="L172" s="166"/>
      <c r="M172" s="167" t="s">
        <v>1</v>
      </c>
      <c r="N172" s="168" t="s">
        <v>40</v>
      </c>
      <c r="P172" s="149">
        <f t="shared" si="11"/>
        <v>0</v>
      </c>
      <c r="Q172" s="149">
        <v>2.5000000000000001E-2</v>
      </c>
      <c r="R172" s="149">
        <f t="shared" si="12"/>
        <v>0.05</v>
      </c>
      <c r="S172" s="149">
        <v>0</v>
      </c>
      <c r="T172" s="150">
        <f t="shared" si="1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86</v>
      </c>
      <c r="BK172" s="152">
        <f t="shared" si="19"/>
        <v>0</v>
      </c>
      <c r="BL172" s="13" t="s">
        <v>378</v>
      </c>
      <c r="BM172" s="151" t="s">
        <v>2519</v>
      </c>
    </row>
    <row r="173" spans="2:65" s="1" customFormat="1" ht="24.2" customHeight="1">
      <c r="B173" s="28"/>
      <c r="C173" s="158" t="s">
        <v>450</v>
      </c>
      <c r="D173" s="158" t="s">
        <v>644</v>
      </c>
      <c r="E173" s="159" t="s">
        <v>928</v>
      </c>
      <c r="F173" s="160" t="s">
        <v>929</v>
      </c>
      <c r="G173" s="161" t="s">
        <v>396</v>
      </c>
      <c r="H173" s="162">
        <v>1</v>
      </c>
      <c r="I173" s="163"/>
      <c r="J173" s="164">
        <f t="shared" si="10"/>
        <v>0</v>
      </c>
      <c r="K173" s="165"/>
      <c r="L173" s="166"/>
      <c r="M173" s="167" t="s">
        <v>1</v>
      </c>
      <c r="N173" s="168" t="s">
        <v>40</v>
      </c>
      <c r="P173" s="149">
        <f t="shared" si="11"/>
        <v>0</v>
      </c>
      <c r="Q173" s="149">
        <v>0.01</v>
      </c>
      <c r="R173" s="149">
        <f t="shared" si="12"/>
        <v>0.01</v>
      </c>
      <c r="S173" s="149">
        <v>0</v>
      </c>
      <c r="T173" s="150">
        <f t="shared" si="13"/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86</v>
      </c>
      <c r="BK173" s="152">
        <f t="shared" si="19"/>
        <v>0</v>
      </c>
      <c r="BL173" s="13" t="s">
        <v>378</v>
      </c>
      <c r="BM173" s="151" t="s">
        <v>2520</v>
      </c>
    </row>
    <row r="174" spans="2:65" s="1" customFormat="1" ht="24.2" customHeight="1">
      <c r="B174" s="28"/>
      <c r="C174" s="139" t="s">
        <v>454</v>
      </c>
      <c r="D174" s="139" t="s">
        <v>316</v>
      </c>
      <c r="E174" s="140" t="s">
        <v>931</v>
      </c>
      <c r="F174" s="141" t="s">
        <v>932</v>
      </c>
      <c r="G174" s="142" t="s">
        <v>396</v>
      </c>
      <c r="H174" s="143">
        <v>2</v>
      </c>
      <c r="I174" s="144"/>
      <c r="J174" s="145">
        <f t="shared" si="10"/>
        <v>0</v>
      </c>
      <c r="K174" s="146"/>
      <c r="L174" s="28"/>
      <c r="M174" s="147" t="s">
        <v>1</v>
      </c>
      <c r="N174" s="148" t="s">
        <v>40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86</v>
      </c>
      <c r="BK174" s="152">
        <f t="shared" si="19"/>
        <v>0</v>
      </c>
      <c r="BL174" s="13" t="s">
        <v>378</v>
      </c>
      <c r="BM174" s="151" t="s">
        <v>2521</v>
      </c>
    </row>
    <row r="175" spans="2:65" s="1" customFormat="1" ht="33" customHeight="1">
      <c r="B175" s="28"/>
      <c r="C175" s="158" t="s">
        <v>458</v>
      </c>
      <c r="D175" s="158" t="s">
        <v>644</v>
      </c>
      <c r="E175" s="159" t="s">
        <v>934</v>
      </c>
      <c r="F175" s="160" t="s">
        <v>935</v>
      </c>
      <c r="G175" s="161" t="s">
        <v>396</v>
      </c>
      <c r="H175" s="162">
        <v>2</v>
      </c>
      <c r="I175" s="163"/>
      <c r="J175" s="164">
        <f t="shared" si="10"/>
        <v>0</v>
      </c>
      <c r="K175" s="165"/>
      <c r="L175" s="166"/>
      <c r="M175" s="167" t="s">
        <v>1</v>
      </c>
      <c r="N175" s="168" t="s">
        <v>40</v>
      </c>
      <c r="P175" s="149">
        <f t="shared" si="11"/>
        <v>0</v>
      </c>
      <c r="Q175" s="149">
        <v>1E-3</v>
      </c>
      <c r="R175" s="149">
        <f t="shared" si="12"/>
        <v>2E-3</v>
      </c>
      <c r="S175" s="149">
        <v>0</v>
      </c>
      <c r="T175" s="150">
        <f t="shared" si="1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86</v>
      </c>
      <c r="BK175" s="152">
        <f t="shared" si="19"/>
        <v>0</v>
      </c>
      <c r="BL175" s="13" t="s">
        <v>378</v>
      </c>
      <c r="BM175" s="151" t="s">
        <v>2522</v>
      </c>
    </row>
    <row r="176" spans="2:65" s="1" customFormat="1" ht="24.2" customHeight="1">
      <c r="B176" s="28"/>
      <c r="C176" s="139" t="s">
        <v>462</v>
      </c>
      <c r="D176" s="139" t="s">
        <v>316</v>
      </c>
      <c r="E176" s="140" t="s">
        <v>937</v>
      </c>
      <c r="F176" s="141" t="s">
        <v>938</v>
      </c>
      <c r="G176" s="142" t="s">
        <v>396</v>
      </c>
      <c r="H176" s="143">
        <v>6</v>
      </c>
      <c r="I176" s="144"/>
      <c r="J176" s="145">
        <f t="shared" si="10"/>
        <v>0</v>
      </c>
      <c r="K176" s="146"/>
      <c r="L176" s="28"/>
      <c r="M176" s="147" t="s">
        <v>1</v>
      </c>
      <c r="N176" s="148" t="s">
        <v>40</v>
      </c>
      <c r="P176" s="149">
        <f t="shared" si="11"/>
        <v>0</v>
      </c>
      <c r="Q176" s="149">
        <v>2.5999999999999998E-4</v>
      </c>
      <c r="R176" s="149">
        <f t="shared" si="12"/>
        <v>1.5599999999999998E-3</v>
      </c>
      <c r="S176" s="149">
        <v>0</v>
      </c>
      <c r="T176" s="150">
        <f t="shared" si="1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86</v>
      </c>
      <c r="BK176" s="152">
        <f t="shared" si="19"/>
        <v>0</v>
      </c>
      <c r="BL176" s="13" t="s">
        <v>378</v>
      </c>
      <c r="BM176" s="151" t="s">
        <v>2523</v>
      </c>
    </row>
    <row r="177" spans="2:65" s="1" customFormat="1" ht="24.2" customHeight="1">
      <c r="B177" s="28"/>
      <c r="C177" s="139" t="s">
        <v>466</v>
      </c>
      <c r="D177" s="139" t="s">
        <v>316</v>
      </c>
      <c r="E177" s="140" t="s">
        <v>940</v>
      </c>
      <c r="F177" s="141" t="s">
        <v>941</v>
      </c>
      <c r="G177" s="142" t="s">
        <v>396</v>
      </c>
      <c r="H177" s="143">
        <v>1</v>
      </c>
      <c r="I177" s="144"/>
      <c r="J177" s="145">
        <f t="shared" si="10"/>
        <v>0</v>
      </c>
      <c r="K177" s="146"/>
      <c r="L177" s="28"/>
      <c r="M177" s="147" t="s">
        <v>1</v>
      </c>
      <c r="N177" s="148" t="s">
        <v>40</v>
      </c>
      <c r="P177" s="149">
        <f t="shared" si="11"/>
        <v>0</v>
      </c>
      <c r="Q177" s="149">
        <v>2.9999999999999997E-4</v>
      </c>
      <c r="R177" s="149">
        <f t="shared" si="12"/>
        <v>2.9999999999999997E-4</v>
      </c>
      <c r="S177" s="149">
        <v>0</v>
      </c>
      <c r="T177" s="150">
        <f t="shared" si="13"/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86</v>
      </c>
      <c r="BK177" s="152">
        <f t="shared" si="19"/>
        <v>0</v>
      </c>
      <c r="BL177" s="13" t="s">
        <v>378</v>
      </c>
      <c r="BM177" s="151" t="s">
        <v>2524</v>
      </c>
    </row>
    <row r="178" spans="2:65" s="1" customFormat="1" ht="24.2" customHeight="1">
      <c r="B178" s="28"/>
      <c r="C178" s="139" t="s">
        <v>470</v>
      </c>
      <c r="D178" s="139" t="s">
        <v>316</v>
      </c>
      <c r="E178" s="140" t="s">
        <v>943</v>
      </c>
      <c r="F178" s="141" t="s">
        <v>944</v>
      </c>
      <c r="G178" s="142" t="s">
        <v>396</v>
      </c>
      <c r="H178" s="143">
        <v>2</v>
      </c>
      <c r="I178" s="144"/>
      <c r="J178" s="145">
        <f t="shared" si="10"/>
        <v>0</v>
      </c>
      <c r="K178" s="146"/>
      <c r="L178" s="28"/>
      <c r="M178" s="147" t="s">
        <v>1</v>
      </c>
      <c r="N178" s="148" t="s">
        <v>40</v>
      </c>
      <c r="P178" s="149">
        <f t="shared" si="11"/>
        <v>0</v>
      </c>
      <c r="Q178" s="149">
        <v>3.2000000000000003E-4</v>
      </c>
      <c r="R178" s="149">
        <f t="shared" si="12"/>
        <v>6.4000000000000005E-4</v>
      </c>
      <c r="S178" s="149">
        <v>0</v>
      </c>
      <c r="T178" s="150">
        <f t="shared" si="1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86</v>
      </c>
      <c r="BK178" s="152">
        <f t="shared" si="19"/>
        <v>0</v>
      </c>
      <c r="BL178" s="13" t="s">
        <v>378</v>
      </c>
      <c r="BM178" s="151" t="s">
        <v>2525</v>
      </c>
    </row>
    <row r="179" spans="2:65" s="1" customFormat="1" ht="24.2" customHeight="1">
      <c r="B179" s="28"/>
      <c r="C179" s="158" t="s">
        <v>474</v>
      </c>
      <c r="D179" s="158" t="s">
        <v>644</v>
      </c>
      <c r="E179" s="159" t="s">
        <v>946</v>
      </c>
      <c r="F179" s="160" t="s">
        <v>947</v>
      </c>
      <c r="G179" s="161" t="s">
        <v>376</v>
      </c>
      <c r="H179" s="162">
        <v>37.44</v>
      </c>
      <c r="I179" s="163"/>
      <c r="J179" s="164">
        <f t="shared" si="10"/>
        <v>0</v>
      </c>
      <c r="K179" s="165"/>
      <c r="L179" s="166"/>
      <c r="M179" s="167" t="s">
        <v>1</v>
      </c>
      <c r="N179" s="168" t="s">
        <v>40</v>
      </c>
      <c r="P179" s="149">
        <f t="shared" si="11"/>
        <v>0</v>
      </c>
      <c r="Q179" s="149">
        <v>1.14E-3</v>
      </c>
      <c r="R179" s="149">
        <f t="shared" si="12"/>
        <v>4.2681599999999993E-2</v>
      </c>
      <c r="S179" s="149">
        <v>0</v>
      </c>
      <c r="T179" s="150">
        <f t="shared" si="13"/>
        <v>0</v>
      </c>
      <c r="AR179" s="151" t="s">
        <v>442</v>
      </c>
      <c r="AT179" s="151" t="s">
        <v>644</v>
      </c>
      <c r="AU179" s="151" t="s">
        <v>86</v>
      </c>
      <c r="AY179" s="13" t="s">
        <v>314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86</v>
      </c>
      <c r="BK179" s="152">
        <f t="shared" si="19"/>
        <v>0</v>
      </c>
      <c r="BL179" s="13" t="s">
        <v>378</v>
      </c>
      <c r="BM179" s="151" t="s">
        <v>2526</v>
      </c>
    </row>
    <row r="180" spans="2:65" s="1" customFormat="1" ht="24.2" customHeight="1">
      <c r="B180" s="28"/>
      <c r="C180" s="139" t="s">
        <v>478</v>
      </c>
      <c r="D180" s="139" t="s">
        <v>316</v>
      </c>
      <c r="E180" s="140" t="s">
        <v>949</v>
      </c>
      <c r="F180" s="141" t="s">
        <v>950</v>
      </c>
      <c r="G180" s="142" t="s">
        <v>333</v>
      </c>
      <c r="H180" s="143">
        <v>1.659</v>
      </c>
      <c r="I180" s="144"/>
      <c r="J180" s="145">
        <f t="shared" si="10"/>
        <v>0</v>
      </c>
      <c r="K180" s="146"/>
      <c r="L180" s="28"/>
      <c r="M180" s="147" t="s">
        <v>1</v>
      </c>
      <c r="N180" s="148" t="s">
        <v>40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378</v>
      </c>
      <c r="BM180" s="151" t="s">
        <v>2527</v>
      </c>
    </row>
    <row r="181" spans="2:65" s="11" customFormat="1" ht="22.9" customHeight="1">
      <c r="B181" s="127"/>
      <c r="D181" s="128" t="s">
        <v>73</v>
      </c>
      <c r="E181" s="137" t="s">
        <v>546</v>
      </c>
      <c r="F181" s="137" t="s">
        <v>547</v>
      </c>
      <c r="I181" s="130"/>
      <c r="J181" s="138">
        <f>BK181</f>
        <v>0</v>
      </c>
      <c r="L181" s="127"/>
      <c r="M181" s="132"/>
      <c r="P181" s="133">
        <f>SUM(P182:P199)</f>
        <v>0</v>
      </c>
      <c r="R181" s="133">
        <f>SUM(R182:R199)</f>
        <v>1.7510997500000003</v>
      </c>
      <c r="T181" s="134">
        <f>SUM(T182:T199)</f>
        <v>0</v>
      </c>
      <c r="AR181" s="128" t="s">
        <v>86</v>
      </c>
      <c r="AT181" s="135" t="s">
        <v>73</v>
      </c>
      <c r="AU181" s="135" t="s">
        <v>81</v>
      </c>
      <c r="AY181" s="128" t="s">
        <v>314</v>
      </c>
      <c r="BK181" s="136">
        <f>SUM(BK182:BK199)</f>
        <v>0</v>
      </c>
    </row>
    <row r="182" spans="2:65" s="1" customFormat="1" ht="55.5" customHeight="1">
      <c r="B182" s="28"/>
      <c r="C182" s="139" t="s">
        <v>482</v>
      </c>
      <c r="D182" s="139" t="s">
        <v>316</v>
      </c>
      <c r="E182" s="140" t="s">
        <v>952</v>
      </c>
      <c r="F182" s="141" t="s">
        <v>953</v>
      </c>
      <c r="G182" s="142" t="s">
        <v>340</v>
      </c>
      <c r="H182" s="143">
        <v>36.03</v>
      </c>
      <c r="I182" s="144"/>
      <c r="J182" s="145">
        <f t="shared" ref="J182:J199" si="20">ROUND(I182*H182,2)</f>
        <v>0</v>
      </c>
      <c r="K182" s="146"/>
      <c r="L182" s="28"/>
      <c r="M182" s="147" t="s">
        <v>1</v>
      </c>
      <c r="N182" s="148" t="s">
        <v>40</v>
      </c>
      <c r="P182" s="149">
        <f t="shared" ref="P182:P199" si="21">O182*H182</f>
        <v>0</v>
      </c>
      <c r="Q182" s="149">
        <v>0.04</v>
      </c>
      <c r="R182" s="149">
        <f t="shared" ref="R182:R199" si="22">Q182*H182</f>
        <v>1.4412</v>
      </c>
      <c r="S182" s="149">
        <v>0</v>
      </c>
      <c r="T182" s="150">
        <f t="shared" ref="T182:T199" si="23">S182*H182</f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ref="BE182:BE199" si="24">IF(N182="základná",J182,0)</f>
        <v>0</v>
      </c>
      <c r="BF182" s="152">
        <f t="shared" ref="BF182:BF199" si="25">IF(N182="znížená",J182,0)</f>
        <v>0</v>
      </c>
      <c r="BG182" s="152">
        <f t="shared" ref="BG182:BG199" si="26">IF(N182="zákl. prenesená",J182,0)</f>
        <v>0</v>
      </c>
      <c r="BH182" s="152">
        <f t="shared" ref="BH182:BH199" si="27">IF(N182="zníž. prenesená",J182,0)</f>
        <v>0</v>
      </c>
      <c r="BI182" s="152">
        <f t="shared" ref="BI182:BI199" si="28">IF(N182="nulová",J182,0)</f>
        <v>0</v>
      </c>
      <c r="BJ182" s="13" t="s">
        <v>86</v>
      </c>
      <c r="BK182" s="152">
        <f t="shared" ref="BK182:BK199" si="29">ROUND(I182*H182,2)</f>
        <v>0</v>
      </c>
      <c r="BL182" s="13" t="s">
        <v>378</v>
      </c>
      <c r="BM182" s="151" t="s">
        <v>2528</v>
      </c>
    </row>
    <row r="183" spans="2:65" s="1" customFormat="1" ht="24.2" customHeight="1">
      <c r="B183" s="28"/>
      <c r="C183" s="139" t="s">
        <v>486</v>
      </c>
      <c r="D183" s="139" t="s">
        <v>316</v>
      </c>
      <c r="E183" s="140" t="s">
        <v>955</v>
      </c>
      <c r="F183" s="141" t="s">
        <v>956</v>
      </c>
      <c r="G183" s="142" t="s">
        <v>340</v>
      </c>
      <c r="H183" s="143">
        <v>12.465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2529</v>
      </c>
    </row>
    <row r="184" spans="2:65" s="1" customFormat="1" ht="24.2" customHeight="1">
      <c r="B184" s="28"/>
      <c r="C184" s="158" t="s">
        <v>490</v>
      </c>
      <c r="D184" s="158" t="s">
        <v>644</v>
      </c>
      <c r="E184" s="159" t="s">
        <v>958</v>
      </c>
      <c r="F184" s="160" t="s">
        <v>959</v>
      </c>
      <c r="G184" s="161" t="s">
        <v>340</v>
      </c>
      <c r="H184" s="162">
        <v>12.465</v>
      </c>
      <c r="I184" s="163"/>
      <c r="J184" s="164">
        <f t="shared" si="20"/>
        <v>0</v>
      </c>
      <c r="K184" s="165"/>
      <c r="L184" s="166"/>
      <c r="M184" s="167" t="s">
        <v>1</v>
      </c>
      <c r="N184" s="168" t="s">
        <v>40</v>
      </c>
      <c r="P184" s="149">
        <f t="shared" si="21"/>
        <v>0</v>
      </c>
      <c r="Q184" s="149">
        <v>1.4999999999999999E-4</v>
      </c>
      <c r="R184" s="149">
        <f t="shared" si="22"/>
        <v>1.8697499999999999E-3</v>
      </c>
      <c r="S184" s="149">
        <v>0</v>
      </c>
      <c r="T184" s="150">
        <f t="shared" si="23"/>
        <v>0</v>
      </c>
      <c r="AR184" s="151" t="s">
        <v>442</v>
      </c>
      <c r="AT184" s="151" t="s">
        <v>644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2530</v>
      </c>
    </row>
    <row r="185" spans="2:65" s="1" customFormat="1" ht="33" customHeight="1">
      <c r="B185" s="28"/>
      <c r="C185" s="139" t="s">
        <v>494</v>
      </c>
      <c r="D185" s="139" t="s">
        <v>316</v>
      </c>
      <c r="E185" s="140" t="s">
        <v>961</v>
      </c>
      <c r="F185" s="141" t="s">
        <v>962</v>
      </c>
      <c r="G185" s="142" t="s">
        <v>396</v>
      </c>
      <c r="H185" s="143">
        <v>2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2531</v>
      </c>
    </row>
    <row r="186" spans="2:65" s="1" customFormat="1" ht="37.9" customHeight="1">
      <c r="B186" s="28"/>
      <c r="C186" s="158" t="s">
        <v>498</v>
      </c>
      <c r="D186" s="158" t="s">
        <v>644</v>
      </c>
      <c r="E186" s="159" t="s">
        <v>964</v>
      </c>
      <c r="F186" s="160" t="s">
        <v>965</v>
      </c>
      <c r="G186" s="161" t="s">
        <v>396</v>
      </c>
      <c r="H186" s="162">
        <v>2</v>
      </c>
      <c r="I186" s="163"/>
      <c r="J186" s="164">
        <f t="shared" si="20"/>
        <v>0</v>
      </c>
      <c r="K186" s="165"/>
      <c r="L186" s="166"/>
      <c r="M186" s="167" t="s">
        <v>1</v>
      </c>
      <c r="N186" s="168" t="s">
        <v>40</v>
      </c>
      <c r="P186" s="149">
        <f t="shared" si="21"/>
        <v>0</v>
      </c>
      <c r="Q186" s="149">
        <v>1.89E-2</v>
      </c>
      <c r="R186" s="149">
        <f t="shared" si="22"/>
        <v>3.78E-2</v>
      </c>
      <c r="S186" s="149">
        <v>0</v>
      </c>
      <c r="T186" s="150">
        <f t="shared" si="23"/>
        <v>0</v>
      </c>
      <c r="AR186" s="151" t="s">
        <v>442</v>
      </c>
      <c r="AT186" s="151" t="s">
        <v>644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2532</v>
      </c>
    </row>
    <row r="187" spans="2:65" s="1" customFormat="1" ht="33" customHeight="1">
      <c r="B187" s="28"/>
      <c r="C187" s="139" t="s">
        <v>504</v>
      </c>
      <c r="D187" s="139" t="s">
        <v>316</v>
      </c>
      <c r="E187" s="140" t="s">
        <v>967</v>
      </c>
      <c r="F187" s="141" t="s">
        <v>968</v>
      </c>
      <c r="G187" s="142" t="s">
        <v>396</v>
      </c>
      <c r="H187" s="143">
        <v>3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2533</v>
      </c>
    </row>
    <row r="188" spans="2:65" s="1" customFormat="1" ht="37.9" customHeight="1">
      <c r="B188" s="28"/>
      <c r="C188" s="158" t="s">
        <v>512</v>
      </c>
      <c r="D188" s="158" t="s">
        <v>644</v>
      </c>
      <c r="E188" s="159" t="s">
        <v>970</v>
      </c>
      <c r="F188" s="160" t="s">
        <v>971</v>
      </c>
      <c r="G188" s="161" t="s">
        <v>396</v>
      </c>
      <c r="H188" s="162">
        <v>3</v>
      </c>
      <c r="I188" s="163"/>
      <c r="J188" s="164">
        <f t="shared" si="20"/>
        <v>0</v>
      </c>
      <c r="K188" s="165"/>
      <c r="L188" s="166"/>
      <c r="M188" s="167" t="s">
        <v>1</v>
      </c>
      <c r="N188" s="168" t="s">
        <v>40</v>
      </c>
      <c r="P188" s="149">
        <f t="shared" si="21"/>
        <v>0</v>
      </c>
      <c r="Q188" s="149">
        <v>3.1050000000000001E-2</v>
      </c>
      <c r="R188" s="149">
        <f t="shared" si="22"/>
        <v>9.3150000000000011E-2</v>
      </c>
      <c r="S188" s="149">
        <v>0</v>
      </c>
      <c r="T188" s="150">
        <f t="shared" si="23"/>
        <v>0</v>
      </c>
      <c r="AR188" s="151" t="s">
        <v>442</v>
      </c>
      <c r="AT188" s="151" t="s">
        <v>644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2534</v>
      </c>
    </row>
    <row r="189" spans="2:65" s="1" customFormat="1" ht="33" customHeight="1">
      <c r="B189" s="28"/>
      <c r="C189" s="139" t="s">
        <v>518</v>
      </c>
      <c r="D189" s="139" t="s">
        <v>316</v>
      </c>
      <c r="E189" s="140" t="s">
        <v>973</v>
      </c>
      <c r="F189" s="141" t="s">
        <v>974</v>
      </c>
      <c r="G189" s="142" t="s">
        <v>396</v>
      </c>
      <c r="H189" s="143">
        <v>3</v>
      </c>
      <c r="I189" s="144"/>
      <c r="J189" s="145">
        <f t="shared" si="20"/>
        <v>0</v>
      </c>
      <c r="K189" s="146"/>
      <c r="L189" s="28"/>
      <c r="M189" s="147" t="s">
        <v>1</v>
      </c>
      <c r="N189" s="148" t="s">
        <v>40</v>
      </c>
      <c r="P189" s="149">
        <f t="shared" si="21"/>
        <v>0</v>
      </c>
      <c r="Q189" s="149">
        <v>0</v>
      </c>
      <c r="R189" s="149">
        <f t="shared" si="22"/>
        <v>0</v>
      </c>
      <c r="S189" s="149">
        <v>0</v>
      </c>
      <c r="T189" s="150">
        <f t="shared" si="2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86</v>
      </c>
      <c r="BK189" s="152">
        <f t="shared" si="29"/>
        <v>0</v>
      </c>
      <c r="BL189" s="13" t="s">
        <v>378</v>
      </c>
      <c r="BM189" s="151" t="s">
        <v>2535</v>
      </c>
    </row>
    <row r="190" spans="2:65" s="1" customFormat="1" ht="37.9" customHeight="1">
      <c r="B190" s="28"/>
      <c r="C190" s="158" t="s">
        <v>524</v>
      </c>
      <c r="D190" s="158" t="s">
        <v>644</v>
      </c>
      <c r="E190" s="159" t="s">
        <v>976</v>
      </c>
      <c r="F190" s="160" t="s">
        <v>977</v>
      </c>
      <c r="G190" s="161" t="s">
        <v>396</v>
      </c>
      <c r="H190" s="162">
        <v>3</v>
      </c>
      <c r="I190" s="163"/>
      <c r="J190" s="164">
        <f t="shared" si="20"/>
        <v>0</v>
      </c>
      <c r="K190" s="165"/>
      <c r="L190" s="166"/>
      <c r="M190" s="167" t="s">
        <v>1</v>
      </c>
      <c r="N190" s="168" t="s">
        <v>40</v>
      </c>
      <c r="P190" s="149">
        <f t="shared" si="21"/>
        <v>0</v>
      </c>
      <c r="Q190" s="149">
        <v>1.6799999999999999E-2</v>
      </c>
      <c r="R190" s="149">
        <f t="shared" si="22"/>
        <v>5.04E-2</v>
      </c>
      <c r="S190" s="149">
        <v>0</v>
      </c>
      <c r="T190" s="150">
        <f t="shared" si="2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2536</v>
      </c>
    </row>
    <row r="191" spans="2:65" s="1" customFormat="1" ht="33" customHeight="1">
      <c r="B191" s="28"/>
      <c r="C191" s="139" t="s">
        <v>528</v>
      </c>
      <c r="D191" s="139" t="s">
        <v>316</v>
      </c>
      <c r="E191" s="140" t="s">
        <v>979</v>
      </c>
      <c r="F191" s="141" t="s">
        <v>980</v>
      </c>
      <c r="G191" s="142" t="s">
        <v>396</v>
      </c>
      <c r="H191" s="143">
        <v>2</v>
      </c>
      <c r="I191" s="144"/>
      <c r="J191" s="145">
        <f t="shared" si="20"/>
        <v>0</v>
      </c>
      <c r="K191" s="146"/>
      <c r="L191" s="28"/>
      <c r="M191" s="147" t="s">
        <v>1</v>
      </c>
      <c r="N191" s="148" t="s">
        <v>40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2537</v>
      </c>
    </row>
    <row r="192" spans="2:65" s="1" customFormat="1" ht="37.9" customHeight="1">
      <c r="B192" s="28"/>
      <c r="C192" s="158" t="s">
        <v>532</v>
      </c>
      <c r="D192" s="158" t="s">
        <v>644</v>
      </c>
      <c r="E192" s="159" t="s">
        <v>982</v>
      </c>
      <c r="F192" s="160" t="s">
        <v>983</v>
      </c>
      <c r="G192" s="161" t="s">
        <v>396</v>
      </c>
      <c r="H192" s="162">
        <v>2</v>
      </c>
      <c r="I192" s="163"/>
      <c r="J192" s="164">
        <f t="shared" si="20"/>
        <v>0</v>
      </c>
      <c r="K192" s="165"/>
      <c r="L192" s="166"/>
      <c r="M192" s="167" t="s">
        <v>1</v>
      </c>
      <c r="N192" s="168" t="s">
        <v>40</v>
      </c>
      <c r="P192" s="149">
        <f t="shared" si="21"/>
        <v>0</v>
      </c>
      <c r="Q192" s="149">
        <v>4.8300000000000003E-2</v>
      </c>
      <c r="R192" s="149">
        <f t="shared" si="22"/>
        <v>9.6600000000000005E-2</v>
      </c>
      <c r="S192" s="149">
        <v>0</v>
      </c>
      <c r="T192" s="150">
        <f t="shared" si="2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86</v>
      </c>
      <c r="BK192" s="152">
        <f t="shared" si="29"/>
        <v>0</v>
      </c>
      <c r="BL192" s="13" t="s">
        <v>378</v>
      </c>
      <c r="BM192" s="151" t="s">
        <v>2538</v>
      </c>
    </row>
    <row r="193" spans="2:65" s="1" customFormat="1" ht="24.2" customHeight="1">
      <c r="B193" s="28"/>
      <c r="C193" s="139" t="s">
        <v>538</v>
      </c>
      <c r="D193" s="139" t="s">
        <v>316</v>
      </c>
      <c r="E193" s="140" t="s">
        <v>985</v>
      </c>
      <c r="F193" s="141" t="s">
        <v>986</v>
      </c>
      <c r="G193" s="142" t="s">
        <v>396</v>
      </c>
      <c r="H193" s="143">
        <v>8</v>
      </c>
      <c r="I193" s="144"/>
      <c r="J193" s="145">
        <f t="shared" si="20"/>
        <v>0</v>
      </c>
      <c r="K193" s="146"/>
      <c r="L193" s="28"/>
      <c r="M193" s="147" t="s">
        <v>1</v>
      </c>
      <c r="N193" s="148" t="s">
        <v>40</v>
      </c>
      <c r="P193" s="149">
        <f t="shared" si="21"/>
        <v>0</v>
      </c>
      <c r="Q193" s="149">
        <v>0</v>
      </c>
      <c r="R193" s="149">
        <f t="shared" si="22"/>
        <v>0</v>
      </c>
      <c r="S193" s="149">
        <v>0</v>
      </c>
      <c r="T193" s="150">
        <f t="shared" si="2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86</v>
      </c>
      <c r="BK193" s="152">
        <f t="shared" si="29"/>
        <v>0</v>
      </c>
      <c r="BL193" s="13" t="s">
        <v>378</v>
      </c>
      <c r="BM193" s="151" t="s">
        <v>2539</v>
      </c>
    </row>
    <row r="194" spans="2:65" s="1" customFormat="1" ht="16.5" customHeight="1">
      <c r="B194" s="28"/>
      <c r="C194" s="158" t="s">
        <v>542</v>
      </c>
      <c r="D194" s="158" t="s">
        <v>644</v>
      </c>
      <c r="E194" s="159" t="s">
        <v>988</v>
      </c>
      <c r="F194" s="160" t="s">
        <v>989</v>
      </c>
      <c r="G194" s="161" t="s">
        <v>396</v>
      </c>
      <c r="H194" s="162">
        <v>2</v>
      </c>
      <c r="I194" s="163"/>
      <c r="J194" s="164">
        <f t="shared" si="20"/>
        <v>0</v>
      </c>
      <c r="K194" s="165"/>
      <c r="L194" s="166"/>
      <c r="M194" s="167" t="s">
        <v>1</v>
      </c>
      <c r="N194" s="168" t="s">
        <v>40</v>
      </c>
      <c r="P194" s="149">
        <f t="shared" si="21"/>
        <v>0</v>
      </c>
      <c r="Q194" s="149">
        <v>1.6000000000000001E-3</v>
      </c>
      <c r="R194" s="149">
        <f t="shared" si="22"/>
        <v>3.2000000000000002E-3</v>
      </c>
      <c r="S194" s="149">
        <v>0</v>
      </c>
      <c r="T194" s="150">
        <f t="shared" si="23"/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86</v>
      </c>
      <c r="BK194" s="152">
        <f t="shared" si="29"/>
        <v>0</v>
      </c>
      <c r="BL194" s="13" t="s">
        <v>378</v>
      </c>
      <c r="BM194" s="151" t="s">
        <v>2540</v>
      </c>
    </row>
    <row r="195" spans="2:65" s="1" customFormat="1" ht="16.5" customHeight="1">
      <c r="B195" s="28"/>
      <c r="C195" s="158" t="s">
        <v>548</v>
      </c>
      <c r="D195" s="158" t="s">
        <v>644</v>
      </c>
      <c r="E195" s="159" t="s">
        <v>991</v>
      </c>
      <c r="F195" s="160" t="s">
        <v>992</v>
      </c>
      <c r="G195" s="161" t="s">
        <v>396</v>
      </c>
      <c r="H195" s="162">
        <v>4</v>
      </c>
      <c r="I195" s="163"/>
      <c r="J195" s="164">
        <f t="shared" si="20"/>
        <v>0</v>
      </c>
      <c r="K195" s="165"/>
      <c r="L195" s="166"/>
      <c r="M195" s="167" t="s">
        <v>1</v>
      </c>
      <c r="N195" s="168" t="s">
        <v>40</v>
      </c>
      <c r="P195" s="149">
        <f t="shared" si="21"/>
        <v>0</v>
      </c>
      <c r="Q195" s="149">
        <v>4.3200000000000001E-3</v>
      </c>
      <c r="R195" s="149">
        <f t="shared" si="22"/>
        <v>1.728E-2</v>
      </c>
      <c r="S195" s="149">
        <v>0</v>
      </c>
      <c r="T195" s="150">
        <f t="shared" si="23"/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86</v>
      </c>
      <c r="BK195" s="152">
        <f t="shared" si="29"/>
        <v>0</v>
      </c>
      <c r="BL195" s="13" t="s">
        <v>378</v>
      </c>
      <c r="BM195" s="151" t="s">
        <v>2541</v>
      </c>
    </row>
    <row r="196" spans="2:65" s="1" customFormat="1" ht="16.5" customHeight="1">
      <c r="B196" s="28"/>
      <c r="C196" s="158" t="s">
        <v>552</v>
      </c>
      <c r="D196" s="158" t="s">
        <v>644</v>
      </c>
      <c r="E196" s="159" t="s">
        <v>994</v>
      </c>
      <c r="F196" s="160" t="s">
        <v>995</v>
      </c>
      <c r="G196" s="161" t="s">
        <v>396</v>
      </c>
      <c r="H196" s="162">
        <v>2</v>
      </c>
      <c r="I196" s="163"/>
      <c r="J196" s="164">
        <f t="shared" si="20"/>
        <v>0</v>
      </c>
      <c r="K196" s="165"/>
      <c r="L196" s="166"/>
      <c r="M196" s="167" t="s">
        <v>1</v>
      </c>
      <c r="N196" s="168" t="s">
        <v>40</v>
      </c>
      <c r="P196" s="149">
        <f t="shared" si="21"/>
        <v>0</v>
      </c>
      <c r="Q196" s="149">
        <v>1.92E-3</v>
      </c>
      <c r="R196" s="149">
        <f t="shared" si="22"/>
        <v>3.8400000000000001E-3</v>
      </c>
      <c r="S196" s="149">
        <v>0</v>
      </c>
      <c r="T196" s="150">
        <f t="shared" si="23"/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86</v>
      </c>
      <c r="BK196" s="152">
        <f t="shared" si="29"/>
        <v>0</v>
      </c>
      <c r="BL196" s="13" t="s">
        <v>378</v>
      </c>
      <c r="BM196" s="151" t="s">
        <v>2542</v>
      </c>
    </row>
    <row r="197" spans="2:65" s="1" customFormat="1" ht="24.2" customHeight="1">
      <c r="B197" s="28"/>
      <c r="C197" s="139" t="s">
        <v>559</v>
      </c>
      <c r="D197" s="139" t="s">
        <v>316</v>
      </c>
      <c r="E197" s="140" t="s">
        <v>997</v>
      </c>
      <c r="F197" s="141" t="s">
        <v>998</v>
      </c>
      <c r="G197" s="142" t="s">
        <v>396</v>
      </c>
      <c r="H197" s="143">
        <v>2</v>
      </c>
      <c r="I197" s="144"/>
      <c r="J197" s="145">
        <f t="shared" si="20"/>
        <v>0</v>
      </c>
      <c r="K197" s="146"/>
      <c r="L197" s="28"/>
      <c r="M197" s="147" t="s">
        <v>1</v>
      </c>
      <c r="N197" s="148" t="s">
        <v>40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86</v>
      </c>
      <c r="BK197" s="152">
        <f t="shared" si="29"/>
        <v>0</v>
      </c>
      <c r="BL197" s="13" t="s">
        <v>378</v>
      </c>
      <c r="BM197" s="151" t="s">
        <v>2543</v>
      </c>
    </row>
    <row r="198" spans="2:65" s="1" customFormat="1" ht="16.5" customHeight="1">
      <c r="B198" s="28"/>
      <c r="C198" s="158" t="s">
        <v>563</v>
      </c>
      <c r="D198" s="158" t="s">
        <v>644</v>
      </c>
      <c r="E198" s="159" t="s">
        <v>1000</v>
      </c>
      <c r="F198" s="160" t="s">
        <v>1001</v>
      </c>
      <c r="G198" s="161" t="s">
        <v>396</v>
      </c>
      <c r="H198" s="162">
        <v>2</v>
      </c>
      <c r="I198" s="163"/>
      <c r="J198" s="164">
        <f t="shared" si="20"/>
        <v>0</v>
      </c>
      <c r="K198" s="165"/>
      <c r="L198" s="166"/>
      <c r="M198" s="167" t="s">
        <v>1</v>
      </c>
      <c r="N198" s="168" t="s">
        <v>40</v>
      </c>
      <c r="P198" s="149">
        <f t="shared" si="21"/>
        <v>0</v>
      </c>
      <c r="Q198" s="149">
        <v>2.8800000000000002E-3</v>
      </c>
      <c r="R198" s="149">
        <f t="shared" si="22"/>
        <v>5.7600000000000004E-3</v>
      </c>
      <c r="S198" s="149">
        <v>0</v>
      </c>
      <c r="T198" s="150">
        <f t="shared" si="23"/>
        <v>0</v>
      </c>
      <c r="AR198" s="151" t="s">
        <v>442</v>
      </c>
      <c r="AT198" s="151" t="s">
        <v>644</v>
      </c>
      <c r="AU198" s="151" t="s">
        <v>86</v>
      </c>
      <c r="AY198" s="13" t="s">
        <v>314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86</v>
      </c>
      <c r="BK198" s="152">
        <f t="shared" si="29"/>
        <v>0</v>
      </c>
      <c r="BL198" s="13" t="s">
        <v>378</v>
      </c>
      <c r="BM198" s="151" t="s">
        <v>2544</v>
      </c>
    </row>
    <row r="199" spans="2:65" s="1" customFormat="1" ht="24.2" customHeight="1">
      <c r="B199" s="28"/>
      <c r="C199" s="139" t="s">
        <v>569</v>
      </c>
      <c r="D199" s="139" t="s">
        <v>316</v>
      </c>
      <c r="E199" s="140" t="s">
        <v>1003</v>
      </c>
      <c r="F199" s="141" t="s">
        <v>1004</v>
      </c>
      <c r="G199" s="142" t="s">
        <v>333</v>
      </c>
      <c r="H199" s="143">
        <v>1.7509999999999999</v>
      </c>
      <c r="I199" s="144"/>
      <c r="J199" s="145">
        <f t="shared" si="20"/>
        <v>0</v>
      </c>
      <c r="K199" s="146"/>
      <c r="L199" s="28"/>
      <c r="M199" s="153" t="s">
        <v>1</v>
      </c>
      <c r="N199" s="154" t="s">
        <v>40</v>
      </c>
      <c r="O199" s="155"/>
      <c r="P199" s="156">
        <f t="shared" si="21"/>
        <v>0</v>
      </c>
      <c r="Q199" s="156">
        <v>0</v>
      </c>
      <c r="R199" s="156">
        <f t="shared" si="22"/>
        <v>0</v>
      </c>
      <c r="S199" s="156">
        <v>0</v>
      </c>
      <c r="T199" s="157">
        <f t="shared" si="23"/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 t="shared" si="24"/>
        <v>0</v>
      </c>
      <c r="BF199" s="152">
        <f t="shared" si="25"/>
        <v>0</v>
      </c>
      <c r="BG199" s="152">
        <f t="shared" si="26"/>
        <v>0</v>
      </c>
      <c r="BH199" s="152">
        <f t="shared" si="27"/>
        <v>0</v>
      </c>
      <c r="BI199" s="152">
        <f t="shared" si="28"/>
        <v>0</v>
      </c>
      <c r="BJ199" s="13" t="s">
        <v>86</v>
      </c>
      <c r="BK199" s="152">
        <f t="shared" si="29"/>
        <v>0</v>
      </c>
      <c r="BL199" s="13" t="s">
        <v>378</v>
      </c>
      <c r="BM199" s="151" t="s">
        <v>2545</v>
      </c>
    </row>
    <row r="200" spans="2:65" s="1" customFormat="1" ht="6.95" customHeight="1">
      <c r="B200" s="43"/>
      <c r="C200" s="44"/>
      <c r="D200" s="44"/>
      <c r="E200" s="44"/>
      <c r="F200" s="44"/>
      <c r="G200" s="44"/>
      <c r="H200" s="44"/>
      <c r="I200" s="44"/>
      <c r="J200" s="44"/>
      <c r="K200" s="44"/>
      <c r="L200" s="28"/>
    </row>
  </sheetData>
  <sheetProtection algorithmName="SHA-512" hashValue="md836C8nuoiyEpzQRmytIiwEkaaaa8iGCzl8AKE28XDYsmBtF/3sQMhgKUgvYny8/+iJVw9xZjEPNvXLxxDEdg==" saltValue="wmnPPMEZzhb7pyMGBiFie0zZOaWJfNHNSpkgEY7Q0c5VbyZuK0Uw91X/BNXh9qoTsOErrrvvBJcTA3eD6G10og==" spinCount="100000" sheet="1" objects="1" scenarios="1" formatColumns="0" formatRows="0" autoFilter="0"/>
  <autoFilter ref="C131:K199" xr:uid="{00000000-0009-0000-0000-00000F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21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144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2334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2546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ROUND((SUM(BE134:BE212)),  2)</f>
        <v>0</v>
      </c>
      <c r="G37" s="96"/>
      <c r="H37" s="96"/>
      <c r="I37" s="97">
        <v>0.2</v>
      </c>
      <c r="J37" s="95">
        <f>ROUND(((SUM(BE134:BE212))*I37),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ROUND((SUM(BF134:BF212)),  2)</f>
        <v>0</v>
      </c>
      <c r="G38" s="96"/>
      <c r="H38" s="96"/>
      <c r="I38" s="97">
        <v>0.2</v>
      </c>
      <c r="J38" s="95">
        <f>ROUND(((SUM(BF134:BF212))*I38),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ROUND((SUM(BG134:BG212)),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ROUND((SUM(BH134:BH212)),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ROUND((SUM(BI134:BI212)),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2334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SO.102_ASR5 - Interiér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J159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J161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J163</f>
        <v>0</v>
      </c>
      <c r="L105" s="110"/>
    </row>
    <row r="106" spans="2:47" s="9" customFormat="1" ht="19.899999999999999" hidden="1" customHeight="1">
      <c r="B106" s="114"/>
      <c r="D106" s="115" t="s">
        <v>293</v>
      </c>
      <c r="E106" s="116"/>
      <c r="F106" s="116"/>
      <c r="G106" s="116"/>
      <c r="H106" s="116"/>
      <c r="I106" s="116"/>
      <c r="J106" s="117">
        <f>J164</f>
        <v>0</v>
      </c>
      <c r="L106" s="114"/>
    </row>
    <row r="107" spans="2:47" s="9" customFormat="1" ht="19.899999999999999" hidden="1" customHeight="1">
      <c r="B107" s="114"/>
      <c r="D107" s="115" t="s">
        <v>580</v>
      </c>
      <c r="E107" s="116"/>
      <c r="F107" s="116"/>
      <c r="G107" s="116"/>
      <c r="H107" s="116"/>
      <c r="I107" s="116"/>
      <c r="J107" s="117">
        <f>J172</f>
        <v>0</v>
      </c>
      <c r="L107" s="114"/>
    </row>
    <row r="108" spans="2:47" s="9" customFormat="1" ht="19.899999999999999" hidden="1" customHeight="1">
      <c r="B108" s="114"/>
      <c r="D108" s="115" t="s">
        <v>830</v>
      </c>
      <c r="E108" s="116"/>
      <c r="F108" s="116"/>
      <c r="G108" s="116"/>
      <c r="H108" s="116"/>
      <c r="I108" s="116"/>
      <c r="J108" s="117">
        <f>J176</f>
        <v>0</v>
      </c>
      <c r="L108" s="114"/>
    </row>
    <row r="109" spans="2:47" s="9" customFormat="1" ht="19.899999999999999" hidden="1" customHeight="1">
      <c r="B109" s="114"/>
      <c r="D109" s="115" t="s">
        <v>299</v>
      </c>
      <c r="E109" s="116"/>
      <c r="F109" s="116"/>
      <c r="G109" s="116"/>
      <c r="H109" s="116"/>
      <c r="I109" s="116"/>
      <c r="J109" s="117">
        <f>J188</f>
        <v>0</v>
      </c>
      <c r="L109" s="114"/>
    </row>
    <row r="110" spans="2:47" s="9" customFormat="1" ht="19.899999999999999" hidden="1" customHeight="1">
      <c r="B110" s="114"/>
      <c r="D110" s="115" t="s">
        <v>1007</v>
      </c>
      <c r="E110" s="116"/>
      <c r="F110" s="116"/>
      <c r="G110" s="116"/>
      <c r="H110" s="116"/>
      <c r="I110" s="116"/>
      <c r="J110" s="117">
        <f>J207</f>
        <v>0</v>
      </c>
      <c r="L110" s="114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301" t="str">
        <f>E7</f>
        <v>Rozšírenie kapacít MŠ Oštepová 1, Košice</v>
      </c>
      <c r="F120" s="302"/>
      <c r="G120" s="302"/>
      <c r="H120" s="302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301" t="s">
        <v>278</v>
      </c>
      <c r="F122" s="265"/>
      <c r="G122" s="265"/>
      <c r="H122" s="265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271" t="s">
        <v>2334</v>
      </c>
      <c r="F124" s="303"/>
      <c r="G124" s="303"/>
      <c r="H124" s="303"/>
      <c r="L124" s="28"/>
    </row>
    <row r="125" spans="2:12" s="1" customFormat="1" ht="12" customHeight="1">
      <c r="B125" s="28"/>
      <c r="C125" s="23" t="s">
        <v>281</v>
      </c>
      <c r="L125" s="28"/>
    </row>
    <row r="126" spans="2:12" s="1" customFormat="1" ht="16.5" customHeight="1">
      <c r="B126" s="28"/>
      <c r="E126" s="289" t="str">
        <f>E13</f>
        <v>SO.102_ASR5 - Interiér</v>
      </c>
      <c r="F126" s="303"/>
      <c r="G126" s="303"/>
      <c r="H126" s="303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P135+P163</f>
        <v>0</v>
      </c>
      <c r="Q134" s="52"/>
      <c r="R134" s="124">
        <f>R135+R163</f>
        <v>28.958600872060003</v>
      </c>
      <c r="S134" s="52"/>
      <c r="T134" s="125">
        <f>T135+T163</f>
        <v>0</v>
      </c>
      <c r="AT134" s="13" t="s">
        <v>73</v>
      </c>
      <c r="AU134" s="13" t="s">
        <v>287</v>
      </c>
      <c r="BK134" s="126">
        <f>BK135+BK163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P136+P159+P161</f>
        <v>0</v>
      </c>
      <c r="R135" s="133">
        <f>R136+R159+R161</f>
        <v>21.847121595660003</v>
      </c>
      <c r="T135" s="134">
        <f>T136+T159+T161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BK136+BK159+BK161</f>
        <v>0</v>
      </c>
    </row>
    <row r="136" spans="2:65" s="11" customFormat="1" ht="22.9" customHeight="1">
      <c r="B136" s="127"/>
      <c r="D136" s="128" t="s">
        <v>73</v>
      </c>
      <c r="E136" s="137" t="s">
        <v>337</v>
      </c>
      <c r="F136" s="137" t="s">
        <v>586</v>
      </c>
      <c r="I136" s="130"/>
      <c r="J136" s="138">
        <f>BK136</f>
        <v>0</v>
      </c>
      <c r="L136" s="127"/>
      <c r="M136" s="132"/>
      <c r="P136" s="133">
        <f>SUM(P137:P158)</f>
        <v>0</v>
      </c>
      <c r="R136" s="133">
        <f>SUM(R137:R158)</f>
        <v>21.837321595660004</v>
      </c>
      <c r="T136" s="134">
        <f>SUM(T137:T158)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SUM(BK137:BK158)</f>
        <v>0</v>
      </c>
    </row>
    <row r="137" spans="2:65" s="1" customFormat="1" ht="24.2" customHeight="1">
      <c r="B137" s="28"/>
      <c r="C137" s="139" t="s">
        <v>81</v>
      </c>
      <c r="D137" s="139" t="s">
        <v>316</v>
      </c>
      <c r="E137" s="140" t="s">
        <v>1008</v>
      </c>
      <c r="F137" s="141" t="s">
        <v>1009</v>
      </c>
      <c r="G137" s="142" t="s">
        <v>340</v>
      </c>
      <c r="H137" s="143">
        <v>126.09</v>
      </c>
      <c r="I137" s="144"/>
      <c r="J137" s="145">
        <f t="shared" ref="J137:J158" si="0">ROUND(I137*H137,2)</f>
        <v>0</v>
      </c>
      <c r="K137" s="146"/>
      <c r="L137" s="28"/>
      <c r="M137" s="147" t="s">
        <v>1</v>
      </c>
      <c r="N137" s="148" t="s">
        <v>40</v>
      </c>
      <c r="P137" s="149">
        <f t="shared" ref="P137:P158" si="1">O137*H137</f>
        <v>0</v>
      </c>
      <c r="Q137" s="149">
        <v>4.0000000000000002E-4</v>
      </c>
      <c r="R137" s="149">
        <f t="shared" ref="R137:R158" si="2">Q137*H137</f>
        <v>5.0436000000000002E-2</v>
      </c>
      <c r="S137" s="149">
        <v>0</v>
      </c>
      <c r="T137" s="150">
        <f t="shared" ref="T137:T158" si="3"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ref="BE137:BE158" si="4">IF(N137="základná",J137,0)</f>
        <v>0</v>
      </c>
      <c r="BF137" s="152">
        <f t="shared" ref="BF137:BF158" si="5">IF(N137="znížená",J137,0)</f>
        <v>0</v>
      </c>
      <c r="BG137" s="152">
        <f t="shared" ref="BG137:BG158" si="6">IF(N137="zákl. prenesená",J137,0)</f>
        <v>0</v>
      </c>
      <c r="BH137" s="152">
        <f t="shared" ref="BH137:BH158" si="7">IF(N137="zníž. prenesená",J137,0)</f>
        <v>0</v>
      </c>
      <c r="BI137" s="152">
        <f t="shared" ref="BI137:BI158" si="8">IF(N137="nulová",J137,0)</f>
        <v>0</v>
      </c>
      <c r="BJ137" s="13" t="s">
        <v>86</v>
      </c>
      <c r="BK137" s="152">
        <f t="shared" ref="BK137:BK158" si="9">ROUND(I137*H137,2)</f>
        <v>0</v>
      </c>
      <c r="BL137" s="13" t="s">
        <v>95</v>
      </c>
      <c r="BM137" s="151" t="s">
        <v>2547</v>
      </c>
    </row>
    <row r="138" spans="2:65" s="1" customFormat="1" ht="16.5" customHeight="1">
      <c r="B138" s="28"/>
      <c r="C138" s="139" t="s">
        <v>86</v>
      </c>
      <c r="D138" s="139" t="s">
        <v>316</v>
      </c>
      <c r="E138" s="140" t="s">
        <v>1011</v>
      </c>
      <c r="F138" s="141" t="s">
        <v>1012</v>
      </c>
      <c r="G138" s="142" t="s">
        <v>340</v>
      </c>
      <c r="H138" s="143">
        <v>126.09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9.9000000000000008E-3</v>
      </c>
      <c r="R138" s="149">
        <f t="shared" si="2"/>
        <v>1.248291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2548</v>
      </c>
    </row>
    <row r="139" spans="2:65" s="1" customFormat="1" ht="24.2" customHeight="1">
      <c r="B139" s="28"/>
      <c r="C139" s="139" t="s">
        <v>90</v>
      </c>
      <c r="D139" s="139" t="s">
        <v>316</v>
      </c>
      <c r="E139" s="140" t="s">
        <v>1014</v>
      </c>
      <c r="F139" s="141" t="s">
        <v>1015</v>
      </c>
      <c r="G139" s="142" t="s">
        <v>340</v>
      </c>
      <c r="H139" s="143">
        <v>126.09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1.4999999999999999E-4</v>
      </c>
      <c r="R139" s="149">
        <f t="shared" si="2"/>
        <v>1.89135E-2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2549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1017</v>
      </c>
      <c r="F140" s="141" t="s">
        <v>1018</v>
      </c>
      <c r="G140" s="142" t="s">
        <v>340</v>
      </c>
      <c r="H140" s="143">
        <v>204.05199999999999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4.0000000000000002E-4</v>
      </c>
      <c r="R140" s="149">
        <f t="shared" si="2"/>
        <v>8.1620800000000007E-2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2550</v>
      </c>
    </row>
    <row r="141" spans="2:65" s="1" customFormat="1" ht="16.5" customHeight="1">
      <c r="B141" s="28"/>
      <c r="C141" s="139" t="s">
        <v>330</v>
      </c>
      <c r="D141" s="139" t="s">
        <v>316</v>
      </c>
      <c r="E141" s="140" t="s">
        <v>1020</v>
      </c>
      <c r="F141" s="141" t="s">
        <v>1021</v>
      </c>
      <c r="G141" s="142" t="s">
        <v>340</v>
      </c>
      <c r="H141" s="143">
        <v>188.096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9.4500000000000001E-3</v>
      </c>
      <c r="R141" s="149">
        <f t="shared" si="2"/>
        <v>1.7775072000000001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2551</v>
      </c>
    </row>
    <row r="142" spans="2:65" s="1" customFormat="1" ht="16.5" customHeight="1">
      <c r="B142" s="28"/>
      <c r="C142" s="139" t="s">
        <v>337</v>
      </c>
      <c r="D142" s="139" t="s">
        <v>316</v>
      </c>
      <c r="E142" s="140" t="s">
        <v>1023</v>
      </c>
      <c r="F142" s="141" t="s">
        <v>1024</v>
      </c>
      <c r="G142" s="142" t="s">
        <v>340</v>
      </c>
      <c r="H142" s="143">
        <v>15.956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1.1809999999999999E-2</v>
      </c>
      <c r="R142" s="149">
        <f t="shared" si="2"/>
        <v>0.18844035999999997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2552</v>
      </c>
    </row>
    <row r="143" spans="2:65" s="1" customFormat="1" ht="21.75" customHeight="1">
      <c r="B143" s="28"/>
      <c r="C143" s="139" t="s">
        <v>342</v>
      </c>
      <c r="D143" s="139" t="s">
        <v>316</v>
      </c>
      <c r="E143" s="140" t="s">
        <v>1026</v>
      </c>
      <c r="F143" s="141" t="s">
        <v>1027</v>
      </c>
      <c r="G143" s="142" t="s">
        <v>376</v>
      </c>
      <c r="H143" s="143">
        <v>59.7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1.89E-3</v>
      </c>
      <c r="R143" s="149">
        <f t="shared" si="2"/>
        <v>0.112833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2553</v>
      </c>
    </row>
    <row r="144" spans="2:65" s="1" customFormat="1" ht="21.75" customHeight="1">
      <c r="B144" s="28"/>
      <c r="C144" s="139" t="s">
        <v>346</v>
      </c>
      <c r="D144" s="139" t="s">
        <v>316</v>
      </c>
      <c r="E144" s="140" t="s">
        <v>1029</v>
      </c>
      <c r="F144" s="141" t="s">
        <v>1030</v>
      </c>
      <c r="G144" s="142" t="s">
        <v>376</v>
      </c>
      <c r="H144" s="143">
        <v>98.2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1.91E-3</v>
      </c>
      <c r="R144" s="149">
        <f t="shared" si="2"/>
        <v>0.18756200000000001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2554</v>
      </c>
    </row>
    <row r="145" spans="2:65" s="1" customFormat="1" ht="24.2" customHeight="1">
      <c r="B145" s="28"/>
      <c r="C145" s="139" t="s">
        <v>335</v>
      </c>
      <c r="D145" s="139" t="s">
        <v>316</v>
      </c>
      <c r="E145" s="140" t="s">
        <v>1032</v>
      </c>
      <c r="F145" s="141" t="s">
        <v>1033</v>
      </c>
      <c r="G145" s="142" t="s">
        <v>340</v>
      </c>
      <c r="H145" s="143">
        <v>188.096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1.4999999999999999E-4</v>
      </c>
      <c r="R145" s="149">
        <f t="shared" si="2"/>
        <v>2.8214399999999997E-2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2555</v>
      </c>
    </row>
    <row r="146" spans="2:65" s="1" customFormat="1" ht="24.2" customHeight="1">
      <c r="B146" s="28"/>
      <c r="C146" s="139" t="s">
        <v>353</v>
      </c>
      <c r="D146" s="139" t="s">
        <v>316</v>
      </c>
      <c r="E146" s="140" t="s">
        <v>1035</v>
      </c>
      <c r="F146" s="141" t="s">
        <v>1036</v>
      </c>
      <c r="G146" s="142" t="s">
        <v>340</v>
      </c>
      <c r="H146" s="143">
        <v>181.29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2556</v>
      </c>
    </row>
    <row r="147" spans="2:65" s="1" customFormat="1" ht="24.2" customHeight="1">
      <c r="B147" s="28"/>
      <c r="C147" s="158" t="s">
        <v>357</v>
      </c>
      <c r="D147" s="158" t="s">
        <v>644</v>
      </c>
      <c r="E147" s="159" t="s">
        <v>1038</v>
      </c>
      <c r="F147" s="160" t="s">
        <v>1039</v>
      </c>
      <c r="G147" s="161" t="s">
        <v>340</v>
      </c>
      <c r="H147" s="162">
        <v>208.48400000000001</v>
      </c>
      <c r="I147" s="163"/>
      <c r="J147" s="164">
        <f t="shared" si="0"/>
        <v>0</v>
      </c>
      <c r="K147" s="165"/>
      <c r="L147" s="166"/>
      <c r="M147" s="167" t="s">
        <v>1</v>
      </c>
      <c r="N147" s="168" t="s">
        <v>40</v>
      </c>
      <c r="P147" s="149">
        <f t="shared" si="1"/>
        <v>0</v>
      </c>
      <c r="Q147" s="149">
        <v>1E-4</v>
      </c>
      <c r="R147" s="149">
        <f t="shared" si="2"/>
        <v>2.0848400000000003E-2</v>
      </c>
      <c r="S147" s="149">
        <v>0</v>
      </c>
      <c r="T147" s="150">
        <f t="shared" si="3"/>
        <v>0</v>
      </c>
      <c r="AR147" s="151" t="s">
        <v>346</v>
      </c>
      <c r="AT147" s="151" t="s">
        <v>644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2557</v>
      </c>
    </row>
    <row r="148" spans="2:65" s="1" customFormat="1" ht="16.5" customHeight="1">
      <c r="B148" s="28"/>
      <c r="C148" s="139" t="s">
        <v>361</v>
      </c>
      <c r="D148" s="139" t="s">
        <v>316</v>
      </c>
      <c r="E148" s="140" t="s">
        <v>1041</v>
      </c>
      <c r="F148" s="141" t="s">
        <v>1042</v>
      </c>
      <c r="G148" s="142" t="s">
        <v>376</v>
      </c>
      <c r="H148" s="143">
        <v>76.13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2558</v>
      </c>
    </row>
    <row r="149" spans="2:65" s="1" customFormat="1" ht="33" customHeight="1">
      <c r="B149" s="28"/>
      <c r="C149" s="158" t="s">
        <v>365</v>
      </c>
      <c r="D149" s="158" t="s">
        <v>644</v>
      </c>
      <c r="E149" s="159" t="s">
        <v>1044</v>
      </c>
      <c r="F149" s="160" t="s">
        <v>1045</v>
      </c>
      <c r="G149" s="161" t="s">
        <v>376</v>
      </c>
      <c r="H149" s="162">
        <v>76.891000000000005</v>
      </c>
      <c r="I149" s="163"/>
      <c r="J149" s="164">
        <f t="shared" si="0"/>
        <v>0</v>
      </c>
      <c r="K149" s="165"/>
      <c r="L149" s="166"/>
      <c r="M149" s="167" t="s">
        <v>1</v>
      </c>
      <c r="N149" s="168" t="s">
        <v>40</v>
      </c>
      <c r="P149" s="149">
        <f t="shared" si="1"/>
        <v>0</v>
      </c>
      <c r="Q149" s="149">
        <v>1.6000000000000001E-4</v>
      </c>
      <c r="R149" s="149">
        <f t="shared" si="2"/>
        <v>1.2302560000000002E-2</v>
      </c>
      <c r="S149" s="149">
        <v>0</v>
      </c>
      <c r="T149" s="150">
        <f t="shared" si="3"/>
        <v>0</v>
      </c>
      <c r="AR149" s="151" t="s">
        <v>346</v>
      </c>
      <c r="AT149" s="151" t="s">
        <v>644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2559</v>
      </c>
    </row>
    <row r="150" spans="2:65" s="1" customFormat="1" ht="24.2" customHeight="1">
      <c r="B150" s="28"/>
      <c r="C150" s="139" t="s">
        <v>369</v>
      </c>
      <c r="D150" s="139" t="s">
        <v>316</v>
      </c>
      <c r="E150" s="140" t="s">
        <v>1047</v>
      </c>
      <c r="F150" s="141" t="s">
        <v>1048</v>
      </c>
      <c r="G150" s="142" t="s">
        <v>340</v>
      </c>
      <c r="H150" s="143">
        <v>181.29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95</v>
      </c>
      <c r="BM150" s="151" t="s">
        <v>2560</v>
      </c>
    </row>
    <row r="151" spans="2:65" s="1" customFormat="1" ht="24.2" customHeight="1">
      <c r="B151" s="28"/>
      <c r="C151" s="158" t="s">
        <v>373</v>
      </c>
      <c r="D151" s="158" t="s">
        <v>644</v>
      </c>
      <c r="E151" s="159" t="s">
        <v>1050</v>
      </c>
      <c r="F151" s="160" t="s">
        <v>1051</v>
      </c>
      <c r="G151" s="161" t="s">
        <v>555</v>
      </c>
      <c r="H151" s="162">
        <v>37.345999999999997</v>
      </c>
      <c r="I151" s="163"/>
      <c r="J151" s="164">
        <f t="shared" si="0"/>
        <v>0</v>
      </c>
      <c r="K151" s="165"/>
      <c r="L151" s="166"/>
      <c r="M151" s="167" t="s">
        <v>1</v>
      </c>
      <c r="N151" s="168" t="s">
        <v>40</v>
      </c>
      <c r="P151" s="149">
        <f t="shared" si="1"/>
        <v>0</v>
      </c>
      <c r="Q151" s="149">
        <v>1E-3</v>
      </c>
      <c r="R151" s="149">
        <f t="shared" si="2"/>
        <v>3.7345999999999997E-2</v>
      </c>
      <c r="S151" s="149">
        <v>0</v>
      </c>
      <c r="T151" s="150">
        <f t="shared" si="3"/>
        <v>0</v>
      </c>
      <c r="AR151" s="151" t="s">
        <v>346</v>
      </c>
      <c r="AT151" s="151" t="s">
        <v>644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2561</v>
      </c>
    </row>
    <row r="152" spans="2:65" s="1" customFormat="1" ht="21.75" customHeight="1">
      <c r="B152" s="28"/>
      <c r="C152" s="139" t="s">
        <v>378</v>
      </c>
      <c r="D152" s="139" t="s">
        <v>316</v>
      </c>
      <c r="E152" s="140" t="s">
        <v>1053</v>
      </c>
      <c r="F152" s="141" t="s">
        <v>1054</v>
      </c>
      <c r="G152" s="142" t="s">
        <v>340</v>
      </c>
      <c r="H152" s="143">
        <v>181.29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8.2400000000000001E-2</v>
      </c>
      <c r="R152" s="149">
        <f t="shared" si="2"/>
        <v>14.938295999999999</v>
      </c>
      <c r="S152" s="149">
        <v>0</v>
      </c>
      <c r="T152" s="150">
        <f t="shared" si="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2562</v>
      </c>
    </row>
    <row r="153" spans="2:65" s="1" customFormat="1" ht="24.2" customHeight="1">
      <c r="B153" s="28"/>
      <c r="C153" s="139" t="s">
        <v>382</v>
      </c>
      <c r="D153" s="139" t="s">
        <v>316</v>
      </c>
      <c r="E153" s="140" t="s">
        <v>1056</v>
      </c>
      <c r="F153" s="141" t="s">
        <v>1057</v>
      </c>
      <c r="G153" s="142" t="s">
        <v>340</v>
      </c>
      <c r="H153" s="143">
        <v>110.34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1.469E-2</v>
      </c>
      <c r="R153" s="149">
        <f t="shared" si="2"/>
        <v>1.6208946</v>
      </c>
      <c r="S153" s="149">
        <v>0</v>
      </c>
      <c r="T153" s="150">
        <f t="shared" si="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2563</v>
      </c>
    </row>
    <row r="154" spans="2:65" s="1" customFormat="1" ht="24.2" customHeight="1">
      <c r="B154" s="28"/>
      <c r="C154" s="139" t="s">
        <v>386</v>
      </c>
      <c r="D154" s="139" t="s">
        <v>316</v>
      </c>
      <c r="E154" s="140" t="s">
        <v>1059</v>
      </c>
      <c r="F154" s="141" t="s">
        <v>1060</v>
      </c>
      <c r="G154" s="142" t="s">
        <v>340</v>
      </c>
      <c r="H154" s="143">
        <v>70.95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2.1219999999999999E-2</v>
      </c>
      <c r="R154" s="149">
        <f t="shared" si="2"/>
        <v>1.5055590000000001</v>
      </c>
      <c r="S154" s="149">
        <v>0</v>
      </c>
      <c r="T154" s="150">
        <f t="shared" si="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2564</v>
      </c>
    </row>
    <row r="155" spans="2:65" s="1" customFormat="1" ht="16.5" customHeight="1">
      <c r="B155" s="28"/>
      <c r="C155" s="139" t="s">
        <v>390</v>
      </c>
      <c r="D155" s="139" t="s">
        <v>316</v>
      </c>
      <c r="E155" s="140" t="s">
        <v>1062</v>
      </c>
      <c r="F155" s="141" t="s">
        <v>1063</v>
      </c>
      <c r="G155" s="142" t="s">
        <v>376</v>
      </c>
      <c r="H155" s="143">
        <v>50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8.0000000000000007E-5</v>
      </c>
      <c r="R155" s="149">
        <f t="shared" si="2"/>
        <v>4.0000000000000001E-3</v>
      </c>
      <c r="S155" s="149">
        <v>0</v>
      </c>
      <c r="T155" s="150">
        <f t="shared" si="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2565</v>
      </c>
    </row>
    <row r="156" spans="2:65" s="1" customFormat="1" ht="24.2" customHeight="1">
      <c r="B156" s="28"/>
      <c r="C156" s="139" t="s">
        <v>7</v>
      </c>
      <c r="D156" s="139" t="s">
        <v>316</v>
      </c>
      <c r="E156" s="140" t="s">
        <v>1065</v>
      </c>
      <c r="F156" s="141" t="s">
        <v>1066</v>
      </c>
      <c r="G156" s="142" t="s">
        <v>376</v>
      </c>
      <c r="H156" s="143">
        <v>52.51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7.7565999999999996E-5</v>
      </c>
      <c r="R156" s="149">
        <f t="shared" si="2"/>
        <v>4.0729906599999994E-3</v>
      </c>
      <c r="S156" s="149">
        <v>0</v>
      </c>
      <c r="T156" s="150">
        <f t="shared" si="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2566</v>
      </c>
    </row>
    <row r="157" spans="2:65" s="1" customFormat="1" ht="37.9" customHeight="1">
      <c r="B157" s="28"/>
      <c r="C157" s="139" t="s">
        <v>398</v>
      </c>
      <c r="D157" s="139" t="s">
        <v>316</v>
      </c>
      <c r="E157" s="140" t="s">
        <v>1068</v>
      </c>
      <c r="F157" s="141" t="s">
        <v>1069</v>
      </c>
      <c r="G157" s="142" t="s">
        <v>376</v>
      </c>
      <c r="H157" s="143">
        <v>52.51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3.4999999999999999E-6</v>
      </c>
      <c r="R157" s="149">
        <f t="shared" si="2"/>
        <v>1.83785E-4</v>
      </c>
      <c r="S157" s="149">
        <v>0</v>
      </c>
      <c r="T157" s="150">
        <f t="shared" si="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2567</v>
      </c>
    </row>
    <row r="158" spans="2:65" s="1" customFormat="1" ht="16.5" customHeight="1">
      <c r="B158" s="28"/>
      <c r="C158" s="139" t="s">
        <v>402</v>
      </c>
      <c r="D158" s="139" t="s">
        <v>316</v>
      </c>
      <c r="E158" s="140" t="s">
        <v>1071</v>
      </c>
      <c r="F158" s="141" t="s">
        <v>1072</v>
      </c>
      <c r="G158" s="142" t="s">
        <v>340</v>
      </c>
      <c r="H158" s="143">
        <v>181.29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2568</v>
      </c>
    </row>
    <row r="159" spans="2:65" s="11" customFormat="1" ht="22.9" customHeight="1">
      <c r="B159" s="127"/>
      <c r="D159" s="128" t="s">
        <v>73</v>
      </c>
      <c r="E159" s="137" t="s">
        <v>335</v>
      </c>
      <c r="F159" s="137" t="s">
        <v>336</v>
      </c>
      <c r="I159" s="130"/>
      <c r="J159" s="138">
        <f>BK159</f>
        <v>0</v>
      </c>
      <c r="L159" s="127"/>
      <c r="M159" s="132"/>
      <c r="P159" s="133">
        <f>P160</f>
        <v>0</v>
      </c>
      <c r="R159" s="133">
        <f>R160</f>
        <v>9.7999999999999997E-3</v>
      </c>
      <c r="T159" s="134">
        <f>T160</f>
        <v>0</v>
      </c>
      <c r="AR159" s="128" t="s">
        <v>81</v>
      </c>
      <c r="AT159" s="135" t="s">
        <v>73</v>
      </c>
      <c r="AU159" s="135" t="s">
        <v>81</v>
      </c>
      <c r="AY159" s="128" t="s">
        <v>314</v>
      </c>
      <c r="BK159" s="136">
        <f>BK160</f>
        <v>0</v>
      </c>
    </row>
    <row r="160" spans="2:65" s="1" customFormat="1" ht="16.5" customHeight="1">
      <c r="B160" s="28"/>
      <c r="C160" s="139" t="s">
        <v>406</v>
      </c>
      <c r="D160" s="139" t="s">
        <v>316</v>
      </c>
      <c r="E160" s="140" t="s">
        <v>1074</v>
      </c>
      <c r="F160" s="141" t="s">
        <v>1075</v>
      </c>
      <c r="G160" s="142" t="s">
        <v>340</v>
      </c>
      <c r="H160" s="143">
        <v>196</v>
      </c>
      <c r="I160" s="144"/>
      <c r="J160" s="145">
        <f>ROUND(I160*H160,2)</f>
        <v>0</v>
      </c>
      <c r="K160" s="146"/>
      <c r="L160" s="28"/>
      <c r="M160" s="147" t="s">
        <v>1</v>
      </c>
      <c r="N160" s="148" t="s">
        <v>40</v>
      </c>
      <c r="P160" s="149">
        <f>O160*H160</f>
        <v>0</v>
      </c>
      <c r="Q160" s="149">
        <v>5.0000000000000002E-5</v>
      </c>
      <c r="R160" s="149">
        <f>Q160*H160</f>
        <v>9.7999999999999997E-3</v>
      </c>
      <c r="S160" s="149">
        <v>0</v>
      </c>
      <c r="T160" s="150">
        <f>S160*H160</f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95</v>
      </c>
      <c r="BM160" s="151" t="s">
        <v>2569</v>
      </c>
    </row>
    <row r="161" spans="2:65" s="11" customFormat="1" ht="22.9" customHeight="1">
      <c r="B161" s="127"/>
      <c r="D161" s="128" t="s">
        <v>73</v>
      </c>
      <c r="E161" s="137" t="s">
        <v>502</v>
      </c>
      <c r="F161" s="137" t="s">
        <v>503</v>
      </c>
      <c r="I161" s="130"/>
      <c r="J161" s="138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</v>
      </c>
      <c r="AR161" s="128" t="s">
        <v>81</v>
      </c>
      <c r="AT161" s="135" t="s">
        <v>73</v>
      </c>
      <c r="AU161" s="135" t="s">
        <v>81</v>
      </c>
      <c r="AY161" s="128" t="s">
        <v>314</v>
      </c>
      <c r="BK161" s="136">
        <f>BK162</f>
        <v>0</v>
      </c>
    </row>
    <row r="162" spans="2:65" s="1" customFormat="1" ht="24.2" customHeight="1">
      <c r="B162" s="28"/>
      <c r="C162" s="139" t="s">
        <v>410</v>
      </c>
      <c r="D162" s="139" t="s">
        <v>316</v>
      </c>
      <c r="E162" s="140" t="s">
        <v>638</v>
      </c>
      <c r="F162" s="141" t="s">
        <v>639</v>
      </c>
      <c r="G162" s="142" t="s">
        <v>333</v>
      </c>
      <c r="H162" s="143">
        <v>21.847000000000001</v>
      </c>
      <c r="I162" s="144"/>
      <c r="J162" s="145">
        <f>ROUND(I162*H162,2)</f>
        <v>0</v>
      </c>
      <c r="K162" s="146"/>
      <c r="L162" s="28"/>
      <c r="M162" s="147" t="s">
        <v>1</v>
      </c>
      <c r="N162" s="148" t="s">
        <v>40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95</v>
      </c>
      <c r="BM162" s="151" t="s">
        <v>2570</v>
      </c>
    </row>
    <row r="163" spans="2:65" s="11" customFormat="1" ht="25.9" customHeight="1">
      <c r="B163" s="127"/>
      <c r="D163" s="128" t="s">
        <v>73</v>
      </c>
      <c r="E163" s="129" t="s">
        <v>508</v>
      </c>
      <c r="F163" s="129" t="s">
        <v>509</v>
      </c>
      <c r="I163" s="130"/>
      <c r="J163" s="131">
        <f>BK163</f>
        <v>0</v>
      </c>
      <c r="L163" s="127"/>
      <c r="M163" s="132"/>
      <c r="P163" s="133">
        <f>P164+P172+P176+P188+P207</f>
        <v>0</v>
      </c>
      <c r="R163" s="133">
        <f>R164+R172+R176+R188+R207</f>
        <v>7.111479276399999</v>
      </c>
      <c r="T163" s="134">
        <f>T164+T172+T176+T188+T207</f>
        <v>0</v>
      </c>
      <c r="AR163" s="128" t="s">
        <v>86</v>
      </c>
      <c r="AT163" s="135" t="s">
        <v>73</v>
      </c>
      <c r="AU163" s="135" t="s">
        <v>74</v>
      </c>
      <c r="AY163" s="128" t="s">
        <v>314</v>
      </c>
      <c r="BK163" s="136">
        <f>BK164+BK172+BK176+BK188+BK207</f>
        <v>0</v>
      </c>
    </row>
    <row r="164" spans="2:65" s="11" customFormat="1" ht="22.9" customHeight="1">
      <c r="B164" s="127"/>
      <c r="D164" s="128" t="s">
        <v>73</v>
      </c>
      <c r="E164" s="137" t="s">
        <v>510</v>
      </c>
      <c r="F164" s="137" t="s">
        <v>511</v>
      </c>
      <c r="I164" s="130"/>
      <c r="J164" s="138">
        <f>BK164</f>
        <v>0</v>
      </c>
      <c r="L164" s="127"/>
      <c r="M164" s="132"/>
      <c r="P164" s="133">
        <f>SUM(P165:P171)</f>
        <v>0</v>
      </c>
      <c r="R164" s="133">
        <f>SUM(R165:R171)</f>
        <v>0.19376599999999999</v>
      </c>
      <c r="T164" s="134">
        <f>SUM(T165:T171)</f>
        <v>0</v>
      </c>
      <c r="AR164" s="128" t="s">
        <v>86</v>
      </c>
      <c r="AT164" s="135" t="s">
        <v>73</v>
      </c>
      <c r="AU164" s="135" t="s">
        <v>81</v>
      </c>
      <c r="AY164" s="128" t="s">
        <v>314</v>
      </c>
      <c r="BK164" s="136">
        <f>SUM(BK165:BK171)</f>
        <v>0</v>
      </c>
    </row>
    <row r="165" spans="2:65" s="1" customFormat="1" ht="24.2" customHeight="1">
      <c r="B165" s="28"/>
      <c r="C165" s="139" t="s">
        <v>414</v>
      </c>
      <c r="D165" s="139" t="s">
        <v>316</v>
      </c>
      <c r="E165" s="140" t="s">
        <v>1078</v>
      </c>
      <c r="F165" s="141" t="s">
        <v>1079</v>
      </c>
      <c r="G165" s="142" t="s">
        <v>340</v>
      </c>
      <c r="H165" s="143">
        <v>181.29</v>
      </c>
      <c r="I165" s="144"/>
      <c r="J165" s="145">
        <f t="shared" ref="J165:J171" si="10">ROUND(I165*H165,2)</f>
        <v>0</v>
      </c>
      <c r="K165" s="146"/>
      <c r="L165" s="28"/>
      <c r="M165" s="147" t="s">
        <v>1</v>
      </c>
      <c r="N165" s="148" t="s">
        <v>40</v>
      </c>
      <c r="P165" s="149">
        <f t="shared" ref="P165:P171" si="11">O165*H165</f>
        <v>0</v>
      </c>
      <c r="Q165" s="149">
        <v>0</v>
      </c>
      <c r="R165" s="149">
        <f t="shared" ref="R165:R171" si="12">Q165*H165</f>
        <v>0</v>
      </c>
      <c r="S165" s="149">
        <v>0</v>
      </c>
      <c r="T165" s="150">
        <f t="shared" ref="T165:T171" si="13">S165*H165</f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ref="BE165:BE171" si="14">IF(N165="základná",J165,0)</f>
        <v>0</v>
      </c>
      <c r="BF165" s="152">
        <f t="shared" ref="BF165:BF171" si="15">IF(N165="znížená",J165,0)</f>
        <v>0</v>
      </c>
      <c r="BG165" s="152">
        <f t="shared" ref="BG165:BG171" si="16">IF(N165="zákl. prenesená",J165,0)</f>
        <v>0</v>
      </c>
      <c r="BH165" s="152">
        <f t="shared" ref="BH165:BH171" si="17">IF(N165="zníž. prenesená",J165,0)</f>
        <v>0</v>
      </c>
      <c r="BI165" s="152">
        <f t="shared" ref="BI165:BI171" si="18">IF(N165="nulová",J165,0)</f>
        <v>0</v>
      </c>
      <c r="BJ165" s="13" t="s">
        <v>86</v>
      </c>
      <c r="BK165" s="152">
        <f t="shared" ref="BK165:BK171" si="19">ROUND(I165*H165,2)</f>
        <v>0</v>
      </c>
      <c r="BL165" s="13" t="s">
        <v>378</v>
      </c>
      <c r="BM165" s="151" t="s">
        <v>2571</v>
      </c>
    </row>
    <row r="166" spans="2:65" s="1" customFormat="1" ht="24.2" customHeight="1">
      <c r="B166" s="28"/>
      <c r="C166" s="158" t="s">
        <v>418</v>
      </c>
      <c r="D166" s="158" t="s">
        <v>644</v>
      </c>
      <c r="E166" s="159" t="s">
        <v>645</v>
      </c>
      <c r="F166" s="160" t="s">
        <v>646</v>
      </c>
      <c r="G166" s="161" t="s">
        <v>647</v>
      </c>
      <c r="H166" s="162">
        <v>38.25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1E-3</v>
      </c>
      <c r="R166" s="149">
        <f t="shared" si="12"/>
        <v>3.8249999999999999E-2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2572</v>
      </c>
    </row>
    <row r="167" spans="2:65" s="1" customFormat="1" ht="24.2" customHeight="1">
      <c r="B167" s="28"/>
      <c r="C167" s="139" t="s">
        <v>422</v>
      </c>
      <c r="D167" s="139" t="s">
        <v>316</v>
      </c>
      <c r="E167" s="140" t="s">
        <v>1082</v>
      </c>
      <c r="F167" s="141" t="s">
        <v>1083</v>
      </c>
      <c r="G167" s="142" t="s">
        <v>340</v>
      </c>
      <c r="H167" s="143">
        <v>181.29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5.4000000000000001E-4</v>
      </c>
      <c r="R167" s="149">
        <f t="shared" si="12"/>
        <v>9.78966E-2</v>
      </c>
      <c r="S167" s="149">
        <v>0</v>
      </c>
      <c r="T167" s="150">
        <f t="shared" si="1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2573</v>
      </c>
    </row>
    <row r="168" spans="2:65" s="1" customFormat="1" ht="24.2" customHeight="1">
      <c r="B168" s="28"/>
      <c r="C168" s="158" t="s">
        <v>426</v>
      </c>
      <c r="D168" s="158" t="s">
        <v>644</v>
      </c>
      <c r="E168" s="159" t="s">
        <v>661</v>
      </c>
      <c r="F168" s="160" t="s">
        <v>662</v>
      </c>
      <c r="G168" s="161" t="s">
        <v>340</v>
      </c>
      <c r="H168" s="162">
        <v>217.548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2574</v>
      </c>
    </row>
    <row r="169" spans="2:65" s="1" customFormat="1" ht="24.2" customHeight="1">
      <c r="B169" s="28"/>
      <c r="C169" s="139" t="s">
        <v>430</v>
      </c>
      <c r="D169" s="139" t="s">
        <v>316</v>
      </c>
      <c r="E169" s="140" t="s">
        <v>1086</v>
      </c>
      <c r="F169" s="141" t="s">
        <v>1087</v>
      </c>
      <c r="G169" s="142" t="s">
        <v>340</v>
      </c>
      <c r="H169" s="143">
        <v>32.68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1.58E-3</v>
      </c>
      <c r="R169" s="149">
        <f t="shared" si="12"/>
        <v>5.1634399999999997E-2</v>
      </c>
      <c r="S169" s="149">
        <v>0</v>
      </c>
      <c r="T169" s="150">
        <f t="shared" si="1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2575</v>
      </c>
    </row>
    <row r="170" spans="2:65" s="1" customFormat="1" ht="24.2" customHeight="1">
      <c r="B170" s="28"/>
      <c r="C170" s="158" t="s">
        <v>434</v>
      </c>
      <c r="D170" s="158" t="s">
        <v>644</v>
      </c>
      <c r="E170" s="159" t="s">
        <v>1089</v>
      </c>
      <c r="F170" s="160" t="s">
        <v>1090</v>
      </c>
      <c r="G170" s="161" t="s">
        <v>376</v>
      </c>
      <c r="H170" s="162">
        <v>59.85</v>
      </c>
      <c r="I170" s="163"/>
      <c r="J170" s="164">
        <f t="shared" si="10"/>
        <v>0</v>
      </c>
      <c r="K170" s="165"/>
      <c r="L170" s="166"/>
      <c r="M170" s="167" t="s">
        <v>1</v>
      </c>
      <c r="N170" s="168" t="s">
        <v>40</v>
      </c>
      <c r="P170" s="149">
        <f t="shared" si="11"/>
        <v>0</v>
      </c>
      <c r="Q170" s="149">
        <v>1E-4</v>
      </c>
      <c r="R170" s="149">
        <f t="shared" si="12"/>
        <v>5.9850000000000007E-3</v>
      </c>
      <c r="S170" s="149">
        <v>0</v>
      </c>
      <c r="T170" s="150">
        <f t="shared" si="1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2576</v>
      </c>
    </row>
    <row r="171" spans="2:65" s="1" customFormat="1" ht="24.2" customHeight="1">
      <c r="B171" s="28"/>
      <c r="C171" s="139" t="s">
        <v>438</v>
      </c>
      <c r="D171" s="139" t="s">
        <v>316</v>
      </c>
      <c r="E171" s="140" t="s">
        <v>664</v>
      </c>
      <c r="F171" s="141" t="s">
        <v>665</v>
      </c>
      <c r="G171" s="142" t="s">
        <v>333</v>
      </c>
      <c r="H171" s="143">
        <v>0.19400000000000001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378</v>
      </c>
      <c r="BM171" s="151" t="s">
        <v>2577</v>
      </c>
    </row>
    <row r="172" spans="2:65" s="11" customFormat="1" ht="22.9" customHeight="1">
      <c r="B172" s="127"/>
      <c r="D172" s="128" t="s">
        <v>73</v>
      </c>
      <c r="E172" s="137" t="s">
        <v>667</v>
      </c>
      <c r="F172" s="137" t="s">
        <v>668</v>
      </c>
      <c r="I172" s="130"/>
      <c r="J172" s="138">
        <f>BK172</f>
        <v>0</v>
      </c>
      <c r="L172" s="127"/>
      <c r="M172" s="132"/>
      <c r="P172" s="133">
        <f>SUM(P173:P175)</f>
        <v>0</v>
      </c>
      <c r="R172" s="133">
        <f>SUM(R173:R175)</f>
        <v>0.19601095999999998</v>
      </c>
      <c r="T172" s="134">
        <f>SUM(T173:T175)</f>
        <v>0</v>
      </c>
      <c r="AR172" s="128" t="s">
        <v>86</v>
      </c>
      <c r="AT172" s="135" t="s">
        <v>73</v>
      </c>
      <c r="AU172" s="135" t="s">
        <v>81</v>
      </c>
      <c r="AY172" s="128" t="s">
        <v>314</v>
      </c>
      <c r="BK172" s="136">
        <f>SUM(BK173:BK175)</f>
        <v>0</v>
      </c>
    </row>
    <row r="173" spans="2:65" s="1" customFormat="1" ht="24.2" customHeight="1">
      <c r="B173" s="28"/>
      <c r="C173" s="139" t="s">
        <v>442</v>
      </c>
      <c r="D173" s="139" t="s">
        <v>316</v>
      </c>
      <c r="E173" s="140" t="s">
        <v>1093</v>
      </c>
      <c r="F173" s="141" t="s">
        <v>1094</v>
      </c>
      <c r="G173" s="142" t="s">
        <v>340</v>
      </c>
      <c r="H173" s="143">
        <v>181.29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0</v>
      </c>
      <c r="R173" s="149">
        <f>Q173*H173</f>
        <v>0</v>
      </c>
      <c r="S173" s="149">
        <v>0</v>
      </c>
      <c r="T173" s="150">
        <f>S173*H173</f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378</v>
      </c>
      <c r="BM173" s="151" t="s">
        <v>2578</v>
      </c>
    </row>
    <row r="174" spans="2:65" s="1" customFormat="1" ht="24.2" customHeight="1">
      <c r="B174" s="28"/>
      <c r="C174" s="158" t="s">
        <v>446</v>
      </c>
      <c r="D174" s="158" t="s">
        <v>644</v>
      </c>
      <c r="E174" s="159" t="s">
        <v>1096</v>
      </c>
      <c r="F174" s="160" t="s">
        <v>1097</v>
      </c>
      <c r="G174" s="161" t="s">
        <v>340</v>
      </c>
      <c r="H174" s="162">
        <v>184.916</v>
      </c>
      <c r="I174" s="163"/>
      <c r="J174" s="164">
        <f>ROUND(I174*H174,2)</f>
        <v>0</v>
      </c>
      <c r="K174" s="165"/>
      <c r="L174" s="166"/>
      <c r="M174" s="167" t="s">
        <v>1</v>
      </c>
      <c r="N174" s="168" t="s">
        <v>40</v>
      </c>
      <c r="P174" s="149">
        <f>O174*H174</f>
        <v>0</v>
      </c>
      <c r="Q174" s="149">
        <v>1.06E-3</v>
      </c>
      <c r="R174" s="149">
        <f>Q174*H174</f>
        <v>0.19601095999999998</v>
      </c>
      <c r="S174" s="149">
        <v>0</v>
      </c>
      <c r="T174" s="150">
        <f>S174*H174</f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2579</v>
      </c>
    </row>
    <row r="175" spans="2:65" s="1" customFormat="1" ht="24.2" customHeight="1">
      <c r="B175" s="28"/>
      <c r="C175" s="139" t="s">
        <v>450</v>
      </c>
      <c r="D175" s="139" t="s">
        <v>316</v>
      </c>
      <c r="E175" s="140" t="s">
        <v>678</v>
      </c>
      <c r="F175" s="141" t="s">
        <v>679</v>
      </c>
      <c r="G175" s="142" t="s">
        <v>333</v>
      </c>
      <c r="H175" s="143">
        <v>0.19600000000000001</v>
      </c>
      <c r="I175" s="144"/>
      <c r="J175" s="145">
        <f>ROUND(I175*H175,2)</f>
        <v>0</v>
      </c>
      <c r="K175" s="146"/>
      <c r="L175" s="28"/>
      <c r="M175" s="147" t="s">
        <v>1</v>
      </c>
      <c r="N175" s="148" t="s">
        <v>40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378</v>
      </c>
      <c r="BM175" s="151" t="s">
        <v>2580</v>
      </c>
    </row>
    <row r="176" spans="2:65" s="11" customFormat="1" ht="22.9" customHeight="1">
      <c r="B176" s="127"/>
      <c r="D176" s="128" t="s">
        <v>73</v>
      </c>
      <c r="E176" s="137" t="s">
        <v>841</v>
      </c>
      <c r="F176" s="137" t="s">
        <v>842</v>
      </c>
      <c r="I176" s="130"/>
      <c r="J176" s="138">
        <f>BK176</f>
        <v>0</v>
      </c>
      <c r="L176" s="127"/>
      <c r="M176" s="132"/>
      <c r="P176" s="133">
        <f>SUM(P177:P187)</f>
        <v>0</v>
      </c>
      <c r="R176" s="133">
        <f>SUM(R177:R187)</f>
        <v>5.3429607868</v>
      </c>
      <c r="T176" s="134">
        <f>SUM(T177:T187)</f>
        <v>0</v>
      </c>
      <c r="AR176" s="128" t="s">
        <v>86</v>
      </c>
      <c r="AT176" s="135" t="s">
        <v>73</v>
      </c>
      <c r="AU176" s="135" t="s">
        <v>81</v>
      </c>
      <c r="AY176" s="128" t="s">
        <v>314</v>
      </c>
      <c r="BK176" s="136">
        <f>SUM(BK177:BK187)</f>
        <v>0</v>
      </c>
    </row>
    <row r="177" spans="2:65" s="1" customFormat="1" ht="24.2" customHeight="1">
      <c r="B177" s="28"/>
      <c r="C177" s="139" t="s">
        <v>454</v>
      </c>
      <c r="D177" s="139" t="s">
        <v>316</v>
      </c>
      <c r="E177" s="140" t="s">
        <v>1100</v>
      </c>
      <c r="F177" s="141" t="s">
        <v>1101</v>
      </c>
      <c r="G177" s="142" t="s">
        <v>340</v>
      </c>
      <c r="H177" s="143">
        <v>17.510000000000002</v>
      </c>
      <c r="I177" s="144"/>
      <c r="J177" s="145">
        <f t="shared" ref="J177:J187" si="20">ROUND(I177*H177,2)</f>
        <v>0</v>
      </c>
      <c r="K177" s="146"/>
      <c r="L177" s="28"/>
      <c r="M177" s="147" t="s">
        <v>1</v>
      </c>
      <c r="N177" s="148" t="s">
        <v>40</v>
      </c>
      <c r="P177" s="149">
        <f t="shared" ref="P177:P187" si="21">O177*H177</f>
        <v>0</v>
      </c>
      <c r="Q177" s="149">
        <v>4.1840000000000002E-2</v>
      </c>
      <c r="R177" s="149">
        <f t="shared" ref="R177:R187" si="22">Q177*H177</f>
        <v>0.73261840000000011</v>
      </c>
      <c r="S177" s="149">
        <v>0</v>
      </c>
      <c r="T177" s="150">
        <f t="shared" ref="T177:T187" si="23">S177*H177</f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ref="BE177:BE187" si="24">IF(N177="základná",J177,0)</f>
        <v>0</v>
      </c>
      <c r="BF177" s="152">
        <f t="shared" ref="BF177:BF187" si="25">IF(N177="znížená",J177,0)</f>
        <v>0</v>
      </c>
      <c r="BG177" s="152">
        <f t="shared" ref="BG177:BG187" si="26">IF(N177="zákl. prenesená",J177,0)</f>
        <v>0</v>
      </c>
      <c r="BH177" s="152">
        <f t="shared" ref="BH177:BH187" si="27">IF(N177="zníž. prenesená",J177,0)</f>
        <v>0</v>
      </c>
      <c r="BI177" s="152">
        <f t="shared" ref="BI177:BI187" si="28">IF(N177="nulová",J177,0)</f>
        <v>0</v>
      </c>
      <c r="BJ177" s="13" t="s">
        <v>86</v>
      </c>
      <c r="BK177" s="152">
        <f t="shared" ref="BK177:BK187" si="29">ROUND(I177*H177,2)</f>
        <v>0</v>
      </c>
      <c r="BL177" s="13" t="s">
        <v>378</v>
      </c>
      <c r="BM177" s="151" t="s">
        <v>2581</v>
      </c>
    </row>
    <row r="178" spans="2:65" s="1" customFormat="1" ht="24.2" customHeight="1">
      <c r="B178" s="28"/>
      <c r="C178" s="139" t="s">
        <v>458</v>
      </c>
      <c r="D178" s="139" t="s">
        <v>316</v>
      </c>
      <c r="E178" s="140" t="s">
        <v>1103</v>
      </c>
      <c r="F178" s="141" t="s">
        <v>1104</v>
      </c>
      <c r="G178" s="142" t="s">
        <v>340</v>
      </c>
      <c r="H178" s="143">
        <v>13.37</v>
      </c>
      <c r="I178" s="144"/>
      <c r="J178" s="145">
        <f t="shared" si="20"/>
        <v>0</v>
      </c>
      <c r="K178" s="146"/>
      <c r="L178" s="28"/>
      <c r="M178" s="147" t="s">
        <v>1</v>
      </c>
      <c r="N178" s="148" t="s">
        <v>40</v>
      </c>
      <c r="P178" s="149">
        <f t="shared" si="21"/>
        <v>0</v>
      </c>
      <c r="Q178" s="149">
        <v>4.3099999999999999E-2</v>
      </c>
      <c r="R178" s="149">
        <f t="shared" si="22"/>
        <v>0.57624699999999995</v>
      </c>
      <c r="S178" s="149">
        <v>0</v>
      </c>
      <c r="T178" s="150">
        <f t="shared" si="2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2582</v>
      </c>
    </row>
    <row r="179" spans="2:65" s="1" customFormat="1" ht="33" customHeight="1">
      <c r="B179" s="28"/>
      <c r="C179" s="139" t="s">
        <v>462</v>
      </c>
      <c r="D179" s="139" t="s">
        <v>316</v>
      </c>
      <c r="E179" s="140" t="s">
        <v>1106</v>
      </c>
      <c r="F179" s="141" t="s">
        <v>1107</v>
      </c>
      <c r="G179" s="142" t="s">
        <v>340</v>
      </c>
      <c r="H179" s="143">
        <v>47.71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4.2459320000000002E-2</v>
      </c>
      <c r="R179" s="149">
        <f t="shared" si="22"/>
        <v>2.0257341572000001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2583</v>
      </c>
    </row>
    <row r="180" spans="2:65" s="1" customFormat="1" ht="33" customHeight="1">
      <c r="B180" s="28"/>
      <c r="C180" s="139" t="s">
        <v>466</v>
      </c>
      <c r="D180" s="139" t="s">
        <v>316</v>
      </c>
      <c r="E180" s="140" t="s">
        <v>1109</v>
      </c>
      <c r="F180" s="141" t="s">
        <v>1110</v>
      </c>
      <c r="G180" s="142" t="s">
        <v>340</v>
      </c>
      <c r="H180" s="143">
        <v>19.649999999999999</v>
      </c>
      <c r="I180" s="144"/>
      <c r="J180" s="145">
        <f t="shared" si="20"/>
        <v>0</v>
      </c>
      <c r="K180" s="146"/>
      <c r="L180" s="28"/>
      <c r="M180" s="147" t="s">
        <v>1</v>
      </c>
      <c r="N180" s="148" t="s">
        <v>40</v>
      </c>
      <c r="P180" s="149">
        <f t="shared" si="21"/>
        <v>0</v>
      </c>
      <c r="Q180" s="149">
        <v>4.3844319999999999E-2</v>
      </c>
      <c r="R180" s="149">
        <f t="shared" si="22"/>
        <v>0.86154088799999995</v>
      </c>
      <c r="S180" s="149">
        <v>0</v>
      </c>
      <c r="T180" s="150">
        <f t="shared" si="2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2584</v>
      </c>
    </row>
    <row r="181" spans="2:65" s="1" customFormat="1" ht="37.9" customHeight="1">
      <c r="B181" s="28"/>
      <c r="C181" s="139" t="s">
        <v>470</v>
      </c>
      <c r="D181" s="139" t="s">
        <v>316</v>
      </c>
      <c r="E181" s="140" t="s">
        <v>1112</v>
      </c>
      <c r="F181" s="141" t="s">
        <v>1113</v>
      </c>
      <c r="G181" s="142" t="s">
        <v>340</v>
      </c>
      <c r="H181" s="143">
        <v>3.6</v>
      </c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4.4012320000000001E-2</v>
      </c>
      <c r="R181" s="149">
        <f t="shared" si="22"/>
        <v>0.15844435200000001</v>
      </c>
      <c r="S181" s="149">
        <v>0</v>
      </c>
      <c r="T181" s="150">
        <f t="shared" si="2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2585</v>
      </c>
    </row>
    <row r="182" spans="2:65" s="1" customFormat="1" ht="44.25" customHeight="1">
      <c r="B182" s="28"/>
      <c r="C182" s="139" t="s">
        <v>474</v>
      </c>
      <c r="D182" s="139" t="s">
        <v>316</v>
      </c>
      <c r="E182" s="140" t="s">
        <v>1115</v>
      </c>
      <c r="F182" s="141" t="s">
        <v>1116</v>
      </c>
      <c r="G182" s="142" t="s">
        <v>340</v>
      </c>
      <c r="H182" s="143">
        <v>4.08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4.4038319999999999E-2</v>
      </c>
      <c r="R182" s="149">
        <f t="shared" si="22"/>
        <v>0.17967634560000001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2586</v>
      </c>
    </row>
    <row r="183" spans="2:65" s="1" customFormat="1" ht="44.25" customHeight="1">
      <c r="B183" s="28"/>
      <c r="C183" s="139" t="s">
        <v>478</v>
      </c>
      <c r="D183" s="139" t="s">
        <v>316</v>
      </c>
      <c r="E183" s="140" t="s">
        <v>1118</v>
      </c>
      <c r="F183" s="141" t="s">
        <v>1119</v>
      </c>
      <c r="G183" s="142" t="s">
        <v>340</v>
      </c>
      <c r="H183" s="143">
        <v>3.05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2.0745360000000001E-2</v>
      </c>
      <c r="R183" s="149">
        <f t="shared" si="22"/>
        <v>6.3273347999999993E-2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2587</v>
      </c>
    </row>
    <row r="184" spans="2:65" s="1" customFormat="1" ht="44.25" customHeight="1">
      <c r="B184" s="28"/>
      <c r="C184" s="139" t="s">
        <v>482</v>
      </c>
      <c r="D184" s="139" t="s">
        <v>316</v>
      </c>
      <c r="E184" s="140" t="s">
        <v>1121</v>
      </c>
      <c r="F184" s="141" t="s">
        <v>1122</v>
      </c>
      <c r="G184" s="142" t="s">
        <v>340</v>
      </c>
      <c r="H184" s="143">
        <v>7.35</v>
      </c>
      <c r="I184" s="144"/>
      <c r="J184" s="145">
        <f t="shared" si="20"/>
        <v>0</v>
      </c>
      <c r="K184" s="146"/>
      <c r="L184" s="28"/>
      <c r="M184" s="147" t="s">
        <v>1</v>
      </c>
      <c r="N184" s="148" t="s">
        <v>40</v>
      </c>
      <c r="P184" s="149">
        <f t="shared" si="21"/>
        <v>0</v>
      </c>
      <c r="Q184" s="149">
        <v>2.1375359999999999E-2</v>
      </c>
      <c r="R184" s="149">
        <f t="shared" si="22"/>
        <v>0.157108896</v>
      </c>
      <c r="S184" s="149">
        <v>0</v>
      </c>
      <c r="T184" s="150">
        <f t="shared" si="2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2588</v>
      </c>
    </row>
    <row r="185" spans="2:65" s="1" customFormat="1" ht="37.9" customHeight="1">
      <c r="B185" s="28"/>
      <c r="C185" s="139" t="s">
        <v>486</v>
      </c>
      <c r="D185" s="139" t="s">
        <v>316</v>
      </c>
      <c r="E185" s="140" t="s">
        <v>1124</v>
      </c>
      <c r="F185" s="141" t="s">
        <v>1125</v>
      </c>
      <c r="G185" s="142" t="s">
        <v>340</v>
      </c>
      <c r="H185" s="143">
        <v>45.81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1.184E-2</v>
      </c>
      <c r="R185" s="149">
        <f t="shared" si="22"/>
        <v>0.54239040000000005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2589</v>
      </c>
    </row>
    <row r="186" spans="2:65" s="1" customFormat="1" ht="37.9" customHeight="1">
      <c r="B186" s="28"/>
      <c r="C186" s="139" t="s">
        <v>490</v>
      </c>
      <c r="D186" s="139" t="s">
        <v>316</v>
      </c>
      <c r="E186" s="140" t="s">
        <v>1127</v>
      </c>
      <c r="F186" s="141" t="s">
        <v>1128</v>
      </c>
      <c r="G186" s="142" t="s">
        <v>340</v>
      </c>
      <c r="H186" s="143">
        <v>3.78</v>
      </c>
      <c r="I186" s="144"/>
      <c r="J186" s="145">
        <f t="shared" si="20"/>
        <v>0</v>
      </c>
      <c r="K186" s="146"/>
      <c r="L186" s="28"/>
      <c r="M186" s="147" t="s">
        <v>1</v>
      </c>
      <c r="N186" s="148" t="s">
        <v>40</v>
      </c>
      <c r="P186" s="149">
        <f t="shared" si="21"/>
        <v>0</v>
      </c>
      <c r="Q186" s="149">
        <v>1.2149999999999999E-2</v>
      </c>
      <c r="R186" s="149">
        <f t="shared" si="22"/>
        <v>4.5926999999999996E-2</v>
      </c>
      <c r="S186" s="149">
        <v>0</v>
      </c>
      <c r="T186" s="150">
        <f t="shared" si="23"/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2590</v>
      </c>
    </row>
    <row r="187" spans="2:65" s="1" customFormat="1" ht="24.2" customHeight="1">
      <c r="B187" s="28"/>
      <c r="C187" s="139" t="s">
        <v>494</v>
      </c>
      <c r="D187" s="139" t="s">
        <v>316</v>
      </c>
      <c r="E187" s="140" t="s">
        <v>858</v>
      </c>
      <c r="F187" s="141" t="s">
        <v>859</v>
      </c>
      <c r="G187" s="142" t="s">
        <v>333</v>
      </c>
      <c r="H187" s="143">
        <v>5.343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2591</v>
      </c>
    </row>
    <row r="188" spans="2:65" s="11" customFormat="1" ht="22.9" customHeight="1">
      <c r="B188" s="127"/>
      <c r="D188" s="128" t="s">
        <v>73</v>
      </c>
      <c r="E188" s="137" t="s">
        <v>567</v>
      </c>
      <c r="F188" s="137" t="s">
        <v>568</v>
      </c>
      <c r="I188" s="130"/>
      <c r="J188" s="138">
        <f>BK188</f>
        <v>0</v>
      </c>
      <c r="L188" s="127"/>
      <c r="M188" s="132"/>
      <c r="P188" s="133">
        <f>SUM(P189:P206)</f>
        <v>0</v>
      </c>
      <c r="R188" s="133">
        <f>SUM(R189:R206)</f>
        <v>1.1247741200000001</v>
      </c>
      <c r="T188" s="134">
        <f>SUM(T189:T206)</f>
        <v>0</v>
      </c>
      <c r="AR188" s="128" t="s">
        <v>86</v>
      </c>
      <c r="AT188" s="135" t="s">
        <v>73</v>
      </c>
      <c r="AU188" s="135" t="s">
        <v>81</v>
      </c>
      <c r="AY188" s="128" t="s">
        <v>314</v>
      </c>
      <c r="BK188" s="136">
        <f>SUM(BK189:BK206)</f>
        <v>0</v>
      </c>
    </row>
    <row r="189" spans="2:65" s="1" customFormat="1" ht="16.5" customHeight="1">
      <c r="B189" s="28"/>
      <c r="C189" s="139" t="s">
        <v>498</v>
      </c>
      <c r="D189" s="139" t="s">
        <v>316</v>
      </c>
      <c r="E189" s="140" t="s">
        <v>1132</v>
      </c>
      <c r="F189" s="141" t="s">
        <v>1133</v>
      </c>
      <c r="G189" s="142" t="s">
        <v>376</v>
      </c>
      <c r="H189" s="143">
        <v>3.65</v>
      </c>
      <c r="I189" s="144"/>
      <c r="J189" s="145">
        <f t="shared" ref="J189:J206" si="30">ROUND(I189*H189,2)</f>
        <v>0</v>
      </c>
      <c r="K189" s="146"/>
      <c r="L189" s="28"/>
      <c r="M189" s="147" t="s">
        <v>1</v>
      </c>
      <c r="N189" s="148" t="s">
        <v>40</v>
      </c>
      <c r="P189" s="149">
        <f t="shared" ref="P189:P206" si="31">O189*H189</f>
        <v>0</v>
      </c>
      <c r="Q189" s="149">
        <v>1.0000000000000001E-5</v>
      </c>
      <c r="R189" s="149">
        <f t="shared" ref="R189:R206" si="32">Q189*H189</f>
        <v>3.65E-5</v>
      </c>
      <c r="S189" s="149">
        <v>0</v>
      </c>
      <c r="T189" s="150">
        <f t="shared" ref="T189:T206" si="33">S189*H189</f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ref="BE189:BE206" si="34">IF(N189="základná",J189,0)</f>
        <v>0</v>
      </c>
      <c r="BF189" s="152">
        <f t="shared" ref="BF189:BF206" si="35">IF(N189="znížená",J189,0)</f>
        <v>0</v>
      </c>
      <c r="BG189" s="152">
        <f t="shared" ref="BG189:BG206" si="36">IF(N189="zákl. prenesená",J189,0)</f>
        <v>0</v>
      </c>
      <c r="BH189" s="152">
        <f t="shared" ref="BH189:BH206" si="37">IF(N189="zníž. prenesená",J189,0)</f>
        <v>0</v>
      </c>
      <c r="BI189" s="152">
        <f t="shared" ref="BI189:BI206" si="38">IF(N189="nulová",J189,0)</f>
        <v>0</v>
      </c>
      <c r="BJ189" s="13" t="s">
        <v>86</v>
      </c>
      <c r="BK189" s="152">
        <f t="shared" ref="BK189:BK206" si="39">ROUND(I189*H189,2)</f>
        <v>0</v>
      </c>
      <c r="BL189" s="13" t="s">
        <v>378</v>
      </c>
      <c r="BM189" s="151" t="s">
        <v>2592</v>
      </c>
    </row>
    <row r="190" spans="2:65" s="1" customFormat="1" ht="16.5" customHeight="1">
      <c r="B190" s="28"/>
      <c r="C190" s="158" t="s">
        <v>504</v>
      </c>
      <c r="D190" s="158" t="s">
        <v>644</v>
      </c>
      <c r="E190" s="159" t="s">
        <v>1136</v>
      </c>
      <c r="F190" s="160" t="s">
        <v>1137</v>
      </c>
      <c r="G190" s="161" t="s">
        <v>376</v>
      </c>
      <c r="H190" s="162">
        <v>3.6869999999999998</v>
      </c>
      <c r="I190" s="163"/>
      <c r="J190" s="164">
        <f t="shared" si="30"/>
        <v>0</v>
      </c>
      <c r="K190" s="165"/>
      <c r="L190" s="166"/>
      <c r="M190" s="167" t="s">
        <v>1</v>
      </c>
      <c r="N190" s="168" t="s">
        <v>40</v>
      </c>
      <c r="P190" s="149">
        <f t="shared" si="31"/>
        <v>0</v>
      </c>
      <c r="Q190" s="149">
        <v>2.9999999999999997E-4</v>
      </c>
      <c r="R190" s="149">
        <f t="shared" si="32"/>
        <v>1.1060999999999998E-3</v>
      </c>
      <c r="S190" s="149">
        <v>0</v>
      </c>
      <c r="T190" s="150">
        <f t="shared" si="3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3" t="s">
        <v>86</v>
      </c>
      <c r="BK190" s="152">
        <f t="shared" si="39"/>
        <v>0</v>
      </c>
      <c r="BL190" s="13" t="s">
        <v>378</v>
      </c>
      <c r="BM190" s="151" t="s">
        <v>2593</v>
      </c>
    </row>
    <row r="191" spans="2:65" s="1" customFormat="1" ht="16.5" customHeight="1">
      <c r="B191" s="28"/>
      <c r="C191" s="139" t="s">
        <v>512</v>
      </c>
      <c r="D191" s="139" t="s">
        <v>316</v>
      </c>
      <c r="E191" s="140" t="s">
        <v>1140</v>
      </c>
      <c r="F191" s="141" t="s">
        <v>1141</v>
      </c>
      <c r="G191" s="142" t="s">
        <v>376</v>
      </c>
      <c r="H191" s="143">
        <v>38.270000000000003</v>
      </c>
      <c r="I191" s="144"/>
      <c r="J191" s="145">
        <f t="shared" si="30"/>
        <v>0</v>
      </c>
      <c r="K191" s="146"/>
      <c r="L191" s="28"/>
      <c r="M191" s="147" t="s">
        <v>1</v>
      </c>
      <c r="N191" s="148" t="s">
        <v>40</v>
      </c>
      <c r="P191" s="149">
        <f t="shared" si="31"/>
        <v>0</v>
      </c>
      <c r="Q191" s="149">
        <v>4.0000000000000003E-5</v>
      </c>
      <c r="R191" s="149">
        <f t="shared" si="32"/>
        <v>1.5308000000000003E-3</v>
      </c>
      <c r="S191" s="149">
        <v>0</v>
      </c>
      <c r="T191" s="150">
        <f t="shared" si="3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86</v>
      </c>
      <c r="BK191" s="152">
        <f t="shared" si="39"/>
        <v>0</v>
      </c>
      <c r="BL191" s="13" t="s">
        <v>378</v>
      </c>
      <c r="BM191" s="151" t="s">
        <v>2594</v>
      </c>
    </row>
    <row r="192" spans="2:65" s="1" customFormat="1" ht="24.2" customHeight="1">
      <c r="B192" s="28"/>
      <c r="C192" s="158" t="s">
        <v>518</v>
      </c>
      <c r="D192" s="158" t="s">
        <v>644</v>
      </c>
      <c r="E192" s="159" t="s">
        <v>1144</v>
      </c>
      <c r="F192" s="160" t="s">
        <v>1145</v>
      </c>
      <c r="G192" s="161" t="s">
        <v>376</v>
      </c>
      <c r="H192" s="162">
        <v>38.652999999999999</v>
      </c>
      <c r="I192" s="163"/>
      <c r="J192" s="164">
        <f t="shared" si="30"/>
        <v>0</v>
      </c>
      <c r="K192" s="165"/>
      <c r="L192" s="166"/>
      <c r="M192" s="167" t="s">
        <v>1</v>
      </c>
      <c r="N192" s="168" t="s">
        <v>40</v>
      </c>
      <c r="P192" s="149">
        <f t="shared" si="31"/>
        <v>0</v>
      </c>
      <c r="Q192" s="149">
        <v>1.6299999999999999E-3</v>
      </c>
      <c r="R192" s="149">
        <f t="shared" si="32"/>
        <v>6.3004389999999993E-2</v>
      </c>
      <c r="S192" s="149">
        <v>0</v>
      </c>
      <c r="T192" s="150">
        <f t="shared" si="3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86</v>
      </c>
      <c r="BK192" s="152">
        <f t="shared" si="39"/>
        <v>0</v>
      </c>
      <c r="BL192" s="13" t="s">
        <v>378</v>
      </c>
      <c r="BM192" s="151" t="s">
        <v>2595</v>
      </c>
    </row>
    <row r="193" spans="2:65" s="1" customFormat="1" ht="16.5" customHeight="1">
      <c r="B193" s="28"/>
      <c r="C193" s="139" t="s">
        <v>524</v>
      </c>
      <c r="D193" s="139" t="s">
        <v>316</v>
      </c>
      <c r="E193" s="140" t="s">
        <v>1148</v>
      </c>
      <c r="F193" s="141" t="s">
        <v>1149</v>
      </c>
      <c r="G193" s="142" t="s">
        <v>376</v>
      </c>
      <c r="H193" s="143">
        <v>50.37</v>
      </c>
      <c r="I193" s="144"/>
      <c r="J193" s="145">
        <f t="shared" si="30"/>
        <v>0</v>
      </c>
      <c r="K193" s="146"/>
      <c r="L193" s="28"/>
      <c r="M193" s="147" t="s">
        <v>1</v>
      </c>
      <c r="N193" s="148" t="s">
        <v>40</v>
      </c>
      <c r="P193" s="149">
        <f t="shared" si="31"/>
        <v>0</v>
      </c>
      <c r="Q193" s="149">
        <v>4.5000000000000003E-5</v>
      </c>
      <c r="R193" s="149">
        <f t="shared" si="32"/>
        <v>2.2666499999999998E-3</v>
      </c>
      <c r="S193" s="149">
        <v>0</v>
      </c>
      <c r="T193" s="150">
        <f t="shared" si="3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86</v>
      </c>
      <c r="BK193" s="152">
        <f t="shared" si="39"/>
        <v>0</v>
      </c>
      <c r="BL193" s="13" t="s">
        <v>378</v>
      </c>
      <c r="BM193" s="151" t="s">
        <v>2596</v>
      </c>
    </row>
    <row r="194" spans="2:65" s="1" customFormat="1" ht="24.2" customHeight="1">
      <c r="B194" s="28"/>
      <c r="C194" s="158" t="s">
        <v>528</v>
      </c>
      <c r="D194" s="158" t="s">
        <v>644</v>
      </c>
      <c r="E194" s="159" t="s">
        <v>1152</v>
      </c>
      <c r="F194" s="160" t="s">
        <v>1153</v>
      </c>
      <c r="G194" s="161" t="s">
        <v>340</v>
      </c>
      <c r="H194" s="162">
        <v>2.8460000000000001</v>
      </c>
      <c r="I194" s="163"/>
      <c r="J194" s="164">
        <f t="shared" si="30"/>
        <v>0</v>
      </c>
      <c r="K194" s="165"/>
      <c r="L194" s="166"/>
      <c r="M194" s="167" t="s">
        <v>1</v>
      </c>
      <c r="N194" s="168" t="s">
        <v>40</v>
      </c>
      <c r="P194" s="149">
        <f t="shared" si="31"/>
        <v>0</v>
      </c>
      <c r="Q194" s="149">
        <v>3.0000000000000001E-3</v>
      </c>
      <c r="R194" s="149">
        <f t="shared" si="32"/>
        <v>8.5380000000000005E-3</v>
      </c>
      <c r="S194" s="149">
        <v>0</v>
      </c>
      <c r="T194" s="150">
        <f t="shared" si="33"/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86</v>
      </c>
      <c r="BK194" s="152">
        <f t="shared" si="39"/>
        <v>0</v>
      </c>
      <c r="BL194" s="13" t="s">
        <v>378</v>
      </c>
      <c r="BM194" s="151" t="s">
        <v>2597</v>
      </c>
    </row>
    <row r="195" spans="2:65" s="1" customFormat="1" ht="24.2" customHeight="1">
      <c r="B195" s="28"/>
      <c r="C195" s="158" t="s">
        <v>532</v>
      </c>
      <c r="D195" s="158" t="s">
        <v>644</v>
      </c>
      <c r="E195" s="159" t="s">
        <v>1156</v>
      </c>
      <c r="F195" s="160" t="s">
        <v>1157</v>
      </c>
      <c r="G195" s="161" t="s">
        <v>340</v>
      </c>
      <c r="H195" s="162">
        <v>1.234</v>
      </c>
      <c r="I195" s="163"/>
      <c r="J195" s="164">
        <f t="shared" si="30"/>
        <v>0</v>
      </c>
      <c r="K195" s="165"/>
      <c r="L195" s="166"/>
      <c r="M195" s="167" t="s">
        <v>1</v>
      </c>
      <c r="N195" s="168" t="s">
        <v>40</v>
      </c>
      <c r="P195" s="149">
        <f t="shared" si="31"/>
        <v>0</v>
      </c>
      <c r="Q195" s="149">
        <v>3.0000000000000001E-3</v>
      </c>
      <c r="R195" s="149">
        <f t="shared" si="32"/>
        <v>3.702E-3</v>
      </c>
      <c r="S195" s="149">
        <v>0</v>
      </c>
      <c r="T195" s="150">
        <f t="shared" si="33"/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86</v>
      </c>
      <c r="BK195" s="152">
        <f t="shared" si="39"/>
        <v>0</v>
      </c>
      <c r="BL195" s="13" t="s">
        <v>378</v>
      </c>
      <c r="BM195" s="151" t="s">
        <v>2598</v>
      </c>
    </row>
    <row r="196" spans="2:65" s="1" customFormat="1" ht="16.5" customHeight="1">
      <c r="B196" s="28"/>
      <c r="C196" s="139" t="s">
        <v>538</v>
      </c>
      <c r="D196" s="139" t="s">
        <v>316</v>
      </c>
      <c r="E196" s="140" t="s">
        <v>1160</v>
      </c>
      <c r="F196" s="141" t="s">
        <v>1161</v>
      </c>
      <c r="G196" s="142" t="s">
        <v>376</v>
      </c>
      <c r="H196" s="143">
        <v>56.1</v>
      </c>
      <c r="I196" s="144"/>
      <c r="J196" s="145">
        <f t="shared" si="30"/>
        <v>0</v>
      </c>
      <c r="K196" s="146"/>
      <c r="L196" s="28"/>
      <c r="M196" s="147" t="s">
        <v>1</v>
      </c>
      <c r="N196" s="148" t="s">
        <v>40</v>
      </c>
      <c r="P196" s="149">
        <f t="shared" si="31"/>
        <v>0</v>
      </c>
      <c r="Q196" s="149">
        <v>4.0000000000000003E-5</v>
      </c>
      <c r="R196" s="149">
        <f t="shared" si="32"/>
        <v>2.2440000000000003E-3</v>
      </c>
      <c r="S196" s="149">
        <v>0</v>
      </c>
      <c r="T196" s="150">
        <f t="shared" si="33"/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86</v>
      </c>
      <c r="BK196" s="152">
        <f t="shared" si="39"/>
        <v>0</v>
      </c>
      <c r="BL196" s="13" t="s">
        <v>378</v>
      </c>
      <c r="BM196" s="151" t="s">
        <v>2599</v>
      </c>
    </row>
    <row r="197" spans="2:65" s="1" customFormat="1" ht="16.5" customHeight="1">
      <c r="B197" s="28"/>
      <c r="C197" s="158" t="s">
        <v>542</v>
      </c>
      <c r="D197" s="158" t="s">
        <v>644</v>
      </c>
      <c r="E197" s="159" t="s">
        <v>1164</v>
      </c>
      <c r="F197" s="160" t="s">
        <v>1165</v>
      </c>
      <c r="G197" s="161" t="s">
        <v>340</v>
      </c>
      <c r="H197" s="162">
        <v>5.7220000000000004</v>
      </c>
      <c r="I197" s="163"/>
      <c r="J197" s="164">
        <f t="shared" si="30"/>
        <v>0</v>
      </c>
      <c r="K197" s="165"/>
      <c r="L197" s="166"/>
      <c r="M197" s="167" t="s">
        <v>1</v>
      </c>
      <c r="N197" s="168" t="s">
        <v>40</v>
      </c>
      <c r="P197" s="149">
        <f t="shared" si="31"/>
        <v>0</v>
      </c>
      <c r="Q197" s="149">
        <v>4.2500000000000003E-3</v>
      </c>
      <c r="R197" s="149">
        <f t="shared" si="32"/>
        <v>2.4318500000000003E-2</v>
      </c>
      <c r="S197" s="149">
        <v>0</v>
      </c>
      <c r="T197" s="150">
        <f t="shared" si="33"/>
        <v>0</v>
      </c>
      <c r="AR197" s="151" t="s">
        <v>442</v>
      </c>
      <c r="AT197" s="151" t="s">
        <v>644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378</v>
      </c>
      <c r="BM197" s="151" t="s">
        <v>2600</v>
      </c>
    </row>
    <row r="198" spans="2:65" s="1" customFormat="1" ht="24.2" customHeight="1">
      <c r="B198" s="28"/>
      <c r="C198" s="139" t="s">
        <v>548</v>
      </c>
      <c r="D198" s="139" t="s">
        <v>316</v>
      </c>
      <c r="E198" s="140" t="s">
        <v>1168</v>
      </c>
      <c r="F198" s="141" t="s">
        <v>1169</v>
      </c>
      <c r="G198" s="142" t="s">
        <v>340</v>
      </c>
      <c r="H198" s="143">
        <v>52.44</v>
      </c>
      <c r="I198" s="144"/>
      <c r="J198" s="145">
        <f t="shared" si="30"/>
        <v>0</v>
      </c>
      <c r="K198" s="146"/>
      <c r="L198" s="28"/>
      <c r="M198" s="147" t="s">
        <v>1</v>
      </c>
      <c r="N198" s="148" t="s">
        <v>40</v>
      </c>
      <c r="P198" s="149">
        <f t="shared" si="31"/>
        <v>0</v>
      </c>
      <c r="Q198" s="149">
        <v>2.9999999999999997E-4</v>
      </c>
      <c r="R198" s="149">
        <f t="shared" si="32"/>
        <v>1.5731999999999999E-2</v>
      </c>
      <c r="S198" s="149">
        <v>0</v>
      </c>
      <c r="T198" s="150">
        <f t="shared" si="33"/>
        <v>0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378</v>
      </c>
      <c r="BM198" s="151" t="s">
        <v>2601</v>
      </c>
    </row>
    <row r="199" spans="2:65" s="1" customFormat="1" ht="24.2" customHeight="1">
      <c r="B199" s="28"/>
      <c r="C199" s="158" t="s">
        <v>552</v>
      </c>
      <c r="D199" s="158" t="s">
        <v>644</v>
      </c>
      <c r="E199" s="159" t="s">
        <v>1172</v>
      </c>
      <c r="F199" s="160" t="s">
        <v>1153</v>
      </c>
      <c r="G199" s="161" t="s">
        <v>340</v>
      </c>
      <c r="H199" s="162">
        <v>54.012999999999998</v>
      </c>
      <c r="I199" s="163"/>
      <c r="J199" s="164">
        <f t="shared" si="30"/>
        <v>0</v>
      </c>
      <c r="K199" s="165"/>
      <c r="L199" s="166"/>
      <c r="M199" s="167" t="s">
        <v>1</v>
      </c>
      <c r="N199" s="168" t="s">
        <v>40</v>
      </c>
      <c r="P199" s="149">
        <f t="shared" si="31"/>
        <v>0</v>
      </c>
      <c r="Q199" s="149">
        <v>3.0000000000000001E-3</v>
      </c>
      <c r="R199" s="149">
        <f t="shared" si="32"/>
        <v>0.16203899999999999</v>
      </c>
      <c r="S199" s="149">
        <v>0</v>
      </c>
      <c r="T199" s="150">
        <f t="shared" si="33"/>
        <v>0</v>
      </c>
      <c r="AR199" s="151" t="s">
        <v>442</v>
      </c>
      <c r="AT199" s="151" t="s">
        <v>644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378</v>
      </c>
      <c r="BM199" s="151" t="s">
        <v>2602</v>
      </c>
    </row>
    <row r="200" spans="2:65" s="1" customFormat="1" ht="24.2" customHeight="1">
      <c r="B200" s="28"/>
      <c r="C200" s="139" t="s">
        <v>559</v>
      </c>
      <c r="D200" s="139" t="s">
        <v>316</v>
      </c>
      <c r="E200" s="140" t="s">
        <v>1168</v>
      </c>
      <c r="F200" s="141" t="s">
        <v>1169</v>
      </c>
      <c r="G200" s="142" t="s">
        <v>340</v>
      </c>
      <c r="H200" s="143">
        <v>32.68</v>
      </c>
      <c r="I200" s="144"/>
      <c r="J200" s="145">
        <f t="shared" si="30"/>
        <v>0</v>
      </c>
      <c r="K200" s="146"/>
      <c r="L200" s="28"/>
      <c r="M200" s="147" t="s">
        <v>1</v>
      </c>
      <c r="N200" s="148" t="s">
        <v>40</v>
      </c>
      <c r="P200" s="149">
        <f t="shared" si="31"/>
        <v>0</v>
      </c>
      <c r="Q200" s="149">
        <v>2.9999999999999997E-4</v>
      </c>
      <c r="R200" s="149">
        <f t="shared" si="32"/>
        <v>9.8039999999999985E-3</v>
      </c>
      <c r="S200" s="149">
        <v>0</v>
      </c>
      <c r="T200" s="150">
        <f t="shared" si="33"/>
        <v>0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378</v>
      </c>
      <c r="BM200" s="151" t="s">
        <v>2603</v>
      </c>
    </row>
    <row r="201" spans="2:65" s="1" customFormat="1" ht="24.2" customHeight="1">
      <c r="B201" s="28"/>
      <c r="C201" s="158" t="s">
        <v>563</v>
      </c>
      <c r="D201" s="158" t="s">
        <v>644</v>
      </c>
      <c r="E201" s="159" t="s">
        <v>1156</v>
      </c>
      <c r="F201" s="160" t="s">
        <v>1157</v>
      </c>
      <c r="G201" s="161" t="s">
        <v>340</v>
      </c>
      <c r="H201" s="162">
        <v>33.659999999999997</v>
      </c>
      <c r="I201" s="163"/>
      <c r="J201" s="164">
        <f t="shared" si="30"/>
        <v>0</v>
      </c>
      <c r="K201" s="165"/>
      <c r="L201" s="166"/>
      <c r="M201" s="167" t="s">
        <v>1</v>
      </c>
      <c r="N201" s="168" t="s">
        <v>40</v>
      </c>
      <c r="P201" s="149">
        <f t="shared" si="31"/>
        <v>0</v>
      </c>
      <c r="Q201" s="149">
        <v>3.0000000000000001E-3</v>
      </c>
      <c r="R201" s="149">
        <f t="shared" si="32"/>
        <v>0.10097999999999999</v>
      </c>
      <c r="S201" s="149">
        <v>0</v>
      </c>
      <c r="T201" s="150">
        <f t="shared" si="33"/>
        <v>0</v>
      </c>
      <c r="AR201" s="151" t="s">
        <v>442</v>
      </c>
      <c r="AT201" s="151" t="s">
        <v>644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378</v>
      </c>
      <c r="BM201" s="151" t="s">
        <v>2604</v>
      </c>
    </row>
    <row r="202" spans="2:65" s="1" customFormat="1" ht="24.2" customHeight="1">
      <c r="B202" s="28"/>
      <c r="C202" s="139" t="s">
        <v>569</v>
      </c>
      <c r="D202" s="139" t="s">
        <v>316</v>
      </c>
      <c r="E202" s="140" t="s">
        <v>1179</v>
      </c>
      <c r="F202" s="141" t="s">
        <v>1180</v>
      </c>
      <c r="G202" s="142" t="s">
        <v>340</v>
      </c>
      <c r="H202" s="143">
        <v>110.34</v>
      </c>
      <c r="I202" s="144"/>
      <c r="J202" s="145">
        <f t="shared" si="30"/>
        <v>0</v>
      </c>
      <c r="K202" s="146"/>
      <c r="L202" s="28"/>
      <c r="M202" s="147" t="s">
        <v>1</v>
      </c>
      <c r="N202" s="148" t="s">
        <v>40</v>
      </c>
      <c r="P202" s="149">
        <f t="shared" si="31"/>
        <v>0</v>
      </c>
      <c r="Q202" s="149">
        <v>4.4999999999999999E-4</v>
      </c>
      <c r="R202" s="149">
        <f t="shared" si="32"/>
        <v>4.9653000000000003E-2</v>
      </c>
      <c r="S202" s="149">
        <v>0</v>
      </c>
      <c r="T202" s="150">
        <f t="shared" si="33"/>
        <v>0</v>
      </c>
      <c r="AR202" s="151" t="s">
        <v>378</v>
      </c>
      <c r="AT202" s="151" t="s">
        <v>316</v>
      </c>
      <c r="AU202" s="151" t="s">
        <v>86</v>
      </c>
      <c r="AY202" s="13" t="s">
        <v>314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86</v>
      </c>
      <c r="BK202" s="152">
        <f t="shared" si="39"/>
        <v>0</v>
      </c>
      <c r="BL202" s="13" t="s">
        <v>378</v>
      </c>
      <c r="BM202" s="151" t="s">
        <v>2605</v>
      </c>
    </row>
    <row r="203" spans="2:65" s="1" customFormat="1" ht="16.5" customHeight="1">
      <c r="B203" s="28"/>
      <c r="C203" s="158" t="s">
        <v>573</v>
      </c>
      <c r="D203" s="158" t="s">
        <v>644</v>
      </c>
      <c r="E203" s="159" t="s">
        <v>1164</v>
      </c>
      <c r="F203" s="160" t="s">
        <v>1165</v>
      </c>
      <c r="G203" s="161" t="s">
        <v>340</v>
      </c>
      <c r="H203" s="162">
        <v>115.857</v>
      </c>
      <c r="I203" s="163"/>
      <c r="J203" s="164">
        <f t="shared" si="30"/>
        <v>0</v>
      </c>
      <c r="K203" s="165"/>
      <c r="L203" s="166"/>
      <c r="M203" s="167" t="s">
        <v>1</v>
      </c>
      <c r="N203" s="168" t="s">
        <v>40</v>
      </c>
      <c r="P203" s="149">
        <f t="shared" si="31"/>
        <v>0</v>
      </c>
      <c r="Q203" s="149">
        <v>4.2500000000000003E-3</v>
      </c>
      <c r="R203" s="149">
        <f t="shared" si="32"/>
        <v>0.49239225000000003</v>
      </c>
      <c r="S203" s="149">
        <v>0</v>
      </c>
      <c r="T203" s="150">
        <f t="shared" si="33"/>
        <v>0</v>
      </c>
      <c r="AR203" s="151" t="s">
        <v>442</v>
      </c>
      <c r="AT203" s="151" t="s">
        <v>644</v>
      </c>
      <c r="AU203" s="151" t="s">
        <v>86</v>
      </c>
      <c r="AY203" s="13" t="s">
        <v>314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86</v>
      </c>
      <c r="BK203" s="152">
        <f t="shared" si="39"/>
        <v>0</v>
      </c>
      <c r="BL203" s="13" t="s">
        <v>378</v>
      </c>
      <c r="BM203" s="151" t="s">
        <v>2606</v>
      </c>
    </row>
    <row r="204" spans="2:65" s="1" customFormat="1" ht="24.2" customHeight="1">
      <c r="B204" s="28"/>
      <c r="C204" s="139" t="s">
        <v>1391</v>
      </c>
      <c r="D204" s="139" t="s">
        <v>316</v>
      </c>
      <c r="E204" s="140" t="s">
        <v>1185</v>
      </c>
      <c r="F204" s="141" t="s">
        <v>1186</v>
      </c>
      <c r="G204" s="142" t="s">
        <v>340</v>
      </c>
      <c r="H204" s="143">
        <v>72.75</v>
      </c>
      <c r="I204" s="144"/>
      <c r="J204" s="145">
        <f t="shared" si="30"/>
        <v>0</v>
      </c>
      <c r="K204" s="146"/>
      <c r="L204" s="28"/>
      <c r="M204" s="147" t="s">
        <v>1</v>
      </c>
      <c r="N204" s="148" t="s">
        <v>40</v>
      </c>
      <c r="P204" s="149">
        <f t="shared" si="31"/>
        <v>0</v>
      </c>
      <c r="Q204" s="149">
        <v>2.9999999999999997E-4</v>
      </c>
      <c r="R204" s="149">
        <f t="shared" si="32"/>
        <v>2.1824999999999997E-2</v>
      </c>
      <c r="S204" s="149">
        <v>0</v>
      </c>
      <c r="T204" s="150">
        <f t="shared" si="33"/>
        <v>0</v>
      </c>
      <c r="AR204" s="151" t="s">
        <v>378</v>
      </c>
      <c r="AT204" s="151" t="s">
        <v>316</v>
      </c>
      <c r="AU204" s="151" t="s">
        <v>86</v>
      </c>
      <c r="AY204" s="13" t="s">
        <v>314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86</v>
      </c>
      <c r="BK204" s="152">
        <f t="shared" si="39"/>
        <v>0</v>
      </c>
      <c r="BL204" s="13" t="s">
        <v>378</v>
      </c>
      <c r="BM204" s="151" t="s">
        <v>2607</v>
      </c>
    </row>
    <row r="205" spans="2:65" s="1" customFormat="1" ht="24.2" customHeight="1">
      <c r="B205" s="28"/>
      <c r="C205" s="158" t="s">
        <v>1395</v>
      </c>
      <c r="D205" s="158" t="s">
        <v>644</v>
      </c>
      <c r="E205" s="159" t="s">
        <v>1189</v>
      </c>
      <c r="F205" s="160" t="s">
        <v>1190</v>
      </c>
      <c r="G205" s="161" t="s">
        <v>340</v>
      </c>
      <c r="H205" s="162">
        <v>74.933000000000007</v>
      </c>
      <c r="I205" s="163"/>
      <c r="J205" s="164">
        <f t="shared" si="30"/>
        <v>0</v>
      </c>
      <c r="K205" s="165"/>
      <c r="L205" s="166"/>
      <c r="M205" s="167" t="s">
        <v>1</v>
      </c>
      <c r="N205" s="168" t="s">
        <v>40</v>
      </c>
      <c r="P205" s="149">
        <f t="shared" si="31"/>
        <v>0</v>
      </c>
      <c r="Q205" s="149">
        <v>2.2100000000000002E-3</v>
      </c>
      <c r="R205" s="149">
        <f t="shared" si="32"/>
        <v>0.16560193000000004</v>
      </c>
      <c r="S205" s="149">
        <v>0</v>
      </c>
      <c r="T205" s="150">
        <f t="shared" si="33"/>
        <v>0</v>
      </c>
      <c r="AR205" s="151" t="s">
        <v>442</v>
      </c>
      <c r="AT205" s="151" t="s">
        <v>644</v>
      </c>
      <c r="AU205" s="151" t="s">
        <v>86</v>
      </c>
      <c r="AY205" s="13" t="s">
        <v>314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86</v>
      </c>
      <c r="BK205" s="152">
        <f t="shared" si="39"/>
        <v>0</v>
      </c>
      <c r="BL205" s="13" t="s">
        <v>378</v>
      </c>
      <c r="BM205" s="151" t="s">
        <v>2608</v>
      </c>
    </row>
    <row r="206" spans="2:65" s="1" customFormat="1" ht="24.2" customHeight="1">
      <c r="B206" s="28"/>
      <c r="C206" s="139" t="s">
        <v>1399</v>
      </c>
      <c r="D206" s="139" t="s">
        <v>316</v>
      </c>
      <c r="E206" s="140" t="s">
        <v>1193</v>
      </c>
      <c r="F206" s="141" t="s">
        <v>1194</v>
      </c>
      <c r="G206" s="142" t="s">
        <v>333</v>
      </c>
      <c r="H206" s="143">
        <v>1.125</v>
      </c>
      <c r="I206" s="144"/>
      <c r="J206" s="145">
        <f t="shared" si="30"/>
        <v>0</v>
      </c>
      <c r="K206" s="146"/>
      <c r="L206" s="28"/>
      <c r="M206" s="147" t="s">
        <v>1</v>
      </c>
      <c r="N206" s="148" t="s">
        <v>40</v>
      </c>
      <c r="P206" s="149">
        <f t="shared" si="31"/>
        <v>0</v>
      </c>
      <c r="Q206" s="149">
        <v>0</v>
      </c>
      <c r="R206" s="149">
        <f t="shared" si="32"/>
        <v>0</v>
      </c>
      <c r="S206" s="149">
        <v>0</v>
      </c>
      <c r="T206" s="150">
        <f t="shared" si="33"/>
        <v>0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86</v>
      </c>
      <c r="BK206" s="152">
        <f t="shared" si="39"/>
        <v>0</v>
      </c>
      <c r="BL206" s="13" t="s">
        <v>378</v>
      </c>
      <c r="BM206" s="151" t="s">
        <v>2609</v>
      </c>
    </row>
    <row r="207" spans="2:65" s="11" customFormat="1" ht="22.9" customHeight="1">
      <c r="B207" s="127"/>
      <c r="D207" s="128" t="s">
        <v>73</v>
      </c>
      <c r="E207" s="137" t="s">
        <v>1196</v>
      </c>
      <c r="F207" s="137" t="s">
        <v>1197</v>
      </c>
      <c r="I207" s="130"/>
      <c r="J207" s="138">
        <f>BK207</f>
        <v>0</v>
      </c>
      <c r="L207" s="127"/>
      <c r="M207" s="132"/>
      <c r="P207" s="133">
        <f>SUM(P208:P212)</f>
        <v>0</v>
      </c>
      <c r="R207" s="133">
        <f>SUM(R208:R212)</f>
        <v>0.25396740959999997</v>
      </c>
      <c r="T207" s="134">
        <f>SUM(T208:T212)</f>
        <v>0</v>
      </c>
      <c r="AR207" s="128" t="s">
        <v>86</v>
      </c>
      <c r="AT207" s="135" t="s">
        <v>73</v>
      </c>
      <c r="AU207" s="135" t="s">
        <v>81</v>
      </c>
      <c r="AY207" s="128" t="s">
        <v>314</v>
      </c>
      <c r="BK207" s="136">
        <f>SUM(BK208:BK212)</f>
        <v>0</v>
      </c>
    </row>
    <row r="208" spans="2:65" s="1" customFormat="1" ht="24.2" customHeight="1">
      <c r="B208" s="28"/>
      <c r="C208" s="139" t="s">
        <v>1198</v>
      </c>
      <c r="D208" s="139" t="s">
        <v>316</v>
      </c>
      <c r="E208" s="140" t="s">
        <v>1199</v>
      </c>
      <c r="F208" s="141" t="s">
        <v>1200</v>
      </c>
      <c r="G208" s="142" t="s">
        <v>340</v>
      </c>
      <c r="H208" s="143">
        <v>538.26400000000001</v>
      </c>
      <c r="I208" s="144"/>
      <c r="J208" s="145">
        <f>ROUND(I208*H208,2)</f>
        <v>0</v>
      </c>
      <c r="K208" s="146"/>
      <c r="L208" s="28"/>
      <c r="M208" s="147" t="s">
        <v>1</v>
      </c>
      <c r="N208" s="148" t="s">
        <v>40</v>
      </c>
      <c r="P208" s="149">
        <f>O208*H208</f>
        <v>0</v>
      </c>
      <c r="Q208" s="149">
        <v>1E-4</v>
      </c>
      <c r="R208" s="149">
        <f>Q208*H208</f>
        <v>5.3826400000000003E-2</v>
      </c>
      <c r="S208" s="149">
        <v>0</v>
      </c>
      <c r="T208" s="150">
        <f>S208*H208</f>
        <v>0</v>
      </c>
      <c r="AR208" s="151" t="s">
        <v>378</v>
      </c>
      <c r="AT208" s="151" t="s">
        <v>316</v>
      </c>
      <c r="AU208" s="151" t="s">
        <v>86</v>
      </c>
      <c r="AY208" s="13" t="s">
        <v>314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3" t="s">
        <v>86</v>
      </c>
      <c r="BK208" s="152">
        <f>ROUND(I208*H208,2)</f>
        <v>0</v>
      </c>
      <c r="BL208" s="13" t="s">
        <v>378</v>
      </c>
      <c r="BM208" s="151" t="s">
        <v>2610</v>
      </c>
    </row>
    <row r="209" spans="2:65" s="1" customFormat="1" ht="24.2" customHeight="1">
      <c r="B209" s="28"/>
      <c r="C209" s="139" t="s">
        <v>1202</v>
      </c>
      <c r="D209" s="139" t="s">
        <v>316</v>
      </c>
      <c r="E209" s="140" t="s">
        <v>1203</v>
      </c>
      <c r="F209" s="141" t="s">
        <v>1204</v>
      </c>
      <c r="G209" s="142" t="s">
        <v>340</v>
      </c>
      <c r="H209" s="143">
        <v>294</v>
      </c>
      <c r="I209" s="144"/>
      <c r="J209" s="145">
        <f>ROUND(I209*H209,2)</f>
        <v>0</v>
      </c>
      <c r="K209" s="146"/>
      <c r="L209" s="28"/>
      <c r="M209" s="147" t="s">
        <v>1</v>
      </c>
      <c r="N209" s="148" t="s">
        <v>40</v>
      </c>
      <c r="P209" s="149">
        <f>O209*H209</f>
        <v>0</v>
      </c>
      <c r="Q209" s="149">
        <v>1.56E-4</v>
      </c>
      <c r="R209" s="149">
        <f>Q209*H209</f>
        <v>4.5864000000000002E-2</v>
      </c>
      <c r="S209" s="149">
        <v>0</v>
      </c>
      <c r="T209" s="150">
        <f>S209*H209</f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3" t="s">
        <v>86</v>
      </c>
      <c r="BK209" s="152">
        <f>ROUND(I209*H209,2)</f>
        <v>0</v>
      </c>
      <c r="BL209" s="13" t="s">
        <v>378</v>
      </c>
      <c r="BM209" s="151" t="s">
        <v>2611</v>
      </c>
    </row>
    <row r="210" spans="2:65" s="1" customFormat="1" ht="37.9" customHeight="1">
      <c r="B210" s="28"/>
      <c r="C210" s="139" t="s">
        <v>1206</v>
      </c>
      <c r="D210" s="139" t="s">
        <v>316</v>
      </c>
      <c r="E210" s="140" t="s">
        <v>1207</v>
      </c>
      <c r="F210" s="141" t="s">
        <v>1208</v>
      </c>
      <c r="G210" s="142" t="s">
        <v>340</v>
      </c>
      <c r="H210" s="143">
        <v>56.951999999999998</v>
      </c>
      <c r="I210" s="144"/>
      <c r="J210" s="145">
        <f>ROUND(I210*H210,2)</f>
        <v>0</v>
      </c>
      <c r="K210" s="146"/>
      <c r="L210" s="28"/>
      <c r="M210" s="147" t="s">
        <v>1</v>
      </c>
      <c r="N210" s="148" t="s">
        <v>40</v>
      </c>
      <c r="P210" s="149">
        <f>O210*H210</f>
        <v>0</v>
      </c>
      <c r="Q210" s="149">
        <v>3.168E-4</v>
      </c>
      <c r="R210" s="149">
        <f>Q210*H210</f>
        <v>1.8042393599999998E-2</v>
      </c>
      <c r="S210" s="149">
        <v>0</v>
      </c>
      <c r="T210" s="150">
        <f>S210*H210</f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3" t="s">
        <v>86</v>
      </c>
      <c r="BK210" s="152">
        <f>ROUND(I210*H210,2)</f>
        <v>0</v>
      </c>
      <c r="BL210" s="13" t="s">
        <v>378</v>
      </c>
      <c r="BM210" s="151" t="s">
        <v>2612</v>
      </c>
    </row>
    <row r="211" spans="2:65" s="1" customFormat="1" ht="44.25" customHeight="1">
      <c r="B211" s="28"/>
      <c r="C211" s="139" t="s">
        <v>1210</v>
      </c>
      <c r="D211" s="139" t="s">
        <v>316</v>
      </c>
      <c r="E211" s="140" t="s">
        <v>1211</v>
      </c>
      <c r="F211" s="141" t="s">
        <v>1212</v>
      </c>
      <c r="G211" s="142" t="s">
        <v>340</v>
      </c>
      <c r="H211" s="143">
        <v>347.12</v>
      </c>
      <c r="I211" s="144"/>
      <c r="J211" s="145">
        <f>ROUND(I211*H211,2)</f>
        <v>0</v>
      </c>
      <c r="K211" s="146"/>
      <c r="L211" s="28"/>
      <c r="M211" s="147" t="s">
        <v>1</v>
      </c>
      <c r="N211" s="148" t="s">
        <v>40</v>
      </c>
      <c r="P211" s="149">
        <f>O211*H211</f>
        <v>0</v>
      </c>
      <c r="Q211" s="149">
        <v>2.5329999999999998E-4</v>
      </c>
      <c r="R211" s="149">
        <f>Q211*H211</f>
        <v>8.7925495999999992E-2</v>
      </c>
      <c r="S211" s="149">
        <v>0</v>
      </c>
      <c r="T211" s="150">
        <f>S211*H211</f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3" t="s">
        <v>86</v>
      </c>
      <c r="BK211" s="152">
        <f>ROUND(I211*H211,2)</f>
        <v>0</v>
      </c>
      <c r="BL211" s="13" t="s">
        <v>378</v>
      </c>
      <c r="BM211" s="151" t="s">
        <v>2613</v>
      </c>
    </row>
    <row r="212" spans="2:65" s="1" customFormat="1" ht="24.2" customHeight="1">
      <c r="B212" s="28"/>
      <c r="C212" s="139" t="s">
        <v>1214</v>
      </c>
      <c r="D212" s="139" t="s">
        <v>316</v>
      </c>
      <c r="E212" s="140" t="s">
        <v>1215</v>
      </c>
      <c r="F212" s="141" t="s">
        <v>1216</v>
      </c>
      <c r="G212" s="142" t="s">
        <v>340</v>
      </c>
      <c r="H212" s="143">
        <v>134.19200000000001</v>
      </c>
      <c r="I212" s="144"/>
      <c r="J212" s="145">
        <f>ROUND(I212*H212,2)</f>
        <v>0</v>
      </c>
      <c r="K212" s="146"/>
      <c r="L212" s="28"/>
      <c r="M212" s="153" t="s">
        <v>1</v>
      </c>
      <c r="N212" s="154" t="s">
        <v>40</v>
      </c>
      <c r="O212" s="155"/>
      <c r="P212" s="156">
        <f>O212*H212</f>
        <v>0</v>
      </c>
      <c r="Q212" s="156">
        <v>3.6000000000000002E-4</v>
      </c>
      <c r="R212" s="156">
        <f>Q212*H212</f>
        <v>4.8309120000000004E-2</v>
      </c>
      <c r="S212" s="156">
        <v>0</v>
      </c>
      <c r="T212" s="157">
        <f>S212*H212</f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3" t="s">
        <v>86</v>
      </c>
      <c r="BK212" s="152">
        <f>ROUND(I212*H212,2)</f>
        <v>0</v>
      </c>
      <c r="BL212" s="13" t="s">
        <v>378</v>
      </c>
      <c r="BM212" s="151" t="s">
        <v>2614</v>
      </c>
    </row>
    <row r="213" spans="2:65" s="1" customFormat="1" ht="6.95" customHeight="1">
      <c r="B213" s="43"/>
      <c r="C213" s="44"/>
      <c r="D213" s="44"/>
      <c r="E213" s="44"/>
      <c r="F213" s="44"/>
      <c r="G213" s="44"/>
      <c r="H213" s="44"/>
      <c r="I213" s="44"/>
      <c r="J213" s="44"/>
      <c r="K213" s="44"/>
      <c r="L213" s="28"/>
    </row>
  </sheetData>
  <sheetProtection algorithmName="SHA-512" hashValue="cY831ah4/VzMVG6OXyixuZwBvv0y/Jt+nZn0qSG3lnAZkxyGeIGB0nT6vjExv8VbGB0FLWnnbhaBu2gGd/vKoA==" saltValue="otS4LqXyslIYQzkYjA3AMdd5wv/vWc844quFwRaCrmFSgMWeSNt1733Kx0xmfqAwttR7XBcFd76zFp9H/Y1U8w==" spinCount="100000" sheet="1" objects="1" scenarios="1" formatColumns="0" formatRows="0" autoFilter="0"/>
  <autoFilter ref="C133:K212" xr:uid="{00000000-0009-0000-0000-000010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25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146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2334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2615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ROUND(J145,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ROUND((SUM(BE145:BE251)),  2)</f>
        <v>0</v>
      </c>
      <c r="G37" s="96"/>
      <c r="H37" s="96"/>
      <c r="I37" s="97">
        <v>0.2</v>
      </c>
      <c r="J37" s="95">
        <f>ROUND(((SUM(BE145:BE251))*I37),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ROUND((SUM(BF145:BF251)),  2)</f>
        <v>0</v>
      </c>
      <c r="G38" s="96"/>
      <c r="H38" s="96"/>
      <c r="I38" s="97">
        <v>0.2</v>
      </c>
      <c r="J38" s="95">
        <f>ROUND(((SUM(BF145:BF251))*I38),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ROUND((SUM(BG145:BG251)),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ROUND((SUM(BH145:BH251)),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ROUND((SUM(BI145:BI251)),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2334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SO.102_ASR6 - Ostatné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J145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J146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J147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J150</f>
        <v>0</v>
      </c>
      <c r="L103" s="114"/>
    </row>
    <row r="104" spans="2:47" s="9" customFormat="1" ht="19.899999999999999" hidden="1" customHeight="1">
      <c r="B104" s="114"/>
      <c r="D104" s="115" t="s">
        <v>693</v>
      </c>
      <c r="E104" s="116"/>
      <c r="F104" s="116"/>
      <c r="G104" s="116"/>
      <c r="H104" s="116"/>
      <c r="I104" s="116"/>
      <c r="J104" s="117">
        <f>J154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J163</f>
        <v>0</v>
      </c>
      <c r="L105" s="114"/>
    </row>
    <row r="106" spans="2:47" s="9" customFormat="1" ht="19.899999999999999" hidden="1" customHeight="1">
      <c r="B106" s="114"/>
      <c r="D106" s="115" t="s">
        <v>1220</v>
      </c>
      <c r="E106" s="116"/>
      <c r="F106" s="116"/>
      <c r="G106" s="116"/>
      <c r="H106" s="116"/>
      <c r="I106" s="116"/>
      <c r="J106" s="117">
        <f>J172</f>
        <v>0</v>
      </c>
      <c r="L106" s="114"/>
    </row>
    <row r="107" spans="2:47" s="9" customFormat="1" ht="19.899999999999999" hidden="1" customHeight="1">
      <c r="B107" s="114"/>
      <c r="D107" s="115" t="s">
        <v>290</v>
      </c>
      <c r="E107" s="116"/>
      <c r="F107" s="116"/>
      <c r="G107" s="116"/>
      <c r="H107" s="116"/>
      <c r="I107" s="116"/>
      <c r="J107" s="117">
        <f>J175</f>
        <v>0</v>
      </c>
      <c r="L107" s="114"/>
    </row>
    <row r="108" spans="2:47" s="9" customFormat="1" ht="19.899999999999999" hidden="1" customHeight="1">
      <c r="B108" s="114"/>
      <c r="D108" s="115" t="s">
        <v>291</v>
      </c>
      <c r="E108" s="116"/>
      <c r="F108" s="116"/>
      <c r="G108" s="116"/>
      <c r="H108" s="116"/>
      <c r="I108" s="116"/>
      <c r="J108" s="117">
        <f>J187</f>
        <v>0</v>
      </c>
      <c r="L108" s="114"/>
    </row>
    <row r="109" spans="2:47" s="8" customFormat="1" ht="24.95" hidden="1" customHeight="1">
      <c r="B109" s="110"/>
      <c r="D109" s="111" t="s">
        <v>292</v>
      </c>
      <c r="E109" s="112"/>
      <c r="F109" s="112"/>
      <c r="G109" s="112"/>
      <c r="H109" s="112"/>
      <c r="I109" s="112"/>
      <c r="J109" s="113">
        <f>J189</f>
        <v>0</v>
      </c>
      <c r="L109" s="110"/>
    </row>
    <row r="110" spans="2:47" s="9" customFormat="1" ht="19.899999999999999" hidden="1" customHeight="1">
      <c r="B110" s="114"/>
      <c r="D110" s="115" t="s">
        <v>293</v>
      </c>
      <c r="E110" s="116"/>
      <c r="F110" s="116"/>
      <c r="G110" s="116"/>
      <c r="H110" s="116"/>
      <c r="I110" s="116"/>
      <c r="J110" s="117">
        <f>J190</f>
        <v>0</v>
      </c>
      <c r="L110" s="114"/>
    </row>
    <row r="111" spans="2:47" s="9" customFormat="1" ht="19.899999999999999" hidden="1" customHeight="1">
      <c r="B111" s="114"/>
      <c r="D111" s="115" t="s">
        <v>580</v>
      </c>
      <c r="E111" s="116"/>
      <c r="F111" s="116"/>
      <c r="G111" s="116"/>
      <c r="H111" s="116"/>
      <c r="I111" s="116"/>
      <c r="J111" s="117">
        <f>J193</f>
        <v>0</v>
      </c>
      <c r="L111" s="114"/>
    </row>
    <row r="112" spans="2:47" s="9" customFormat="1" ht="19.899999999999999" hidden="1" customHeight="1">
      <c r="B112" s="114"/>
      <c r="D112" s="115" t="s">
        <v>1221</v>
      </c>
      <c r="E112" s="116"/>
      <c r="F112" s="116"/>
      <c r="G112" s="116"/>
      <c r="H112" s="116"/>
      <c r="I112" s="116"/>
      <c r="J112" s="117">
        <f>J198</f>
        <v>0</v>
      </c>
      <c r="L112" s="114"/>
    </row>
    <row r="113" spans="2:12" s="9" customFormat="1" ht="19.899999999999999" hidden="1" customHeight="1">
      <c r="B113" s="114"/>
      <c r="D113" s="115" t="s">
        <v>830</v>
      </c>
      <c r="E113" s="116"/>
      <c r="F113" s="116"/>
      <c r="G113" s="116"/>
      <c r="H113" s="116"/>
      <c r="I113" s="116"/>
      <c r="J113" s="117">
        <f>J202</f>
        <v>0</v>
      </c>
      <c r="L113" s="114"/>
    </row>
    <row r="114" spans="2:12" s="9" customFormat="1" ht="19.899999999999999" hidden="1" customHeight="1">
      <c r="B114" s="114"/>
      <c r="D114" s="115" t="s">
        <v>295</v>
      </c>
      <c r="E114" s="116"/>
      <c r="F114" s="116"/>
      <c r="G114" s="116"/>
      <c r="H114" s="116"/>
      <c r="I114" s="116"/>
      <c r="J114" s="117">
        <f>J206</f>
        <v>0</v>
      </c>
      <c r="L114" s="114"/>
    </row>
    <row r="115" spans="2:12" s="9" customFormat="1" ht="19.899999999999999" hidden="1" customHeight="1">
      <c r="B115" s="114"/>
      <c r="D115" s="115" t="s">
        <v>296</v>
      </c>
      <c r="E115" s="116"/>
      <c r="F115" s="116"/>
      <c r="G115" s="116"/>
      <c r="H115" s="116"/>
      <c r="I115" s="116"/>
      <c r="J115" s="117">
        <f>J211</f>
        <v>0</v>
      </c>
      <c r="L115" s="114"/>
    </row>
    <row r="116" spans="2:12" s="9" customFormat="1" ht="19.899999999999999" hidden="1" customHeight="1">
      <c r="B116" s="114"/>
      <c r="D116" s="115" t="s">
        <v>297</v>
      </c>
      <c r="E116" s="116"/>
      <c r="F116" s="116"/>
      <c r="G116" s="116"/>
      <c r="H116" s="116"/>
      <c r="I116" s="116"/>
      <c r="J116" s="117">
        <f>J219</f>
        <v>0</v>
      </c>
      <c r="L116" s="114"/>
    </row>
    <row r="117" spans="2:12" s="9" customFormat="1" ht="19.899999999999999" hidden="1" customHeight="1">
      <c r="B117" s="114"/>
      <c r="D117" s="115" t="s">
        <v>299</v>
      </c>
      <c r="E117" s="116"/>
      <c r="F117" s="116"/>
      <c r="G117" s="116"/>
      <c r="H117" s="116"/>
      <c r="I117" s="116"/>
      <c r="J117" s="117">
        <f>J237</f>
        <v>0</v>
      </c>
      <c r="L117" s="114"/>
    </row>
    <row r="118" spans="2:12" s="9" customFormat="1" ht="19.899999999999999" hidden="1" customHeight="1">
      <c r="B118" s="114"/>
      <c r="D118" s="115" t="s">
        <v>1222</v>
      </c>
      <c r="E118" s="116"/>
      <c r="F118" s="116"/>
      <c r="G118" s="116"/>
      <c r="H118" s="116"/>
      <c r="I118" s="116"/>
      <c r="J118" s="117">
        <f>J240</f>
        <v>0</v>
      </c>
      <c r="L118" s="114"/>
    </row>
    <row r="119" spans="2:12" s="9" customFormat="1" ht="19.899999999999999" hidden="1" customHeight="1">
      <c r="B119" s="114"/>
      <c r="D119" s="115" t="s">
        <v>1223</v>
      </c>
      <c r="E119" s="116"/>
      <c r="F119" s="116"/>
      <c r="G119" s="116"/>
      <c r="H119" s="116"/>
      <c r="I119" s="116"/>
      <c r="J119" s="117">
        <f>J243</f>
        <v>0</v>
      </c>
      <c r="L119" s="114"/>
    </row>
    <row r="120" spans="2:12" s="9" customFormat="1" ht="19.899999999999999" hidden="1" customHeight="1">
      <c r="B120" s="114"/>
      <c r="D120" s="115" t="s">
        <v>1224</v>
      </c>
      <c r="E120" s="116"/>
      <c r="F120" s="116"/>
      <c r="G120" s="116"/>
      <c r="H120" s="116"/>
      <c r="I120" s="116"/>
      <c r="J120" s="117">
        <f>J245</f>
        <v>0</v>
      </c>
      <c r="L120" s="114"/>
    </row>
    <row r="121" spans="2:12" s="8" customFormat="1" ht="24.95" hidden="1" customHeight="1">
      <c r="B121" s="110"/>
      <c r="D121" s="111" t="s">
        <v>1225</v>
      </c>
      <c r="E121" s="112"/>
      <c r="F121" s="112"/>
      <c r="G121" s="112"/>
      <c r="H121" s="112"/>
      <c r="I121" s="112"/>
      <c r="J121" s="113">
        <f>J249</f>
        <v>0</v>
      </c>
      <c r="L121" s="110"/>
    </row>
    <row r="122" spans="2:12" s="1" customFormat="1" ht="21.75" hidden="1" customHeight="1">
      <c r="B122" s="28"/>
      <c r="L122" s="28"/>
    </row>
    <row r="123" spans="2:12" s="1" customFormat="1" ht="6.95" hidden="1" customHeight="1">
      <c r="B123" s="43"/>
      <c r="C123" s="44"/>
      <c r="D123" s="44"/>
      <c r="E123" s="44"/>
      <c r="F123" s="44"/>
      <c r="G123" s="44"/>
      <c r="H123" s="44"/>
      <c r="I123" s="44"/>
      <c r="J123" s="44"/>
      <c r="K123" s="44"/>
      <c r="L123" s="28"/>
    </row>
    <row r="124" spans="2:12" hidden="1"/>
    <row r="125" spans="2:12" hidden="1"/>
    <row r="126" spans="2:12" hidden="1"/>
    <row r="127" spans="2:12" s="1" customFormat="1" ht="6.95" customHeight="1">
      <c r="B127" s="45"/>
      <c r="C127" s="46"/>
      <c r="D127" s="46"/>
      <c r="E127" s="46"/>
      <c r="F127" s="46"/>
      <c r="G127" s="46"/>
      <c r="H127" s="46"/>
      <c r="I127" s="46"/>
      <c r="J127" s="46"/>
      <c r="K127" s="46"/>
      <c r="L127" s="28"/>
    </row>
    <row r="128" spans="2:12" s="1" customFormat="1" ht="24.95" customHeight="1">
      <c r="B128" s="28"/>
      <c r="C128" s="17" t="s">
        <v>300</v>
      </c>
      <c r="L128" s="28"/>
    </row>
    <row r="129" spans="2:20" s="1" customFormat="1" ht="6.95" customHeight="1">
      <c r="B129" s="28"/>
      <c r="L129" s="28"/>
    </row>
    <row r="130" spans="2:20" s="1" customFormat="1" ht="12" customHeight="1">
      <c r="B130" s="28"/>
      <c r="C130" s="23" t="s">
        <v>15</v>
      </c>
      <c r="L130" s="28"/>
    </row>
    <row r="131" spans="2:20" s="1" customFormat="1" ht="16.5" customHeight="1">
      <c r="B131" s="28"/>
      <c r="E131" s="301" t="str">
        <f>E7</f>
        <v>Rozšírenie kapacít MŠ Oštepová 1, Košice</v>
      </c>
      <c r="F131" s="302"/>
      <c r="G131" s="302"/>
      <c r="H131" s="302"/>
      <c r="L131" s="28"/>
    </row>
    <row r="132" spans="2:20" ht="12" customHeight="1">
      <c r="B132" s="16"/>
      <c r="C132" s="23" t="s">
        <v>277</v>
      </c>
      <c r="L132" s="16"/>
    </row>
    <row r="133" spans="2:20" ht="16.5" customHeight="1">
      <c r="B133" s="16"/>
      <c r="E133" s="301" t="s">
        <v>278</v>
      </c>
      <c r="F133" s="265"/>
      <c r="G133" s="265"/>
      <c r="H133" s="265"/>
      <c r="L133" s="16"/>
    </row>
    <row r="134" spans="2:20" ht="12" customHeight="1">
      <c r="B134" s="16"/>
      <c r="C134" s="23" t="s">
        <v>279</v>
      </c>
      <c r="L134" s="16"/>
    </row>
    <row r="135" spans="2:20" s="1" customFormat="1" ht="16.5" customHeight="1">
      <c r="B135" s="28"/>
      <c r="E135" s="271" t="s">
        <v>2334</v>
      </c>
      <c r="F135" s="303"/>
      <c r="G135" s="303"/>
      <c r="H135" s="303"/>
      <c r="L135" s="28"/>
    </row>
    <row r="136" spans="2:20" s="1" customFormat="1" ht="12" customHeight="1">
      <c r="B136" s="28"/>
      <c r="C136" s="23" t="s">
        <v>281</v>
      </c>
      <c r="L136" s="28"/>
    </row>
    <row r="137" spans="2:20" s="1" customFormat="1" ht="16.5" customHeight="1">
      <c r="B137" s="28"/>
      <c r="E137" s="289" t="str">
        <f>E13</f>
        <v>SO.102_ASR6 - Ostatné</v>
      </c>
      <c r="F137" s="303"/>
      <c r="G137" s="303"/>
      <c r="H137" s="303"/>
      <c r="L137" s="28"/>
    </row>
    <row r="138" spans="2:20" s="1" customFormat="1" ht="6.95" customHeight="1">
      <c r="B138" s="28"/>
      <c r="L138" s="28"/>
    </row>
    <row r="139" spans="2:20" s="1" customFormat="1" ht="12" customHeight="1">
      <c r="B139" s="28"/>
      <c r="C139" s="23" t="s">
        <v>19</v>
      </c>
      <c r="F139" s="21" t="str">
        <f>F16</f>
        <v>Oštepová 1, Košice</v>
      </c>
      <c r="I139" s="23" t="s">
        <v>21</v>
      </c>
      <c r="J139" s="51" t="str">
        <f>IF(J16="","",J16)</f>
        <v>15. 6. 2022</v>
      </c>
      <c r="L139" s="28"/>
    </row>
    <row r="140" spans="2:20" s="1" customFormat="1" ht="6.95" customHeight="1">
      <c r="B140" s="28"/>
      <c r="L140" s="28"/>
    </row>
    <row r="141" spans="2:20" s="1" customFormat="1" ht="15.2" customHeight="1">
      <c r="B141" s="28"/>
      <c r="C141" s="23" t="s">
        <v>23</v>
      </c>
      <c r="F141" s="21" t="str">
        <f>E19</f>
        <v>Mesto Košice</v>
      </c>
      <c r="I141" s="23" t="s">
        <v>29</v>
      </c>
      <c r="J141" s="26" t="str">
        <f>E25</f>
        <v xml:space="preserve"> </v>
      </c>
      <c r="L141" s="28"/>
    </row>
    <row r="142" spans="2:20" s="1" customFormat="1" ht="15.2" customHeight="1">
      <c r="B142" s="28"/>
      <c r="C142" s="23" t="s">
        <v>27</v>
      </c>
      <c r="F142" s="21" t="str">
        <f>IF(E22="","",E22)</f>
        <v>Vyplň údaj</v>
      </c>
      <c r="I142" s="23" t="s">
        <v>32</v>
      </c>
      <c r="J142" s="26" t="str">
        <f>E28</f>
        <v xml:space="preserve"> </v>
      </c>
      <c r="L142" s="28"/>
    </row>
    <row r="143" spans="2:20" s="1" customFormat="1" ht="10.35" customHeight="1">
      <c r="B143" s="28"/>
      <c r="L143" s="28"/>
    </row>
    <row r="144" spans="2:20" s="10" customFormat="1" ht="29.25" customHeight="1">
      <c r="B144" s="118"/>
      <c r="C144" s="119" t="s">
        <v>301</v>
      </c>
      <c r="D144" s="120" t="s">
        <v>59</v>
      </c>
      <c r="E144" s="120" t="s">
        <v>55</v>
      </c>
      <c r="F144" s="120" t="s">
        <v>56</v>
      </c>
      <c r="G144" s="120" t="s">
        <v>302</v>
      </c>
      <c r="H144" s="120" t="s">
        <v>303</v>
      </c>
      <c r="I144" s="120" t="s">
        <v>304</v>
      </c>
      <c r="J144" s="121" t="s">
        <v>285</v>
      </c>
      <c r="K144" s="122" t="s">
        <v>305</v>
      </c>
      <c r="L144" s="118"/>
      <c r="M144" s="58" t="s">
        <v>1</v>
      </c>
      <c r="N144" s="59" t="s">
        <v>38</v>
      </c>
      <c r="O144" s="59" t="s">
        <v>306</v>
      </c>
      <c r="P144" s="59" t="s">
        <v>307</v>
      </c>
      <c r="Q144" s="59" t="s">
        <v>308</v>
      </c>
      <c r="R144" s="59" t="s">
        <v>309</v>
      </c>
      <c r="S144" s="59" t="s">
        <v>310</v>
      </c>
      <c r="T144" s="60" t="s">
        <v>311</v>
      </c>
    </row>
    <row r="145" spans="2:65" s="1" customFormat="1" ht="22.9" customHeight="1">
      <c r="B145" s="28"/>
      <c r="C145" s="63" t="s">
        <v>286</v>
      </c>
      <c r="J145" s="123">
        <f>BK145</f>
        <v>0</v>
      </c>
      <c r="L145" s="28"/>
      <c r="M145" s="61"/>
      <c r="N145" s="52"/>
      <c r="O145" s="52"/>
      <c r="P145" s="124">
        <f>P146+P189+P249</f>
        <v>0</v>
      </c>
      <c r="Q145" s="52"/>
      <c r="R145" s="124">
        <f>R146+R189+R249</f>
        <v>40.38279660500001</v>
      </c>
      <c r="S145" s="52"/>
      <c r="T145" s="125">
        <f>T146+T189+T249</f>
        <v>0</v>
      </c>
      <c r="AT145" s="13" t="s">
        <v>73</v>
      </c>
      <c r="AU145" s="13" t="s">
        <v>287</v>
      </c>
      <c r="BK145" s="126">
        <f>BK146+BK189+BK249</f>
        <v>0</v>
      </c>
    </row>
    <row r="146" spans="2:65" s="11" customFormat="1" ht="25.9" customHeight="1">
      <c r="B146" s="127"/>
      <c r="D146" s="128" t="s">
        <v>73</v>
      </c>
      <c r="E146" s="129" t="s">
        <v>312</v>
      </c>
      <c r="F146" s="129" t="s">
        <v>313</v>
      </c>
      <c r="I146" s="130"/>
      <c r="J146" s="131">
        <f>BK146</f>
        <v>0</v>
      </c>
      <c r="L146" s="127"/>
      <c r="M146" s="132"/>
      <c r="P146" s="133">
        <f>P147+P150+P154+P163+P172+P175+P187</f>
        <v>0</v>
      </c>
      <c r="R146" s="133">
        <f>R147+R150+R154+R163+R172+R175+R187</f>
        <v>36.683499225000006</v>
      </c>
      <c r="T146" s="134">
        <f>T147+T150+T154+T163+T172+T175+T187</f>
        <v>0</v>
      </c>
      <c r="AR146" s="128" t="s">
        <v>81</v>
      </c>
      <c r="AT146" s="135" t="s">
        <v>73</v>
      </c>
      <c r="AU146" s="135" t="s">
        <v>74</v>
      </c>
      <c r="AY146" s="128" t="s">
        <v>314</v>
      </c>
      <c r="BK146" s="136">
        <f>BK147+BK150+BK154+BK163+BK172+BK175+BK187</f>
        <v>0</v>
      </c>
    </row>
    <row r="147" spans="2:65" s="11" customFormat="1" ht="22.9" customHeight="1">
      <c r="B147" s="127"/>
      <c r="D147" s="128" t="s">
        <v>73</v>
      </c>
      <c r="E147" s="137" t="s">
        <v>81</v>
      </c>
      <c r="F147" s="137" t="s">
        <v>315</v>
      </c>
      <c r="I147" s="130"/>
      <c r="J147" s="138">
        <f>BK147</f>
        <v>0</v>
      </c>
      <c r="L147" s="127"/>
      <c r="M147" s="132"/>
      <c r="P147" s="133">
        <f>SUM(P148:P149)</f>
        <v>0</v>
      </c>
      <c r="R147" s="133">
        <f>SUM(R148:R149)</f>
        <v>0</v>
      </c>
      <c r="T147" s="134">
        <f>SUM(T148:T149)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SUM(BK148:BK149)</f>
        <v>0</v>
      </c>
    </row>
    <row r="148" spans="2:65" s="1" customFormat="1" ht="24.2" customHeight="1">
      <c r="B148" s="28"/>
      <c r="C148" s="139" t="s">
        <v>81</v>
      </c>
      <c r="D148" s="139" t="s">
        <v>316</v>
      </c>
      <c r="E148" s="140" t="s">
        <v>1226</v>
      </c>
      <c r="F148" s="141" t="s">
        <v>1227</v>
      </c>
      <c r="G148" s="142" t="s">
        <v>319</v>
      </c>
      <c r="H148" s="143">
        <v>10.050000000000001</v>
      </c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2616</v>
      </c>
    </row>
    <row r="149" spans="2:65" s="1" customFormat="1" ht="24.2" customHeight="1">
      <c r="B149" s="28"/>
      <c r="C149" s="139" t="s">
        <v>86</v>
      </c>
      <c r="D149" s="139" t="s">
        <v>316</v>
      </c>
      <c r="E149" s="140" t="s">
        <v>1229</v>
      </c>
      <c r="F149" s="141" t="s">
        <v>1230</v>
      </c>
      <c r="G149" s="142" t="s">
        <v>319</v>
      </c>
      <c r="H149" s="143">
        <v>3.73</v>
      </c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95</v>
      </c>
      <c r="BM149" s="151" t="s">
        <v>2617</v>
      </c>
    </row>
    <row r="150" spans="2:65" s="11" customFormat="1" ht="22.9" customHeight="1">
      <c r="B150" s="127"/>
      <c r="D150" s="128" t="s">
        <v>73</v>
      </c>
      <c r="E150" s="137" t="s">
        <v>86</v>
      </c>
      <c r="F150" s="137" t="s">
        <v>1232</v>
      </c>
      <c r="I150" s="130"/>
      <c r="J150" s="138">
        <f>BK150</f>
        <v>0</v>
      </c>
      <c r="L150" s="127"/>
      <c r="M150" s="132"/>
      <c r="P150" s="133">
        <f>SUM(P151:P153)</f>
        <v>0</v>
      </c>
      <c r="R150" s="133">
        <f>SUM(R151:R153)</f>
        <v>2.3820887999999996</v>
      </c>
      <c r="T150" s="134">
        <f>SUM(T151:T153)</f>
        <v>0</v>
      </c>
      <c r="AR150" s="128" t="s">
        <v>81</v>
      </c>
      <c r="AT150" s="135" t="s">
        <v>73</v>
      </c>
      <c r="AU150" s="135" t="s">
        <v>81</v>
      </c>
      <c r="AY150" s="128" t="s">
        <v>314</v>
      </c>
      <c r="BK150" s="136">
        <f>SUM(BK151:BK153)</f>
        <v>0</v>
      </c>
    </row>
    <row r="151" spans="2:65" s="1" customFormat="1" ht="16.5" customHeight="1">
      <c r="B151" s="28"/>
      <c r="C151" s="139" t="s">
        <v>90</v>
      </c>
      <c r="D151" s="139" t="s">
        <v>316</v>
      </c>
      <c r="E151" s="140" t="s">
        <v>1233</v>
      </c>
      <c r="F151" s="141" t="s">
        <v>1234</v>
      </c>
      <c r="G151" s="142" t="s">
        <v>319</v>
      </c>
      <c r="H151" s="143">
        <v>0.98</v>
      </c>
      <c r="I151" s="144"/>
      <c r="J151" s="145">
        <f>ROUND(I151*H151,2)</f>
        <v>0</v>
      </c>
      <c r="K151" s="146"/>
      <c r="L151" s="28"/>
      <c r="M151" s="147" t="s">
        <v>1</v>
      </c>
      <c r="N151" s="148" t="s">
        <v>40</v>
      </c>
      <c r="P151" s="149">
        <f>O151*H151</f>
        <v>0</v>
      </c>
      <c r="Q151" s="149">
        <v>2.4157199999999999</v>
      </c>
      <c r="R151" s="149">
        <f>Q151*H151</f>
        <v>2.3674055999999997</v>
      </c>
      <c r="S151" s="149">
        <v>0</v>
      </c>
      <c r="T151" s="150">
        <f>S151*H151</f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86</v>
      </c>
      <c r="BK151" s="152">
        <f>ROUND(I151*H151,2)</f>
        <v>0</v>
      </c>
      <c r="BL151" s="13" t="s">
        <v>95</v>
      </c>
      <c r="BM151" s="151" t="s">
        <v>2618</v>
      </c>
    </row>
    <row r="152" spans="2:65" s="1" customFormat="1" ht="24.2" customHeight="1">
      <c r="B152" s="28"/>
      <c r="C152" s="139" t="s">
        <v>95</v>
      </c>
      <c r="D152" s="139" t="s">
        <v>316</v>
      </c>
      <c r="E152" s="140" t="s">
        <v>1236</v>
      </c>
      <c r="F152" s="141" t="s">
        <v>1237</v>
      </c>
      <c r="G152" s="142" t="s">
        <v>340</v>
      </c>
      <c r="H152" s="143">
        <v>43.7</v>
      </c>
      <c r="I152" s="144"/>
      <c r="J152" s="145">
        <f>ROUND(I152*H152,2)</f>
        <v>0</v>
      </c>
      <c r="K152" s="146"/>
      <c r="L152" s="28"/>
      <c r="M152" s="147" t="s">
        <v>1</v>
      </c>
      <c r="N152" s="148" t="s">
        <v>40</v>
      </c>
      <c r="P152" s="149">
        <f>O152*H152</f>
        <v>0</v>
      </c>
      <c r="Q152" s="149">
        <v>3.0000000000000001E-5</v>
      </c>
      <c r="R152" s="149">
        <f>Q152*H152</f>
        <v>1.3110000000000001E-3</v>
      </c>
      <c r="S152" s="149">
        <v>0</v>
      </c>
      <c r="T152" s="150">
        <f>S152*H152</f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86</v>
      </c>
      <c r="BK152" s="152">
        <f>ROUND(I152*H152,2)</f>
        <v>0</v>
      </c>
      <c r="BL152" s="13" t="s">
        <v>95</v>
      </c>
      <c r="BM152" s="151" t="s">
        <v>2619</v>
      </c>
    </row>
    <row r="153" spans="2:65" s="1" customFormat="1" ht="16.5" customHeight="1">
      <c r="B153" s="28"/>
      <c r="C153" s="158" t="s">
        <v>330</v>
      </c>
      <c r="D153" s="158" t="s">
        <v>644</v>
      </c>
      <c r="E153" s="159" t="s">
        <v>1239</v>
      </c>
      <c r="F153" s="160" t="s">
        <v>1240</v>
      </c>
      <c r="G153" s="161" t="s">
        <v>340</v>
      </c>
      <c r="H153" s="162">
        <v>44.573999999999998</v>
      </c>
      <c r="I153" s="163"/>
      <c r="J153" s="164">
        <f>ROUND(I153*H153,2)</f>
        <v>0</v>
      </c>
      <c r="K153" s="165"/>
      <c r="L153" s="166"/>
      <c r="M153" s="167" t="s">
        <v>1</v>
      </c>
      <c r="N153" s="168" t="s">
        <v>40</v>
      </c>
      <c r="P153" s="149">
        <f>O153*H153</f>
        <v>0</v>
      </c>
      <c r="Q153" s="149">
        <v>2.9999999999999997E-4</v>
      </c>
      <c r="R153" s="149">
        <f>Q153*H153</f>
        <v>1.3372199999999999E-2</v>
      </c>
      <c r="S153" s="149">
        <v>0</v>
      </c>
      <c r="T153" s="150">
        <f>S153*H153</f>
        <v>0</v>
      </c>
      <c r="AR153" s="151" t="s">
        <v>346</v>
      </c>
      <c r="AT153" s="151" t="s">
        <v>644</v>
      </c>
      <c r="AU153" s="151" t="s">
        <v>86</v>
      </c>
      <c r="AY153" s="13" t="s">
        <v>314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3" t="s">
        <v>86</v>
      </c>
      <c r="BK153" s="152">
        <f>ROUND(I153*H153,2)</f>
        <v>0</v>
      </c>
      <c r="BL153" s="13" t="s">
        <v>95</v>
      </c>
      <c r="BM153" s="151" t="s">
        <v>2620</v>
      </c>
    </row>
    <row r="154" spans="2:65" s="11" customFormat="1" ht="22.9" customHeight="1">
      <c r="B154" s="127"/>
      <c r="D154" s="128" t="s">
        <v>73</v>
      </c>
      <c r="E154" s="137" t="s">
        <v>95</v>
      </c>
      <c r="F154" s="137" t="s">
        <v>707</v>
      </c>
      <c r="I154" s="130"/>
      <c r="J154" s="138">
        <f>BK154</f>
        <v>0</v>
      </c>
      <c r="L154" s="127"/>
      <c r="M154" s="132"/>
      <c r="P154" s="133">
        <f>SUM(P155:P162)</f>
        <v>0</v>
      </c>
      <c r="R154" s="133">
        <f>SUM(R155:R162)</f>
        <v>3.4440099200000001</v>
      </c>
      <c r="T154" s="134">
        <f>SUM(T155:T162)</f>
        <v>0</v>
      </c>
      <c r="AR154" s="128" t="s">
        <v>81</v>
      </c>
      <c r="AT154" s="135" t="s">
        <v>73</v>
      </c>
      <c r="AU154" s="135" t="s">
        <v>81</v>
      </c>
      <c r="AY154" s="128" t="s">
        <v>314</v>
      </c>
      <c r="BK154" s="136">
        <f>SUM(BK155:BK162)</f>
        <v>0</v>
      </c>
    </row>
    <row r="155" spans="2:65" s="1" customFormat="1" ht="33" customHeight="1">
      <c r="B155" s="28"/>
      <c r="C155" s="139" t="s">
        <v>337</v>
      </c>
      <c r="D155" s="139" t="s">
        <v>316</v>
      </c>
      <c r="E155" s="140" t="s">
        <v>1242</v>
      </c>
      <c r="F155" s="141" t="s">
        <v>1243</v>
      </c>
      <c r="G155" s="142" t="s">
        <v>396</v>
      </c>
      <c r="H155" s="143">
        <v>20</v>
      </c>
      <c r="I155" s="144"/>
      <c r="J155" s="145">
        <f t="shared" ref="J155:J162" si="0">ROUND(I155*H155,2)</f>
        <v>0</v>
      </c>
      <c r="K155" s="146"/>
      <c r="L155" s="28"/>
      <c r="M155" s="147" t="s">
        <v>1</v>
      </c>
      <c r="N155" s="148" t="s">
        <v>40</v>
      </c>
      <c r="P155" s="149">
        <f t="shared" ref="P155:P162" si="1">O155*H155</f>
        <v>0</v>
      </c>
      <c r="Q155" s="149">
        <v>8.0759999999999998E-2</v>
      </c>
      <c r="R155" s="149">
        <f t="shared" ref="R155:R162" si="2">Q155*H155</f>
        <v>1.6152</v>
      </c>
      <c r="S155" s="149">
        <v>0</v>
      </c>
      <c r="T155" s="150">
        <f t="shared" ref="T155:T162" si="3">S155*H155</f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ref="BE155:BE162" si="4">IF(N155="základná",J155,0)</f>
        <v>0</v>
      </c>
      <c r="BF155" s="152">
        <f t="shared" ref="BF155:BF162" si="5">IF(N155="znížená",J155,0)</f>
        <v>0</v>
      </c>
      <c r="BG155" s="152">
        <f t="shared" ref="BG155:BG162" si="6">IF(N155="zákl. prenesená",J155,0)</f>
        <v>0</v>
      </c>
      <c r="BH155" s="152">
        <f t="shared" ref="BH155:BH162" si="7">IF(N155="zníž. prenesená",J155,0)</f>
        <v>0</v>
      </c>
      <c r="BI155" s="152">
        <f t="shared" ref="BI155:BI162" si="8">IF(N155="nulová",J155,0)</f>
        <v>0</v>
      </c>
      <c r="BJ155" s="13" t="s">
        <v>86</v>
      </c>
      <c r="BK155" s="152">
        <f t="shared" ref="BK155:BK162" si="9">ROUND(I155*H155,2)</f>
        <v>0</v>
      </c>
      <c r="BL155" s="13" t="s">
        <v>95</v>
      </c>
      <c r="BM155" s="151" t="s">
        <v>2621</v>
      </c>
    </row>
    <row r="156" spans="2:65" s="1" customFormat="1" ht="21.75" customHeight="1">
      <c r="B156" s="28"/>
      <c r="C156" s="158" t="s">
        <v>342</v>
      </c>
      <c r="D156" s="158" t="s">
        <v>644</v>
      </c>
      <c r="E156" s="159" t="s">
        <v>1245</v>
      </c>
      <c r="F156" s="160" t="s">
        <v>1246</v>
      </c>
      <c r="G156" s="161" t="s">
        <v>396</v>
      </c>
      <c r="H156" s="162">
        <v>20.2</v>
      </c>
      <c r="I156" s="163"/>
      <c r="J156" s="164">
        <f t="shared" si="0"/>
        <v>0</v>
      </c>
      <c r="K156" s="165"/>
      <c r="L156" s="166"/>
      <c r="M156" s="167" t="s">
        <v>1</v>
      </c>
      <c r="N156" s="168" t="s">
        <v>40</v>
      </c>
      <c r="P156" s="149">
        <f t="shared" si="1"/>
        <v>0</v>
      </c>
      <c r="Q156" s="149">
        <v>3.5000000000000003E-2</v>
      </c>
      <c r="R156" s="149">
        <f t="shared" si="2"/>
        <v>0.70700000000000007</v>
      </c>
      <c r="S156" s="149">
        <v>0</v>
      </c>
      <c r="T156" s="150">
        <f t="shared" si="3"/>
        <v>0</v>
      </c>
      <c r="AR156" s="151" t="s">
        <v>346</v>
      </c>
      <c r="AT156" s="151" t="s">
        <v>644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2622</v>
      </c>
    </row>
    <row r="157" spans="2:65" s="1" customFormat="1" ht="24.2" customHeight="1">
      <c r="B157" s="28"/>
      <c r="C157" s="139" t="s">
        <v>346</v>
      </c>
      <c r="D157" s="139" t="s">
        <v>316</v>
      </c>
      <c r="E157" s="140" t="s">
        <v>1248</v>
      </c>
      <c r="F157" s="141" t="s">
        <v>1249</v>
      </c>
      <c r="G157" s="142" t="s">
        <v>319</v>
      </c>
      <c r="H157" s="143">
        <v>0.44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2.4018999999999999</v>
      </c>
      <c r="R157" s="149">
        <f t="shared" si="2"/>
        <v>1.0568359999999999</v>
      </c>
      <c r="S157" s="149">
        <v>0</v>
      </c>
      <c r="T157" s="150">
        <f t="shared" si="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2623</v>
      </c>
    </row>
    <row r="158" spans="2:65" s="1" customFormat="1" ht="16.5" customHeight="1">
      <c r="B158" s="28"/>
      <c r="C158" s="139" t="s">
        <v>335</v>
      </c>
      <c r="D158" s="139" t="s">
        <v>316</v>
      </c>
      <c r="E158" s="140" t="s">
        <v>1251</v>
      </c>
      <c r="F158" s="141" t="s">
        <v>1252</v>
      </c>
      <c r="G158" s="142" t="s">
        <v>340</v>
      </c>
      <c r="H158" s="143">
        <v>2.2000000000000002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3.49E-3</v>
      </c>
      <c r="R158" s="149">
        <f t="shared" si="2"/>
        <v>7.6780000000000008E-3</v>
      </c>
      <c r="S158" s="149">
        <v>0</v>
      </c>
      <c r="T158" s="150">
        <f t="shared" si="3"/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95</v>
      </c>
      <c r="BM158" s="151" t="s">
        <v>2624</v>
      </c>
    </row>
    <row r="159" spans="2:65" s="1" customFormat="1" ht="16.5" customHeight="1">
      <c r="B159" s="28"/>
      <c r="C159" s="139" t="s">
        <v>353</v>
      </c>
      <c r="D159" s="139" t="s">
        <v>316</v>
      </c>
      <c r="E159" s="140" t="s">
        <v>1254</v>
      </c>
      <c r="F159" s="141" t="s">
        <v>1255</v>
      </c>
      <c r="G159" s="142" t="s">
        <v>340</v>
      </c>
      <c r="H159" s="143">
        <v>2.2000000000000002</v>
      </c>
      <c r="I159" s="144"/>
      <c r="J159" s="145">
        <f t="shared" si="0"/>
        <v>0</v>
      </c>
      <c r="K159" s="146"/>
      <c r="L159" s="28"/>
      <c r="M159" s="147" t="s">
        <v>1</v>
      </c>
      <c r="N159" s="148" t="s">
        <v>40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95</v>
      </c>
      <c r="BM159" s="151" t="s">
        <v>2625</v>
      </c>
    </row>
    <row r="160" spans="2:65" s="1" customFormat="1" ht="24.2" customHeight="1">
      <c r="B160" s="28"/>
      <c r="C160" s="139" t="s">
        <v>357</v>
      </c>
      <c r="D160" s="139" t="s">
        <v>316</v>
      </c>
      <c r="E160" s="140" t="s">
        <v>1257</v>
      </c>
      <c r="F160" s="141" t="s">
        <v>1258</v>
      </c>
      <c r="G160" s="142" t="s">
        <v>340</v>
      </c>
      <c r="H160" s="143">
        <v>2.2000000000000002</v>
      </c>
      <c r="I160" s="144"/>
      <c r="J160" s="145">
        <f t="shared" si="0"/>
        <v>0</v>
      </c>
      <c r="K160" s="146"/>
      <c r="L160" s="28"/>
      <c r="M160" s="147" t="s">
        <v>1</v>
      </c>
      <c r="N160" s="148" t="s">
        <v>40</v>
      </c>
      <c r="P160" s="149">
        <f t="shared" si="1"/>
        <v>0</v>
      </c>
      <c r="Q160" s="149">
        <v>3.8700000000000002E-3</v>
      </c>
      <c r="R160" s="149">
        <f t="shared" si="2"/>
        <v>8.5140000000000007E-3</v>
      </c>
      <c r="S160" s="149">
        <v>0</v>
      </c>
      <c r="T160" s="150">
        <f t="shared" si="3"/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95</v>
      </c>
      <c r="BM160" s="151" t="s">
        <v>2626</v>
      </c>
    </row>
    <row r="161" spans="2:65" s="1" customFormat="1" ht="24.2" customHeight="1">
      <c r="B161" s="28"/>
      <c r="C161" s="139" t="s">
        <v>361</v>
      </c>
      <c r="D161" s="139" t="s">
        <v>316</v>
      </c>
      <c r="E161" s="140" t="s">
        <v>1260</v>
      </c>
      <c r="F161" s="141" t="s">
        <v>1261</v>
      </c>
      <c r="G161" s="142" t="s">
        <v>340</v>
      </c>
      <c r="H161" s="143">
        <v>2.2000000000000002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95</v>
      </c>
      <c r="BM161" s="151" t="s">
        <v>2627</v>
      </c>
    </row>
    <row r="162" spans="2:65" s="1" customFormat="1" ht="37.9" customHeight="1">
      <c r="B162" s="28"/>
      <c r="C162" s="139" t="s">
        <v>365</v>
      </c>
      <c r="D162" s="139" t="s">
        <v>316</v>
      </c>
      <c r="E162" s="140" t="s">
        <v>1263</v>
      </c>
      <c r="F162" s="141" t="s">
        <v>1264</v>
      </c>
      <c r="G162" s="142" t="s">
        <v>333</v>
      </c>
      <c r="H162" s="143">
        <v>4.8000000000000001E-2</v>
      </c>
      <c r="I162" s="144"/>
      <c r="J162" s="145">
        <f t="shared" si="0"/>
        <v>0</v>
      </c>
      <c r="K162" s="146"/>
      <c r="L162" s="28"/>
      <c r="M162" s="147" t="s">
        <v>1</v>
      </c>
      <c r="N162" s="148" t="s">
        <v>40</v>
      </c>
      <c r="P162" s="149">
        <f t="shared" si="1"/>
        <v>0</v>
      </c>
      <c r="Q162" s="149">
        <v>1.0162899999999999</v>
      </c>
      <c r="R162" s="149">
        <f t="shared" si="2"/>
        <v>4.8781919999999999E-2</v>
      </c>
      <c r="S162" s="149">
        <v>0</v>
      </c>
      <c r="T162" s="150">
        <f t="shared" si="3"/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95</v>
      </c>
      <c r="BM162" s="151" t="s">
        <v>2628</v>
      </c>
    </row>
    <row r="163" spans="2:65" s="11" customFormat="1" ht="22.9" customHeight="1">
      <c r="B163" s="127"/>
      <c r="D163" s="128" t="s">
        <v>73</v>
      </c>
      <c r="E163" s="137" t="s">
        <v>337</v>
      </c>
      <c r="F163" s="137" t="s">
        <v>586</v>
      </c>
      <c r="I163" s="130"/>
      <c r="J163" s="138">
        <f>BK163</f>
        <v>0</v>
      </c>
      <c r="L163" s="127"/>
      <c r="M163" s="132"/>
      <c r="P163" s="133">
        <f>SUM(P164:P171)</f>
        <v>0</v>
      </c>
      <c r="R163" s="133">
        <f>SUM(R164:R171)</f>
        <v>16.86403692</v>
      </c>
      <c r="T163" s="134">
        <f>SUM(T164:T171)</f>
        <v>0</v>
      </c>
      <c r="AR163" s="128" t="s">
        <v>81</v>
      </c>
      <c r="AT163" s="135" t="s">
        <v>73</v>
      </c>
      <c r="AU163" s="135" t="s">
        <v>81</v>
      </c>
      <c r="AY163" s="128" t="s">
        <v>314</v>
      </c>
      <c r="BK163" s="136">
        <f>SUM(BK164:BK171)</f>
        <v>0</v>
      </c>
    </row>
    <row r="164" spans="2:65" s="1" customFormat="1" ht="24.2" customHeight="1">
      <c r="B164" s="28"/>
      <c r="C164" s="139" t="s">
        <v>369</v>
      </c>
      <c r="D164" s="139" t="s">
        <v>316</v>
      </c>
      <c r="E164" s="140" t="s">
        <v>1266</v>
      </c>
      <c r="F164" s="141" t="s">
        <v>1267</v>
      </c>
      <c r="G164" s="142" t="s">
        <v>319</v>
      </c>
      <c r="H164" s="143">
        <v>0.41599999999999998</v>
      </c>
      <c r="I164" s="144"/>
      <c r="J164" s="145">
        <f t="shared" ref="J164:J171" si="10">ROUND(I164*H164,2)</f>
        <v>0</v>
      </c>
      <c r="K164" s="146"/>
      <c r="L164" s="28"/>
      <c r="M164" s="147" t="s">
        <v>1</v>
      </c>
      <c r="N164" s="148" t="s">
        <v>40</v>
      </c>
      <c r="P164" s="149">
        <f t="shared" ref="P164:P171" si="11">O164*H164</f>
        <v>0</v>
      </c>
      <c r="Q164" s="149">
        <v>2.4157199999999999</v>
      </c>
      <c r="R164" s="149">
        <f t="shared" ref="R164:R171" si="12">Q164*H164</f>
        <v>1.00493952</v>
      </c>
      <c r="S164" s="149">
        <v>0</v>
      </c>
      <c r="T164" s="150">
        <f t="shared" ref="T164:T171" si="13">S164*H164</f>
        <v>0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ref="BE164:BE171" si="14">IF(N164="základná",J164,0)</f>
        <v>0</v>
      </c>
      <c r="BF164" s="152">
        <f t="shared" ref="BF164:BF171" si="15">IF(N164="znížená",J164,0)</f>
        <v>0</v>
      </c>
      <c r="BG164" s="152">
        <f t="shared" ref="BG164:BG171" si="16">IF(N164="zákl. prenesená",J164,0)</f>
        <v>0</v>
      </c>
      <c r="BH164" s="152">
        <f t="shared" ref="BH164:BH171" si="17">IF(N164="zníž. prenesená",J164,0)</f>
        <v>0</v>
      </c>
      <c r="BI164" s="152">
        <f t="shared" ref="BI164:BI171" si="18">IF(N164="nulová",J164,0)</f>
        <v>0</v>
      </c>
      <c r="BJ164" s="13" t="s">
        <v>86</v>
      </c>
      <c r="BK164" s="152">
        <f t="shared" ref="BK164:BK171" si="19">ROUND(I164*H164,2)</f>
        <v>0</v>
      </c>
      <c r="BL164" s="13" t="s">
        <v>95</v>
      </c>
      <c r="BM164" s="151" t="s">
        <v>2629</v>
      </c>
    </row>
    <row r="165" spans="2:65" s="1" customFormat="1" ht="21.75" customHeight="1">
      <c r="B165" s="28"/>
      <c r="C165" s="139" t="s">
        <v>373</v>
      </c>
      <c r="D165" s="139" t="s">
        <v>316</v>
      </c>
      <c r="E165" s="140" t="s">
        <v>1269</v>
      </c>
      <c r="F165" s="141" t="s">
        <v>1270</v>
      </c>
      <c r="G165" s="142" t="s">
        <v>340</v>
      </c>
      <c r="H165" s="143">
        <v>0.2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8.6099999999999996E-3</v>
      </c>
      <c r="R165" s="149">
        <f t="shared" si="12"/>
        <v>1.722E-3</v>
      </c>
      <c r="S165" s="149">
        <v>0</v>
      </c>
      <c r="T165" s="150">
        <f t="shared" si="13"/>
        <v>0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95</v>
      </c>
      <c r="BM165" s="151" t="s">
        <v>2630</v>
      </c>
    </row>
    <row r="166" spans="2:65" s="1" customFormat="1" ht="21.75" customHeight="1">
      <c r="B166" s="28"/>
      <c r="C166" s="139" t="s">
        <v>378</v>
      </c>
      <c r="D166" s="139" t="s">
        <v>316</v>
      </c>
      <c r="E166" s="140" t="s">
        <v>1272</v>
      </c>
      <c r="F166" s="141" t="s">
        <v>1273</v>
      </c>
      <c r="G166" s="142" t="s">
        <v>340</v>
      </c>
      <c r="H166" s="143">
        <v>0.2</v>
      </c>
      <c r="I166" s="144"/>
      <c r="J166" s="145">
        <f t="shared" si="10"/>
        <v>0</v>
      </c>
      <c r="K166" s="146"/>
      <c r="L166" s="28"/>
      <c r="M166" s="147" t="s">
        <v>1</v>
      </c>
      <c r="N166" s="148" t="s">
        <v>40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95</v>
      </c>
      <c r="BM166" s="151" t="s">
        <v>2631</v>
      </c>
    </row>
    <row r="167" spans="2:65" s="1" customFormat="1" ht="37.9" customHeight="1">
      <c r="B167" s="28"/>
      <c r="C167" s="139" t="s">
        <v>382</v>
      </c>
      <c r="D167" s="139" t="s">
        <v>316</v>
      </c>
      <c r="E167" s="140" t="s">
        <v>1275</v>
      </c>
      <c r="F167" s="141" t="s">
        <v>1276</v>
      </c>
      <c r="G167" s="142" t="s">
        <v>340</v>
      </c>
      <c r="H167" s="143">
        <v>5.2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6.2700000000000004E-3</v>
      </c>
      <c r="R167" s="149">
        <f t="shared" si="12"/>
        <v>3.2604000000000001E-2</v>
      </c>
      <c r="S167" s="149">
        <v>0</v>
      </c>
      <c r="T167" s="150">
        <f t="shared" si="13"/>
        <v>0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95</v>
      </c>
      <c r="BM167" s="151" t="s">
        <v>2632</v>
      </c>
    </row>
    <row r="168" spans="2:65" s="1" customFormat="1" ht="16.5" customHeight="1">
      <c r="B168" s="28"/>
      <c r="C168" s="139" t="s">
        <v>386</v>
      </c>
      <c r="D168" s="139" t="s">
        <v>316</v>
      </c>
      <c r="E168" s="140" t="s">
        <v>714</v>
      </c>
      <c r="F168" s="141" t="s">
        <v>1278</v>
      </c>
      <c r="G168" s="142" t="s">
        <v>319</v>
      </c>
      <c r="H168" s="143">
        <v>6.56</v>
      </c>
      <c r="I168" s="144"/>
      <c r="J168" s="145">
        <f t="shared" si="10"/>
        <v>0</v>
      </c>
      <c r="K168" s="146"/>
      <c r="L168" s="28"/>
      <c r="M168" s="147" t="s">
        <v>1</v>
      </c>
      <c r="N168" s="148" t="s">
        <v>40</v>
      </c>
      <c r="P168" s="149">
        <f t="shared" si="11"/>
        <v>0</v>
      </c>
      <c r="Q168" s="149">
        <v>1.837</v>
      </c>
      <c r="R168" s="149">
        <f t="shared" si="12"/>
        <v>12.050719999999998</v>
      </c>
      <c r="S168" s="149">
        <v>0</v>
      </c>
      <c r="T168" s="150">
        <f t="shared" si="13"/>
        <v>0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95</v>
      </c>
      <c r="BM168" s="151" t="s">
        <v>2633</v>
      </c>
    </row>
    <row r="169" spans="2:65" s="1" customFormat="1" ht="24.2" customHeight="1">
      <c r="B169" s="28"/>
      <c r="C169" s="139" t="s">
        <v>390</v>
      </c>
      <c r="D169" s="139" t="s">
        <v>316</v>
      </c>
      <c r="E169" s="140" t="s">
        <v>1047</v>
      </c>
      <c r="F169" s="141" t="s">
        <v>1048</v>
      </c>
      <c r="G169" s="142" t="s">
        <v>340</v>
      </c>
      <c r="H169" s="143">
        <v>69.239999999999995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95</v>
      </c>
      <c r="AT169" s="151" t="s">
        <v>316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95</v>
      </c>
      <c r="BM169" s="151" t="s">
        <v>2634</v>
      </c>
    </row>
    <row r="170" spans="2:65" s="1" customFormat="1" ht="24.2" customHeight="1">
      <c r="B170" s="28"/>
      <c r="C170" s="158" t="s">
        <v>7</v>
      </c>
      <c r="D170" s="158" t="s">
        <v>644</v>
      </c>
      <c r="E170" s="159" t="s">
        <v>1050</v>
      </c>
      <c r="F170" s="160" t="s">
        <v>1051</v>
      </c>
      <c r="G170" s="161" t="s">
        <v>555</v>
      </c>
      <c r="H170" s="162">
        <v>14.263</v>
      </c>
      <c r="I170" s="163"/>
      <c r="J170" s="164">
        <f t="shared" si="10"/>
        <v>0</v>
      </c>
      <c r="K170" s="165"/>
      <c r="L170" s="166"/>
      <c r="M170" s="167" t="s">
        <v>1</v>
      </c>
      <c r="N170" s="168" t="s">
        <v>40</v>
      </c>
      <c r="P170" s="149">
        <f t="shared" si="11"/>
        <v>0</v>
      </c>
      <c r="Q170" s="149">
        <v>1E-3</v>
      </c>
      <c r="R170" s="149">
        <f t="shared" si="12"/>
        <v>1.4263E-2</v>
      </c>
      <c r="S170" s="149">
        <v>0</v>
      </c>
      <c r="T170" s="150">
        <f t="shared" si="13"/>
        <v>0</v>
      </c>
      <c r="AR170" s="151" t="s">
        <v>346</v>
      </c>
      <c r="AT170" s="151" t="s">
        <v>644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95</v>
      </c>
      <c r="BM170" s="151" t="s">
        <v>2635</v>
      </c>
    </row>
    <row r="171" spans="2:65" s="1" customFormat="1" ht="21.75" customHeight="1">
      <c r="B171" s="28"/>
      <c r="C171" s="139" t="s">
        <v>398</v>
      </c>
      <c r="D171" s="139" t="s">
        <v>316</v>
      </c>
      <c r="E171" s="140" t="s">
        <v>1282</v>
      </c>
      <c r="F171" s="141" t="s">
        <v>1283</v>
      </c>
      <c r="G171" s="142" t="s">
        <v>340</v>
      </c>
      <c r="H171" s="143">
        <v>64.040000000000006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5.8709999999999998E-2</v>
      </c>
      <c r="R171" s="149">
        <f t="shared" si="12"/>
        <v>3.7597884000000001</v>
      </c>
      <c r="S171" s="149">
        <v>0</v>
      </c>
      <c r="T171" s="150">
        <f t="shared" si="13"/>
        <v>0</v>
      </c>
      <c r="AR171" s="151" t="s">
        <v>95</v>
      </c>
      <c r="AT171" s="151" t="s">
        <v>316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95</v>
      </c>
      <c r="BM171" s="151" t="s">
        <v>2636</v>
      </c>
    </row>
    <row r="172" spans="2:65" s="11" customFormat="1" ht="22.9" customHeight="1">
      <c r="B172" s="127"/>
      <c r="D172" s="128" t="s">
        <v>73</v>
      </c>
      <c r="E172" s="137" t="s">
        <v>346</v>
      </c>
      <c r="F172" s="137" t="s">
        <v>1285</v>
      </c>
      <c r="I172" s="130"/>
      <c r="J172" s="138">
        <f>BK172</f>
        <v>0</v>
      </c>
      <c r="L172" s="127"/>
      <c r="M172" s="132"/>
      <c r="P172" s="133">
        <f>SUM(P173:P174)</f>
        <v>0</v>
      </c>
      <c r="R172" s="133">
        <f>SUM(R173:R174)</f>
        <v>2.521E-2</v>
      </c>
      <c r="T172" s="134">
        <f>SUM(T173:T174)</f>
        <v>0</v>
      </c>
      <c r="AR172" s="128" t="s">
        <v>81</v>
      </c>
      <c r="AT172" s="135" t="s">
        <v>73</v>
      </c>
      <c r="AU172" s="135" t="s">
        <v>81</v>
      </c>
      <c r="AY172" s="128" t="s">
        <v>314</v>
      </c>
      <c r="BK172" s="136">
        <f>SUM(BK173:BK174)</f>
        <v>0</v>
      </c>
    </row>
    <row r="173" spans="2:65" s="1" customFormat="1" ht="16.5" customHeight="1">
      <c r="B173" s="28"/>
      <c r="C173" s="139" t="s">
        <v>402</v>
      </c>
      <c r="D173" s="139" t="s">
        <v>316</v>
      </c>
      <c r="E173" s="140" t="s">
        <v>1286</v>
      </c>
      <c r="F173" s="141" t="s">
        <v>1287</v>
      </c>
      <c r="G173" s="142" t="s">
        <v>396</v>
      </c>
      <c r="H173" s="143">
        <v>1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4.1999999999999997E-3</v>
      </c>
      <c r="R173" s="149">
        <f>Q173*H173</f>
        <v>4.1999999999999997E-3</v>
      </c>
      <c r="S173" s="149">
        <v>0</v>
      </c>
      <c r="T173" s="150">
        <f>S173*H173</f>
        <v>0</v>
      </c>
      <c r="AR173" s="151" t="s">
        <v>95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95</v>
      </c>
      <c r="BM173" s="151" t="s">
        <v>2637</v>
      </c>
    </row>
    <row r="174" spans="2:65" s="1" customFormat="1" ht="24.2" customHeight="1">
      <c r="B174" s="28"/>
      <c r="C174" s="158" t="s">
        <v>406</v>
      </c>
      <c r="D174" s="158" t="s">
        <v>644</v>
      </c>
      <c r="E174" s="159" t="s">
        <v>1289</v>
      </c>
      <c r="F174" s="160" t="s">
        <v>1290</v>
      </c>
      <c r="G174" s="161" t="s">
        <v>396</v>
      </c>
      <c r="H174" s="162">
        <v>1</v>
      </c>
      <c r="I174" s="163"/>
      <c r="J174" s="164">
        <f>ROUND(I174*H174,2)</f>
        <v>0</v>
      </c>
      <c r="K174" s="165"/>
      <c r="L174" s="166"/>
      <c r="M174" s="167" t="s">
        <v>1</v>
      </c>
      <c r="N174" s="168" t="s">
        <v>40</v>
      </c>
      <c r="P174" s="149">
        <f>O174*H174</f>
        <v>0</v>
      </c>
      <c r="Q174" s="149">
        <v>2.1010000000000001E-2</v>
      </c>
      <c r="R174" s="149">
        <f>Q174*H174</f>
        <v>2.1010000000000001E-2</v>
      </c>
      <c r="S174" s="149">
        <v>0</v>
      </c>
      <c r="T174" s="150">
        <f>S174*H174</f>
        <v>0</v>
      </c>
      <c r="AR174" s="151" t="s">
        <v>346</v>
      </c>
      <c r="AT174" s="151" t="s">
        <v>644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95</v>
      </c>
      <c r="BM174" s="151" t="s">
        <v>2638</v>
      </c>
    </row>
    <row r="175" spans="2:65" s="11" customFormat="1" ht="22.9" customHeight="1">
      <c r="B175" s="127"/>
      <c r="D175" s="128" t="s">
        <v>73</v>
      </c>
      <c r="E175" s="137" t="s">
        <v>335</v>
      </c>
      <c r="F175" s="137" t="s">
        <v>336</v>
      </c>
      <c r="I175" s="130"/>
      <c r="J175" s="138">
        <f>BK175</f>
        <v>0</v>
      </c>
      <c r="L175" s="127"/>
      <c r="M175" s="132"/>
      <c r="P175" s="133">
        <f>SUM(P176:P186)</f>
        <v>0</v>
      </c>
      <c r="R175" s="133">
        <f>SUM(R176:R186)</f>
        <v>13.968153585000003</v>
      </c>
      <c r="T175" s="134">
        <f>SUM(T176:T186)</f>
        <v>0</v>
      </c>
      <c r="AR175" s="128" t="s">
        <v>81</v>
      </c>
      <c r="AT175" s="135" t="s">
        <v>73</v>
      </c>
      <c r="AU175" s="135" t="s">
        <v>81</v>
      </c>
      <c r="AY175" s="128" t="s">
        <v>314</v>
      </c>
      <c r="BK175" s="136">
        <f>SUM(BK176:BK186)</f>
        <v>0</v>
      </c>
    </row>
    <row r="176" spans="2:65" s="1" customFormat="1" ht="16.5" customHeight="1">
      <c r="B176" s="28"/>
      <c r="C176" s="139" t="s">
        <v>410</v>
      </c>
      <c r="D176" s="139" t="s">
        <v>316</v>
      </c>
      <c r="E176" s="140" t="s">
        <v>1292</v>
      </c>
      <c r="F176" s="141" t="s">
        <v>1293</v>
      </c>
      <c r="G176" s="142" t="s">
        <v>340</v>
      </c>
      <c r="H176" s="143">
        <v>64.040000000000006</v>
      </c>
      <c r="I176" s="144"/>
      <c r="J176" s="145">
        <f t="shared" ref="J176:J186" si="20">ROUND(I176*H176,2)</f>
        <v>0</v>
      </c>
      <c r="K176" s="146"/>
      <c r="L176" s="28"/>
      <c r="M176" s="147" t="s">
        <v>1</v>
      </c>
      <c r="N176" s="148" t="s">
        <v>40</v>
      </c>
      <c r="P176" s="149">
        <f t="shared" ref="P176:P186" si="21">O176*H176</f>
        <v>0</v>
      </c>
      <c r="Q176" s="149">
        <v>4.0000000000000003E-5</v>
      </c>
      <c r="R176" s="149">
        <f t="shared" ref="R176:R186" si="22">Q176*H176</f>
        <v>2.5616000000000002E-3</v>
      </c>
      <c r="S176" s="149">
        <v>0</v>
      </c>
      <c r="T176" s="150">
        <f t="shared" ref="T176:T186" si="23">S176*H176</f>
        <v>0</v>
      </c>
      <c r="AR176" s="151" t="s">
        <v>95</v>
      </c>
      <c r="AT176" s="151" t="s">
        <v>316</v>
      </c>
      <c r="AU176" s="151" t="s">
        <v>86</v>
      </c>
      <c r="AY176" s="13" t="s">
        <v>314</v>
      </c>
      <c r="BE176" s="152">
        <f t="shared" ref="BE176:BE186" si="24">IF(N176="základná",J176,0)</f>
        <v>0</v>
      </c>
      <c r="BF176" s="152">
        <f t="shared" ref="BF176:BF186" si="25">IF(N176="znížená",J176,0)</f>
        <v>0</v>
      </c>
      <c r="BG176" s="152">
        <f t="shared" ref="BG176:BG186" si="26">IF(N176="zákl. prenesená",J176,0)</f>
        <v>0</v>
      </c>
      <c r="BH176" s="152">
        <f t="shared" ref="BH176:BH186" si="27">IF(N176="zníž. prenesená",J176,0)</f>
        <v>0</v>
      </c>
      <c r="BI176" s="152">
        <f t="shared" ref="BI176:BI186" si="28">IF(N176="nulová",J176,0)</f>
        <v>0</v>
      </c>
      <c r="BJ176" s="13" t="s">
        <v>86</v>
      </c>
      <c r="BK176" s="152">
        <f t="shared" ref="BK176:BK186" si="29">ROUND(I176*H176,2)</f>
        <v>0</v>
      </c>
      <c r="BL176" s="13" t="s">
        <v>95</v>
      </c>
      <c r="BM176" s="151" t="s">
        <v>2639</v>
      </c>
    </row>
    <row r="177" spans="2:65" s="1" customFormat="1" ht="37.9" customHeight="1">
      <c r="B177" s="28"/>
      <c r="C177" s="139" t="s">
        <v>414</v>
      </c>
      <c r="D177" s="139" t="s">
        <v>316</v>
      </c>
      <c r="E177" s="140" t="s">
        <v>1295</v>
      </c>
      <c r="F177" s="141" t="s">
        <v>1296</v>
      </c>
      <c r="G177" s="142" t="s">
        <v>376</v>
      </c>
      <c r="H177" s="143">
        <v>82.93</v>
      </c>
      <c r="I177" s="144"/>
      <c r="J177" s="145">
        <f t="shared" si="20"/>
        <v>0</v>
      </c>
      <c r="K177" s="146"/>
      <c r="L177" s="28"/>
      <c r="M177" s="147" t="s">
        <v>1</v>
      </c>
      <c r="N177" s="148" t="s">
        <v>40</v>
      </c>
      <c r="P177" s="149">
        <f t="shared" si="21"/>
        <v>0</v>
      </c>
      <c r="Q177" s="149">
        <v>9.8530000000000006E-2</v>
      </c>
      <c r="R177" s="149">
        <f t="shared" si="22"/>
        <v>8.1710929000000014</v>
      </c>
      <c r="S177" s="149">
        <v>0</v>
      </c>
      <c r="T177" s="150">
        <f t="shared" si="23"/>
        <v>0</v>
      </c>
      <c r="AR177" s="151" t="s">
        <v>95</v>
      </c>
      <c r="AT177" s="151" t="s">
        <v>316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95</v>
      </c>
      <c r="BM177" s="151" t="s">
        <v>2640</v>
      </c>
    </row>
    <row r="178" spans="2:65" s="1" customFormat="1" ht="16.5" customHeight="1">
      <c r="B178" s="28"/>
      <c r="C178" s="158" t="s">
        <v>418</v>
      </c>
      <c r="D178" s="158" t="s">
        <v>644</v>
      </c>
      <c r="E178" s="159" t="s">
        <v>1298</v>
      </c>
      <c r="F178" s="160" t="s">
        <v>1299</v>
      </c>
      <c r="G178" s="161" t="s">
        <v>396</v>
      </c>
      <c r="H178" s="162">
        <v>171</v>
      </c>
      <c r="I178" s="163"/>
      <c r="J178" s="164">
        <f t="shared" si="20"/>
        <v>0</v>
      </c>
      <c r="K178" s="165"/>
      <c r="L178" s="166"/>
      <c r="M178" s="167" t="s">
        <v>1</v>
      </c>
      <c r="N178" s="168" t="s">
        <v>40</v>
      </c>
      <c r="P178" s="149">
        <f t="shared" si="21"/>
        <v>0</v>
      </c>
      <c r="Q178" s="149">
        <v>1.15E-2</v>
      </c>
      <c r="R178" s="149">
        <f t="shared" si="22"/>
        <v>1.9664999999999999</v>
      </c>
      <c r="S178" s="149">
        <v>0</v>
      </c>
      <c r="T178" s="150">
        <f t="shared" si="23"/>
        <v>0</v>
      </c>
      <c r="AR178" s="151" t="s">
        <v>346</v>
      </c>
      <c r="AT178" s="151" t="s">
        <v>644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95</v>
      </c>
      <c r="BM178" s="151" t="s">
        <v>2641</v>
      </c>
    </row>
    <row r="179" spans="2:65" s="1" customFormat="1" ht="33" customHeight="1">
      <c r="B179" s="28"/>
      <c r="C179" s="139" t="s">
        <v>422</v>
      </c>
      <c r="D179" s="139" t="s">
        <v>316</v>
      </c>
      <c r="E179" s="140" t="s">
        <v>1301</v>
      </c>
      <c r="F179" s="141" t="s">
        <v>1302</v>
      </c>
      <c r="G179" s="142" t="s">
        <v>319</v>
      </c>
      <c r="H179" s="143">
        <v>1.659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2.2151299999999998</v>
      </c>
      <c r="R179" s="149">
        <f t="shared" si="22"/>
        <v>3.67490067</v>
      </c>
      <c r="S179" s="149">
        <v>0</v>
      </c>
      <c r="T179" s="150">
        <f t="shared" si="23"/>
        <v>0</v>
      </c>
      <c r="AR179" s="151" t="s">
        <v>95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95</v>
      </c>
      <c r="BM179" s="151" t="s">
        <v>2642</v>
      </c>
    </row>
    <row r="180" spans="2:65" s="1" customFormat="1" ht="16.5" customHeight="1">
      <c r="B180" s="28"/>
      <c r="C180" s="139" t="s">
        <v>426</v>
      </c>
      <c r="D180" s="139" t="s">
        <v>316</v>
      </c>
      <c r="E180" s="140" t="s">
        <v>1074</v>
      </c>
      <c r="F180" s="141" t="s">
        <v>1075</v>
      </c>
      <c r="G180" s="142" t="s">
        <v>340</v>
      </c>
      <c r="H180" s="143">
        <v>196</v>
      </c>
      <c r="I180" s="144"/>
      <c r="J180" s="145">
        <f t="shared" si="20"/>
        <v>0</v>
      </c>
      <c r="K180" s="146"/>
      <c r="L180" s="28"/>
      <c r="M180" s="147" t="s">
        <v>1</v>
      </c>
      <c r="N180" s="148" t="s">
        <v>40</v>
      </c>
      <c r="P180" s="149">
        <f t="shared" si="21"/>
        <v>0</v>
      </c>
      <c r="Q180" s="149">
        <v>5.0000000000000002E-5</v>
      </c>
      <c r="R180" s="149">
        <f t="shared" si="22"/>
        <v>9.7999999999999997E-3</v>
      </c>
      <c r="S180" s="149">
        <v>0</v>
      </c>
      <c r="T180" s="150">
        <f t="shared" si="23"/>
        <v>0</v>
      </c>
      <c r="AR180" s="151" t="s">
        <v>95</v>
      </c>
      <c r="AT180" s="151" t="s">
        <v>316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95</v>
      </c>
      <c r="BM180" s="151" t="s">
        <v>2643</v>
      </c>
    </row>
    <row r="181" spans="2:65" s="1" customFormat="1" ht="24.2" customHeight="1">
      <c r="B181" s="28"/>
      <c r="C181" s="139" t="s">
        <v>430</v>
      </c>
      <c r="D181" s="139" t="s">
        <v>316</v>
      </c>
      <c r="E181" s="140" t="s">
        <v>1305</v>
      </c>
      <c r="F181" s="141" t="s">
        <v>1306</v>
      </c>
      <c r="G181" s="142" t="s">
        <v>376</v>
      </c>
      <c r="H181" s="143">
        <v>22.89</v>
      </c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4.4175000000000004E-3</v>
      </c>
      <c r="R181" s="149">
        <f t="shared" si="22"/>
        <v>0.10111657500000001</v>
      </c>
      <c r="S181" s="149">
        <v>0</v>
      </c>
      <c r="T181" s="150">
        <f t="shared" si="23"/>
        <v>0</v>
      </c>
      <c r="AR181" s="151" t="s">
        <v>95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95</v>
      </c>
      <c r="BM181" s="151" t="s">
        <v>2644</v>
      </c>
    </row>
    <row r="182" spans="2:65" s="1" customFormat="1" ht="24.2" customHeight="1">
      <c r="B182" s="28"/>
      <c r="C182" s="139" t="s">
        <v>434</v>
      </c>
      <c r="D182" s="139" t="s">
        <v>316</v>
      </c>
      <c r="E182" s="140" t="s">
        <v>1308</v>
      </c>
      <c r="F182" s="141" t="s">
        <v>1309</v>
      </c>
      <c r="G182" s="142" t="s">
        <v>376</v>
      </c>
      <c r="H182" s="143">
        <v>22.23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1.6000000000000001E-4</v>
      </c>
      <c r="R182" s="149">
        <f t="shared" si="22"/>
        <v>3.5568000000000002E-3</v>
      </c>
      <c r="S182" s="149">
        <v>0</v>
      </c>
      <c r="T182" s="150">
        <f t="shared" si="23"/>
        <v>0</v>
      </c>
      <c r="AR182" s="151" t="s">
        <v>95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95</v>
      </c>
      <c r="BM182" s="151" t="s">
        <v>2645</v>
      </c>
    </row>
    <row r="183" spans="2:65" s="1" customFormat="1" ht="37.9" customHeight="1">
      <c r="B183" s="28"/>
      <c r="C183" s="139" t="s">
        <v>438</v>
      </c>
      <c r="D183" s="139" t="s">
        <v>316</v>
      </c>
      <c r="E183" s="140" t="s">
        <v>1311</v>
      </c>
      <c r="F183" s="141" t="s">
        <v>1312</v>
      </c>
      <c r="G183" s="142" t="s">
        <v>396</v>
      </c>
      <c r="H183" s="143">
        <v>84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1.2999999999999999E-4</v>
      </c>
      <c r="R183" s="149">
        <f t="shared" si="22"/>
        <v>1.0919999999999999E-2</v>
      </c>
      <c r="S183" s="149">
        <v>0</v>
      </c>
      <c r="T183" s="150">
        <f t="shared" si="23"/>
        <v>0</v>
      </c>
      <c r="AR183" s="151" t="s">
        <v>95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95</v>
      </c>
      <c r="BM183" s="151" t="s">
        <v>2646</v>
      </c>
    </row>
    <row r="184" spans="2:65" s="1" customFormat="1" ht="37.9" customHeight="1">
      <c r="B184" s="28"/>
      <c r="C184" s="139" t="s">
        <v>442</v>
      </c>
      <c r="D184" s="139" t="s">
        <v>316</v>
      </c>
      <c r="E184" s="140" t="s">
        <v>1314</v>
      </c>
      <c r="F184" s="141" t="s">
        <v>1315</v>
      </c>
      <c r="G184" s="142" t="s">
        <v>396</v>
      </c>
      <c r="H184" s="143">
        <v>16</v>
      </c>
      <c r="I184" s="144"/>
      <c r="J184" s="145">
        <f t="shared" si="20"/>
        <v>0</v>
      </c>
      <c r="K184" s="146"/>
      <c r="L184" s="28"/>
      <c r="M184" s="147" t="s">
        <v>1</v>
      </c>
      <c r="N184" s="148" t="s">
        <v>40</v>
      </c>
      <c r="P184" s="149">
        <f t="shared" si="21"/>
        <v>0</v>
      </c>
      <c r="Q184" s="149">
        <v>1.0235999999999999E-3</v>
      </c>
      <c r="R184" s="149">
        <f t="shared" si="22"/>
        <v>1.6377599999999999E-2</v>
      </c>
      <c r="S184" s="149">
        <v>0</v>
      </c>
      <c r="T184" s="150">
        <f t="shared" si="23"/>
        <v>0</v>
      </c>
      <c r="AR184" s="151" t="s">
        <v>95</v>
      </c>
      <c r="AT184" s="151" t="s">
        <v>316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95</v>
      </c>
      <c r="BM184" s="151" t="s">
        <v>2647</v>
      </c>
    </row>
    <row r="185" spans="2:65" s="1" customFormat="1" ht="33" customHeight="1">
      <c r="B185" s="28"/>
      <c r="C185" s="139" t="s">
        <v>446</v>
      </c>
      <c r="D185" s="139" t="s">
        <v>316</v>
      </c>
      <c r="E185" s="140" t="s">
        <v>1317</v>
      </c>
      <c r="F185" s="141" t="s">
        <v>1318</v>
      </c>
      <c r="G185" s="142" t="s">
        <v>396</v>
      </c>
      <c r="H185" s="143">
        <v>24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3.0360000000000001E-4</v>
      </c>
      <c r="R185" s="149">
        <f t="shared" si="22"/>
        <v>7.2864000000000002E-3</v>
      </c>
      <c r="S185" s="149">
        <v>0</v>
      </c>
      <c r="T185" s="150">
        <f t="shared" si="23"/>
        <v>0</v>
      </c>
      <c r="AR185" s="151" t="s">
        <v>95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95</v>
      </c>
      <c r="BM185" s="151" t="s">
        <v>2648</v>
      </c>
    </row>
    <row r="186" spans="2:65" s="1" customFormat="1" ht="37.9" customHeight="1">
      <c r="B186" s="28"/>
      <c r="C186" s="139" t="s">
        <v>450</v>
      </c>
      <c r="D186" s="139" t="s">
        <v>316</v>
      </c>
      <c r="E186" s="140" t="s">
        <v>1320</v>
      </c>
      <c r="F186" s="141" t="s">
        <v>1321</v>
      </c>
      <c r="G186" s="142" t="s">
        <v>396</v>
      </c>
      <c r="H186" s="143">
        <v>8</v>
      </c>
      <c r="I186" s="144"/>
      <c r="J186" s="145">
        <f t="shared" si="20"/>
        <v>0</v>
      </c>
      <c r="K186" s="146"/>
      <c r="L186" s="28"/>
      <c r="M186" s="147" t="s">
        <v>1</v>
      </c>
      <c r="N186" s="148" t="s">
        <v>40</v>
      </c>
      <c r="P186" s="149">
        <f t="shared" si="21"/>
        <v>0</v>
      </c>
      <c r="Q186" s="149">
        <v>5.0513000000000001E-4</v>
      </c>
      <c r="R186" s="149">
        <f t="shared" si="22"/>
        <v>4.0410400000000001E-3</v>
      </c>
      <c r="S186" s="149">
        <v>0</v>
      </c>
      <c r="T186" s="150">
        <f t="shared" si="23"/>
        <v>0</v>
      </c>
      <c r="AR186" s="151" t="s">
        <v>95</v>
      </c>
      <c r="AT186" s="151" t="s">
        <v>316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95</v>
      </c>
      <c r="BM186" s="151" t="s">
        <v>2649</v>
      </c>
    </row>
    <row r="187" spans="2:65" s="11" customFormat="1" ht="22.9" customHeight="1">
      <c r="B187" s="127"/>
      <c r="D187" s="128" t="s">
        <v>73</v>
      </c>
      <c r="E187" s="137" t="s">
        <v>502</v>
      </c>
      <c r="F187" s="137" t="s">
        <v>503</v>
      </c>
      <c r="I187" s="130"/>
      <c r="J187" s="138">
        <f>BK187</f>
        <v>0</v>
      </c>
      <c r="L187" s="127"/>
      <c r="M187" s="132"/>
      <c r="P187" s="133">
        <f>P188</f>
        <v>0</v>
      </c>
      <c r="R187" s="133">
        <f>R188</f>
        <v>0</v>
      </c>
      <c r="T187" s="134">
        <f>T188</f>
        <v>0</v>
      </c>
      <c r="AR187" s="128" t="s">
        <v>81</v>
      </c>
      <c r="AT187" s="135" t="s">
        <v>73</v>
      </c>
      <c r="AU187" s="135" t="s">
        <v>81</v>
      </c>
      <c r="AY187" s="128" t="s">
        <v>314</v>
      </c>
      <c r="BK187" s="136">
        <f>BK188</f>
        <v>0</v>
      </c>
    </row>
    <row r="188" spans="2:65" s="1" customFormat="1" ht="24.2" customHeight="1">
      <c r="B188" s="28"/>
      <c r="C188" s="139" t="s">
        <v>454</v>
      </c>
      <c r="D188" s="139" t="s">
        <v>316</v>
      </c>
      <c r="E188" s="140" t="s">
        <v>638</v>
      </c>
      <c r="F188" s="141" t="s">
        <v>639</v>
      </c>
      <c r="G188" s="142" t="s">
        <v>333</v>
      </c>
      <c r="H188" s="143">
        <v>36.747</v>
      </c>
      <c r="I188" s="144"/>
      <c r="J188" s="145">
        <f>ROUND(I188*H188,2)</f>
        <v>0</v>
      </c>
      <c r="K188" s="146"/>
      <c r="L188" s="28"/>
      <c r="M188" s="147" t="s">
        <v>1</v>
      </c>
      <c r="N188" s="148" t="s">
        <v>40</v>
      </c>
      <c r="P188" s="149">
        <f>O188*H188</f>
        <v>0</v>
      </c>
      <c r="Q188" s="149">
        <v>0</v>
      </c>
      <c r="R188" s="149">
        <f>Q188*H188</f>
        <v>0</v>
      </c>
      <c r="S188" s="149">
        <v>0</v>
      </c>
      <c r="T188" s="150">
        <f>S188*H188</f>
        <v>0</v>
      </c>
      <c r="AR188" s="151" t="s">
        <v>95</v>
      </c>
      <c r="AT188" s="151" t="s">
        <v>316</v>
      </c>
      <c r="AU188" s="151" t="s">
        <v>86</v>
      </c>
      <c r="AY188" s="13" t="s">
        <v>314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86</v>
      </c>
      <c r="BK188" s="152">
        <f>ROUND(I188*H188,2)</f>
        <v>0</v>
      </c>
      <c r="BL188" s="13" t="s">
        <v>95</v>
      </c>
      <c r="BM188" s="151" t="s">
        <v>2650</v>
      </c>
    </row>
    <row r="189" spans="2:65" s="11" customFormat="1" ht="25.9" customHeight="1">
      <c r="B189" s="127"/>
      <c r="D189" s="128" t="s">
        <v>73</v>
      </c>
      <c r="E189" s="129" t="s">
        <v>508</v>
      </c>
      <c r="F189" s="129" t="s">
        <v>509</v>
      </c>
      <c r="I189" s="130"/>
      <c r="J189" s="131">
        <f>BK189</f>
        <v>0</v>
      </c>
      <c r="L189" s="127"/>
      <c r="M189" s="132"/>
      <c r="P189" s="133">
        <f>P190+P193+P198+P202+P206+P211+P219+P237+P240+P243+P245</f>
        <v>0</v>
      </c>
      <c r="R189" s="133">
        <f>R190+R193+R198+R202+R206+R211+R219+R237+R240+R243+R245</f>
        <v>3.6353373799999997</v>
      </c>
      <c r="T189" s="134">
        <f>T190+T193+T198+T202+T206+T211+T219+T237+T240+T243+T245</f>
        <v>0</v>
      </c>
      <c r="AR189" s="128" t="s">
        <v>86</v>
      </c>
      <c r="AT189" s="135" t="s">
        <v>73</v>
      </c>
      <c r="AU189" s="135" t="s">
        <v>74</v>
      </c>
      <c r="AY189" s="128" t="s">
        <v>314</v>
      </c>
      <c r="BK189" s="136">
        <f>BK190+BK193+BK198+BK202+BK206+BK211+BK219+BK237+BK240+BK243+BK245</f>
        <v>0</v>
      </c>
    </row>
    <row r="190" spans="2:65" s="11" customFormat="1" ht="22.9" customHeight="1">
      <c r="B190" s="127"/>
      <c r="D190" s="128" t="s">
        <v>73</v>
      </c>
      <c r="E190" s="137" t="s">
        <v>510</v>
      </c>
      <c r="F190" s="137" t="s">
        <v>511</v>
      </c>
      <c r="I190" s="130"/>
      <c r="J190" s="138">
        <f>BK190</f>
        <v>0</v>
      </c>
      <c r="L190" s="127"/>
      <c r="M190" s="132"/>
      <c r="P190" s="133">
        <f>SUM(P191:P192)</f>
        <v>0</v>
      </c>
      <c r="R190" s="133">
        <f>SUM(R191:R192)</f>
        <v>8.005000000000001E-2</v>
      </c>
      <c r="T190" s="134">
        <f>SUM(T191:T192)</f>
        <v>0</v>
      </c>
      <c r="AR190" s="128" t="s">
        <v>86</v>
      </c>
      <c r="AT190" s="135" t="s">
        <v>73</v>
      </c>
      <c r="AU190" s="135" t="s">
        <v>81</v>
      </c>
      <c r="AY190" s="128" t="s">
        <v>314</v>
      </c>
      <c r="BK190" s="136">
        <f>SUM(BK191:BK192)</f>
        <v>0</v>
      </c>
    </row>
    <row r="191" spans="2:65" s="1" customFormat="1" ht="24.2" customHeight="1">
      <c r="B191" s="28"/>
      <c r="C191" s="139" t="s">
        <v>458</v>
      </c>
      <c r="D191" s="139" t="s">
        <v>316</v>
      </c>
      <c r="E191" s="140" t="s">
        <v>1086</v>
      </c>
      <c r="F191" s="141" t="s">
        <v>1324</v>
      </c>
      <c r="G191" s="142" t="s">
        <v>340</v>
      </c>
      <c r="H191" s="143">
        <v>64.040000000000006</v>
      </c>
      <c r="I191" s="144"/>
      <c r="J191" s="145">
        <f>ROUND(I191*H191,2)</f>
        <v>0</v>
      </c>
      <c r="K191" s="146"/>
      <c r="L191" s="28"/>
      <c r="M191" s="147" t="s">
        <v>1</v>
      </c>
      <c r="N191" s="148" t="s">
        <v>40</v>
      </c>
      <c r="P191" s="149">
        <f>O191*H191</f>
        <v>0</v>
      </c>
      <c r="Q191" s="149">
        <v>1.25E-3</v>
      </c>
      <c r="R191" s="149">
        <f>Q191*H191</f>
        <v>8.005000000000001E-2</v>
      </c>
      <c r="S191" s="149">
        <v>0</v>
      </c>
      <c r="T191" s="150">
        <f>S191*H191</f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86</v>
      </c>
      <c r="BK191" s="152">
        <f>ROUND(I191*H191,2)</f>
        <v>0</v>
      </c>
      <c r="BL191" s="13" t="s">
        <v>378</v>
      </c>
      <c r="BM191" s="151" t="s">
        <v>2651</v>
      </c>
    </row>
    <row r="192" spans="2:65" s="1" customFormat="1" ht="24.2" customHeight="1">
      <c r="B192" s="28"/>
      <c r="C192" s="139" t="s">
        <v>462</v>
      </c>
      <c r="D192" s="139" t="s">
        <v>316</v>
      </c>
      <c r="E192" s="140" t="s">
        <v>1326</v>
      </c>
      <c r="F192" s="141" t="s">
        <v>1327</v>
      </c>
      <c r="G192" s="142" t="s">
        <v>333</v>
      </c>
      <c r="H192" s="143">
        <v>0.08</v>
      </c>
      <c r="I192" s="144"/>
      <c r="J192" s="145">
        <f>ROUND(I192*H192,2)</f>
        <v>0</v>
      </c>
      <c r="K192" s="146"/>
      <c r="L192" s="28"/>
      <c r="M192" s="147" t="s">
        <v>1</v>
      </c>
      <c r="N192" s="148" t="s">
        <v>40</v>
      </c>
      <c r="P192" s="149">
        <f>O192*H192</f>
        <v>0</v>
      </c>
      <c r="Q192" s="149">
        <v>0</v>
      </c>
      <c r="R192" s="149">
        <f>Q192*H192</f>
        <v>0</v>
      </c>
      <c r="S192" s="149">
        <v>0</v>
      </c>
      <c r="T192" s="150">
        <f>S192*H192</f>
        <v>0</v>
      </c>
      <c r="AR192" s="151" t="s">
        <v>378</v>
      </c>
      <c r="AT192" s="151" t="s">
        <v>316</v>
      </c>
      <c r="AU192" s="151" t="s">
        <v>86</v>
      </c>
      <c r="AY192" s="13" t="s">
        <v>314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3" t="s">
        <v>86</v>
      </c>
      <c r="BK192" s="152">
        <f>ROUND(I192*H192,2)</f>
        <v>0</v>
      </c>
      <c r="BL192" s="13" t="s">
        <v>378</v>
      </c>
      <c r="BM192" s="151" t="s">
        <v>2652</v>
      </c>
    </row>
    <row r="193" spans="2:65" s="11" customFormat="1" ht="22.9" customHeight="1">
      <c r="B193" s="127"/>
      <c r="D193" s="128" t="s">
        <v>73</v>
      </c>
      <c r="E193" s="137" t="s">
        <v>667</v>
      </c>
      <c r="F193" s="137" t="s">
        <v>668</v>
      </c>
      <c r="I193" s="130"/>
      <c r="J193" s="138">
        <f>BK193</f>
        <v>0</v>
      </c>
      <c r="L193" s="127"/>
      <c r="M193" s="132"/>
      <c r="P193" s="133">
        <f>SUM(P194:P197)</f>
        <v>0</v>
      </c>
      <c r="R193" s="133">
        <f>SUM(R194:R197)</f>
        <v>8.1681599999999993E-2</v>
      </c>
      <c r="T193" s="134">
        <f>SUM(T194:T197)</f>
        <v>0</v>
      </c>
      <c r="AR193" s="128" t="s">
        <v>86</v>
      </c>
      <c r="AT193" s="135" t="s">
        <v>73</v>
      </c>
      <c r="AU193" s="135" t="s">
        <v>81</v>
      </c>
      <c r="AY193" s="128" t="s">
        <v>314</v>
      </c>
      <c r="BK193" s="136">
        <f>SUM(BK194:BK197)</f>
        <v>0</v>
      </c>
    </row>
    <row r="194" spans="2:65" s="1" customFormat="1" ht="24.2" customHeight="1">
      <c r="B194" s="28"/>
      <c r="C194" s="139" t="s">
        <v>466</v>
      </c>
      <c r="D194" s="139" t="s">
        <v>316</v>
      </c>
      <c r="E194" s="140" t="s">
        <v>805</v>
      </c>
      <c r="F194" s="141" t="s">
        <v>806</v>
      </c>
      <c r="G194" s="142" t="s">
        <v>340</v>
      </c>
      <c r="H194" s="143">
        <v>2.2000000000000002</v>
      </c>
      <c r="I194" s="144"/>
      <c r="J194" s="145">
        <f>ROUND(I194*H194,2)</f>
        <v>0</v>
      </c>
      <c r="K194" s="146"/>
      <c r="L194" s="28"/>
      <c r="M194" s="147" t="s">
        <v>1</v>
      </c>
      <c r="N194" s="148" t="s">
        <v>40</v>
      </c>
      <c r="P194" s="149">
        <f>O194*H194</f>
        <v>0</v>
      </c>
      <c r="Q194" s="149">
        <v>0</v>
      </c>
      <c r="R194" s="149">
        <f>Q194*H194</f>
        <v>0</v>
      </c>
      <c r="S194" s="149">
        <v>0</v>
      </c>
      <c r="T194" s="150">
        <f>S194*H194</f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86</v>
      </c>
      <c r="BK194" s="152">
        <f>ROUND(I194*H194,2)</f>
        <v>0</v>
      </c>
      <c r="BL194" s="13" t="s">
        <v>378</v>
      </c>
      <c r="BM194" s="151" t="s">
        <v>2653</v>
      </c>
    </row>
    <row r="195" spans="2:65" s="1" customFormat="1" ht="24.2" customHeight="1">
      <c r="B195" s="28"/>
      <c r="C195" s="158" t="s">
        <v>470</v>
      </c>
      <c r="D195" s="158" t="s">
        <v>644</v>
      </c>
      <c r="E195" s="159" t="s">
        <v>810</v>
      </c>
      <c r="F195" s="160" t="s">
        <v>811</v>
      </c>
      <c r="G195" s="161" t="s">
        <v>340</v>
      </c>
      <c r="H195" s="162">
        <v>2.2440000000000002</v>
      </c>
      <c r="I195" s="163"/>
      <c r="J195" s="164">
        <f>ROUND(I195*H195,2)</f>
        <v>0</v>
      </c>
      <c r="K195" s="165"/>
      <c r="L195" s="166"/>
      <c r="M195" s="167" t="s">
        <v>1</v>
      </c>
      <c r="N195" s="168" t="s">
        <v>40</v>
      </c>
      <c r="P195" s="149">
        <f>O195*H195</f>
        <v>0</v>
      </c>
      <c r="Q195" s="149">
        <v>2.0799999999999999E-2</v>
      </c>
      <c r="R195" s="149">
        <f>Q195*H195</f>
        <v>4.66752E-2</v>
      </c>
      <c r="S195" s="149">
        <v>0</v>
      </c>
      <c r="T195" s="150">
        <f>S195*H195</f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86</v>
      </c>
      <c r="BK195" s="152">
        <f>ROUND(I195*H195,2)</f>
        <v>0</v>
      </c>
      <c r="BL195" s="13" t="s">
        <v>378</v>
      </c>
      <c r="BM195" s="151" t="s">
        <v>2654</v>
      </c>
    </row>
    <row r="196" spans="2:65" s="1" customFormat="1" ht="24.2" customHeight="1">
      <c r="B196" s="28"/>
      <c r="C196" s="158" t="s">
        <v>474</v>
      </c>
      <c r="D196" s="158" t="s">
        <v>644</v>
      </c>
      <c r="E196" s="159" t="s">
        <v>1331</v>
      </c>
      <c r="F196" s="160" t="s">
        <v>1332</v>
      </c>
      <c r="G196" s="161" t="s">
        <v>340</v>
      </c>
      <c r="H196" s="162">
        <v>2.2440000000000002</v>
      </c>
      <c r="I196" s="163"/>
      <c r="J196" s="164">
        <f>ROUND(I196*H196,2)</f>
        <v>0</v>
      </c>
      <c r="K196" s="165"/>
      <c r="L196" s="166"/>
      <c r="M196" s="167" t="s">
        <v>1</v>
      </c>
      <c r="N196" s="168" t="s">
        <v>40</v>
      </c>
      <c r="P196" s="149">
        <f>O196*H196</f>
        <v>0</v>
      </c>
      <c r="Q196" s="149">
        <v>1.5599999999999999E-2</v>
      </c>
      <c r="R196" s="149">
        <f>Q196*H196</f>
        <v>3.50064E-2</v>
      </c>
      <c r="S196" s="149">
        <v>0</v>
      </c>
      <c r="T196" s="150">
        <f>S196*H196</f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3" t="s">
        <v>86</v>
      </c>
      <c r="BK196" s="152">
        <f>ROUND(I196*H196,2)</f>
        <v>0</v>
      </c>
      <c r="BL196" s="13" t="s">
        <v>378</v>
      </c>
      <c r="BM196" s="151" t="s">
        <v>2655</v>
      </c>
    </row>
    <row r="197" spans="2:65" s="1" customFormat="1" ht="24.2" customHeight="1">
      <c r="B197" s="28"/>
      <c r="C197" s="139" t="s">
        <v>478</v>
      </c>
      <c r="D197" s="139" t="s">
        <v>316</v>
      </c>
      <c r="E197" s="140" t="s">
        <v>678</v>
      </c>
      <c r="F197" s="141" t="s">
        <v>679</v>
      </c>
      <c r="G197" s="142" t="s">
        <v>333</v>
      </c>
      <c r="H197" s="143">
        <v>8.2000000000000003E-2</v>
      </c>
      <c r="I197" s="144"/>
      <c r="J197" s="145">
        <f>ROUND(I197*H197,2)</f>
        <v>0</v>
      </c>
      <c r="K197" s="146"/>
      <c r="L197" s="28"/>
      <c r="M197" s="147" t="s">
        <v>1</v>
      </c>
      <c r="N197" s="148" t="s">
        <v>40</v>
      </c>
      <c r="P197" s="149">
        <f>O197*H197</f>
        <v>0</v>
      </c>
      <c r="Q197" s="149">
        <v>0</v>
      </c>
      <c r="R197" s="149">
        <f>Q197*H197</f>
        <v>0</v>
      </c>
      <c r="S197" s="149">
        <v>0</v>
      </c>
      <c r="T197" s="150">
        <f>S197*H197</f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>IF(N197="základná",J197,0)</f>
        <v>0</v>
      </c>
      <c r="BF197" s="152">
        <f>IF(N197="znížená",J197,0)</f>
        <v>0</v>
      </c>
      <c r="BG197" s="152">
        <f>IF(N197="zákl. prenesená",J197,0)</f>
        <v>0</v>
      </c>
      <c r="BH197" s="152">
        <f>IF(N197="zníž. prenesená",J197,0)</f>
        <v>0</v>
      </c>
      <c r="BI197" s="152">
        <f>IF(N197="nulová",J197,0)</f>
        <v>0</v>
      </c>
      <c r="BJ197" s="13" t="s">
        <v>86</v>
      </c>
      <c r="BK197" s="152">
        <f>ROUND(I197*H197,2)</f>
        <v>0</v>
      </c>
      <c r="BL197" s="13" t="s">
        <v>378</v>
      </c>
      <c r="BM197" s="151" t="s">
        <v>2656</v>
      </c>
    </row>
    <row r="198" spans="2:65" s="11" customFormat="1" ht="22.9" customHeight="1">
      <c r="B198" s="127"/>
      <c r="D198" s="128" t="s">
        <v>73</v>
      </c>
      <c r="E198" s="137" t="s">
        <v>1335</v>
      </c>
      <c r="F198" s="137" t="s">
        <v>1336</v>
      </c>
      <c r="I198" s="130"/>
      <c r="J198" s="138">
        <f>BK198</f>
        <v>0</v>
      </c>
      <c r="L198" s="127"/>
      <c r="M198" s="132"/>
      <c r="P198" s="133">
        <f>SUM(P199:P201)</f>
        <v>0</v>
      </c>
      <c r="R198" s="133">
        <f>SUM(R199:R201)</f>
        <v>2.5000000000000001E-2</v>
      </c>
      <c r="T198" s="134">
        <f>SUM(T199:T201)</f>
        <v>0</v>
      </c>
      <c r="AR198" s="128" t="s">
        <v>86</v>
      </c>
      <c r="AT198" s="135" t="s">
        <v>73</v>
      </c>
      <c r="AU198" s="135" t="s">
        <v>81</v>
      </c>
      <c r="AY198" s="128" t="s">
        <v>314</v>
      </c>
      <c r="BK198" s="136">
        <f>SUM(BK199:BK201)</f>
        <v>0</v>
      </c>
    </row>
    <row r="199" spans="2:65" s="1" customFormat="1" ht="16.5" customHeight="1">
      <c r="B199" s="28"/>
      <c r="C199" s="139" t="s">
        <v>482</v>
      </c>
      <c r="D199" s="139" t="s">
        <v>316</v>
      </c>
      <c r="E199" s="140" t="s">
        <v>1337</v>
      </c>
      <c r="F199" s="141" t="s">
        <v>1338</v>
      </c>
      <c r="G199" s="142" t="s">
        <v>396</v>
      </c>
      <c r="H199" s="143">
        <v>5</v>
      </c>
      <c r="I199" s="144"/>
      <c r="J199" s="145">
        <f>ROUND(I199*H199,2)</f>
        <v>0</v>
      </c>
      <c r="K199" s="146"/>
      <c r="L199" s="28"/>
      <c r="M199" s="147" t="s">
        <v>1</v>
      </c>
      <c r="N199" s="148" t="s">
        <v>40</v>
      </c>
      <c r="P199" s="149">
        <f>O199*H199</f>
        <v>0</v>
      </c>
      <c r="Q199" s="149">
        <v>0</v>
      </c>
      <c r="R199" s="149">
        <f>Q199*H199</f>
        <v>0</v>
      </c>
      <c r="S199" s="149">
        <v>0</v>
      </c>
      <c r="T199" s="150">
        <f>S199*H199</f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3" t="s">
        <v>86</v>
      </c>
      <c r="BK199" s="152">
        <f>ROUND(I199*H199,2)</f>
        <v>0</v>
      </c>
      <c r="BL199" s="13" t="s">
        <v>378</v>
      </c>
      <c r="BM199" s="151" t="s">
        <v>2657</v>
      </c>
    </row>
    <row r="200" spans="2:65" s="1" customFormat="1" ht="37.9" customHeight="1">
      <c r="B200" s="28"/>
      <c r="C200" s="158" t="s">
        <v>486</v>
      </c>
      <c r="D200" s="158" t="s">
        <v>644</v>
      </c>
      <c r="E200" s="159" t="s">
        <v>1340</v>
      </c>
      <c r="F200" s="160" t="s">
        <v>1341</v>
      </c>
      <c r="G200" s="161" t="s">
        <v>396</v>
      </c>
      <c r="H200" s="162">
        <v>5</v>
      </c>
      <c r="I200" s="163"/>
      <c r="J200" s="164">
        <f>ROUND(I200*H200,2)</f>
        <v>0</v>
      </c>
      <c r="K200" s="165"/>
      <c r="L200" s="166"/>
      <c r="M200" s="167" t="s">
        <v>1</v>
      </c>
      <c r="N200" s="168" t="s">
        <v>40</v>
      </c>
      <c r="P200" s="149">
        <f>O200*H200</f>
        <v>0</v>
      </c>
      <c r="Q200" s="149">
        <v>5.0000000000000001E-3</v>
      </c>
      <c r="R200" s="149">
        <f>Q200*H200</f>
        <v>2.5000000000000001E-2</v>
      </c>
      <c r="S200" s="149">
        <v>0</v>
      </c>
      <c r="T200" s="150">
        <f>S200*H200</f>
        <v>0</v>
      </c>
      <c r="AR200" s="151" t="s">
        <v>442</v>
      </c>
      <c r="AT200" s="151" t="s">
        <v>644</v>
      </c>
      <c r="AU200" s="151" t="s">
        <v>86</v>
      </c>
      <c r="AY200" s="13" t="s">
        <v>314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3" t="s">
        <v>86</v>
      </c>
      <c r="BK200" s="152">
        <f>ROUND(I200*H200,2)</f>
        <v>0</v>
      </c>
      <c r="BL200" s="13" t="s">
        <v>378</v>
      </c>
      <c r="BM200" s="151" t="s">
        <v>2658</v>
      </c>
    </row>
    <row r="201" spans="2:65" s="1" customFormat="1" ht="24.2" customHeight="1">
      <c r="B201" s="28"/>
      <c r="C201" s="139" t="s">
        <v>490</v>
      </c>
      <c r="D201" s="139" t="s">
        <v>316</v>
      </c>
      <c r="E201" s="140" t="s">
        <v>1343</v>
      </c>
      <c r="F201" s="141" t="s">
        <v>1344</v>
      </c>
      <c r="G201" s="142" t="s">
        <v>333</v>
      </c>
      <c r="H201" s="143">
        <v>2.5000000000000001E-2</v>
      </c>
      <c r="I201" s="144"/>
      <c r="J201" s="145">
        <f>ROUND(I201*H201,2)</f>
        <v>0</v>
      </c>
      <c r="K201" s="146"/>
      <c r="L201" s="28"/>
      <c r="M201" s="147" t="s">
        <v>1</v>
      </c>
      <c r="N201" s="148" t="s">
        <v>40</v>
      </c>
      <c r="P201" s="149">
        <f>O201*H201</f>
        <v>0</v>
      </c>
      <c r="Q201" s="149">
        <v>0</v>
      </c>
      <c r="R201" s="149">
        <f>Q201*H201</f>
        <v>0</v>
      </c>
      <c r="S201" s="149">
        <v>0</v>
      </c>
      <c r="T201" s="150">
        <f>S201*H201</f>
        <v>0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3" t="s">
        <v>86</v>
      </c>
      <c r="BK201" s="152">
        <f>ROUND(I201*H201,2)</f>
        <v>0</v>
      </c>
      <c r="BL201" s="13" t="s">
        <v>378</v>
      </c>
      <c r="BM201" s="151" t="s">
        <v>2659</v>
      </c>
    </row>
    <row r="202" spans="2:65" s="11" customFormat="1" ht="22.9" customHeight="1">
      <c r="B202" s="127"/>
      <c r="D202" s="128" t="s">
        <v>73</v>
      </c>
      <c r="E202" s="137" t="s">
        <v>841</v>
      </c>
      <c r="F202" s="137" t="s">
        <v>842</v>
      </c>
      <c r="I202" s="130"/>
      <c r="J202" s="138">
        <f>BK202</f>
        <v>0</v>
      </c>
      <c r="L202" s="127"/>
      <c r="M202" s="132"/>
      <c r="P202" s="133">
        <f>SUM(P203:P205)</f>
        <v>0</v>
      </c>
      <c r="R202" s="133">
        <f>SUM(R203:R205)</f>
        <v>3.2399999999999998E-3</v>
      </c>
      <c r="T202" s="134">
        <f>SUM(T203:T205)</f>
        <v>0</v>
      </c>
      <c r="AR202" s="128" t="s">
        <v>86</v>
      </c>
      <c r="AT202" s="135" t="s">
        <v>73</v>
      </c>
      <c r="AU202" s="135" t="s">
        <v>81</v>
      </c>
      <c r="AY202" s="128" t="s">
        <v>314</v>
      </c>
      <c r="BK202" s="136">
        <f>SUM(BK203:BK205)</f>
        <v>0</v>
      </c>
    </row>
    <row r="203" spans="2:65" s="1" customFormat="1" ht="24.2" customHeight="1">
      <c r="B203" s="28"/>
      <c r="C203" s="139" t="s">
        <v>494</v>
      </c>
      <c r="D203" s="139" t="s">
        <v>316</v>
      </c>
      <c r="E203" s="140" t="s">
        <v>1346</v>
      </c>
      <c r="F203" s="141" t="s">
        <v>1347</v>
      </c>
      <c r="G203" s="142" t="s">
        <v>396</v>
      </c>
      <c r="H203" s="143">
        <v>2</v>
      </c>
      <c r="I203" s="144"/>
      <c r="J203" s="145">
        <f>ROUND(I203*H203,2)</f>
        <v>0</v>
      </c>
      <c r="K203" s="146"/>
      <c r="L203" s="28"/>
      <c r="M203" s="147" t="s">
        <v>1</v>
      </c>
      <c r="N203" s="148" t="s">
        <v>40</v>
      </c>
      <c r="P203" s="149">
        <f>O203*H203</f>
        <v>0</v>
      </c>
      <c r="Q203" s="149">
        <v>2.2000000000000001E-4</v>
      </c>
      <c r="R203" s="149">
        <f>Q203*H203</f>
        <v>4.4000000000000002E-4</v>
      </c>
      <c r="S203" s="149">
        <v>0</v>
      </c>
      <c r="T203" s="150">
        <f>S203*H203</f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86</v>
      </c>
      <c r="BK203" s="152">
        <f>ROUND(I203*H203,2)</f>
        <v>0</v>
      </c>
      <c r="BL203" s="13" t="s">
        <v>378</v>
      </c>
      <c r="BM203" s="151" t="s">
        <v>2660</v>
      </c>
    </row>
    <row r="204" spans="2:65" s="1" customFormat="1" ht="37.9" customHeight="1">
      <c r="B204" s="28"/>
      <c r="C204" s="158" t="s">
        <v>498</v>
      </c>
      <c r="D204" s="158" t="s">
        <v>644</v>
      </c>
      <c r="E204" s="159" t="s">
        <v>1349</v>
      </c>
      <c r="F204" s="160" t="s">
        <v>1350</v>
      </c>
      <c r="G204" s="161" t="s">
        <v>396</v>
      </c>
      <c r="H204" s="162">
        <v>2</v>
      </c>
      <c r="I204" s="163"/>
      <c r="J204" s="164">
        <f>ROUND(I204*H204,2)</f>
        <v>0</v>
      </c>
      <c r="K204" s="165"/>
      <c r="L204" s="166"/>
      <c r="M204" s="167" t="s">
        <v>1</v>
      </c>
      <c r="N204" s="168" t="s">
        <v>40</v>
      </c>
      <c r="P204" s="149">
        <f>O204*H204</f>
        <v>0</v>
      </c>
      <c r="Q204" s="149">
        <v>1.4E-3</v>
      </c>
      <c r="R204" s="149">
        <f>Q204*H204</f>
        <v>2.8E-3</v>
      </c>
      <c r="S204" s="149">
        <v>0</v>
      </c>
      <c r="T204" s="150">
        <f>S204*H204</f>
        <v>0</v>
      </c>
      <c r="AR204" s="151" t="s">
        <v>442</v>
      </c>
      <c r="AT204" s="151" t="s">
        <v>644</v>
      </c>
      <c r="AU204" s="151" t="s">
        <v>86</v>
      </c>
      <c r="AY204" s="13" t="s">
        <v>314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86</v>
      </c>
      <c r="BK204" s="152">
        <f>ROUND(I204*H204,2)</f>
        <v>0</v>
      </c>
      <c r="BL204" s="13" t="s">
        <v>378</v>
      </c>
      <c r="BM204" s="151" t="s">
        <v>2661</v>
      </c>
    </row>
    <row r="205" spans="2:65" s="1" customFormat="1" ht="24.2" customHeight="1">
      <c r="B205" s="28"/>
      <c r="C205" s="139" t="s">
        <v>504</v>
      </c>
      <c r="D205" s="139" t="s">
        <v>316</v>
      </c>
      <c r="E205" s="140" t="s">
        <v>858</v>
      </c>
      <c r="F205" s="141" t="s">
        <v>859</v>
      </c>
      <c r="G205" s="142" t="s">
        <v>333</v>
      </c>
      <c r="H205" s="143">
        <v>3.0000000000000001E-3</v>
      </c>
      <c r="I205" s="144"/>
      <c r="J205" s="145">
        <f>ROUND(I205*H205,2)</f>
        <v>0</v>
      </c>
      <c r="K205" s="146"/>
      <c r="L205" s="28"/>
      <c r="M205" s="147" t="s">
        <v>1</v>
      </c>
      <c r="N205" s="148" t="s">
        <v>40</v>
      </c>
      <c r="P205" s="149">
        <f>O205*H205</f>
        <v>0</v>
      </c>
      <c r="Q205" s="149">
        <v>0</v>
      </c>
      <c r="R205" s="149">
        <f>Q205*H205</f>
        <v>0</v>
      </c>
      <c r="S205" s="149">
        <v>0</v>
      </c>
      <c r="T205" s="150">
        <f>S205*H205</f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3" t="s">
        <v>86</v>
      </c>
      <c r="BK205" s="152">
        <f>ROUND(I205*H205,2)</f>
        <v>0</v>
      </c>
      <c r="BL205" s="13" t="s">
        <v>378</v>
      </c>
      <c r="BM205" s="151" t="s">
        <v>2662</v>
      </c>
    </row>
    <row r="206" spans="2:65" s="11" customFormat="1" ht="22.9" customHeight="1">
      <c r="B206" s="127"/>
      <c r="D206" s="128" t="s">
        <v>73</v>
      </c>
      <c r="E206" s="137" t="s">
        <v>522</v>
      </c>
      <c r="F206" s="137" t="s">
        <v>523</v>
      </c>
      <c r="I206" s="130"/>
      <c r="J206" s="138">
        <f>BK206</f>
        <v>0</v>
      </c>
      <c r="L206" s="127"/>
      <c r="M206" s="132"/>
      <c r="P206" s="133">
        <f>SUM(P207:P210)</f>
        <v>0</v>
      </c>
      <c r="R206" s="133">
        <f>SUM(R207:R210)</f>
        <v>1.8542900000000001E-2</v>
      </c>
      <c r="T206" s="134">
        <f>SUM(T207:T210)</f>
        <v>0</v>
      </c>
      <c r="AR206" s="128" t="s">
        <v>86</v>
      </c>
      <c r="AT206" s="135" t="s">
        <v>73</v>
      </c>
      <c r="AU206" s="135" t="s">
        <v>81</v>
      </c>
      <c r="AY206" s="128" t="s">
        <v>314</v>
      </c>
      <c r="BK206" s="136">
        <f>SUM(BK207:BK210)</f>
        <v>0</v>
      </c>
    </row>
    <row r="207" spans="2:65" s="1" customFormat="1" ht="37.9" customHeight="1">
      <c r="B207" s="28"/>
      <c r="C207" s="139" t="s">
        <v>512</v>
      </c>
      <c r="D207" s="139" t="s">
        <v>316</v>
      </c>
      <c r="E207" s="140" t="s">
        <v>2663</v>
      </c>
      <c r="F207" s="141" t="s">
        <v>2664</v>
      </c>
      <c r="G207" s="142" t="s">
        <v>376</v>
      </c>
      <c r="H207" s="143">
        <v>6.54</v>
      </c>
      <c r="I207" s="144"/>
      <c r="J207" s="145">
        <f>ROUND(I207*H207,2)</f>
        <v>0</v>
      </c>
      <c r="K207" s="146"/>
      <c r="L207" s="28"/>
      <c r="M207" s="147" t="s">
        <v>1</v>
      </c>
      <c r="N207" s="148" t="s">
        <v>40</v>
      </c>
      <c r="P207" s="149">
        <f>O207*H207</f>
        <v>0</v>
      </c>
      <c r="Q207" s="149">
        <v>1.66E-3</v>
      </c>
      <c r="R207" s="149">
        <f>Q207*H207</f>
        <v>1.08564E-2</v>
      </c>
      <c r="S207" s="149">
        <v>0</v>
      </c>
      <c r="T207" s="150">
        <f>S207*H207</f>
        <v>0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86</v>
      </c>
      <c r="BK207" s="152">
        <f>ROUND(I207*H207,2)</f>
        <v>0</v>
      </c>
      <c r="BL207" s="13" t="s">
        <v>378</v>
      </c>
      <c r="BM207" s="151" t="s">
        <v>2665</v>
      </c>
    </row>
    <row r="208" spans="2:65" s="1" customFormat="1" ht="33" customHeight="1">
      <c r="B208" s="28"/>
      <c r="C208" s="139" t="s">
        <v>518</v>
      </c>
      <c r="D208" s="139" t="s">
        <v>316</v>
      </c>
      <c r="E208" s="140" t="s">
        <v>2666</v>
      </c>
      <c r="F208" s="141" t="s">
        <v>2667</v>
      </c>
      <c r="G208" s="142" t="s">
        <v>396</v>
      </c>
      <c r="H208" s="143">
        <v>1</v>
      </c>
      <c r="I208" s="144"/>
      <c r="J208" s="145">
        <f>ROUND(I208*H208,2)</f>
        <v>0</v>
      </c>
      <c r="K208" s="146"/>
      <c r="L208" s="28"/>
      <c r="M208" s="147" t="s">
        <v>1</v>
      </c>
      <c r="N208" s="148" t="s">
        <v>40</v>
      </c>
      <c r="P208" s="149">
        <f>O208*H208</f>
        <v>0</v>
      </c>
      <c r="Q208" s="149">
        <v>1.58E-3</v>
      </c>
      <c r="R208" s="149">
        <f>Q208*H208</f>
        <v>1.58E-3</v>
      </c>
      <c r="S208" s="149">
        <v>0</v>
      </c>
      <c r="T208" s="150">
        <f>S208*H208</f>
        <v>0</v>
      </c>
      <c r="AR208" s="151" t="s">
        <v>378</v>
      </c>
      <c r="AT208" s="151" t="s">
        <v>316</v>
      </c>
      <c r="AU208" s="151" t="s">
        <v>86</v>
      </c>
      <c r="AY208" s="13" t="s">
        <v>314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3" t="s">
        <v>86</v>
      </c>
      <c r="BK208" s="152">
        <f>ROUND(I208*H208,2)</f>
        <v>0</v>
      </c>
      <c r="BL208" s="13" t="s">
        <v>378</v>
      </c>
      <c r="BM208" s="151" t="s">
        <v>2668</v>
      </c>
    </row>
    <row r="209" spans="2:65" s="1" customFormat="1" ht="33" customHeight="1">
      <c r="B209" s="28"/>
      <c r="C209" s="139" t="s">
        <v>524</v>
      </c>
      <c r="D209" s="139" t="s">
        <v>316</v>
      </c>
      <c r="E209" s="140" t="s">
        <v>2669</v>
      </c>
      <c r="F209" s="141" t="s">
        <v>2670</v>
      </c>
      <c r="G209" s="142" t="s">
        <v>376</v>
      </c>
      <c r="H209" s="143">
        <v>2.95</v>
      </c>
      <c r="I209" s="144"/>
      <c r="J209" s="145">
        <f>ROUND(I209*H209,2)</f>
        <v>0</v>
      </c>
      <c r="K209" s="146"/>
      <c r="L209" s="28"/>
      <c r="M209" s="147" t="s">
        <v>1</v>
      </c>
      <c r="N209" s="148" t="s">
        <v>40</v>
      </c>
      <c r="P209" s="149">
        <f>O209*H209</f>
        <v>0</v>
      </c>
      <c r="Q209" s="149">
        <v>2.0699999999999998E-3</v>
      </c>
      <c r="R209" s="149">
        <f>Q209*H209</f>
        <v>6.1064999999999999E-3</v>
      </c>
      <c r="S209" s="149">
        <v>0</v>
      </c>
      <c r="T209" s="150">
        <f>S209*H209</f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3" t="s">
        <v>86</v>
      </c>
      <c r="BK209" s="152">
        <f>ROUND(I209*H209,2)</f>
        <v>0</v>
      </c>
      <c r="BL209" s="13" t="s">
        <v>378</v>
      </c>
      <c r="BM209" s="151" t="s">
        <v>2671</v>
      </c>
    </row>
    <row r="210" spans="2:65" s="1" customFormat="1" ht="24.2" customHeight="1">
      <c r="B210" s="28"/>
      <c r="C210" s="139" t="s">
        <v>528</v>
      </c>
      <c r="D210" s="139" t="s">
        <v>316</v>
      </c>
      <c r="E210" s="140" t="s">
        <v>864</v>
      </c>
      <c r="F210" s="141" t="s">
        <v>865</v>
      </c>
      <c r="G210" s="142" t="s">
        <v>333</v>
      </c>
      <c r="H210" s="143">
        <v>1.9E-2</v>
      </c>
      <c r="I210" s="144"/>
      <c r="J210" s="145">
        <f>ROUND(I210*H210,2)</f>
        <v>0</v>
      </c>
      <c r="K210" s="146"/>
      <c r="L210" s="28"/>
      <c r="M210" s="147" t="s">
        <v>1</v>
      </c>
      <c r="N210" s="148" t="s">
        <v>40</v>
      </c>
      <c r="P210" s="149">
        <f>O210*H210</f>
        <v>0</v>
      </c>
      <c r="Q210" s="149">
        <v>0</v>
      </c>
      <c r="R210" s="149">
        <f>Q210*H210</f>
        <v>0</v>
      </c>
      <c r="S210" s="149">
        <v>0</v>
      </c>
      <c r="T210" s="150">
        <f>S210*H210</f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3" t="s">
        <v>86</v>
      </c>
      <c r="BK210" s="152">
        <f>ROUND(I210*H210,2)</f>
        <v>0</v>
      </c>
      <c r="BL210" s="13" t="s">
        <v>378</v>
      </c>
      <c r="BM210" s="151" t="s">
        <v>2672</v>
      </c>
    </row>
    <row r="211" spans="2:65" s="11" customFormat="1" ht="22.9" customHeight="1">
      <c r="B211" s="127"/>
      <c r="D211" s="128" t="s">
        <v>73</v>
      </c>
      <c r="E211" s="137" t="s">
        <v>536</v>
      </c>
      <c r="F211" s="137" t="s">
        <v>537</v>
      </c>
      <c r="I211" s="130"/>
      <c r="J211" s="138">
        <f>BK211</f>
        <v>0</v>
      </c>
      <c r="L211" s="127"/>
      <c r="M211" s="132"/>
      <c r="P211" s="133">
        <f>SUM(P212:P218)</f>
        <v>0</v>
      </c>
      <c r="R211" s="133">
        <f>SUM(R212:R218)</f>
        <v>0.28289639999999999</v>
      </c>
      <c r="T211" s="134">
        <f>SUM(T212:T218)</f>
        <v>0</v>
      </c>
      <c r="AR211" s="128" t="s">
        <v>86</v>
      </c>
      <c r="AT211" s="135" t="s">
        <v>73</v>
      </c>
      <c r="AU211" s="135" t="s">
        <v>81</v>
      </c>
      <c r="AY211" s="128" t="s">
        <v>314</v>
      </c>
      <c r="BK211" s="136">
        <f>SUM(BK212:BK218)</f>
        <v>0</v>
      </c>
    </row>
    <row r="212" spans="2:65" s="1" customFormat="1" ht="62.65" customHeight="1">
      <c r="B212" s="28"/>
      <c r="C212" s="139" t="s">
        <v>532</v>
      </c>
      <c r="D212" s="139" t="s">
        <v>316</v>
      </c>
      <c r="E212" s="140" t="s">
        <v>1353</v>
      </c>
      <c r="F212" s="141" t="s">
        <v>1354</v>
      </c>
      <c r="G212" s="142" t="s">
        <v>396</v>
      </c>
      <c r="H212" s="143">
        <v>1</v>
      </c>
      <c r="I212" s="144"/>
      <c r="J212" s="145">
        <f t="shared" ref="J212:J218" si="30">ROUND(I212*H212,2)</f>
        <v>0</v>
      </c>
      <c r="K212" s="146"/>
      <c r="L212" s="28"/>
      <c r="M212" s="147" t="s">
        <v>1</v>
      </c>
      <c r="N212" s="148" t="s">
        <v>40</v>
      </c>
      <c r="P212" s="149">
        <f t="shared" ref="P212:P218" si="31">O212*H212</f>
        <v>0</v>
      </c>
      <c r="Q212" s="149">
        <v>8.2000000000000003E-2</v>
      </c>
      <c r="R212" s="149">
        <f t="shared" ref="R212:R218" si="32">Q212*H212</f>
        <v>8.2000000000000003E-2</v>
      </c>
      <c r="S212" s="149">
        <v>0</v>
      </c>
      <c r="T212" s="150">
        <f t="shared" ref="T212:T218" si="33">S212*H212</f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 t="shared" ref="BE212:BE218" si="34">IF(N212="základná",J212,0)</f>
        <v>0</v>
      </c>
      <c r="BF212" s="152">
        <f t="shared" ref="BF212:BF218" si="35">IF(N212="znížená",J212,0)</f>
        <v>0</v>
      </c>
      <c r="BG212" s="152">
        <f t="shared" ref="BG212:BG218" si="36">IF(N212="zákl. prenesená",J212,0)</f>
        <v>0</v>
      </c>
      <c r="BH212" s="152">
        <f t="shared" ref="BH212:BH218" si="37">IF(N212="zníž. prenesená",J212,0)</f>
        <v>0</v>
      </c>
      <c r="BI212" s="152">
        <f t="shared" ref="BI212:BI218" si="38">IF(N212="nulová",J212,0)</f>
        <v>0</v>
      </c>
      <c r="BJ212" s="13" t="s">
        <v>86</v>
      </c>
      <c r="BK212" s="152">
        <f t="shared" ref="BK212:BK218" si="39">ROUND(I212*H212,2)</f>
        <v>0</v>
      </c>
      <c r="BL212" s="13" t="s">
        <v>378</v>
      </c>
      <c r="BM212" s="151" t="s">
        <v>2673</v>
      </c>
    </row>
    <row r="213" spans="2:65" s="1" customFormat="1" ht="21.75" customHeight="1">
      <c r="B213" s="28"/>
      <c r="C213" s="139" t="s">
        <v>538</v>
      </c>
      <c r="D213" s="139" t="s">
        <v>316</v>
      </c>
      <c r="E213" s="140" t="s">
        <v>1356</v>
      </c>
      <c r="F213" s="141" t="s">
        <v>1357</v>
      </c>
      <c r="G213" s="142" t="s">
        <v>340</v>
      </c>
      <c r="H213" s="143">
        <v>17.440000000000001</v>
      </c>
      <c r="I213" s="144"/>
      <c r="J213" s="145">
        <f t="shared" si="30"/>
        <v>0</v>
      </c>
      <c r="K213" s="146"/>
      <c r="L213" s="28"/>
      <c r="M213" s="147" t="s">
        <v>1</v>
      </c>
      <c r="N213" s="148" t="s">
        <v>40</v>
      </c>
      <c r="P213" s="149">
        <f t="shared" si="31"/>
        <v>0</v>
      </c>
      <c r="Q213" s="149">
        <v>6.0000000000000002E-5</v>
      </c>
      <c r="R213" s="149">
        <f t="shared" si="32"/>
        <v>1.0464000000000001E-3</v>
      </c>
      <c r="S213" s="149">
        <v>0</v>
      </c>
      <c r="T213" s="150">
        <f t="shared" si="33"/>
        <v>0</v>
      </c>
      <c r="AR213" s="151" t="s">
        <v>378</v>
      </c>
      <c r="AT213" s="151" t="s">
        <v>316</v>
      </c>
      <c r="AU213" s="151" t="s">
        <v>86</v>
      </c>
      <c r="AY213" s="13" t="s">
        <v>314</v>
      </c>
      <c r="BE213" s="152">
        <f t="shared" si="34"/>
        <v>0</v>
      </c>
      <c r="BF213" s="152">
        <f t="shared" si="35"/>
        <v>0</v>
      </c>
      <c r="BG213" s="152">
        <f t="shared" si="36"/>
        <v>0</v>
      </c>
      <c r="BH213" s="152">
        <f t="shared" si="37"/>
        <v>0</v>
      </c>
      <c r="BI213" s="152">
        <f t="shared" si="38"/>
        <v>0</v>
      </c>
      <c r="BJ213" s="13" t="s">
        <v>86</v>
      </c>
      <c r="BK213" s="152">
        <f t="shared" si="39"/>
        <v>0</v>
      </c>
      <c r="BL213" s="13" t="s">
        <v>378</v>
      </c>
      <c r="BM213" s="151" t="s">
        <v>2674</v>
      </c>
    </row>
    <row r="214" spans="2:65" s="1" customFormat="1" ht="24.2" customHeight="1">
      <c r="B214" s="28"/>
      <c r="C214" s="158" t="s">
        <v>542</v>
      </c>
      <c r="D214" s="158" t="s">
        <v>644</v>
      </c>
      <c r="E214" s="159" t="s">
        <v>1359</v>
      </c>
      <c r="F214" s="160" t="s">
        <v>1360</v>
      </c>
      <c r="G214" s="161" t="s">
        <v>376</v>
      </c>
      <c r="H214" s="162">
        <v>13.4</v>
      </c>
      <c r="I214" s="163"/>
      <c r="J214" s="164">
        <f t="shared" si="30"/>
        <v>0</v>
      </c>
      <c r="K214" s="165"/>
      <c r="L214" s="166"/>
      <c r="M214" s="167" t="s">
        <v>1</v>
      </c>
      <c r="N214" s="168" t="s">
        <v>40</v>
      </c>
      <c r="P214" s="149">
        <f t="shared" si="31"/>
        <v>0</v>
      </c>
      <c r="Q214" s="149">
        <v>7.0000000000000001E-3</v>
      </c>
      <c r="R214" s="149">
        <f t="shared" si="32"/>
        <v>9.3800000000000008E-2</v>
      </c>
      <c r="S214" s="149">
        <v>0</v>
      </c>
      <c r="T214" s="150">
        <f t="shared" si="33"/>
        <v>0</v>
      </c>
      <c r="AR214" s="151" t="s">
        <v>442</v>
      </c>
      <c r="AT214" s="151" t="s">
        <v>644</v>
      </c>
      <c r="AU214" s="151" t="s">
        <v>86</v>
      </c>
      <c r="AY214" s="13" t="s">
        <v>314</v>
      </c>
      <c r="BE214" s="152">
        <f t="shared" si="34"/>
        <v>0</v>
      </c>
      <c r="BF214" s="152">
        <f t="shared" si="35"/>
        <v>0</v>
      </c>
      <c r="BG214" s="152">
        <f t="shared" si="36"/>
        <v>0</v>
      </c>
      <c r="BH214" s="152">
        <f t="shared" si="37"/>
        <v>0</v>
      </c>
      <c r="BI214" s="152">
        <f t="shared" si="38"/>
        <v>0</v>
      </c>
      <c r="BJ214" s="13" t="s">
        <v>86</v>
      </c>
      <c r="BK214" s="152">
        <f t="shared" si="39"/>
        <v>0</v>
      </c>
      <c r="BL214" s="13" t="s">
        <v>378</v>
      </c>
      <c r="BM214" s="151" t="s">
        <v>2675</v>
      </c>
    </row>
    <row r="215" spans="2:65" s="1" customFormat="1" ht="24.2" customHeight="1">
      <c r="B215" s="28"/>
      <c r="C215" s="158" t="s">
        <v>548</v>
      </c>
      <c r="D215" s="158" t="s">
        <v>644</v>
      </c>
      <c r="E215" s="159" t="s">
        <v>1362</v>
      </c>
      <c r="F215" s="160" t="s">
        <v>1363</v>
      </c>
      <c r="G215" s="161" t="s">
        <v>376</v>
      </c>
      <c r="H215" s="162">
        <v>1.7</v>
      </c>
      <c r="I215" s="163"/>
      <c r="J215" s="164">
        <f t="shared" si="30"/>
        <v>0</v>
      </c>
      <c r="K215" s="165"/>
      <c r="L215" s="166"/>
      <c r="M215" s="167" t="s">
        <v>1</v>
      </c>
      <c r="N215" s="168" t="s">
        <v>40</v>
      </c>
      <c r="P215" s="149">
        <f t="shared" si="31"/>
        <v>0</v>
      </c>
      <c r="Q215" s="149">
        <v>7.0000000000000001E-3</v>
      </c>
      <c r="R215" s="149">
        <f t="shared" si="32"/>
        <v>1.1899999999999999E-2</v>
      </c>
      <c r="S215" s="149">
        <v>0</v>
      </c>
      <c r="T215" s="150">
        <f t="shared" si="33"/>
        <v>0</v>
      </c>
      <c r="AR215" s="151" t="s">
        <v>442</v>
      </c>
      <c r="AT215" s="151" t="s">
        <v>644</v>
      </c>
      <c r="AU215" s="151" t="s">
        <v>86</v>
      </c>
      <c r="AY215" s="13" t="s">
        <v>314</v>
      </c>
      <c r="BE215" s="152">
        <f t="shared" si="34"/>
        <v>0</v>
      </c>
      <c r="BF215" s="152">
        <f t="shared" si="35"/>
        <v>0</v>
      </c>
      <c r="BG215" s="152">
        <f t="shared" si="36"/>
        <v>0</v>
      </c>
      <c r="BH215" s="152">
        <f t="shared" si="37"/>
        <v>0</v>
      </c>
      <c r="BI215" s="152">
        <f t="shared" si="38"/>
        <v>0</v>
      </c>
      <c r="BJ215" s="13" t="s">
        <v>86</v>
      </c>
      <c r="BK215" s="152">
        <f t="shared" si="39"/>
        <v>0</v>
      </c>
      <c r="BL215" s="13" t="s">
        <v>378</v>
      </c>
      <c r="BM215" s="151" t="s">
        <v>2676</v>
      </c>
    </row>
    <row r="216" spans="2:65" s="1" customFormat="1" ht="24.2" customHeight="1">
      <c r="B216" s="28"/>
      <c r="C216" s="158" t="s">
        <v>552</v>
      </c>
      <c r="D216" s="158" t="s">
        <v>644</v>
      </c>
      <c r="E216" s="159" t="s">
        <v>1365</v>
      </c>
      <c r="F216" s="160" t="s">
        <v>1366</v>
      </c>
      <c r="G216" s="161" t="s">
        <v>376</v>
      </c>
      <c r="H216" s="162">
        <v>13.45</v>
      </c>
      <c r="I216" s="163"/>
      <c r="J216" s="164">
        <f t="shared" si="30"/>
        <v>0</v>
      </c>
      <c r="K216" s="165"/>
      <c r="L216" s="166"/>
      <c r="M216" s="167" t="s">
        <v>1</v>
      </c>
      <c r="N216" s="168" t="s">
        <v>40</v>
      </c>
      <c r="P216" s="149">
        <f t="shared" si="31"/>
        <v>0</v>
      </c>
      <c r="Q216" s="149">
        <v>7.0000000000000001E-3</v>
      </c>
      <c r="R216" s="149">
        <f t="shared" si="32"/>
        <v>9.4149999999999998E-2</v>
      </c>
      <c r="S216" s="149">
        <v>0</v>
      </c>
      <c r="T216" s="150">
        <f t="shared" si="33"/>
        <v>0</v>
      </c>
      <c r="AR216" s="151" t="s">
        <v>442</v>
      </c>
      <c r="AT216" s="151" t="s">
        <v>644</v>
      </c>
      <c r="AU216" s="151" t="s">
        <v>86</v>
      </c>
      <c r="AY216" s="13" t="s">
        <v>314</v>
      </c>
      <c r="BE216" s="152">
        <f t="shared" si="34"/>
        <v>0</v>
      </c>
      <c r="BF216" s="152">
        <f t="shared" si="35"/>
        <v>0</v>
      </c>
      <c r="BG216" s="152">
        <f t="shared" si="36"/>
        <v>0</v>
      </c>
      <c r="BH216" s="152">
        <f t="shared" si="37"/>
        <v>0</v>
      </c>
      <c r="BI216" s="152">
        <f t="shared" si="38"/>
        <v>0</v>
      </c>
      <c r="BJ216" s="13" t="s">
        <v>86</v>
      </c>
      <c r="BK216" s="152">
        <f t="shared" si="39"/>
        <v>0</v>
      </c>
      <c r="BL216" s="13" t="s">
        <v>378</v>
      </c>
      <c r="BM216" s="151" t="s">
        <v>2677</v>
      </c>
    </row>
    <row r="217" spans="2:65" s="1" customFormat="1" ht="37.9" customHeight="1">
      <c r="B217" s="28"/>
      <c r="C217" s="139" t="s">
        <v>559</v>
      </c>
      <c r="D217" s="139" t="s">
        <v>316</v>
      </c>
      <c r="E217" s="140" t="s">
        <v>1368</v>
      </c>
      <c r="F217" s="141" t="s">
        <v>1369</v>
      </c>
      <c r="G217" s="142" t="s">
        <v>1370</v>
      </c>
      <c r="H217" s="143">
        <v>1</v>
      </c>
      <c r="I217" s="144"/>
      <c r="J217" s="145">
        <f t="shared" si="30"/>
        <v>0</v>
      </c>
      <c r="K217" s="146"/>
      <c r="L217" s="28"/>
      <c r="M217" s="147" t="s">
        <v>1</v>
      </c>
      <c r="N217" s="148" t="s">
        <v>40</v>
      </c>
      <c r="P217" s="149">
        <f t="shared" si="31"/>
        <v>0</v>
      </c>
      <c r="Q217" s="149">
        <v>0</v>
      </c>
      <c r="R217" s="149">
        <f t="shared" si="32"/>
        <v>0</v>
      </c>
      <c r="S217" s="149">
        <v>0</v>
      </c>
      <c r="T217" s="150">
        <f t="shared" si="33"/>
        <v>0</v>
      </c>
      <c r="AR217" s="151" t="s">
        <v>378</v>
      </c>
      <c r="AT217" s="151" t="s">
        <v>316</v>
      </c>
      <c r="AU217" s="151" t="s">
        <v>86</v>
      </c>
      <c r="AY217" s="13" t="s">
        <v>314</v>
      </c>
      <c r="BE217" s="152">
        <f t="shared" si="34"/>
        <v>0</v>
      </c>
      <c r="BF217" s="152">
        <f t="shared" si="35"/>
        <v>0</v>
      </c>
      <c r="BG217" s="152">
        <f t="shared" si="36"/>
        <v>0</v>
      </c>
      <c r="BH217" s="152">
        <f t="shared" si="37"/>
        <v>0</v>
      </c>
      <c r="BI217" s="152">
        <f t="shared" si="38"/>
        <v>0</v>
      </c>
      <c r="BJ217" s="13" t="s">
        <v>86</v>
      </c>
      <c r="BK217" s="152">
        <f t="shared" si="39"/>
        <v>0</v>
      </c>
      <c r="BL217" s="13" t="s">
        <v>378</v>
      </c>
      <c r="BM217" s="151" t="s">
        <v>2678</v>
      </c>
    </row>
    <row r="218" spans="2:65" s="1" customFormat="1" ht="24.2" customHeight="1">
      <c r="B218" s="28"/>
      <c r="C218" s="139" t="s">
        <v>563</v>
      </c>
      <c r="D218" s="139" t="s">
        <v>316</v>
      </c>
      <c r="E218" s="140" t="s">
        <v>949</v>
      </c>
      <c r="F218" s="141" t="s">
        <v>950</v>
      </c>
      <c r="G218" s="142" t="s">
        <v>333</v>
      </c>
      <c r="H218" s="143">
        <v>0.28299999999999997</v>
      </c>
      <c r="I218" s="144"/>
      <c r="J218" s="145">
        <f t="shared" si="30"/>
        <v>0</v>
      </c>
      <c r="K218" s="146"/>
      <c r="L218" s="28"/>
      <c r="M218" s="147" t="s">
        <v>1</v>
      </c>
      <c r="N218" s="148" t="s">
        <v>40</v>
      </c>
      <c r="P218" s="149">
        <f t="shared" si="31"/>
        <v>0</v>
      </c>
      <c r="Q218" s="149">
        <v>0</v>
      </c>
      <c r="R218" s="149">
        <f t="shared" si="32"/>
        <v>0</v>
      </c>
      <c r="S218" s="149">
        <v>0</v>
      </c>
      <c r="T218" s="150">
        <f t="shared" si="33"/>
        <v>0</v>
      </c>
      <c r="AR218" s="151" t="s">
        <v>378</v>
      </c>
      <c r="AT218" s="151" t="s">
        <v>316</v>
      </c>
      <c r="AU218" s="151" t="s">
        <v>86</v>
      </c>
      <c r="AY218" s="13" t="s">
        <v>314</v>
      </c>
      <c r="BE218" s="152">
        <f t="shared" si="34"/>
        <v>0</v>
      </c>
      <c r="BF218" s="152">
        <f t="shared" si="35"/>
        <v>0</v>
      </c>
      <c r="BG218" s="152">
        <f t="shared" si="36"/>
        <v>0</v>
      </c>
      <c r="BH218" s="152">
        <f t="shared" si="37"/>
        <v>0</v>
      </c>
      <c r="BI218" s="152">
        <f t="shared" si="38"/>
        <v>0</v>
      </c>
      <c r="BJ218" s="13" t="s">
        <v>86</v>
      </c>
      <c r="BK218" s="152">
        <f t="shared" si="39"/>
        <v>0</v>
      </c>
      <c r="BL218" s="13" t="s">
        <v>378</v>
      </c>
      <c r="BM218" s="151" t="s">
        <v>2679</v>
      </c>
    </row>
    <row r="219" spans="2:65" s="11" customFormat="1" ht="22.9" customHeight="1">
      <c r="B219" s="127"/>
      <c r="D219" s="128" t="s">
        <v>73</v>
      </c>
      <c r="E219" s="137" t="s">
        <v>546</v>
      </c>
      <c r="F219" s="137" t="s">
        <v>547</v>
      </c>
      <c r="I219" s="130"/>
      <c r="J219" s="138">
        <f>BK219</f>
        <v>0</v>
      </c>
      <c r="L219" s="127"/>
      <c r="M219" s="132"/>
      <c r="P219" s="133">
        <f>SUM(P220:P236)</f>
        <v>0</v>
      </c>
      <c r="R219" s="133">
        <f>SUM(R220:R236)</f>
        <v>2.1011120000000001</v>
      </c>
      <c r="T219" s="134">
        <f>SUM(T220:T236)</f>
        <v>0</v>
      </c>
      <c r="AR219" s="128" t="s">
        <v>86</v>
      </c>
      <c r="AT219" s="135" t="s">
        <v>73</v>
      </c>
      <c r="AU219" s="135" t="s">
        <v>81</v>
      </c>
      <c r="AY219" s="128" t="s">
        <v>314</v>
      </c>
      <c r="BK219" s="136">
        <f>SUM(BK220:BK236)</f>
        <v>0</v>
      </c>
    </row>
    <row r="220" spans="2:65" s="1" customFormat="1" ht="24.2" customHeight="1">
      <c r="B220" s="28"/>
      <c r="C220" s="139" t="s">
        <v>569</v>
      </c>
      <c r="D220" s="139" t="s">
        <v>316</v>
      </c>
      <c r="E220" s="140" t="s">
        <v>1373</v>
      </c>
      <c r="F220" s="141" t="s">
        <v>1374</v>
      </c>
      <c r="G220" s="142" t="s">
        <v>376</v>
      </c>
      <c r="H220" s="143">
        <v>17.940000000000001</v>
      </c>
      <c r="I220" s="144"/>
      <c r="J220" s="145">
        <f t="shared" ref="J220:J236" si="40">ROUND(I220*H220,2)</f>
        <v>0</v>
      </c>
      <c r="K220" s="146"/>
      <c r="L220" s="28"/>
      <c r="M220" s="147" t="s">
        <v>1</v>
      </c>
      <c r="N220" s="148" t="s">
        <v>40</v>
      </c>
      <c r="P220" s="149">
        <f t="shared" ref="P220:P236" si="41">O220*H220</f>
        <v>0</v>
      </c>
      <c r="Q220" s="149">
        <v>5.0000000000000002E-5</v>
      </c>
      <c r="R220" s="149">
        <f t="shared" ref="R220:R236" si="42">Q220*H220</f>
        <v>8.9700000000000012E-4</v>
      </c>
      <c r="S220" s="149">
        <v>0</v>
      </c>
      <c r="T220" s="150">
        <f t="shared" ref="T220:T236" si="43">S220*H220</f>
        <v>0</v>
      </c>
      <c r="AR220" s="151" t="s">
        <v>378</v>
      </c>
      <c r="AT220" s="151" t="s">
        <v>316</v>
      </c>
      <c r="AU220" s="151" t="s">
        <v>86</v>
      </c>
      <c r="AY220" s="13" t="s">
        <v>314</v>
      </c>
      <c r="BE220" s="152">
        <f t="shared" ref="BE220:BE236" si="44">IF(N220="základná",J220,0)</f>
        <v>0</v>
      </c>
      <c r="BF220" s="152">
        <f t="shared" ref="BF220:BF236" si="45">IF(N220="znížená",J220,0)</f>
        <v>0</v>
      </c>
      <c r="BG220" s="152">
        <f t="shared" ref="BG220:BG236" si="46">IF(N220="zákl. prenesená",J220,0)</f>
        <v>0</v>
      </c>
      <c r="BH220" s="152">
        <f t="shared" ref="BH220:BH236" si="47">IF(N220="zníž. prenesená",J220,0)</f>
        <v>0</v>
      </c>
      <c r="BI220" s="152">
        <f t="shared" ref="BI220:BI236" si="48">IF(N220="nulová",J220,0)</f>
        <v>0</v>
      </c>
      <c r="BJ220" s="13" t="s">
        <v>86</v>
      </c>
      <c r="BK220" s="152">
        <f t="shared" ref="BK220:BK236" si="49">ROUND(I220*H220,2)</f>
        <v>0</v>
      </c>
      <c r="BL220" s="13" t="s">
        <v>378</v>
      </c>
      <c r="BM220" s="151" t="s">
        <v>2680</v>
      </c>
    </row>
    <row r="221" spans="2:65" s="1" customFormat="1" ht="37.9" customHeight="1">
      <c r="B221" s="28"/>
      <c r="C221" s="139" t="s">
        <v>573</v>
      </c>
      <c r="D221" s="139" t="s">
        <v>316</v>
      </c>
      <c r="E221" s="140" t="s">
        <v>2681</v>
      </c>
      <c r="F221" s="141" t="s">
        <v>2682</v>
      </c>
      <c r="G221" s="142" t="s">
        <v>1370</v>
      </c>
      <c r="H221" s="143">
        <v>1</v>
      </c>
      <c r="I221" s="144"/>
      <c r="J221" s="145">
        <f t="shared" si="40"/>
        <v>0</v>
      </c>
      <c r="K221" s="146"/>
      <c r="L221" s="28"/>
      <c r="M221" s="147" t="s">
        <v>1</v>
      </c>
      <c r="N221" s="148" t="s">
        <v>40</v>
      </c>
      <c r="P221" s="149">
        <f t="shared" si="41"/>
        <v>0</v>
      </c>
      <c r="Q221" s="149">
        <v>0.26600000000000001</v>
      </c>
      <c r="R221" s="149">
        <f t="shared" si="42"/>
        <v>0.26600000000000001</v>
      </c>
      <c r="S221" s="149">
        <v>0</v>
      </c>
      <c r="T221" s="150">
        <f t="shared" si="43"/>
        <v>0</v>
      </c>
      <c r="AR221" s="151" t="s">
        <v>378</v>
      </c>
      <c r="AT221" s="151" t="s">
        <v>316</v>
      </c>
      <c r="AU221" s="151" t="s">
        <v>86</v>
      </c>
      <c r="AY221" s="13" t="s">
        <v>314</v>
      </c>
      <c r="BE221" s="152">
        <f t="shared" si="44"/>
        <v>0</v>
      </c>
      <c r="BF221" s="152">
        <f t="shared" si="45"/>
        <v>0</v>
      </c>
      <c r="BG221" s="152">
        <f t="shared" si="46"/>
        <v>0</v>
      </c>
      <c r="BH221" s="152">
        <f t="shared" si="47"/>
        <v>0</v>
      </c>
      <c r="BI221" s="152">
        <f t="shared" si="48"/>
        <v>0</v>
      </c>
      <c r="BJ221" s="13" t="s">
        <v>86</v>
      </c>
      <c r="BK221" s="152">
        <f t="shared" si="49"/>
        <v>0</v>
      </c>
      <c r="BL221" s="13" t="s">
        <v>378</v>
      </c>
      <c r="BM221" s="151" t="s">
        <v>2683</v>
      </c>
    </row>
    <row r="222" spans="2:65" s="1" customFormat="1" ht="24.2" customHeight="1">
      <c r="B222" s="28"/>
      <c r="C222" s="139" t="s">
        <v>1391</v>
      </c>
      <c r="D222" s="139" t="s">
        <v>316</v>
      </c>
      <c r="E222" s="140" t="s">
        <v>1376</v>
      </c>
      <c r="F222" s="141" t="s">
        <v>1377</v>
      </c>
      <c r="G222" s="142" t="s">
        <v>555</v>
      </c>
      <c r="H222" s="143">
        <v>3</v>
      </c>
      <c r="I222" s="144"/>
      <c r="J222" s="145">
        <f t="shared" si="40"/>
        <v>0</v>
      </c>
      <c r="K222" s="146"/>
      <c r="L222" s="28"/>
      <c r="M222" s="147" t="s">
        <v>1</v>
      </c>
      <c r="N222" s="148" t="s">
        <v>40</v>
      </c>
      <c r="P222" s="149">
        <f t="shared" si="41"/>
        <v>0</v>
      </c>
      <c r="Q222" s="149">
        <v>8.0000000000000007E-5</v>
      </c>
      <c r="R222" s="149">
        <f t="shared" si="42"/>
        <v>2.4000000000000003E-4</v>
      </c>
      <c r="S222" s="149">
        <v>0</v>
      </c>
      <c r="T222" s="150">
        <f t="shared" si="43"/>
        <v>0</v>
      </c>
      <c r="AR222" s="151" t="s">
        <v>378</v>
      </c>
      <c r="AT222" s="151" t="s">
        <v>316</v>
      </c>
      <c r="AU222" s="151" t="s">
        <v>86</v>
      </c>
      <c r="AY222" s="13" t="s">
        <v>314</v>
      </c>
      <c r="BE222" s="152">
        <f t="shared" si="44"/>
        <v>0</v>
      </c>
      <c r="BF222" s="152">
        <f t="shared" si="45"/>
        <v>0</v>
      </c>
      <c r="BG222" s="152">
        <f t="shared" si="46"/>
        <v>0</v>
      </c>
      <c r="BH222" s="152">
        <f t="shared" si="47"/>
        <v>0</v>
      </c>
      <c r="BI222" s="152">
        <f t="shared" si="48"/>
        <v>0</v>
      </c>
      <c r="BJ222" s="13" t="s">
        <v>86</v>
      </c>
      <c r="BK222" s="152">
        <f t="shared" si="49"/>
        <v>0</v>
      </c>
      <c r="BL222" s="13" t="s">
        <v>378</v>
      </c>
      <c r="BM222" s="151" t="s">
        <v>2684</v>
      </c>
    </row>
    <row r="223" spans="2:65" s="1" customFormat="1" ht="16.5" customHeight="1">
      <c r="B223" s="28"/>
      <c r="C223" s="158" t="s">
        <v>1395</v>
      </c>
      <c r="D223" s="158" t="s">
        <v>644</v>
      </c>
      <c r="E223" s="159" t="s">
        <v>1379</v>
      </c>
      <c r="F223" s="160" t="s">
        <v>1380</v>
      </c>
      <c r="G223" s="161" t="s">
        <v>396</v>
      </c>
      <c r="H223" s="162">
        <v>6</v>
      </c>
      <c r="I223" s="163"/>
      <c r="J223" s="164">
        <f t="shared" si="40"/>
        <v>0</v>
      </c>
      <c r="K223" s="165"/>
      <c r="L223" s="166"/>
      <c r="M223" s="167" t="s">
        <v>1</v>
      </c>
      <c r="N223" s="168" t="s">
        <v>40</v>
      </c>
      <c r="P223" s="149">
        <f t="shared" si="41"/>
        <v>0</v>
      </c>
      <c r="Q223" s="149">
        <v>5.0000000000000001E-4</v>
      </c>
      <c r="R223" s="149">
        <f t="shared" si="42"/>
        <v>3.0000000000000001E-3</v>
      </c>
      <c r="S223" s="149">
        <v>0</v>
      </c>
      <c r="T223" s="150">
        <f t="shared" si="43"/>
        <v>0</v>
      </c>
      <c r="AR223" s="151" t="s">
        <v>442</v>
      </c>
      <c r="AT223" s="151" t="s">
        <v>644</v>
      </c>
      <c r="AU223" s="151" t="s">
        <v>86</v>
      </c>
      <c r="AY223" s="13" t="s">
        <v>314</v>
      </c>
      <c r="BE223" s="152">
        <f t="shared" si="44"/>
        <v>0</v>
      </c>
      <c r="BF223" s="152">
        <f t="shared" si="45"/>
        <v>0</v>
      </c>
      <c r="BG223" s="152">
        <f t="shared" si="46"/>
        <v>0</v>
      </c>
      <c r="BH223" s="152">
        <f t="shared" si="47"/>
        <v>0</v>
      </c>
      <c r="BI223" s="152">
        <f t="shared" si="48"/>
        <v>0</v>
      </c>
      <c r="BJ223" s="13" t="s">
        <v>86</v>
      </c>
      <c r="BK223" s="152">
        <f t="shared" si="49"/>
        <v>0</v>
      </c>
      <c r="BL223" s="13" t="s">
        <v>378</v>
      </c>
      <c r="BM223" s="151" t="s">
        <v>2685</v>
      </c>
    </row>
    <row r="224" spans="2:65" s="1" customFormat="1" ht="24.2" customHeight="1">
      <c r="B224" s="28"/>
      <c r="C224" s="139" t="s">
        <v>1399</v>
      </c>
      <c r="D224" s="139" t="s">
        <v>316</v>
      </c>
      <c r="E224" s="140" t="s">
        <v>1382</v>
      </c>
      <c r="F224" s="141" t="s">
        <v>1383</v>
      </c>
      <c r="G224" s="142" t="s">
        <v>555</v>
      </c>
      <c r="H224" s="143">
        <v>12.56</v>
      </c>
      <c r="I224" s="144"/>
      <c r="J224" s="145">
        <f t="shared" si="40"/>
        <v>0</v>
      </c>
      <c r="K224" s="146"/>
      <c r="L224" s="28"/>
      <c r="M224" s="147" t="s">
        <v>1</v>
      </c>
      <c r="N224" s="148" t="s">
        <v>40</v>
      </c>
      <c r="P224" s="149">
        <f t="shared" si="41"/>
        <v>0</v>
      </c>
      <c r="Q224" s="149">
        <v>6.0000000000000002E-5</v>
      </c>
      <c r="R224" s="149">
        <f t="shared" si="42"/>
        <v>7.536000000000001E-4</v>
      </c>
      <c r="S224" s="149">
        <v>0</v>
      </c>
      <c r="T224" s="150">
        <f t="shared" si="43"/>
        <v>0</v>
      </c>
      <c r="AR224" s="151" t="s">
        <v>378</v>
      </c>
      <c r="AT224" s="151" t="s">
        <v>316</v>
      </c>
      <c r="AU224" s="151" t="s">
        <v>86</v>
      </c>
      <c r="AY224" s="13" t="s">
        <v>314</v>
      </c>
      <c r="BE224" s="152">
        <f t="shared" si="44"/>
        <v>0</v>
      </c>
      <c r="BF224" s="152">
        <f t="shared" si="45"/>
        <v>0</v>
      </c>
      <c r="BG224" s="152">
        <f t="shared" si="46"/>
        <v>0</v>
      </c>
      <c r="BH224" s="152">
        <f t="shared" si="47"/>
        <v>0</v>
      </c>
      <c r="BI224" s="152">
        <f t="shared" si="48"/>
        <v>0</v>
      </c>
      <c r="BJ224" s="13" t="s">
        <v>86</v>
      </c>
      <c r="BK224" s="152">
        <f t="shared" si="49"/>
        <v>0</v>
      </c>
      <c r="BL224" s="13" t="s">
        <v>378</v>
      </c>
      <c r="BM224" s="151" t="s">
        <v>2686</v>
      </c>
    </row>
    <row r="225" spans="2:65" s="1" customFormat="1" ht="24.2" customHeight="1">
      <c r="B225" s="28"/>
      <c r="C225" s="139" t="s">
        <v>1198</v>
      </c>
      <c r="D225" s="139" t="s">
        <v>316</v>
      </c>
      <c r="E225" s="140" t="s">
        <v>1385</v>
      </c>
      <c r="F225" s="141" t="s">
        <v>1386</v>
      </c>
      <c r="G225" s="142" t="s">
        <v>555</v>
      </c>
      <c r="H225" s="143">
        <v>50.24</v>
      </c>
      <c r="I225" s="144"/>
      <c r="J225" s="145">
        <f t="shared" si="40"/>
        <v>0</v>
      </c>
      <c r="K225" s="146"/>
      <c r="L225" s="28"/>
      <c r="M225" s="147" t="s">
        <v>1</v>
      </c>
      <c r="N225" s="148" t="s">
        <v>40</v>
      </c>
      <c r="P225" s="149">
        <f t="shared" si="41"/>
        <v>0</v>
      </c>
      <c r="Q225" s="149">
        <v>6.0000000000000002E-5</v>
      </c>
      <c r="R225" s="149">
        <f t="shared" si="42"/>
        <v>3.0144000000000004E-3</v>
      </c>
      <c r="S225" s="149">
        <v>0</v>
      </c>
      <c r="T225" s="150">
        <f t="shared" si="43"/>
        <v>0</v>
      </c>
      <c r="AR225" s="151" t="s">
        <v>378</v>
      </c>
      <c r="AT225" s="151" t="s">
        <v>316</v>
      </c>
      <c r="AU225" s="151" t="s">
        <v>86</v>
      </c>
      <c r="AY225" s="13" t="s">
        <v>314</v>
      </c>
      <c r="BE225" s="152">
        <f t="shared" si="44"/>
        <v>0</v>
      </c>
      <c r="BF225" s="152">
        <f t="shared" si="45"/>
        <v>0</v>
      </c>
      <c r="BG225" s="152">
        <f t="shared" si="46"/>
        <v>0</v>
      </c>
      <c r="BH225" s="152">
        <f t="shared" si="47"/>
        <v>0</v>
      </c>
      <c r="BI225" s="152">
        <f t="shared" si="48"/>
        <v>0</v>
      </c>
      <c r="BJ225" s="13" t="s">
        <v>86</v>
      </c>
      <c r="BK225" s="152">
        <f t="shared" si="49"/>
        <v>0</v>
      </c>
      <c r="BL225" s="13" t="s">
        <v>378</v>
      </c>
      <c r="BM225" s="151" t="s">
        <v>2687</v>
      </c>
    </row>
    <row r="226" spans="2:65" s="1" customFormat="1" ht="24.2" customHeight="1">
      <c r="B226" s="28"/>
      <c r="C226" s="139" t="s">
        <v>1202</v>
      </c>
      <c r="D226" s="139" t="s">
        <v>316</v>
      </c>
      <c r="E226" s="140" t="s">
        <v>1388</v>
      </c>
      <c r="F226" s="141" t="s">
        <v>1389</v>
      </c>
      <c r="G226" s="142" t="s">
        <v>555</v>
      </c>
      <c r="H226" s="143">
        <v>66.12</v>
      </c>
      <c r="I226" s="144"/>
      <c r="J226" s="145">
        <f t="shared" si="40"/>
        <v>0</v>
      </c>
      <c r="K226" s="146"/>
      <c r="L226" s="28"/>
      <c r="M226" s="147" t="s">
        <v>1</v>
      </c>
      <c r="N226" s="148" t="s">
        <v>40</v>
      </c>
      <c r="P226" s="149">
        <f t="shared" si="41"/>
        <v>0</v>
      </c>
      <c r="Q226" s="149">
        <v>5.0000000000000002E-5</v>
      </c>
      <c r="R226" s="149">
        <f t="shared" si="42"/>
        <v>3.3060000000000003E-3</v>
      </c>
      <c r="S226" s="149">
        <v>0</v>
      </c>
      <c r="T226" s="150">
        <f t="shared" si="43"/>
        <v>0</v>
      </c>
      <c r="AR226" s="151" t="s">
        <v>378</v>
      </c>
      <c r="AT226" s="151" t="s">
        <v>316</v>
      </c>
      <c r="AU226" s="151" t="s">
        <v>86</v>
      </c>
      <c r="AY226" s="13" t="s">
        <v>314</v>
      </c>
      <c r="BE226" s="152">
        <f t="shared" si="44"/>
        <v>0</v>
      </c>
      <c r="BF226" s="152">
        <f t="shared" si="45"/>
        <v>0</v>
      </c>
      <c r="BG226" s="152">
        <f t="shared" si="46"/>
        <v>0</v>
      </c>
      <c r="BH226" s="152">
        <f t="shared" si="47"/>
        <v>0</v>
      </c>
      <c r="BI226" s="152">
        <f t="shared" si="48"/>
        <v>0</v>
      </c>
      <c r="BJ226" s="13" t="s">
        <v>86</v>
      </c>
      <c r="BK226" s="152">
        <f t="shared" si="49"/>
        <v>0</v>
      </c>
      <c r="BL226" s="13" t="s">
        <v>378</v>
      </c>
      <c r="BM226" s="151" t="s">
        <v>2688</v>
      </c>
    </row>
    <row r="227" spans="2:65" s="1" customFormat="1" ht="24.2" customHeight="1">
      <c r="B227" s="28"/>
      <c r="C227" s="139" t="s">
        <v>1206</v>
      </c>
      <c r="D227" s="139" t="s">
        <v>316</v>
      </c>
      <c r="E227" s="140" t="s">
        <v>1392</v>
      </c>
      <c r="F227" s="141" t="s">
        <v>1393</v>
      </c>
      <c r="G227" s="142" t="s">
        <v>555</v>
      </c>
      <c r="H227" s="143">
        <v>1158.02</v>
      </c>
      <c r="I227" s="144"/>
      <c r="J227" s="145">
        <f t="shared" si="40"/>
        <v>0</v>
      </c>
      <c r="K227" s="146"/>
      <c r="L227" s="28"/>
      <c r="M227" s="147" t="s">
        <v>1</v>
      </c>
      <c r="N227" s="148" t="s">
        <v>40</v>
      </c>
      <c r="P227" s="149">
        <f t="shared" si="41"/>
        <v>0</v>
      </c>
      <c r="Q227" s="149">
        <v>5.0000000000000002E-5</v>
      </c>
      <c r="R227" s="149">
        <f t="shared" si="42"/>
        <v>5.7901000000000001E-2</v>
      </c>
      <c r="S227" s="149">
        <v>0</v>
      </c>
      <c r="T227" s="150">
        <f t="shared" si="43"/>
        <v>0</v>
      </c>
      <c r="AR227" s="151" t="s">
        <v>378</v>
      </c>
      <c r="AT227" s="151" t="s">
        <v>316</v>
      </c>
      <c r="AU227" s="151" t="s">
        <v>86</v>
      </c>
      <c r="AY227" s="13" t="s">
        <v>314</v>
      </c>
      <c r="BE227" s="152">
        <f t="shared" si="44"/>
        <v>0</v>
      </c>
      <c r="BF227" s="152">
        <f t="shared" si="45"/>
        <v>0</v>
      </c>
      <c r="BG227" s="152">
        <f t="shared" si="46"/>
        <v>0</v>
      </c>
      <c r="BH227" s="152">
        <f t="shared" si="47"/>
        <v>0</v>
      </c>
      <c r="BI227" s="152">
        <f t="shared" si="48"/>
        <v>0</v>
      </c>
      <c r="BJ227" s="13" t="s">
        <v>86</v>
      </c>
      <c r="BK227" s="152">
        <f t="shared" si="49"/>
        <v>0</v>
      </c>
      <c r="BL227" s="13" t="s">
        <v>378</v>
      </c>
      <c r="BM227" s="151" t="s">
        <v>2689</v>
      </c>
    </row>
    <row r="228" spans="2:65" s="1" customFormat="1" ht="16.5" customHeight="1">
      <c r="B228" s="28"/>
      <c r="C228" s="139" t="s">
        <v>1210</v>
      </c>
      <c r="D228" s="139" t="s">
        <v>316</v>
      </c>
      <c r="E228" s="140" t="s">
        <v>1396</v>
      </c>
      <c r="F228" s="141" t="s">
        <v>1397</v>
      </c>
      <c r="G228" s="142" t="s">
        <v>555</v>
      </c>
      <c r="H228" s="143">
        <v>255.29</v>
      </c>
      <c r="I228" s="144"/>
      <c r="J228" s="145">
        <f t="shared" si="40"/>
        <v>0</v>
      </c>
      <c r="K228" s="146"/>
      <c r="L228" s="28"/>
      <c r="M228" s="147" t="s">
        <v>1</v>
      </c>
      <c r="N228" s="148" t="s">
        <v>40</v>
      </c>
      <c r="P228" s="149">
        <f t="shared" si="41"/>
        <v>0</v>
      </c>
      <c r="Q228" s="149">
        <v>0</v>
      </c>
      <c r="R228" s="149">
        <f t="shared" si="42"/>
        <v>0</v>
      </c>
      <c r="S228" s="149">
        <v>0</v>
      </c>
      <c r="T228" s="150">
        <f t="shared" si="43"/>
        <v>0</v>
      </c>
      <c r="AR228" s="151" t="s">
        <v>378</v>
      </c>
      <c r="AT228" s="151" t="s">
        <v>316</v>
      </c>
      <c r="AU228" s="151" t="s">
        <v>86</v>
      </c>
      <c r="AY228" s="13" t="s">
        <v>314</v>
      </c>
      <c r="BE228" s="152">
        <f t="shared" si="44"/>
        <v>0</v>
      </c>
      <c r="BF228" s="152">
        <f t="shared" si="45"/>
        <v>0</v>
      </c>
      <c r="BG228" s="152">
        <f t="shared" si="46"/>
        <v>0</v>
      </c>
      <c r="BH228" s="152">
        <f t="shared" si="47"/>
        <v>0</v>
      </c>
      <c r="BI228" s="152">
        <f t="shared" si="48"/>
        <v>0</v>
      </c>
      <c r="BJ228" s="13" t="s">
        <v>86</v>
      </c>
      <c r="BK228" s="152">
        <f t="shared" si="49"/>
        <v>0</v>
      </c>
      <c r="BL228" s="13" t="s">
        <v>378</v>
      </c>
      <c r="BM228" s="151" t="s">
        <v>2690</v>
      </c>
    </row>
    <row r="229" spans="2:65" s="1" customFormat="1" ht="24.2" customHeight="1">
      <c r="B229" s="28"/>
      <c r="C229" s="139" t="s">
        <v>1214</v>
      </c>
      <c r="D229" s="139" t="s">
        <v>316</v>
      </c>
      <c r="E229" s="140" t="s">
        <v>1400</v>
      </c>
      <c r="F229" s="141" t="s">
        <v>1401</v>
      </c>
      <c r="G229" s="142" t="s">
        <v>555</v>
      </c>
      <c r="H229" s="143">
        <v>12.56</v>
      </c>
      <c r="I229" s="144"/>
      <c r="J229" s="145">
        <f t="shared" si="40"/>
        <v>0</v>
      </c>
      <c r="K229" s="146"/>
      <c r="L229" s="28"/>
      <c r="M229" s="147" t="s">
        <v>1</v>
      </c>
      <c r="N229" s="148" t="s">
        <v>40</v>
      </c>
      <c r="P229" s="149">
        <f t="shared" si="41"/>
        <v>0</v>
      </c>
      <c r="Q229" s="149">
        <v>0</v>
      </c>
      <c r="R229" s="149">
        <f t="shared" si="42"/>
        <v>0</v>
      </c>
      <c r="S229" s="149">
        <v>0</v>
      </c>
      <c r="T229" s="150">
        <f t="shared" si="43"/>
        <v>0</v>
      </c>
      <c r="AR229" s="151" t="s">
        <v>378</v>
      </c>
      <c r="AT229" s="151" t="s">
        <v>316</v>
      </c>
      <c r="AU229" s="151" t="s">
        <v>86</v>
      </c>
      <c r="AY229" s="13" t="s">
        <v>314</v>
      </c>
      <c r="BE229" s="152">
        <f t="shared" si="44"/>
        <v>0</v>
      </c>
      <c r="BF229" s="152">
        <f t="shared" si="45"/>
        <v>0</v>
      </c>
      <c r="BG229" s="152">
        <f t="shared" si="46"/>
        <v>0</v>
      </c>
      <c r="BH229" s="152">
        <f t="shared" si="47"/>
        <v>0</v>
      </c>
      <c r="BI229" s="152">
        <f t="shared" si="48"/>
        <v>0</v>
      </c>
      <c r="BJ229" s="13" t="s">
        <v>86</v>
      </c>
      <c r="BK229" s="152">
        <f t="shared" si="49"/>
        <v>0</v>
      </c>
      <c r="BL229" s="13" t="s">
        <v>378</v>
      </c>
      <c r="BM229" s="151" t="s">
        <v>2691</v>
      </c>
    </row>
    <row r="230" spans="2:65" s="1" customFormat="1" ht="33" customHeight="1">
      <c r="B230" s="28"/>
      <c r="C230" s="139" t="s">
        <v>1131</v>
      </c>
      <c r="D230" s="139" t="s">
        <v>316</v>
      </c>
      <c r="E230" s="140" t="s">
        <v>1403</v>
      </c>
      <c r="F230" s="141" t="s">
        <v>1404</v>
      </c>
      <c r="G230" s="142" t="s">
        <v>555</v>
      </c>
      <c r="H230" s="143">
        <v>50.24</v>
      </c>
      <c r="I230" s="144"/>
      <c r="J230" s="145">
        <f t="shared" si="40"/>
        <v>0</v>
      </c>
      <c r="K230" s="146"/>
      <c r="L230" s="28"/>
      <c r="M230" s="147" t="s">
        <v>1</v>
      </c>
      <c r="N230" s="148" t="s">
        <v>40</v>
      </c>
      <c r="P230" s="149">
        <f t="shared" si="41"/>
        <v>0</v>
      </c>
      <c r="Q230" s="149">
        <v>0</v>
      </c>
      <c r="R230" s="149">
        <f t="shared" si="42"/>
        <v>0</v>
      </c>
      <c r="S230" s="149">
        <v>0</v>
      </c>
      <c r="T230" s="150">
        <f t="shared" si="43"/>
        <v>0</v>
      </c>
      <c r="AR230" s="151" t="s">
        <v>378</v>
      </c>
      <c r="AT230" s="151" t="s">
        <v>316</v>
      </c>
      <c r="AU230" s="151" t="s">
        <v>86</v>
      </c>
      <c r="AY230" s="13" t="s">
        <v>314</v>
      </c>
      <c r="BE230" s="152">
        <f t="shared" si="44"/>
        <v>0</v>
      </c>
      <c r="BF230" s="152">
        <f t="shared" si="45"/>
        <v>0</v>
      </c>
      <c r="BG230" s="152">
        <f t="shared" si="46"/>
        <v>0</v>
      </c>
      <c r="BH230" s="152">
        <f t="shared" si="47"/>
        <v>0</v>
      </c>
      <c r="BI230" s="152">
        <f t="shared" si="48"/>
        <v>0</v>
      </c>
      <c r="BJ230" s="13" t="s">
        <v>86</v>
      </c>
      <c r="BK230" s="152">
        <f t="shared" si="49"/>
        <v>0</v>
      </c>
      <c r="BL230" s="13" t="s">
        <v>378</v>
      </c>
      <c r="BM230" s="151" t="s">
        <v>2692</v>
      </c>
    </row>
    <row r="231" spans="2:65" s="1" customFormat="1" ht="33" customHeight="1">
      <c r="B231" s="28"/>
      <c r="C231" s="139" t="s">
        <v>1135</v>
      </c>
      <c r="D231" s="139" t="s">
        <v>316</v>
      </c>
      <c r="E231" s="140" t="s">
        <v>1406</v>
      </c>
      <c r="F231" s="141" t="s">
        <v>1407</v>
      </c>
      <c r="G231" s="142" t="s">
        <v>555</v>
      </c>
      <c r="H231" s="143">
        <v>1224.1400000000001</v>
      </c>
      <c r="I231" s="144"/>
      <c r="J231" s="145">
        <f t="shared" si="40"/>
        <v>0</v>
      </c>
      <c r="K231" s="146"/>
      <c r="L231" s="28"/>
      <c r="M231" s="147" t="s">
        <v>1</v>
      </c>
      <c r="N231" s="148" t="s">
        <v>40</v>
      </c>
      <c r="P231" s="149">
        <f t="shared" si="41"/>
        <v>0</v>
      </c>
      <c r="Q231" s="149">
        <v>0</v>
      </c>
      <c r="R231" s="149">
        <f t="shared" si="42"/>
        <v>0</v>
      </c>
      <c r="S231" s="149">
        <v>0</v>
      </c>
      <c r="T231" s="150">
        <f t="shared" si="43"/>
        <v>0</v>
      </c>
      <c r="AR231" s="151" t="s">
        <v>378</v>
      </c>
      <c r="AT231" s="151" t="s">
        <v>316</v>
      </c>
      <c r="AU231" s="151" t="s">
        <v>86</v>
      </c>
      <c r="AY231" s="13" t="s">
        <v>314</v>
      </c>
      <c r="BE231" s="152">
        <f t="shared" si="44"/>
        <v>0</v>
      </c>
      <c r="BF231" s="152">
        <f t="shared" si="45"/>
        <v>0</v>
      </c>
      <c r="BG231" s="152">
        <f t="shared" si="46"/>
        <v>0</v>
      </c>
      <c r="BH231" s="152">
        <f t="shared" si="47"/>
        <v>0</v>
      </c>
      <c r="BI231" s="152">
        <f t="shared" si="48"/>
        <v>0</v>
      </c>
      <c r="BJ231" s="13" t="s">
        <v>86</v>
      </c>
      <c r="BK231" s="152">
        <f t="shared" si="49"/>
        <v>0</v>
      </c>
      <c r="BL231" s="13" t="s">
        <v>378</v>
      </c>
      <c r="BM231" s="151" t="s">
        <v>2693</v>
      </c>
    </row>
    <row r="232" spans="2:65" s="1" customFormat="1" ht="16.5" customHeight="1">
      <c r="B232" s="28"/>
      <c r="C232" s="158" t="s">
        <v>1139</v>
      </c>
      <c r="D232" s="158" t="s">
        <v>644</v>
      </c>
      <c r="E232" s="159" t="s">
        <v>1409</v>
      </c>
      <c r="F232" s="160" t="s">
        <v>1410</v>
      </c>
      <c r="G232" s="161" t="s">
        <v>333</v>
      </c>
      <c r="H232" s="162">
        <v>1.6819999999999999</v>
      </c>
      <c r="I232" s="163"/>
      <c r="J232" s="164">
        <f t="shared" si="40"/>
        <v>0</v>
      </c>
      <c r="K232" s="165"/>
      <c r="L232" s="166"/>
      <c r="M232" s="167" t="s">
        <v>1</v>
      </c>
      <c r="N232" s="168" t="s">
        <v>40</v>
      </c>
      <c r="P232" s="149">
        <f t="shared" si="41"/>
        <v>0</v>
      </c>
      <c r="Q232" s="149">
        <v>1</v>
      </c>
      <c r="R232" s="149">
        <f t="shared" si="42"/>
        <v>1.6819999999999999</v>
      </c>
      <c r="S232" s="149">
        <v>0</v>
      </c>
      <c r="T232" s="150">
        <f t="shared" si="43"/>
        <v>0</v>
      </c>
      <c r="AR232" s="151" t="s">
        <v>442</v>
      </c>
      <c r="AT232" s="151" t="s">
        <v>644</v>
      </c>
      <c r="AU232" s="151" t="s">
        <v>86</v>
      </c>
      <c r="AY232" s="13" t="s">
        <v>314</v>
      </c>
      <c r="BE232" s="152">
        <f t="shared" si="44"/>
        <v>0</v>
      </c>
      <c r="BF232" s="152">
        <f t="shared" si="45"/>
        <v>0</v>
      </c>
      <c r="BG232" s="152">
        <f t="shared" si="46"/>
        <v>0</v>
      </c>
      <c r="BH232" s="152">
        <f t="shared" si="47"/>
        <v>0</v>
      </c>
      <c r="BI232" s="152">
        <f t="shared" si="48"/>
        <v>0</v>
      </c>
      <c r="BJ232" s="13" t="s">
        <v>86</v>
      </c>
      <c r="BK232" s="152">
        <f t="shared" si="49"/>
        <v>0</v>
      </c>
      <c r="BL232" s="13" t="s">
        <v>378</v>
      </c>
      <c r="BM232" s="151" t="s">
        <v>2694</v>
      </c>
    </row>
    <row r="233" spans="2:65" s="1" customFormat="1" ht="24.2" customHeight="1">
      <c r="B233" s="28"/>
      <c r="C233" s="158" t="s">
        <v>1143</v>
      </c>
      <c r="D233" s="158" t="s">
        <v>644</v>
      </c>
      <c r="E233" s="159" t="s">
        <v>1412</v>
      </c>
      <c r="F233" s="160" t="s">
        <v>1413</v>
      </c>
      <c r="G233" s="161" t="s">
        <v>333</v>
      </c>
      <c r="H233" s="162">
        <v>0.02</v>
      </c>
      <c r="I233" s="163"/>
      <c r="J233" s="164">
        <f t="shared" si="40"/>
        <v>0</v>
      </c>
      <c r="K233" s="165"/>
      <c r="L233" s="166"/>
      <c r="M233" s="167" t="s">
        <v>1</v>
      </c>
      <c r="N233" s="168" t="s">
        <v>40</v>
      </c>
      <c r="P233" s="149">
        <f t="shared" si="41"/>
        <v>0</v>
      </c>
      <c r="Q233" s="149">
        <v>1</v>
      </c>
      <c r="R233" s="149">
        <f t="shared" si="42"/>
        <v>0.02</v>
      </c>
      <c r="S233" s="149">
        <v>0</v>
      </c>
      <c r="T233" s="150">
        <f t="shared" si="43"/>
        <v>0</v>
      </c>
      <c r="AR233" s="151" t="s">
        <v>442</v>
      </c>
      <c r="AT233" s="151" t="s">
        <v>644</v>
      </c>
      <c r="AU233" s="151" t="s">
        <v>86</v>
      </c>
      <c r="AY233" s="13" t="s">
        <v>314</v>
      </c>
      <c r="BE233" s="152">
        <f t="shared" si="44"/>
        <v>0</v>
      </c>
      <c r="BF233" s="152">
        <f t="shared" si="45"/>
        <v>0</v>
      </c>
      <c r="BG233" s="152">
        <f t="shared" si="46"/>
        <v>0</v>
      </c>
      <c r="BH233" s="152">
        <f t="shared" si="47"/>
        <v>0</v>
      </c>
      <c r="BI233" s="152">
        <f t="shared" si="48"/>
        <v>0</v>
      </c>
      <c r="BJ233" s="13" t="s">
        <v>86</v>
      </c>
      <c r="BK233" s="152">
        <f t="shared" si="49"/>
        <v>0</v>
      </c>
      <c r="BL233" s="13" t="s">
        <v>378</v>
      </c>
      <c r="BM233" s="151" t="s">
        <v>2695</v>
      </c>
    </row>
    <row r="234" spans="2:65" s="1" customFormat="1" ht="24.2" customHeight="1">
      <c r="B234" s="28"/>
      <c r="C234" s="158" t="s">
        <v>1147</v>
      </c>
      <c r="D234" s="158" t="s">
        <v>644</v>
      </c>
      <c r="E234" s="159" t="s">
        <v>1415</v>
      </c>
      <c r="F234" s="160" t="s">
        <v>1416</v>
      </c>
      <c r="G234" s="161" t="s">
        <v>333</v>
      </c>
      <c r="H234" s="162">
        <v>6.4000000000000001E-2</v>
      </c>
      <c r="I234" s="163"/>
      <c r="J234" s="164">
        <f t="shared" si="40"/>
        <v>0</v>
      </c>
      <c r="K234" s="165"/>
      <c r="L234" s="166"/>
      <c r="M234" s="167" t="s">
        <v>1</v>
      </c>
      <c r="N234" s="168" t="s">
        <v>40</v>
      </c>
      <c r="P234" s="149">
        <f t="shared" si="41"/>
        <v>0</v>
      </c>
      <c r="Q234" s="149">
        <v>1</v>
      </c>
      <c r="R234" s="149">
        <f t="shared" si="42"/>
        <v>6.4000000000000001E-2</v>
      </c>
      <c r="S234" s="149">
        <v>0</v>
      </c>
      <c r="T234" s="150">
        <f t="shared" si="43"/>
        <v>0</v>
      </c>
      <c r="AR234" s="151" t="s">
        <v>442</v>
      </c>
      <c r="AT234" s="151" t="s">
        <v>644</v>
      </c>
      <c r="AU234" s="151" t="s">
        <v>86</v>
      </c>
      <c r="AY234" s="13" t="s">
        <v>314</v>
      </c>
      <c r="BE234" s="152">
        <f t="shared" si="44"/>
        <v>0</v>
      </c>
      <c r="BF234" s="152">
        <f t="shared" si="45"/>
        <v>0</v>
      </c>
      <c r="BG234" s="152">
        <f t="shared" si="46"/>
        <v>0</v>
      </c>
      <c r="BH234" s="152">
        <f t="shared" si="47"/>
        <v>0</v>
      </c>
      <c r="BI234" s="152">
        <f t="shared" si="48"/>
        <v>0</v>
      </c>
      <c r="BJ234" s="13" t="s">
        <v>86</v>
      </c>
      <c r="BK234" s="152">
        <f t="shared" si="49"/>
        <v>0</v>
      </c>
      <c r="BL234" s="13" t="s">
        <v>378</v>
      </c>
      <c r="BM234" s="151" t="s">
        <v>2696</v>
      </c>
    </row>
    <row r="235" spans="2:65" s="1" customFormat="1" ht="24.2" customHeight="1">
      <c r="B235" s="28"/>
      <c r="C235" s="139" t="s">
        <v>1151</v>
      </c>
      <c r="D235" s="139" t="s">
        <v>316</v>
      </c>
      <c r="E235" s="140" t="s">
        <v>1418</v>
      </c>
      <c r="F235" s="141" t="s">
        <v>1419</v>
      </c>
      <c r="G235" s="142" t="s">
        <v>555</v>
      </c>
      <c r="H235" s="143">
        <v>1542.23</v>
      </c>
      <c r="I235" s="144"/>
      <c r="J235" s="145">
        <f t="shared" si="40"/>
        <v>0</v>
      </c>
      <c r="K235" s="146"/>
      <c r="L235" s="28"/>
      <c r="M235" s="147" t="s">
        <v>1</v>
      </c>
      <c r="N235" s="148" t="s">
        <v>40</v>
      </c>
      <c r="P235" s="149">
        <f t="shared" si="41"/>
        <v>0</v>
      </c>
      <c r="Q235" s="149">
        <v>0</v>
      </c>
      <c r="R235" s="149">
        <f t="shared" si="42"/>
        <v>0</v>
      </c>
      <c r="S235" s="149">
        <v>0</v>
      </c>
      <c r="T235" s="150">
        <f t="shared" si="43"/>
        <v>0</v>
      </c>
      <c r="AR235" s="151" t="s">
        <v>378</v>
      </c>
      <c r="AT235" s="151" t="s">
        <v>316</v>
      </c>
      <c r="AU235" s="151" t="s">
        <v>86</v>
      </c>
      <c r="AY235" s="13" t="s">
        <v>314</v>
      </c>
      <c r="BE235" s="152">
        <f t="shared" si="44"/>
        <v>0</v>
      </c>
      <c r="BF235" s="152">
        <f t="shared" si="45"/>
        <v>0</v>
      </c>
      <c r="BG235" s="152">
        <f t="shared" si="46"/>
        <v>0</v>
      </c>
      <c r="BH235" s="152">
        <f t="shared" si="47"/>
        <v>0</v>
      </c>
      <c r="BI235" s="152">
        <f t="shared" si="48"/>
        <v>0</v>
      </c>
      <c r="BJ235" s="13" t="s">
        <v>86</v>
      </c>
      <c r="BK235" s="152">
        <f t="shared" si="49"/>
        <v>0</v>
      </c>
      <c r="BL235" s="13" t="s">
        <v>378</v>
      </c>
      <c r="BM235" s="151" t="s">
        <v>2697</v>
      </c>
    </row>
    <row r="236" spans="2:65" s="1" customFormat="1" ht="24.2" customHeight="1">
      <c r="B236" s="28"/>
      <c r="C236" s="139" t="s">
        <v>1155</v>
      </c>
      <c r="D236" s="139" t="s">
        <v>316</v>
      </c>
      <c r="E236" s="140" t="s">
        <v>1003</v>
      </c>
      <c r="F236" s="141" t="s">
        <v>1004</v>
      </c>
      <c r="G236" s="142" t="s">
        <v>333</v>
      </c>
      <c r="H236" s="143">
        <v>2.101</v>
      </c>
      <c r="I236" s="144"/>
      <c r="J236" s="145">
        <f t="shared" si="40"/>
        <v>0</v>
      </c>
      <c r="K236" s="146"/>
      <c r="L236" s="28"/>
      <c r="M236" s="147" t="s">
        <v>1</v>
      </c>
      <c r="N236" s="148" t="s">
        <v>40</v>
      </c>
      <c r="P236" s="149">
        <f t="shared" si="41"/>
        <v>0</v>
      </c>
      <c r="Q236" s="149">
        <v>0</v>
      </c>
      <c r="R236" s="149">
        <f t="shared" si="42"/>
        <v>0</v>
      </c>
      <c r="S236" s="149">
        <v>0</v>
      </c>
      <c r="T236" s="150">
        <f t="shared" si="43"/>
        <v>0</v>
      </c>
      <c r="AR236" s="151" t="s">
        <v>378</v>
      </c>
      <c r="AT236" s="151" t="s">
        <v>316</v>
      </c>
      <c r="AU236" s="151" t="s">
        <v>86</v>
      </c>
      <c r="AY236" s="13" t="s">
        <v>314</v>
      </c>
      <c r="BE236" s="152">
        <f t="shared" si="44"/>
        <v>0</v>
      </c>
      <c r="BF236" s="152">
        <f t="shared" si="45"/>
        <v>0</v>
      </c>
      <c r="BG236" s="152">
        <f t="shared" si="46"/>
        <v>0</v>
      </c>
      <c r="BH236" s="152">
        <f t="shared" si="47"/>
        <v>0</v>
      </c>
      <c r="BI236" s="152">
        <f t="shared" si="48"/>
        <v>0</v>
      </c>
      <c r="BJ236" s="13" t="s">
        <v>86</v>
      </c>
      <c r="BK236" s="152">
        <f t="shared" si="49"/>
        <v>0</v>
      </c>
      <c r="BL236" s="13" t="s">
        <v>378</v>
      </c>
      <c r="BM236" s="151" t="s">
        <v>2698</v>
      </c>
    </row>
    <row r="237" spans="2:65" s="11" customFormat="1" ht="22.9" customHeight="1">
      <c r="B237" s="127"/>
      <c r="D237" s="128" t="s">
        <v>73</v>
      </c>
      <c r="E237" s="137" t="s">
        <v>567</v>
      </c>
      <c r="F237" s="137" t="s">
        <v>568</v>
      </c>
      <c r="I237" s="130"/>
      <c r="J237" s="138">
        <f>BK237</f>
        <v>0</v>
      </c>
      <c r="L237" s="127"/>
      <c r="M237" s="132"/>
      <c r="P237" s="133">
        <f>SUM(P238:P239)</f>
        <v>0</v>
      </c>
      <c r="R237" s="133">
        <f>SUM(R238:R239)</f>
        <v>0.57635999999999998</v>
      </c>
      <c r="T237" s="134">
        <f>SUM(T238:T239)</f>
        <v>0</v>
      </c>
      <c r="AR237" s="128" t="s">
        <v>86</v>
      </c>
      <c r="AT237" s="135" t="s">
        <v>73</v>
      </c>
      <c r="AU237" s="135" t="s">
        <v>81</v>
      </c>
      <c r="AY237" s="128" t="s">
        <v>314</v>
      </c>
      <c r="BK237" s="136">
        <f>SUM(BK238:BK239)</f>
        <v>0</v>
      </c>
    </row>
    <row r="238" spans="2:65" s="1" customFormat="1" ht="24.2" customHeight="1">
      <c r="B238" s="28"/>
      <c r="C238" s="139" t="s">
        <v>1159</v>
      </c>
      <c r="D238" s="139" t="s">
        <v>316</v>
      </c>
      <c r="E238" s="140" t="s">
        <v>1422</v>
      </c>
      <c r="F238" s="141" t="s">
        <v>1423</v>
      </c>
      <c r="G238" s="142" t="s">
        <v>340</v>
      </c>
      <c r="H238" s="143">
        <v>64.040000000000006</v>
      </c>
      <c r="I238" s="144"/>
      <c r="J238" s="145">
        <f>ROUND(I238*H238,2)</f>
        <v>0</v>
      </c>
      <c r="K238" s="146"/>
      <c r="L238" s="28"/>
      <c r="M238" s="147" t="s">
        <v>1</v>
      </c>
      <c r="N238" s="148" t="s">
        <v>40</v>
      </c>
      <c r="P238" s="149">
        <f>O238*H238</f>
        <v>0</v>
      </c>
      <c r="Q238" s="149">
        <v>8.9999999999999993E-3</v>
      </c>
      <c r="R238" s="149">
        <f>Q238*H238</f>
        <v>0.57635999999999998</v>
      </c>
      <c r="S238" s="149">
        <v>0</v>
      </c>
      <c r="T238" s="150">
        <f>S238*H238</f>
        <v>0</v>
      </c>
      <c r="AR238" s="151" t="s">
        <v>378</v>
      </c>
      <c r="AT238" s="151" t="s">
        <v>316</v>
      </c>
      <c r="AU238" s="151" t="s">
        <v>86</v>
      </c>
      <c r="AY238" s="13" t="s">
        <v>314</v>
      </c>
      <c r="BE238" s="152">
        <f>IF(N238="základná",J238,0)</f>
        <v>0</v>
      </c>
      <c r="BF238" s="152">
        <f>IF(N238="znížená",J238,0)</f>
        <v>0</v>
      </c>
      <c r="BG238" s="152">
        <f>IF(N238="zákl. prenesená",J238,0)</f>
        <v>0</v>
      </c>
      <c r="BH238" s="152">
        <f>IF(N238="zníž. prenesená",J238,0)</f>
        <v>0</v>
      </c>
      <c r="BI238" s="152">
        <f>IF(N238="nulová",J238,0)</f>
        <v>0</v>
      </c>
      <c r="BJ238" s="13" t="s">
        <v>86</v>
      </c>
      <c r="BK238" s="152">
        <f>ROUND(I238*H238,2)</f>
        <v>0</v>
      </c>
      <c r="BL238" s="13" t="s">
        <v>378</v>
      </c>
      <c r="BM238" s="151" t="s">
        <v>2699</v>
      </c>
    </row>
    <row r="239" spans="2:65" s="1" customFormat="1" ht="24.2" customHeight="1">
      <c r="B239" s="28"/>
      <c r="C239" s="139" t="s">
        <v>1163</v>
      </c>
      <c r="D239" s="139" t="s">
        <v>316</v>
      </c>
      <c r="E239" s="140" t="s">
        <v>1193</v>
      </c>
      <c r="F239" s="141" t="s">
        <v>1194</v>
      </c>
      <c r="G239" s="142" t="s">
        <v>333</v>
      </c>
      <c r="H239" s="143">
        <v>0.57599999999999996</v>
      </c>
      <c r="I239" s="144"/>
      <c r="J239" s="145">
        <f>ROUND(I239*H239,2)</f>
        <v>0</v>
      </c>
      <c r="K239" s="146"/>
      <c r="L239" s="28"/>
      <c r="M239" s="147" t="s">
        <v>1</v>
      </c>
      <c r="N239" s="148" t="s">
        <v>40</v>
      </c>
      <c r="P239" s="149">
        <f>O239*H239</f>
        <v>0</v>
      </c>
      <c r="Q239" s="149">
        <v>0</v>
      </c>
      <c r="R239" s="149">
        <f>Q239*H239</f>
        <v>0</v>
      </c>
      <c r="S239" s="149">
        <v>0</v>
      </c>
      <c r="T239" s="150">
        <f>S239*H239</f>
        <v>0</v>
      </c>
      <c r="AR239" s="151" t="s">
        <v>378</v>
      </c>
      <c r="AT239" s="151" t="s">
        <v>316</v>
      </c>
      <c r="AU239" s="151" t="s">
        <v>86</v>
      </c>
      <c r="AY239" s="13" t="s">
        <v>314</v>
      </c>
      <c r="BE239" s="152">
        <f>IF(N239="základná",J239,0)</f>
        <v>0</v>
      </c>
      <c r="BF239" s="152">
        <f>IF(N239="znížená",J239,0)</f>
        <v>0</v>
      </c>
      <c r="BG239" s="152">
        <f>IF(N239="zákl. prenesená",J239,0)</f>
        <v>0</v>
      </c>
      <c r="BH239" s="152">
        <f>IF(N239="zníž. prenesená",J239,0)</f>
        <v>0</v>
      </c>
      <c r="BI239" s="152">
        <f>IF(N239="nulová",J239,0)</f>
        <v>0</v>
      </c>
      <c r="BJ239" s="13" t="s">
        <v>86</v>
      </c>
      <c r="BK239" s="152">
        <f>ROUND(I239*H239,2)</f>
        <v>0</v>
      </c>
      <c r="BL239" s="13" t="s">
        <v>378</v>
      </c>
      <c r="BM239" s="151" t="s">
        <v>2700</v>
      </c>
    </row>
    <row r="240" spans="2:65" s="11" customFormat="1" ht="22.9" customHeight="1">
      <c r="B240" s="127"/>
      <c r="D240" s="128" t="s">
        <v>73</v>
      </c>
      <c r="E240" s="137" t="s">
        <v>1426</v>
      </c>
      <c r="F240" s="137" t="s">
        <v>1427</v>
      </c>
      <c r="I240" s="130"/>
      <c r="J240" s="138">
        <f>BK240</f>
        <v>0</v>
      </c>
      <c r="L240" s="127"/>
      <c r="M240" s="132"/>
      <c r="P240" s="133">
        <f>SUM(P241:P242)</f>
        <v>0</v>
      </c>
      <c r="R240" s="133">
        <f>SUM(R241:R242)</f>
        <v>3.8850480000000007E-2</v>
      </c>
      <c r="T240" s="134">
        <f>SUM(T241:T242)</f>
        <v>0</v>
      </c>
      <c r="AR240" s="128" t="s">
        <v>86</v>
      </c>
      <c r="AT240" s="135" t="s">
        <v>73</v>
      </c>
      <c r="AU240" s="135" t="s">
        <v>81</v>
      </c>
      <c r="AY240" s="128" t="s">
        <v>314</v>
      </c>
      <c r="BK240" s="136">
        <f>SUM(BK241:BK242)</f>
        <v>0</v>
      </c>
    </row>
    <row r="241" spans="2:65" s="1" customFormat="1" ht="21.75" customHeight="1">
      <c r="B241" s="28"/>
      <c r="C241" s="139" t="s">
        <v>1167</v>
      </c>
      <c r="D241" s="139" t="s">
        <v>316</v>
      </c>
      <c r="E241" s="140" t="s">
        <v>1428</v>
      </c>
      <c r="F241" s="141" t="s">
        <v>1429</v>
      </c>
      <c r="G241" s="142" t="s">
        <v>340</v>
      </c>
      <c r="H241" s="143">
        <v>53.959000000000003</v>
      </c>
      <c r="I241" s="144"/>
      <c r="J241" s="145">
        <f>ROUND(I241*H241,2)</f>
        <v>0</v>
      </c>
      <c r="K241" s="146"/>
      <c r="L241" s="28"/>
      <c r="M241" s="147" t="s">
        <v>1</v>
      </c>
      <c r="N241" s="148" t="s">
        <v>40</v>
      </c>
      <c r="P241" s="149">
        <f>O241*H241</f>
        <v>0</v>
      </c>
      <c r="Q241" s="149">
        <v>5.2999999999999998E-4</v>
      </c>
      <c r="R241" s="149">
        <f>Q241*H241</f>
        <v>2.8598270000000002E-2</v>
      </c>
      <c r="S241" s="149">
        <v>0</v>
      </c>
      <c r="T241" s="150">
        <f>S241*H241</f>
        <v>0</v>
      </c>
      <c r="AR241" s="151" t="s">
        <v>378</v>
      </c>
      <c r="AT241" s="151" t="s">
        <v>316</v>
      </c>
      <c r="AU241" s="151" t="s">
        <v>86</v>
      </c>
      <c r="AY241" s="13" t="s">
        <v>314</v>
      </c>
      <c r="BE241" s="152">
        <f>IF(N241="základná",J241,0)</f>
        <v>0</v>
      </c>
      <c r="BF241" s="152">
        <f>IF(N241="znížená",J241,0)</f>
        <v>0</v>
      </c>
      <c r="BG241" s="152">
        <f>IF(N241="zákl. prenesená",J241,0)</f>
        <v>0</v>
      </c>
      <c r="BH241" s="152">
        <f>IF(N241="zníž. prenesená",J241,0)</f>
        <v>0</v>
      </c>
      <c r="BI241" s="152">
        <f>IF(N241="nulová",J241,0)</f>
        <v>0</v>
      </c>
      <c r="BJ241" s="13" t="s">
        <v>86</v>
      </c>
      <c r="BK241" s="152">
        <f>ROUND(I241*H241,2)</f>
        <v>0</v>
      </c>
      <c r="BL241" s="13" t="s">
        <v>378</v>
      </c>
      <c r="BM241" s="151" t="s">
        <v>2701</v>
      </c>
    </row>
    <row r="242" spans="2:65" s="1" customFormat="1" ht="16.5" customHeight="1">
      <c r="B242" s="28"/>
      <c r="C242" s="139" t="s">
        <v>1171</v>
      </c>
      <c r="D242" s="139" t="s">
        <v>316</v>
      </c>
      <c r="E242" s="140" t="s">
        <v>1431</v>
      </c>
      <c r="F242" s="141" t="s">
        <v>1432</v>
      </c>
      <c r="G242" s="142" t="s">
        <v>340</v>
      </c>
      <c r="H242" s="143">
        <v>53.959000000000003</v>
      </c>
      <c r="I242" s="144"/>
      <c r="J242" s="145">
        <f>ROUND(I242*H242,2)</f>
        <v>0</v>
      </c>
      <c r="K242" s="146"/>
      <c r="L242" s="28"/>
      <c r="M242" s="147" t="s">
        <v>1</v>
      </c>
      <c r="N242" s="148" t="s">
        <v>40</v>
      </c>
      <c r="P242" s="149">
        <f>O242*H242</f>
        <v>0</v>
      </c>
      <c r="Q242" s="149">
        <v>1.9000000000000001E-4</v>
      </c>
      <c r="R242" s="149">
        <f>Q242*H242</f>
        <v>1.0252210000000001E-2</v>
      </c>
      <c r="S242" s="149">
        <v>0</v>
      </c>
      <c r="T242" s="150">
        <f>S242*H242</f>
        <v>0</v>
      </c>
      <c r="AR242" s="151" t="s">
        <v>378</v>
      </c>
      <c r="AT242" s="151" t="s">
        <v>316</v>
      </c>
      <c r="AU242" s="151" t="s">
        <v>86</v>
      </c>
      <c r="AY242" s="13" t="s">
        <v>314</v>
      </c>
      <c r="BE242" s="152">
        <f>IF(N242="základná",J242,0)</f>
        <v>0</v>
      </c>
      <c r="BF242" s="152">
        <f>IF(N242="znížená",J242,0)</f>
        <v>0</v>
      </c>
      <c r="BG242" s="152">
        <f>IF(N242="zákl. prenesená",J242,0)</f>
        <v>0</v>
      </c>
      <c r="BH242" s="152">
        <f>IF(N242="zníž. prenesená",J242,0)</f>
        <v>0</v>
      </c>
      <c r="BI242" s="152">
        <f>IF(N242="nulová",J242,0)</f>
        <v>0</v>
      </c>
      <c r="BJ242" s="13" t="s">
        <v>86</v>
      </c>
      <c r="BK242" s="152">
        <f>ROUND(I242*H242,2)</f>
        <v>0</v>
      </c>
      <c r="BL242" s="13" t="s">
        <v>378</v>
      </c>
      <c r="BM242" s="151" t="s">
        <v>2702</v>
      </c>
    </row>
    <row r="243" spans="2:65" s="11" customFormat="1" ht="22.9" customHeight="1">
      <c r="B243" s="127"/>
      <c r="D243" s="128" t="s">
        <v>73</v>
      </c>
      <c r="E243" s="137" t="s">
        <v>1434</v>
      </c>
      <c r="F243" s="137" t="s">
        <v>1435</v>
      </c>
      <c r="I243" s="130"/>
      <c r="J243" s="138">
        <f>BK243</f>
        <v>0</v>
      </c>
      <c r="L243" s="127"/>
      <c r="M243" s="132"/>
      <c r="P243" s="133">
        <f>P244</f>
        <v>0</v>
      </c>
      <c r="R243" s="133">
        <f>R244</f>
        <v>0</v>
      </c>
      <c r="T243" s="134">
        <f>T244</f>
        <v>0</v>
      </c>
      <c r="AR243" s="128" t="s">
        <v>86</v>
      </c>
      <c r="AT243" s="135" t="s">
        <v>73</v>
      </c>
      <c r="AU243" s="135" t="s">
        <v>81</v>
      </c>
      <c r="AY243" s="128" t="s">
        <v>314</v>
      </c>
      <c r="BK243" s="136">
        <f>BK244</f>
        <v>0</v>
      </c>
    </row>
    <row r="244" spans="2:65" s="1" customFormat="1" ht="33" customHeight="1">
      <c r="B244" s="28"/>
      <c r="C244" s="139" t="s">
        <v>1174</v>
      </c>
      <c r="D244" s="139" t="s">
        <v>316</v>
      </c>
      <c r="E244" s="140" t="s">
        <v>1436</v>
      </c>
      <c r="F244" s="141" t="s">
        <v>1437</v>
      </c>
      <c r="G244" s="142" t="s">
        <v>396</v>
      </c>
      <c r="H244" s="143">
        <v>1</v>
      </c>
      <c r="I244" s="144"/>
      <c r="J244" s="145">
        <f>ROUND(I244*H244,2)</f>
        <v>0</v>
      </c>
      <c r="K244" s="146"/>
      <c r="L244" s="28"/>
      <c r="M244" s="147" t="s">
        <v>1</v>
      </c>
      <c r="N244" s="148" t="s">
        <v>40</v>
      </c>
      <c r="P244" s="149">
        <f>O244*H244</f>
        <v>0</v>
      </c>
      <c r="Q244" s="149">
        <v>0</v>
      </c>
      <c r="R244" s="149">
        <f>Q244*H244</f>
        <v>0</v>
      </c>
      <c r="S244" s="149">
        <v>0</v>
      </c>
      <c r="T244" s="150">
        <f>S244*H244</f>
        <v>0</v>
      </c>
      <c r="AR244" s="151" t="s">
        <v>378</v>
      </c>
      <c r="AT244" s="151" t="s">
        <v>316</v>
      </c>
      <c r="AU244" s="151" t="s">
        <v>86</v>
      </c>
      <c r="AY244" s="13" t="s">
        <v>314</v>
      </c>
      <c r="BE244" s="152">
        <f>IF(N244="základná",J244,0)</f>
        <v>0</v>
      </c>
      <c r="BF244" s="152">
        <f>IF(N244="znížená",J244,0)</f>
        <v>0</v>
      </c>
      <c r="BG244" s="152">
        <f>IF(N244="zákl. prenesená",J244,0)</f>
        <v>0</v>
      </c>
      <c r="BH244" s="152">
        <f>IF(N244="zníž. prenesená",J244,0)</f>
        <v>0</v>
      </c>
      <c r="BI244" s="152">
        <f>IF(N244="nulová",J244,0)</f>
        <v>0</v>
      </c>
      <c r="BJ244" s="13" t="s">
        <v>86</v>
      </c>
      <c r="BK244" s="152">
        <f>ROUND(I244*H244,2)</f>
        <v>0</v>
      </c>
      <c r="BL244" s="13" t="s">
        <v>378</v>
      </c>
      <c r="BM244" s="151" t="s">
        <v>2703</v>
      </c>
    </row>
    <row r="245" spans="2:65" s="11" customFormat="1" ht="22.9" customHeight="1">
      <c r="B245" s="127"/>
      <c r="D245" s="128" t="s">
        <v>73</v>
      </c>
      <c r="E245" s="137" t="s">
        <v>1439</v>
      </c>
      <c r="F245" s="137" t="s">
        <v>1440</v>
      </c>
      <c r="I245" s="130"/>
      <c r="J245" s="138">
        <f>BK245</f>
        <v>0</v>
      </c>
      <c r="L245" s="127"/>
      <c r="M245" s="132"/>
      <c r="P245" s="133">
        <f>SUM(P246:P248)</f>
        <v>0</v>
      </c>
      <c r="R245" s="133">
        <f>SUM(R246:R248)</f>
        <v>0.42760400000000004</v>
      </c>
      <c r="T245" s="134">
        <f>SUM(T246:T248)</f>
        <v>0</v>
      </c>
      <c r="AR245" s="128" t="s">
        <v>86</v>
      </c>
      <c r="AT245" s="135" t="s">
        <v>73</v>
      </c>
      <c r="AU245" s="135" t="s">
        <v>81</v>
      </c>
      <c r="AY245" s="128" t="s">
        <v>314</v>
      </c>
      <c r="BK245" s="136">
        <f>SUM(BK246:BK248)</f>
        <v>0</v>
      </c>
    </row>
    <row r="246" spans="2:65" s="1" customFormat="1" ht="33" customHeight="1">
      <c r="B246" s="28"/>
      <c r="C246" s="139" t="s">
        <v>1176</v>
      </c>
      <c r="D246" s="139" t="s">
        <v>316</v>
      </c>
      <c r="E246" s="140" t="s">
        <v>1441</v>
      </c>
      <c r="F246" s="141" t="s">
        <v>1442</v>
      </c>
      <c r="G246" s="142" t="s">
        <v>340</v>
      </c>
      <c r="H246" s="143">
        <v>34.92</v>
      </c>
      <c r="I246" s="144"/>
      <c r="J246" s="145">
        <f>ROUND(I246*H246,2)</f>
        <v>0</v>
      </c>
      <c r="K246" s="146"/>
      <c r="L246" s="28"/>
      <c r="M246" s="147" t="s">
        <v>1</v>
      </c>
      <c r="N246" s="148" t="s">
        <v>40</v>
      </c>
      <c r="P246" s="149">
        <f>O246*H246</f>
        <v>0</v>
      </c>
      <c r="Q246" s="149">
        <v>1.17E-2</v>
      </c>
      <c r="R246" s="149">
        <f>Q246*H246</f>
        <v>0.40856400000000004</v>
      </c>
      <c r="S246" s="149">
        <v>0</v>
      </c>
      <c r="T246" s="150">
        <f>S246*H246</f>
        <v>0</v>
      </c>
      <c r="AR246" s="151" t="s">
        <v>378</v>
      </c>
      <c r="AT246" s="151" t="s">
        <v>316</v>
      </c>
      <c r="AU246" s="151" t="s">
        <v>86</v>
      </c>
      <c r="AY246" s="13" t="s">
        <v>314</v>
      </c>
      <c r="BE246" s="152">
        <f>IF(N246="základná",J246,0)</f>
        <v>0</v>
      </c>
      <c r="BF246" s="152">
        <f>IF(N246="znížená",J246,0)</f>
        <v>0</v>
      </c>
      <c r="BG246" s="152">
        <f>IF(N246="zákl. prenesená",J246,0)</f>
        <v>0</v>
      </c>
      <c r="BH246" s="152">
        <f>IF(N246="zníž. prenesená",J246,0)</f>
        <v>0</v>
      </c>
      <c r="BI246" s="152">
        <f>IF(N246="nulová",J246,0)</f>
        <v>0</v>
      </c>
      <c r="BJ246" s="13" t="s">
        <v>86</v>
      </c>
      <c r="BK246" s="152">
        <f>ROUND(I246*H246,2)</f>
        <v>0</v>
      </c>
      <c r="BL246" s="13" t="s">
        <v>378</v>
      </c>
      <c r="BM246" s="151" t="s">
        <v>2704</v>
      </c>
    </row>
    <row r="247" spans="2:65" s="1" customFormat="1" ht="16.5" customHeight="1">
      <c r="B247" s="28"/>
      <c r="C247" s="158" t="s">
        <v>1178</v>
      </c>
      <c r="D247" s="158" t="s">
        <v>644</v>
      </c>
      <c r="E247" s="159" t="s">
        <v>1444</v>
      </c>
      <c r="F247" s="160" t="s">
        <v>1445</v>
      </c>
      <c r="G247" s="161" t="s">
        <v>376</v>
      </c>
      <c r="H247" s="162">
        <v>38.08</v>
      </c>
      <c r="I247" s="163"/>
      <c r="J247" s="164">
        <f>ROUND(I247*H247,2)</f>
        <v>0</v>
      </c>
      <c r="K247" s="165"/>
      <c r="L247" s="166"/>
      <c r="M247" s="167" t="s">
        <v>1</v>
      </c>
      <c r="N247" s="168" t="s">
        <v>40</v>
      </c>
      <c r="P247" s="149">
        <f>O247*H247</f>
        <v>0</v>
      </c>
      <c r="Q247" s="149">
        <v>5.0000000000000001E-4</v>
      </c>
      <c r="R247" s="149">
        <f>Q247*H247</f>
        <v>1.9039999999999998E-2</v>
      </c>
      <c r="S247" s="149">
        <v>0</v>
      </c>
      <c r="T247" s="150">
        <f>S247*H247</f>
        <v>0</v>
      </c>
      <c r="AR247" s="151" t="s">
        <v>442</v>
      </c>
      <c r="AT247" s="151" t="s">
        <v>644</v>
      </c>
      <c r="AU247" s="151" t="s">
        <v>86</v>
      </c>
      <c r="AY247" s="13" t="s">
        <v>314</v>
      </c>
      <c r="BE247" s="152">
        <f>IF(N247="základná",J247,0)</f>
        <v>0</v>
      </c>
      <c r="BF247" s="152">
        <f>IF(N247="znížená",J247,0)</f>
        <v>0</v>
      </c>
      <c r="BG247" s="152">
        <f>IF(N247="zákl. prenesená",J247,0)</f>
        <v>0</v>
      </c>
      <c r="BH247" s="152">
        <f>IF(N247="zníž. prenesená",J247,0)</f>
        <v>0</v>
      </c>
      <c r="BI247" s="152">
        <f>IF(N247="nulová",J247,0)</f>
        <v>0</v>
      </c>
      <c r="BJ247" s="13" t="s">
        <v>86</v>
      </c>
      <c r="BK247" s="152">
        <f>ROUND(I247*H247,2)</f>
        <v>0</v>
      </c>
      <c r="BL247" s="13" t="s">
        <v>378</v>
      </c>
      <c r="BM247" s="151" t="s">
        <v>2705</v>
      </c>
    </row>
    <row r="248" spans="2:65" s="1" customFormat="1" ht="24.2" customHeight="1">
      <c r="B248" s="28"/>
      <c r="C248" s="139" t="s">
        <v>1182</v>
      </c>
      <c r="D248" s="139" t="s">
        <v>316</v>
      </c>
      <c r="E248" s="140" t="s">
        <v>1447</v>
      </c>
      <c r="F248" s="141" t="s">
        <v>1448</v>
      </c>
      <c r="G248" s="142" t="s">
        <v>333</v>
      </c>
      <c r="H248" s="143">
        <v>0.42799999999999999</v>
      </c>
      <c r="I248" s="144"/>
      <c r="J248" s="145">
        <f>ROUND(I248*H248,2)</f>
        <v>0</v>
      </c>
      <c r="K248" s="146"/>
      <c r="L248" s="28"/>
      <c r="M248" s="147" t="s">
        <v>1</v>
      </c>
      <c r="N248" s="148" t="s">
        <v>40</v>
      </c>
      <c r="P248" s="149">
        <f>O248*H248</f>
        <v>0</v>
      </c>
      <c r="Q248" s="149">
        <v>0</v>
      </c>
      <c r="R248" s="149">
        <f>Q248*H248</f>
        <v>0</v>
      </c>
      <c r="S248" s="149">
        <v>0</v>
      </c>
      <c r="T248" s="150">
        <f>S248*H248</f>
        <v>0</v>
      </c>
      <c r="AR248" s="151" t="s">
        <v>378</v>
      </c>
      <c r="AT248" s="151" t="s">
        <v>316</v>
      </c>
      <c r="AU248" s="151" t="s">
        <v>86</v>
      </c>
      <c r="AY248" s="13" t="s">
        <v>314</v>
      </c>
      <c r="BE248" s="152">
        <f>IF(N248="základná",J248,0)</f>
        <v>0</v>
      </c>
      <c r="BF248" s="152">
        <f>IF(N248="znížená",J248,0)</f>
        <v>0</v>
      </c>
      <c r="BG248" s="152">
        <f>IF(N248="zákl. prenesená",J248,0)</f>
        <v>0</v>
      </c>
      <c r="BH248" s="152">
        <f>IF(N248="zníž. prenesená",J248,0)</f>
        <v>0</v>
      </c>
      <c r="BI248" s="152">
        <f>IF(N248="nulová",J248,0)</f>
        <v>0</v>
      </c>
      <c r="BJ248" s="13" t="s">
        <v>86</v>
      </c>
      <c r="BK248" s="152">
        <f>ROUND(I248*H248,2)</f>
        <v>0</v>
      </c>
      <c r="BL248" s="13" t="s">
        <v>378</v>
      </c>
      <c r="BM248" s="151" t="s">
        <v>2706</v>
      </c>
    </row>
    <row r="249" spans="2:65" s="11" customFormat="1" ht="25.9" customHeight="1">
      <c r="B249" s="127"/>
      <c r="D249" s="128" t="s">
        <v>73</v>
      </c>
      <c r="E249" s="129" t="s">
        <v>1450</v>
      </c>
      <c r="F249" s="129" t="s">
        <v>1451</v>
      </c>
      <c r="I249" s="130"/>
      <c r="J249" s="131">
        <f>BK249</f>
        <v>0</v>
      </c>
      <c r="L249" s="127"/>
      <c r="M249" s="132"/>
      <c r="P249" s="133">
        <f>SUM(P250:P251)</f>
        <v>0</v>
      </c>
      <c r="R249" s="133">
        <f>SUM(R250:R251)</f>
        <v>6.3959999999999989E-2</v>
      </c>
      <c r="T249" s="134">
        <f>SUM(T250:T251)</f>
        <v>0</v>
      </c>
      <c r="AR249" s="128" t="s">
        <v>95</v>
      </c>
      <c r="AT249" s="135" t="s">
        <v>73</v>
      </c>
      <c r="AU249" s="135" t="s">
        <v>74</v>
      </c>
      <c r="AY249" s="128" t="s">
        <v>314</v>
      </c>
      <c r="BK249" s="136">
        <f>SUM(BK250:BK251)</f>
        <v>0</v>
      </c>
    </row>
    <row r="250" spans="2:65" s="1" customFormat="1" ht="37.9" customHeight="1">
      <c r="B250" s="28"/>
      <c r="C250" s="139" t="s">
        <v>1184</v>
      </c>
      <c r="D250" s="139" t="s">
        <v>316</v>
      </c>
      <c r="E250" s="140" t="s">
        <v>1452</v>
      </c>
      <c r="F250" s="141" t="s">
        <v>1453</v>
      </c>
      <c r="G250" s="142" t="s">
        <v>1454</v>
      </c>
      <c r="H250" s="143">
        <v>1</v>
      </c>
      <c r="I250" s="144"/>
      <c r="J250" s="145">
        <f>ROUND(I250*H250,2)</f>
        <v>0</v>
      </c>
      <c r="K250" s="146"/>
      <c r="L250" s="28"/>
      <c r="M250" s="147" t="s">
        <v>1</v>
      </c>
      <c r="N250" s="148" t="s">
        <v>40</v>
      </c>
      <c r="P250" s="149">
        <f>O250*H250</f>
        <v>0</v>
      </c>
      <c r="Q250" s="149">
        <v>0</v>
      </c>
      <c r="R250" s="149">
        <f>Q250*H250</f>
        <v>0</v>
      </c>
      <c r="S250" s="149">
        <v>0</v>
      </c>
      <c r="T250" s="150">
        <f>S250*H250</f>
        <v>0</v>
      </c>
      <c r="AR250" s="151" t="s">
        <v>1455</v>
      </c>
      <c r="AT250" s="151" t="s">
        <v>316</v>
      </c>
      <c r="AU250" s="151" t="s">
        <v>81</v>
      </c>
      <c r="AY250" s="13" t="s">
        <v>314</v>
      </c>
      <c r="BE250" s="152">
        <f>IF(N250="základná",J250,0)</f>
        <v>0</v>
      </c>
      <c r="BF250" s="152">
        <f>IF(N250="znížená",J250,0)</f>
        <v>0</v>
      </c>
      <c r="BG250" s="152">
        <f>IF(N250="zákl. prenesená",J250,0)</f>
        <v>0</v>
      </c>
      <c r="BH250" s="152">
        <f>IF(N250="zníž. prenesená",J250,0)</f>
        <v>0</v>
      </c>
      <c r="BI250" s="152">
        <f>IF(N250="nulová",J250,0)</f>
        <v>0</v>
      </c>
      <c r="BJ250" s="13" t="s">
        <v>86</v>
      </c>
      <c r="BK250" s="152">
        <f>ROUND(I250*H250,2)</f>
        <v>0</v>
      </c>
      <c r="BL250" s="13" t="s">
        <v>1455</v>
      </c>
      <c r="BM250" s="151" t="s">
        <v>2707</v>
      </c>
    </row>
    <row r="251" spans="2:65" s="1" customFormat="1" ht="24.2" customHeight="1">
      <c r="B251" s="28"/>
      <c r="C251" s="158" t="s">
        <v>1188</v>
      </c>
      <c r="D251" s="158" t="s">
        <v>644</v>
      </c>
      <c r="E251" s="159" t="s">
        <v>1457</v>
      </c>
      <c r="F251" s="160" t="s">
        <v>1458</v>
      </c>
      <c r="G251" s="161" t="s">
        <v>396</v>
      </c>
      <c r="H251" s="162">
        <v>3</v>
      </c>
      <c r="I251" s="163"/>
      <c r="J251" s="164">
        <f>ROUND(I251*H251,2)</f>
        <v>0</v>
      </c>
      <c r="K251" s="165"/>
      <c r="L251" s="166"/>
      <c r="M251" s="169" t="s">
        <v>1</v>
      </c>
      <c r="N251" s="170" t="s">
        <v>40</v>
      </c>
      <c r="O251" s="155"/>
      <c r="P251" s="156">
        <f>O251*H251</f>
        <v>0</v>
      </c>
      <c r="Q251" s="156">
        <v>2.1319999999999999E-2</v>
      </c>
      <c r="R251" s="156">
        <f>Q251*H251</f>
        <v>6.3959999999999989E-2</v>
      </c>
      <c r="S251" s="156">
        <v>0</v>
      </c>
      <c r="T251" s="157">
        <f>S251*H251</f>
        <v>0</v>
      </c>
      <c r="AR251" s="151" t="s">
        <v>346</v>
      </c>
      <c r="AT251" s="151" t="s">
        <v>644</v>
      </c>
      <c r="AU251" s="151" t="s">
        <v>81</v>
      </c>
      <c r="AY251" s="13" t="s">
        <v>314</v>
      </c>
      <c r="BE251" s="152">
        <f>IF(N251="základná",J251,0)</f>
        <v>0</v>
      </c>
      <c r="BF251" s="152">
        <f>IF(N251="znížená",J251,0)</f>
        <v>0</v>
      </c>
      <c r="BG251" s="152">
        <f>IF(N251="zákl. prenesená",J251,0)</f>
        <v>0</v>
      </c>
      <c r="BH251" s="152">
        <f>IF(N251="zníž. prenesená",J251,0)</f>
        <v>0</v>
      </c>
      <c r="BI251" s="152">
        <f>IF(N251="nulová",J251,0)</f>
        <v>0</v>
      </c>
      <c r="BJ251" s="13" t="s">
        <v>86</v>
      </c>
      <c r="BK251" s="152">
        <f>ROUND(I251*H251,2)</f>
        <v>0</v>
      </c>
      <c r="BL251" s="13" t="s">
        <v>95</v>
      </c>
      <c r="BM251" s="151" t="s">
        <v>2708</v>
      </c>
    </row>
    <row r="252" spans="2:65" s="1" customFormat="1" ht="6.95" customHeight="1">
      <c r="B252" s="43"/>
      <c r="C252" s="44"/>
      <c r="D252" s="44"/>
      <c r="E252" s="44"/>
      <c r="F252" s="44"/>
      <c r="G252" s="44"/>
      <c r="H252" s="44"/>
      <c r="I252" s="44"/>
      <c r="J252" s="44"/>
      <c r="K252" s="44"/>
      <c r="L252" s="28"/>
    </row>
  </sheetData>
  <sheetProtection algorithmName="SHA-512" hashValue="laPB8t3Hb9a8X/H1pSHIetOh/ah2AonewYN7MO8jdEswB6R3g4DdvPBZfIHoGpiCZW0o9Dj/OxJv7osH2JOUSg==" saltValue="GJKDOV0SWhtIlE6IFLxK9sbGcoMa4Y2WKOiwt5MM+j0/7ORkcuQHGLTFqYVpsuQQ+eP0ODtz8pWVeVSIJbNB6w==" spinCount="100000" sheet="1" objects="1" scenarios="1" formatColumns="0" formatRows="0" autoFilter="0"/>
  <autoFilter ref="C144:K251" xr:uid="{00000000-0009-0000-0000-000011000000}"/>
  <mergeCells count="15">
    <mergeCell ref="E131:H131"/>
    <mergeCell ref="E135:H135"/>
    <mergeCell ref="E133:H133"/>
    <mergeCell ref="E137:H13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0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96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280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282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ROUND((SUM(BE136:BE208)),  2)</f>
        <v>0</v>
      </c>
      <c r="G37" s="96"/>
      <c r="H37" s="96"/>
      <c r="I37" s="97">
        <v>0.2</v>
      </c>
      <c r="J37" s="95">
        <f>ROUND(((SUM(BE136:BE208))*I37),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ROUND((SUM(BF136:BF208)),  2)</f>
        <v>0</v>
      </c>
      <c r="G38" s="96"/>
      <c r="H38" s="96"/>
      <c r="I38" s="97">
        <v>0.2</v>
      </c>
      <c r="J38" s="95">
        <f>ROUND(((SUM(BF136:BF208))*I38),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ROUND((SUM(BG136:BG208)),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ROUND((SUM(BH136:BH208)),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ROUND((SUM(BI136:BI208)),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280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SO.101_ASR1 - Búracie práce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J144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J186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J188</f>
        <v>0</v>
      </c>
      <c r="L105" s="110"/>
    </row>
    <row r="106" spans="2:47" s="9" customFormat="1" ht="19.899999999999999" hidden="1" customHeight="1">
      <c r="B106" s="114"/>
      <c r="D106" s="115" t="s">
        <v>293</v>
      </c>
      <c r="E106" s="116"/>
      <c r="F106" s="116"/>
      <c r="G106" s="116"/>
      <c r="H106" s="116"/>
      <c r="I106" s="116"/>
      <c r="J106" s="117">
        <f>J189</f>
        <v>0</v>
      </c>
      <c r="L106" s="114"/>
    </row>
    <row r="107" spans="2:47" s="9" customFormat="1" ht="19.899999999999999" hidden="1" customHeight="1">
      <c r="B107" s="114"/>
      <c r="D107" s="115" t="s">
        <v>294</v>
      </c>
      <c r="E107" s="116"/>
      <c r="F107" s="116"/>
      <c r="G107" s="116"/>
      <c r="H107" s="116"/>
      <c r="I107" s="116"/>
      <c r="J107" s="117">
        <f>J191</f>
        <v>0</v>
      </c>
      <c r="L107" s="114"/>
    </row>
    <row r="108" spans="2:47" s="9" customFormat="1" ht="19.899999999999999" hidden="1" customHeight="1">
      <c r="B108" s="114"/>
      <c r="D108" s="115" t="s">
        <v>295</v>
      </c>
      <c r="E108" s="116"/>
      <c r="F108" s="116"/>
      <c r="G108" s="116"/>
      <c r="H108" s="116"/>
      <c r="I108" s="116"/>
      <c r="J108" s="117">
        <f>J193</f>
        <v>0</v>
      </c>
      <c r="L108" s="114"/>
    </row>
    <row r="109" spans="2:47" s="9" customFormat="1" ht="19.899999999999999" hidden="1" customHeight="1">
      <c r="B109" s="114"/>
      <c r="D109" s="115" t="s">
        <v>296</v>
      </c>
      <c r="E109" s="116"/>
      <c r="F109" s="116"/>
      <c r="G109" s="116"/>
      <c r="H109" s="116"/>
      <c r="I109" s="116"/>
      <c r="J109" s="117">
        <f>J197</f>
        <v>0</v>
      </c>
      <c r="L109" s="114"/>
    </row>
    <row r="110" spans="2:47" s="9" customFormat="1" ht="19.899999999999999" hidden="1" customHeight="1">
      <c r="B110" s="114"/>
      <c r="D110" s="115" t="s">
        <v>297</v>
      </c>
      <c r="E110" s="116"/>
      <c r="F110" s="116"/>
      <c r="G110" s="116"/>
      <c r="H110" s="116"/>
      <c r="I110" s="116"/>
      <c r="J110" s="117">
        <f>J200</f>
        <v>0</v>
      </c>
      <c r="L110" s="114"/>
    </row>
    <row r="111" spans="2:47" s="9" customFormat="1" ht="19.899999999999999" hidden="1" customHeight="1">
      <c r="B111" s="114"/>
      <c r="D111" s="115" t="s">
        <v>298</v>
      </c>
      <c r="E111" s="116"/>
      <c r="F111" s="116"/>
      <c r="G111" s="116"/>
      <c r="H111" s="116"/>
      <c r="I111" s="116"/>
      <c r="J111" s="117">
        <f>J203</f>
        <v>0</v>
      </c>
      <c r="L111" s="114"/>
    </row>
    <row r="112" spans="2:47" s="9" customFormat="1" ht="19.899999999999999" hidden="1" customHeight="1">
      <c r="B112" s="114"/>
      <c r="D112" s="115" t="s">
        <v>299</v>
      </c>
      <c r="E112" s="116"/>
      <c r="F112" s="116"/>
      <c r="G112" s="116"/>
      <c r="H112" s="116"/>
      <c r="I112" s="116"/>
      <c r="J112" s="117">
        <f>J206</f>
        <v>0</v>
      </c>
      <c r="L112" s="114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301" t="str">
        <f>E7</f>
        <v>Rozšírenie kapacít MŠ Oštepová 1, Košice</v>
      </c>
      <c r="F122" s="302"/>
      <c r="G122" s="302"/>
      <c r="H122" s="302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301" t="s">
        <v>278</v>
      </c>
      <c r="F124" s="265"/>
      <c r="G124" s="265"/>
      <c r="H124" s="265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271" t="s">
        <v>280</v>
      </c>
      <c r="F126" s="303"/>
      <c r="G126" s="303"/>
      <c r="H126" s="303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16.5" customHeight="1">
      <c r="B128" s="28"/>
      <c r="E128" s="289" t="str">
        <f>E13</f>
        <v>SO.101_ASR1 - Búracie práce</v>
      </c>
      <c r="F128" s="303"/>
      <c r="G128" s="303"/>
      <c r="H128" s="303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P137+P188</f>
        <v>0</v>
      </c>
      <c r="Q136" s="52"/>
      <c r="R136" s="124">
        <f>R137+R188</f>
        <v>14.868266700000001</v>
      </c>
      <c r="S136" s="52"/>
      <c r="T136" s="125">
        <f>T137+T188</f>
        <v>129.56354880000001</v>
      </c>
      <c r="AT136" s="13" t="s">
        <v>73</v>
      </c>
      <c r="AU136" s="13" t="s">
        <v>287</v>
      </c>
      <c r="BK136" s="126">
        <f>BK137+BK188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P138+P144+P186</f>
        <v>0</v>
      </c>
      <c r="R137" s="133">
        <f>R138+R144+R186</f>
        <v>14.866266700000001</v>
      </c>
      <c r="T137" s="134">
        <f>T138+T144+T186</f>
        <v>127.85610700000001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BK138+BK144+BK186</f>
        <v>0</v>
      </c>
    </row>
    <row r="138" spans="2:65" s="11" customFormat="1" ht="22.9" customHeight="1">
      <c r="B138" s="127"/>
      <c r="D138" s="128" t="s">
        <v>73</v>
      </c>
      <c r="E138" s="137" t="s">
        <v>81</v>
      </c>
      <c r="F138" s="137" t="s">
        <v>315</v>
      </c>
      <c r="I138" s="130"/>
      <c r="J138" s="138">
        <f>BK138</f>
        <v>0</v>
      </c>
      <c r="L138" s="127"/>
      <c r="M138" s="132"/>
      <c r="P138" s="133">
        <f>SUM(P139:P143)</f>
        <v>0</v>
      </c>
      <c r="R138" s="133">
        <f>SUM(R139:R143)</f>
        <v>0</v>
      </c>
      <c r="T138" s="134">
        <f>SUM(T139:T143)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SUM(BK139:BK143)</f>
        <v>0</v>
      </c>
    </row>
    <row r="139" spans="2:65" s="1" customFormat="1" ht="24.2" customHeight="1">
      <c r="B139" s="28"/>
      <c r="C139" s="139" t="s">
        <v>81</v>
      </c>
      <c r="D139" s="139" t="s">
        <v>316</v>
      </c>
      <c r="E139" s="140" t="s">
        <v>317</v>
      </c>
      <c r="F139" s="141" t="s">
        <v>318</v>
      </c>
      <c r="G139" s="142" t="s">
        <v>319</v>
      </c>
      <c r="H139" s="143">
        <v>25.63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320</v>
      </c>
    </row>
    <row r="140" spans="2:65" s="1" customFormat="1" ht="33" customHeight="1">
      <c r="B140" s="28"/>
      <c r="C140" s="139" t="s">
        <v>86</v>
      </c>
      <c r="D140" s="139" t="s">
        <v>316</v>
      </c>
      <c r="E140" s="140" t="s">
        <v>321</v>
      </c>
      <c r="F140" s="141" t="s">
        <v>322</v>
      </c>
      <c r="G140" s="142" t="s">
        <v>319</v>
      </c>
      <c r="H140" s="143">
        <v>9.8800000000000008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323</v>
      </c>
    </row>
    <row r="141" spans="2:65" s="1" customFormat="1" ht="37.9" customHeight="1">
      <c r="B141" s="28"/>
      <c r="C141" s="139" t="s">
        <v>90</v>
      </c>
      <c r="D141" s="139" t="s">
        <v>316</v>
      </c>
      <c r="E141" s="140" t="s">
        <v>324</v>
      </c>
      <c r="F141" s="141" t="s">
        <v>325</v>
      </c>
      <c r="G141" s="142" t="s">
        <v>319</v>
      </c>
      <c r="H141" s="143">
        <v>79.040000000000006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326</v>
      </c>
    </row>
    <row r="142" spans="2:65" s="1" customFormat="1" ht="16.5" customHeight="1">
      <c r="B142" s="28"/>
      <c r="C142" s="139" t="s">
        <v>95</v>
      </c>
      <c r="D142" s="139" t="s">
        <v>316</v>
      </c>
      <c r="E142" s="140" t="s">
        <v>327</v>
      </c>
      <c r="F142" s="141" t="s">
        <v>328</v>
      </c>
      <c r="G142" s="142" t="s">
        <v>319</v>
      </c>
      <c r="H142" s="143">
        <v>9.8800000000000008</v>
      </c>
      <c r="I142" s="144"/>
      <c r="J142" s="145">
        <f>ROUND(I142*H142,2)</f>
        <v>0</v>
      </c>
      <c r="K142" s="146"/>
      <c r="L142" s="28"/>
      <c r="M142" s="147" t="s">
        <v>1</v>
      </c>
      <c r="N142" s="148" t="s">
        <v>40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329</v>
      </c>
    </row>
    <row r="143" spans="2:65" s="1" customFormat="1" ht="24.2" customHeight="1">
      <c r="B143" s="28"/>
      <c r="C143" s="139" t="s">
        <v>330</v>
      </c>
      <c r="D143" s="139" t="s">
        <v>316</v>
      </c>
      <c r="E143" s="140" t="s">
        <v>331</v>
      </c>
      <c r="F143" s="141" t="s">
        <v>332</v>
      </c>
      <c r="G143" s="142" t="s">
        <v>333</v>
      </c>
      <c r="H143" s="143">
        <v>17.783999999999999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334</v>
      </c>
    </row>
    <row r="144" spans="2:65" s="11" customFormat="1" ht="22.9" customHeight="1">
      <c r="B144" s="127"/>
      <c r="D144" s="128" t="s">
        <v>73</v>
      </c>
      <c r="E144" s="137" t="s">
        <v>335</v>
      </c>
      <c r="F144" s="137" t="s">
        <v>336</v>
      </c>
      <c r="I144" s="130"/>
      <c r="J144" s="138">
        <f>BK144</f>
        <v>0</v>
      </c>
      <c r="L144" s="127"/>
      <c r="M144" s="132"/>
      <c r="P144" s="133">
        <f>SUM(P145:P185)</f>
        <v>0</v>
      </c>
      <c r="R144" s="133">
        <f>SUM(R145:R185)</f>
        <v>14.866266700000001</v>
      </c>
      <c r="T144" s="134">
        <f>SUM(T145:T185)</f>
        <v>127.85610700000001</v>
      </c>
      <c r="AR144" s="128" t="s">
        <v>81</v>
      </c>
      <c r="AT144" s="135" t="s">
        <v>73</v>
      </c>
      <c r="AU144" s="135" t="s">
        <v>81</v>
      </c>
      <c r="AY144" s="128" t="s">
        <v>314</v>
      </c>
      <c r="BK144" s="136">
        <f>SUM(BK145:BK185)</f>
        <v>0</v>
      </c>
    </row>
    <row r="145" spans="2:65" s="1" customFormat="1" ht="33" customHeight="1">
      <c r="B145" s="28"/>
      <c r="C145" s="139" t="s">
        <v>337</v>
      </c>
      <c r="D145" s="139" t="s">
        <v>316</v>
      </c>
      <c r="E145" s="140" t="s">
        <v>338</v>
      </c>
      <c r="F145" s="141" t="s">
        <v>339</v>
      </c>
      <c r="G145" s="142" t="s">
        <v>340</v>
      </c>
      <c r="H145" s="143">
        <v>283.25</v>
      </c>
      <c r="I145" s="144"/>
      <c r="J145" s="145">
        <f t="shared" ref="J145:J185" si="0">ROUND(I145*H145,2)</f>
        <v>0</v>
      </c>
      <c r="K145" s="146"/>
      <c r="L145" s="28"/>
      <c r="M145" s="147" t="s">
        <v>1</v>
      </c>
      <c r="N145" s="148" t="s">
        <v>40</v>
      </c>
      <c r="P145" s="149">
        <f t="shared" ref="P145:P185" si="1">O145*H145</f>
        <v>0</v>
      </c>
      <c r="Q145" s="149">
        <v>2.572E-2</v>
      </c>
      <c r="R145" s="149">
        <f t="shared" ref="R145:R185" si="2">Q145*H145</f>
        <v>7.2851900000000001</v>
      </c>
      <c r="S145" s="149">
        <v>0</v>
      </c>
      <c r="T145" s="150">
        <f t="shared" ref="T145:T185" si="3">S145*H145</f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ref="BE145:BE185" si="4">IF(N145="základná",J145,0)</f>
        <v>0</v>
      </c>
      <c r="BF145" s="152">
        <f t="shared" ref="BF145:BF185" si="5">IF(N145="znížená",J145,0)</f>
        <v>0</v>
      </c>
      <c r="BG145" s="152">
        <f t="shared" ref="BG145:BG185" si="6">IF(N145="zákl. prenesená",J145,0)</f>
        <v>0</v>
      </c>
      <c r="BH145" s="152">
        <f t="shared" ref="BH145:BH185" si="7">IF(N145="zníž. prenesená",J145,0)</f>
        <v>0</v>
      </c>
      <c r="BI145" s="152">
        <f t="shared" ref="BI145:BI185" si="8">IF(N145="nulová",J145,0)</f>
        <v>0</v>
      </c>
      <c r="BJ145" s="13" t="s">
        <v>86</v>
      </c>
      <c r="BK145" s="152">
        <f t="shared" ref="BK145:BK185" si="9">ROUND(I145*H145,2)</f>
        <v>0</v>
      </c>
      <c r="BL145" s="13" t="s">
        <v>95</v>
      </c>
      <c r="BM145" s="151" t="s">
        <v>341</v>
      </c>
    </row>
    <row r="146" spans="2:65" s="1" customFormat="1" ht="44.25" customHeight="1">
      <c r="B146" s="28"/>
      <c r="C146" s="139" t="s">
        <v>342</v>
      </c>
      <c r="D146" s="139" t="s">
        <v>316</v>
      </c>
      <c r="E146" s="140" t="s">
        <v>343</v>
      </c>
      <c r="F146" s="141" t="s">
        <v>344</v>
      </c>
      <c r="G146" s="142" t="s">
        <v>340</v>
      </c>
      <c r="H146" s="143">
        <v>566.5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345</v>
      </c>
    </row>
    <row r="147" spans="2:65" s="1" customFormat="1" ht="33" customHeight="1">
      <c r="B147" s="28"/>
      <c r="C147" s="139" t="s">
        <v>346</v>
      </c>
      <c r="D147" s="139" t="s">
        <v>316</v>
      </c>
      <c r="E147" s="140" t="s">
        <v>347</v>
      </c>
      <c r="F147" s="141" t="s">
        <v>348</v>
      </c>
      <c r="G147" s="142" t="s">
        <v>340</v>
      </c>
      <c r="H147" s="143">
        <v>283.25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2.572E-2</v>
      </c>
      <c r="R147" s="149">
        <f t="shared" si="2"/>
        <v>7.2851900000000001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349</v>
      </c>
    </row>
    <row r="148" spans="2:65" s="1" customFormat="1" ht="24.2" customHeight="1">
      <c r="B148" s="28"/>
      <c r="C148" s="139" t="s">
        <v>335</v>
      </c>
      <c r="D148" s="139" t="s">
        <v>316</v>
      </c>
      <c r="E148" s="140" t="s">
        <v>350</v>
      </c>
      <c r="F148" s="141" t="s">
        <v>351</v>
      </c>
      <c r="G148" s="142" t="s">
        <v>340</v>
      </c>
      <c r="H148" s="143">
        <v>193.39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1.5299999999999999E-3</v>
      </c>
      <c r="R148" s="149">
        <f t="shared" si="2"/>
        <v>0.29588669999999995</v>
      </c>
      <c r="S148" s="149">
        <v>0</v>
      </c>
      <c r="T148" s="150">
        <f t="shared" si="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352</v>
      </c>
    </row>
    <row r="149" spans="2:65" s="1" customFormat="1" ht="37.9" customHeight="1">
      <c r="B149" s="28"/>
      <c r="C149" s="139" t="s">
        <v>353</v>
      </c>
      <c r="D149" s="139" t="s">
        <v>316</v>
      </c>
      <c r="E149" s="140" t="s">
        <v>354</v>
      </c>
      <c r="F149" s="141" t="s">
        <v>355</v>
      </c>
      <c r="G149" s="142" t="s">
        <v>340</v>
      </c>
      <c r="H149" s="143">
        <v>164.172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0.19600000000000001</v>
      </c>
      <c r="T149" s="150">
        <f t="shared" si="3"/>
        <v>32.177712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356</v>
      </c>
    </row>
    <row r="150" spans="2:65" s="1" customFormat="1" ht="44.25" customHeight="1">
      <c r="B150" s="28"/>
      <c r="C150" s="139" t="s">
        <v>357</v>
      </c>
      <c r="D150" s="139" t="s">
        <v>316</v>
      </c>
      <c r="E150" s="140" t="s">
        <v>358</v>
      </c>
      <c r="F150" s="141" t="s">
        <v>359</v>
      </c>
      <c r="G150" s="142" t="s">
        <v>319</v>
      </c>
      <c r="H150" s="143">
        <v>3.8090000000000002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1.905</v>
      </c>
      <c r="T150" s="150">
        <f t="shared" si="3"/>
        <v>7.2561450000000001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95</v>
      </c>
      <c r="BM150" s="151" t="s">
        <v>360</v>
      </c>
    </row>
    <row r="151" spans="2:65" s="1" customFormat="1" ht="33" customHeight="1">
      <c r="B151" s="28"/>
      <c r="C151" s="139" t="s">
        <v>361</v>
      </c>
      <c r="D151" s="139" t="s">
        <v>316</v>
      </c>
      <c r="E151" s="140" t="s">
        <v>362</v>
      </c>
      <c r="F151" s="141" t="s">
        <v>363</v>
      </c>
      <c r="G151" s="142" t="s">
        <v>319</v>
      </c>
      <c r="H151" s="143">
        <v>2.39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2.4</v>
      </c>
      <c r="T151" s="150">
        <f t="shared" si="3"/>
        <v>5.7359999999999998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364</v>
      </c>
    </row>
    <row r="152" spans="2:65" s="1" customFormat="1" ht="16.5" customHeight="1">
      <c r="B152" s="28"/>
      <c r="C152" s="139" t="s">
        <v>365</v>
      </c>
      <c r="D152" s="139" t="s">
        <v>316</v>
      </c>
      <c r="E152" s="140" t="s">
        <v>366</v>
      </c>
      <c r="F152" s="141" t="s">
        <v>367</v>
      </c>
      <c r="G152" s="142" t="s">
        <v>319</v>
      </c>
      <c r="H152" s="143">
        <v>0.33800000000000002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2.1</v>
      </c>
      <c r="T152" s="150">
        <f t="shared" si="3"/>
        <v>0.7098000000000001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368</v>
      </c>
    </row>
    <row r="153" spans="2:65" s="1" customFormat="1" ht="16.5" customHeight="1">
      <c r="B153" s="28"/>
      <c r="C153" s="139" t="s">
        <v>369</v>
      </c>
      <c r="D153" s="139" t="s">
        <v>316</v>
      </c>
      <c r="E153" s="140" t="s">
        <v>370</v>
      </c>
      <c r="F153" s="141" t="s">
        <v>371</v>
      </c>
      <c r="G153" s="142" t="s">
        <v>319</v>
      </c>
      <c r="H153" s="143">
        <v>2.66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2.1</v>
      </c>
      <c r="T153" s="150">
        <f t="shared" si="3"/>
        <v>5.5860000000000003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372</v>
      </c>
    </row>
    <row r="154" spans="2:65" s="1" customFormat="1" ht="16.5" customHeight="1">
      <c r="B154" s="28"/>
      <c r="C154" s="139" t="s">
        <v>373</v>
      </c>
      <c r="D154" s="139" t="s">
        <v>316</v>
      </c>
      <c r="E154" s="140" t="s">
        <v>374</v>
      </c>
      <c r="F154" s="141" t="s">
        <v>375</v>
      </c>
      <c r="G154" s="142" t="s">
        <v>376</v>
      </c>
      <c r="H154" s="143">
        <v>1.6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7.0000000000000007E-2</v>
      </c>
      <c r="T154" s="150">
        <f t="shared" si="3"/>
        <v>0.11200000000000002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377</v>
      </c>
    </row>
    <row r="155" spans="2:65" s="1" customFormat="1" ht="24.2" customHeight="1">
      <c r="B155" s="28"/>
      <c r="C155" s="139" t="s">
        <v>378</v>
      </c>
      <c r="D155" s="139" t="s">
        <v>316</v>
      </c>
      <c r="E155" s="140" t="s">
        <v>379</v>
      </c>
      <c r="F155" s="141" t="s">
        <v>380</v>
      </c>
      <c r="G155" s="142" t="s">
        <v>376</v>
      </c>
      <c r="H155" s="143">
        <v>3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7.0000000000000007E-2</v>
      </c>
      <c r="T155" s="150">
        <f t="shared" si="3"/>
        <v>0.21000000000000002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381</v>
      </c>
    </row>
    <row r="156" spans="2:65" s="1" customFormat="1" ht="37.9" customHeight="1">
      <c r="B156" s="28"/>
      <c r="C156" s="139" t="s">
        <v>382</v>
      </c>
      <c r="D156" s="139" t="s">
        <v>316</v>
      </c>
      <c r="E156" s="140" t="s">
        <v>383</v>
      </c>
      <c r="F156" s="141" t="s">
        <v>384</v>
      </c>
      <c r="G156" s="142" t="s">
        <v>319</v>
      </c>
      <c r="H156" s="143">
        <v>19.34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2.2000000000000002</v>
      </c>
      <c r="T156" s="150">
        <f t="shared" si="3"/>
        <v>42.548000000000002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385</v>
      </c>
    </row>
    <row r="157" spans="2:65" s="1" customFormat="1" ht="37.9" customHeight="1">
      <c r="B157" s="28"/>
      <c r="C157" s="139" t="s">
        <v>386</v>
      </c>
      <c r="D157" s="139" t="s">
        <v>316</v>
      </c>
      <c r="E157" s="140" t="s">
        <v>387</v>
      </c>
      <c r="F157" s="141" t="s">
        <v>388</v>
      </c>
      <c r="G157" s="142" t="s">
        <v>340</v>
      </c>
      <c r="H157" s="143">
        <v>120.23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6.5000000000000002E-2</v>
      </c>
      <c r="T157" s="150">
        <f t="shared" si="3"/>
        <v>7.8149500000000005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389</v>
      </c>
    </row>
    <row r="158" spans="2:65" s="1" customFormat="1" ht="33" customHeight="1">
      <c r="B158" s="28"/>
      <c r="C158" s="139" t="s">
        <v>390</v>
      </c>
      <c r="D158" s="139" t="s">
        <v>316</v>
      </c>
      <c r="E158" s="140" t="s">
        <v>391</v>
      </c>
      <c r="F158" s="141" t="s">
        <v>392</v>
      </c>
      <c r="G158" s="142" t="s">
        <v>340</v>
      </c>
      <c r="H158" s="143">
        <v>1.7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5.7000000000000002E-2</v>
      </c>
      <c r="T158" s="150">
        <f t="shared" si="3"/>
        <v>9.69E-2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95</v>
      </c>
      <c r="BM158" s="151" t="s">
        <v>393</v>
      </c>
    </row>
    <row r="159" spans="2:65" s="1" customFormat="1" ht="24.2" customHeight="1">
      <c r="B159" s="28"/>
      <c r="C159" s="139" t="s">
        <v>7</v>
      </c>
      <c r="D159" s="139" t="s">
        <v>316</v>
      </c>
      <c r="E159" s="140" t="s">
        <v>394</v>
      </c>
      <c r="F159" s="141" t="s">
        <v>395</v>
      </c>
      <c r="G159" s="142" t="s">
        <v>396</v>
      </c>
      <c r="H159" s="143">
        <v>36</v>
      </c>
      <c r="I159" s="144"/>
      <c r="J159" s="145">
        <f t="shared" si="0"/>
        <v>0</v>
      </c>
      <c r="K159" s="146"/>
      <c r="L159" s="28"/>
      <c r="M159" s="147" t="s">
        <v>1</v>
      </c>
      <c r="N159" s="148" t="s">
        <v>40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1.2E-2</v>
      </c>
      <c r="T159" s="150">
        <f t="shared" si="3"/>
        <v>0.432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95</v>
      </c>
      <c r="BM159" s="151" t="s">
        <v>397</v>
      </c>
    </row>
    <row r="160" spans="2:65" s="1" customFormat="1" ht="24.2" customHeight="1">
      <c r="B160" s="28"/>
      <c r="C160" s="139" t="s">
        <v>398</v>
      </c>
      <c r="D160" s="139" t="s">
        <v>316</v>
      </c>
      <c r="E160" s="140" t="s">
        <v>399</v>
      </c>
      <c r="F160" s="141" t="s">
        <v>400</v>
      </c>
      <c r="G160" s="142" t="s">
        <v>396</v>
      </c>
      <c r="H160" s="143">
        <v>11</v>
      </c>
      <c r="I160" s="144"/>
      <c r="J160" s="145">
        <f t="shared" si="0"/>
        <v>0</v>
      </c>
      <c r="K160" s="146"/>
      <c r="L160" s="28"/>
      <c r="M160" s="147" t="s">
        <v>1</v>
      </c>
      <c r="N160" s="148" t="s">
        <v>40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1.6E-2</v>
      </c>
      <c r="T160" s="150">
        <f t="shared" si="3"/>
        <v>0.17599999999999999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95</v>
      </c>
      <c r="BM160" s="151" t="s">
        <v>401</v>
      </c>
    </row>
    <row r="161" spans="2:65" s="1" customFormat="1" ht="24.2" customHeight="1">
      <c r="B161" s="28"/>
      <c r="C161" s="139" t="s">
        <v>402</v>
      </c>
      <c r="D161" s="139" t="s">
        <v>316</v>
      </c>
      <c r="E161" s="140" t="s">
        <v>403</v>
      </c>
      <c r="F161" s="141" t="s">
        <v>404</v>
      </c>
      <c r="G161" s="142" t="s">
        <v>396</v>
      </c>
      <c r="H161" s="143">
        <v>17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2.4E-2</v>
      </c>
      <c r="T161" s="150">
        <f t="shared" si="3"/>
        <v>0.40800000000000003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95</v>
      </c>
      <c r="BM161" s="151" t="s">
        <v>405</v>
      </c>
    </row>
    <row r="162" spans="2:65" s="1" customFormat="1" ht="24.2" customHeight="1">
      <c r="B162" s="28"/>
      <c r="C162" s="139" t="s">
        <v>406</v>
      </c>
      <c r="D162" s="139" t="s">
        <v>316</v>
      </c>
      <c r="E162" s="140" t="s">
        <v>407</v>
      </c>
      <c r="F162" s="141" t="s">
        <v>408</v>
      </c>
      <c r="G162" s="142" t="s">
        <v>396</v>
      </c>
      <c r="H162" s="143">
        <v>1</v>
      </c>
      <c r="I162" s="144"/>
      <c r="J162" s="145">
        <f t="shared" si="0"/>
        <v>0</v>
      </c>
      <c r="K162" s="146"/>
      <c r="L162" s="28"/>
      <c r="M162" s="147" t="s">
        <v>1</v>
      </c>
      <c r="N162" s="148" t="s">
        <v>40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2.7E-2</v>
      </c>
      <c r="T162" s="150">
        <f t="shared" si="3"/>
        <v>2.7E-2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95</v>
      </c>
      <c r="BM162" s="151" t="s">
        <v>409</v>
      </c>
    </row>
    <row r="163" spans="2:65" s="1" customFormat="1" ht="24.2" customHeight="1">
      <c r="B163" s="28"/>
      <c r="C163" s="139" t="s">
        <v>410</v>
      </c>
      <c r="D163" s="139" t="s">
        <v>316</v>
      </c>
      <c r="E163" s="140" t="s">
        <v>411</v>
      </c>
      <c r="F163" s="141" t="s">
        <v>412</v>
      </c>
      <c r="G163" s="142" t="s">
        <v>340</v>
      </c>
      <c r="H163" s="143">
        <v>1.3049999999999999</v>
      </c>
      <c r="I163" s="144"/>
      <c r="J163" s="145">
        <f t="shared" si="0"/>
        <v>0</v>
      </c>
      <c r="K163" s="146"/>
      <c r="L163" s="28"/>
      <c r="M163" s="147" t="s">
        <v>1</v>
      </c>
      <c r="N163" s="148" t="s">
        <v>40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4.1000000000000002E-2</v>
      </c>
      <c r="T163" s="150">
        <f t="shared" si="3"/>
        <v>5.3504999999999997E-2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95</v>
      </c>
      <c r="BM163" s="151" t="s">
        <v>413</v>
      </c>
    </row>
    <row r="164" spans="2:65" s="1" customFormat="1" ht="24.2" customHeight="1">
      <c r="B164" s="28"/>
      <c r="C164" s="139" t="s">
        <v>414</v>
      </c>
      <c r="D164" s="139" t="s">
        <v>316</v>
      </c>
      <c r="E164" s="140" t="s">
        <v>415</v>
      </c>
      <c r="F164" s="141" t="s">
        <v>416</v>
      </c>
      <c r="G164" s="142" t="s">
        <v>340</v>
      </c>
      <c r="H164" s="143">
        <v>1.62</v>
      </c>
      <c r="I164" s="144"/>
      <c r="J164" s="145">
        <f t="shared" si="0"/>
        <v>0</v>
      </c>
      <c r="K164" s="146"/>
      <c r="L164" s="28"/>
      <c r="M164" s="147" t="s">
        <v>1</v>
      </c>
      <c r="N164" s="148" t="s">
        <v>40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3.1E-2</v>
      </c>
      <c r="T164" s="150">
        <f t="shared" si="3"/>
        <v>5.0220000000000001E-2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86</v>
      </c>
      <c r="BK164" s="152">
        <f t="shared" si="9"/>
        <v>0</v>
      </c>
      <c r="BL164" s="13" t="s">
        <v>95</v>
      </c>
      <c r="BM164" s="151" t="s">
        <v>417</v>
      </c>
    </row>
    <row r="165" spans="2:65" s="1" customFormat="1" ht="24.2" customHeight="1">
      <c r="B165" s="28"/>
      <c r="C165" s="139" t="s">
        <v>418</v>
      </c>
      <c r="D165" s="139" t="s">
        <v>316</v>
      </c>
      <c r="E165" s="140" t="s">
        <v>419</v>
      </c>
      <c r="F165" s="141" t="s">
        <v>420</v>
      </c>
      <c r="G165" s="142" t="s">
        <v>340</v>
      </c>
      <c r="H165" s="143">
        <v>18.54</v>
      </c>
      <c r="I165" s="144"/>
      <c r="J165" s="145">
        <f t="shared" si="0"/>
        <v>0</v>
      </c>
      <c r="K165" s="146"/>
      <c r="L165" s="28"/>
      <c r="M165" s="147" t="s">
        <v>1</v>
      </c>
      <c r="N165" s="148" t="s">
        <v>40</v>
      </c>
      <c r="P165" s="149">
        <f t="shared" si="1"/>
        <v>0</v>
      </c>
      <c r="Q165" s="149">
        <v>0</v>
      </c>
      <c r="R165" s="149">
        <f t="shared" si="2"/>
        <v>0</v>
      </c>
      <c r="S165" s="149">
        <v>2.7E-2</v>
      </c>
      <c r="T165" s="150">
        <f t="shared" si="3"/>
        <v>0.50058000000000002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86</v>
      </c>
      <c r="BK165" s="152">
        <f t="shared" si="9"/>
        <v>0</v>
      </c>
      <c r="BL165" s="13" t="s">
        <v>95</v>
      </c>
      <c r="BM165" s="151" t="s">
        <v>421</v>
      </c>
    </row>
    <row r="166" spans="2:65" s="1" customFormat="1" ht="24.2" customHeight="1">
      <c r="B166" s="28"/>
      <c r="C166" s="139" t="s">
        <v>422</v>
      </c>
      <c r="D166" s="139" t="s">
        <v>316</v>
      </c>
      <c r="E166" s="140" t="s">
        <v>423</v>
      </c>
      <c r="F166" s="141" t="s">
        <v>424</v>
      </c>
      <c r="G166" s="142" t="s">
        <v>340</v>
      </c>
      <c r="H166" s="143">
        <v>37.89</v>
      </c>
      <c r="I166" s="144"/>
      <c r="J166" s="145">
        <f t="shared" si="0"/>
        <v>0</v>
      </c>
      <c r="K166" s="146"/>
      <c r="L166" s="28"/>
      <c r="M166" s="147" t="s">
        <v>1</v>
      </c>
      <c r="N166" s="148" t="s">
        <v>40</v>
      </c>
      <c r="P166" s="149">
        <f t="shared" si="1"/>
        <v>0</v>
      </c>
      <c r="Q166" s="149">
        <v>0</v>
      </c>
      <c r="R166" s="149">
        <f t="shared" si="2"/>
        <v>0</v>
      </c>
      <c r="S166" s="149">
        <v>2.3E-2</v>
      </c>
      <c r="T166" s="150">
        <f t="shared" si="3"/>
        <v>0.87146999999999997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86</v>
      </c>
      <c r="BK166" s="152">
        <f t="shared" si="9"/>
        <v>0</v>
      </c>
      <c r="BL166" s="13" t="s">
        <v>95</v>
      </c>
      <c r="BM166" s="151" t="s">
        <v>425</v>
      </c>
    </row>
    <row r="167" spans="2:65" s="1" customFormat="1" ht="24.2" customHeight="1">
      <c r="B167" s="28"/>
      <c r="C167" s="139" t="s">
        <v>426</v>
      </c>
      <c r="D167" s="139" t="s">
        <v>316</v>
      </c>
      <c r="E167" s="140" t="s">
        <v>427</v>
      </c>
      <c r="F167" s="141" t="s">
        <v>428</v>
      </c>
      <c r="G167" s="142" t="s">
        <v>340</v>
      </c>
      <c r="H167" s="143">
        <v>1.81</v>
      </c>
      <c r="I167" s="144"/>
      <c r="J167" s="145">
        <f t="shared" si="0"/>
        <v>0</v>
      </c>
      <c r="K167" s="146"/>
      <c r="L167" s="28"/>
      <c r="M167" s="147" t="s">
        <v>1</v>
      </c>
      <c r="N167" s="148" t="s">
        <v>40</v>
      </c>
      <c r="P167" s="149">
        <f t="shared" si="1"/>
        <v>0</v>
      </c>
      <c r="Q167" s="149">
        <v>0</v>
      </c>
      <c r="R167" s="149">
        <f t="shared" si="2"/>
        <v>0</v>
      </c>
      <c r="S167" s="149">
        <v>8.7999999999999995E-2</v>
      </c>
      <c r="T167" s="150">
        <f t="shared" si="3"/>
        <v>0.15928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86</v>
      </c>
      <c r="BK167" s="152">
        <f t="shared" si="9"/>
        <v>0</v>
      </c>
      <c r="BL167" s="13" t="s">
        <v>95</v>
      </c>
      <c r="BM167" s="151" t="s">
        <v>429</v>
      </c>
    </row>
    <row r="168" spans="2:65" s="1" customFormat="1" ht="24.2" customHeight="1">
      <c r="B168" s="28"/>
      <c r="C168" s="139" t="s">
        <v>430</v>
      </c>
      <c r="D168" s="139" t="s">
        <v>316</v>
      </c>
      <c r="E168" s="140" t="s">
        <v>431</v>
      </c>
      <c r="F168" s="141" t="s">
        <v>432</v>
      </c>
      <c r="G168" s="142" t="s">
        <v>340</v>
      </c>
      <c r="H168" s="143">
        <v>3.0249999999999999</v>
      </c>
      <c r="I168" s="144"/>
      <c r="J168" s="145">
        <f t="shared" si="0"/>
        <v>0</v>
      </c>
      <c r="K168" s="146"/>
      <c r="L168" s="28"/>
      <c r="M168" s="147" t="s">
        <v>1</v>
      </c>
      <c r="N168" s="148" t="s">
        <v>40</v>
      </c>
      <c r="P168" s="149">
        <f t="shared" si="1"/>
        <v>0</v>
      </c>
      <c r="Q168" s="149">
        <v>0</v>
      </c>
      <c r="R168" s="149">
        <f t="shared" si="2"/>
        <v>0</v>
      </c>
      <c r="S168" s="149">
        <v>6.7000000000000004E-2</v>
      </c>
      <c r="T168" s="150">
        <f t="shared" si="3"/>
        <v>0.20267499999999999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3" t="s">
        <v>86</v>
      </c>
      <c r="BK168" s="152">
        <f t="shared" si="9"/>
        <v>0</v>
      </c>
      <c r="BL168" s="13" t="s">
        <v>95</v>
      </c>
      <c r="BM168" s="151" t="s">
        <v>433</v>
      </c>
    </row>
    <row r="169" spans="2:65" s="1" customFormat="1" ht="24.2" customHeight="1">
      <c r="B169" s="28"/>
      <c r="C169" s="139" t="s">
        <v>434</v>
      </c>
      <c r="D169" s="139" t="s">
        <v>316</v>
      </c>
      <c r="E169" s="140" t="s">
        <v>435</v>
      </c>
      <c r="F169" s="141" t="s">
        <v>436</v>
      </c>
      <c r="G169" s="142" t="s">
        <v>396</v>
      </c>
      <c r="H169" s="143">
        <v>2</v>
      </c>
      <c r="I169" s="144"/>
      <c r="J169" s="145">
        <f t="shared" si="0"/>
        <v>0</v>
      </c>
      <c r="K169" s="146"/>
      <c r="L169" s="28"/>
      <c r="M169" s="147" t="s">
        <v>1</v>
      </c>
      <c r="N169" s="148" t="s">
        <v>40</v>
      </c>
      <c r="P169" s="149">
        <f t="shared" si="1"/>
        <v>0</v>
      </c>
      <c r="Q169" s="149">
        <v>0</v>
      </c>
      <c r="R169" s="149">
        <f t="shared" si="2"/>
        <v>0</v>
      </c>
      <c r="S169" s="149">
        <v>0.03</v>
      </c>
      <c r="T169" s="150">
        <f t="shared" si="3"/>
        <v>0.06</v>
      </c>
      <c r="AR169" s="151" t="s">
        <v>95</v>
      </c>
      <c r="AT169" s="151" t="s">
        <v>316</v>
      </c>
      <c r="AU169" s="151" t="s">
        <v>86</v>
      </c>
      <c r="AY169" s="13" t="s">
        <v>314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3" t="s">
        <v>86</v>
      </c>
      <c r="BK169" s="152">
        <f t="shared" si="9"/>
        <v>0</v>
      </c>
      <c r="BL169" s="13" t="s">
        <v>95</v>
      </c>
      <c r="BM169" s="151" t="s">
        <v>437</v>
      </c>
    </row>
    <row r="170" spans="2:65" s="1" customFormat="1" ht="24.2" customHeight="1">
      <c r="B170" s="28"/>
      <c r="C170" s="139" t="s">
        <v>438</v>
      </c>
      <c r="D170" s="139" t="s">
        <v>316</v>
      </c>
      <c r="E170" s="140" t="s">
        <v>439</v>
      </c>
      <c r="F170" s="141" t="s">
        <v>440</v>
      </c>
      <c r="G170" s="142" t="s">
        <v>340</v>
      </c>
      <c r="H170" s="143">
        <v>23.431999999999999</v>
      </c>
      <c r="I170" s="144"/>
      <c r="J170" s="145">
        <f t="shared" si="0"/>
        <v>0</v>
      </c>
      <c r="K170" s="146"/>
      <c r="L170" s="28"/>
      <c r="M170" s="147" t="s">
        <v>1</v>
      </c>
      <c r="N170" s="148" t="s">
        <v>40</v>
      </c>
      <c r="P170" s="149">
        <f t="shared" si="1"/>
        <v>0</v>
      </c>
      <c r="Q170" s="149">
        <v>0</v>
      </c>
      <c r="R170" s="149">
        <f t="shared" si="2"/>
        <v>0</v>
      </c>
      <c r="S170" s="149">
        <v>7.5999999999999998E-2</v>
      </c>
      <c r="T170" s="150">
        <f t="shared" si="3"/>
        <v>1.7808319999999997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3" t="s">
        <v>86</v>
      </c>
      <c r="BK170" s="152">
        <f t="shared" si="9"/>
        <v>0</v>
      </c>
      <c r="BL170" s="13" t="s">
        <v>95</v>
      </c>
      <c r="BM170" s="151" t="s">
        <v>441</v>
      </c>
    </row>
    <row r="171" spans="2:65" s="1" customFormat="1" ht="24.2" customHeight="1">
      <c r="B171" s="28"/>
      <c r="C171" s="139" t="s">
        <v>442</v>
      </c>
      <c r="D171" s="139" t="s">
        <v>316</v>
      </c>
      <c r="E171" s="140" t="s">
        <v>443</v>
      </c>
      <c r="F171" s="141" t="s">
        <v>444</v>
      </c>
      <c r="G171" s="142" t="s">
        <v>340</v>
      </c>
      <c r="H171" s="143">
        <v>6.9420000000000002</v>
      </c>
      <c r="I171" s="144"/>
      <c r="J171" s="145">
        <f t="shared" si="0"/>
        <v>0</v>
      </c>
      <c r="K171" s="146"/>
      <c r="L171" s="28"/>
      <c r="M171" s="147" t="s">
        <v>1</v>
      </c>
      <c r="N171" s="148" t="s">
        <v>40</v>
      </c>
      <c r="P171" s="149">
        <f t="shared" si="1"/>
        <v>0</v>
      </c>
      <c r="Q171" s="149">
        <v>0</v>
      </c>
      <c r="R171" s="149">
        <f t="shared" si="2"/>
        <v>0</v>
      </c>
      <c r="S171" s="149">
        <v>6.3E-2</v>
      </c>
      <c r="T171" s="150">
        <f t="shared" si="3"/>
        <v>0.43734600000000001</v>
      </c>
      <c r="AR171" s="151" t="s">
        <v>95</v>
      </c>
      <c r="AT171" s="151" t="s">
        <v>316</v>
      </c>
      <c r="AU171" s="151" t="s">
        <v>86</v>
      </c>
      <c r="AY171" s="13" t="s">
        <v>314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3" t="s">
        <v>86</v>
      </c>
      <c r="BK171" s="152">
        <f t="shared" si="9"/>
        <v>0</v>
      </c>
      <c r="BL171" s="13" t="s">
        <v>95</v>
      </c>
      <c r="BM171" s="151" t="s">
        <v>445</v>
      </c>
    </row>
    <row r="172" spans="2:65" s="1" customFormat="1" ht="21.75" customHeight="1">
      <c r="B172" s="28"/>
      <c r="C172" s="139" t="s">
        <v>446</v>
      </c>
      <c r="D172" s="139" t="s">
        <v>316</v>
      </c>
      <c r="E172" s="140" t="s">
        <v>447</v>
      </c>
      <c r="F172" s="141" t="s">
        <v>448</v>
      </c>
      <c r="G172" s="142" t="s">
        <v>376</v>
      </c>
      <c r="H172" s="143">
        <v>31.52</v>
      </c>
      <c r="I172" s="144"/>
      <c r="J172" s="145">
        <f t="shared" si="0"/>
        <v>0</v>
      </c>
      <c r="K172" s="146"/>
      <c r="L172" s="28"/>
      <c r="M172" s="147" t="s">
        <v>1</v>
      </c>
      <c r="N172" s="148" t="s">
        <v>40</v>
      </c>
      <c r="P172" s="149">
        <f t="shared" si="1"/>
        <v>0</v>
      </c>
      <c r="Q172" s="149">
        <v>0</v>
      </c>
      <c r="R172" s="149">
        <f t="shared" si="2"/>
        <v>0</v>
      </c>
      <c r="S172" s="149">
        <v>7.0000000000000001E-3</v>
      </c>
      <c r="T172" s="150">
        <f t="shared" si="3"/>
        <v>0.22064</v>
      </c>
      <c r="AR172" s="151" t="s">
        <v>95</v>
      </c>
      <c r="AT172" s="151" t="s">
        <v>316</v>
      </c>
      <c r="AU172" s="151" t="s">
        <v>86</v>
      </c>
      <c r="AY172" s="13" t="s">
        <v>314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3" t="s">
        <v>86</v>
      </c>
      <c r="BK172" s="152">
        <f t="shared" si="9"/>
        <v>0</v>
      </c>
      <c r="BL172" s="13" t="s">
        <v>95</v>
      </c>
      <c r="BM172" s="151" t="s">
        <v>449</v>
      </c>
    </row>
    <row r="173" spans="2:65" s="1" customFormat="1" ht="24.2" customHeight="1">
      <c r="B173" s="28"/>
      <c r="C173" s="139" t="s">
        <v>450</v>
      </c>
      <c r="D173" s="139" t="s">
        <v>316</v>
      </c>
      <c r="E173" s="140" t="s">
        <v>451</v>
      </c>
      <c r="F173" s="141" t="s">
        <v>452</v>
      </c>
      <c r="G173" s="142" t="s">
        <v>396</v>
      </c>
      <c r="H173" s="143">
        <v>4</v>
      </c>
      <c r="I173" s="144"/>
      <c r="J173" s="145">
        <f t="shared" si="0"/>
        <v>0</v>
      </c>
      <c r="K173" s="146"/>
      <c r="L173" s="28"/>
      <c r="M173" s="147" t="s">
        <v>1</v>
      </c>
      <c r="N173" s="148" t="s">
        <v>40</v>
      </c>
      <c r="P173" s="149">
        <f t="shared" si="1"/>
        <v>0</v>
      </c>
      <c r="Q173" s="149">
        <v>0</v>
      </c>
      <c r="R173" s="149">
        <f t="shared" si="2"/>
        <v>0</v>
      </c>
      <c r="S173" s="149">
        <v>2.5999999999999999E-2</v>
      </c>
      <c r="T173" s="150">
        <f t="shared" si="3"/>
        <v>0.104</v>
      </c>
      <c r="AR173" s="151" t="s">
        <v>95</v>
      </c>
      <c r="AT173" s="151" t="s">
        <v>316</v>
      </c>
      <c r="AU173" s="151" t="s">
        <v>86</v>
      </c>
      <c r="AY173" s="13" t="s">
        <v>314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3" t="s">
        <v>86</v>
      </c>
      <c r="BK173" s="152">
        <f t="shared" si="9"/>
        <v>0</v>
      </c>
      <c r="BL173" s="13" t="s">
        <v>95</v>
      </c>
      <c r="BM173" s="151" t="s">
        <v>453</v>
      </c>
    </row>
    <row r="174" spans="2:65" s="1" customFormat="1" ht="24.2" customHeight="1">
      <c r="B174" s="28"/>
      <c r="C174" s="139" t="s">
        <v>454</v>
      </c>
      <c r="D174" s="139" t="s">
        <v>316</v>
      </c>
      <c r="E174" s="140" t="s">
        <v>455</v>
      </c>
      <c r="F174" s="141" t="s">
        <v>456</v>
      </c>
      <c r="G174" s="142" t="s">
        <v>340</v>
      </c>
      <c r="H174" s="143">
        <v>6.3</v>
      </c>
      <c r="I174" s="144"/>
      <c r="J174" s="145">
        <f t="shared" si="0"/>
        <v>0</v>
      </c>
      <c r="K174" s="146"/>
      <c r="L174" s="28"/>
      <c r="M174" s="147" t="s">
        <v>1</v>
      </c>
      <c r="N174" s="148" t="s">
        <v>40</v>
      </c>
      <c r="P174" s="149">
        <f t="shared" si="1"/>
        <v>0</v>
      </c>
      <c r="Q174" s="149">
        <v>0</v>
      </c>
      <c r="R174" s="149">
        <f t="shared" si="2"/>
        <v>0</v>
      </c>
      <c r="S174" s="149">
        <v>6.2E-2</v>
      </c>
      <c r="T174" s="150">
        <f t="shared" si="3"/>
        <v>0.3906</v>
      </c>
      <c r="AR174" s="151" t="s">
        <v>95</v>
      </c>
      <c r="AT174" s="151" t="s">
        <v>316</v>
      </c>
      <c r="AU174" s="151" t="s">
        <v>86</v>
      </c>
      <c r="AY174" s="13" t="s">
        <v>314</v>
      </c>
      <c r="BE174" s="152">
        <f t="shared" si="4"/>
        <v>0</v>
      </c>
      <c r="BF174" s="152">
        <f t="shared" si="5"/>
        <v>0</v>
      </c>
      <c r="BG174" s="152">
        <f t="shared" si="6"/>
        <v>0</v>
      </c>
      <c r="BH174" s="152">
        <f t="shared" si="7"/>
        <v>0</v>
      </c>
      <c r="BI174" s="152">
        <f t="shared" si="8"/>
        <v>0</v>
      </c>
      <c r="BJ174" s="13" t="s">
        <v>86</v>
      </c>
      <c r="BK174" s="152">
        <f t="shared" si="9"/>
        <v>0</v>
      </c>
      <c r="BL174" s="13" t="s">
        <v>95</v>
      </c>
      <c r="BM174" s="151" t="s">
        <v>457</v>
      </c>
    </row>
    <row r="175" spans="2:65" s="1" customFormat="1" ht="33" customHeight="1">
      <c r="B175" s="28"/>
      <c r="C175" s="139" t="s">
        <v>458</v>
      </c>
      <c r="D175" s="139" t="s">
        <v>316</v>
      </c>
      <c r="E175" s="140" t="s">
        <v>459</v>
      </c>
      <c r="F175" s="141" t="s">
        <v>460</v>
      </c>
      <c r="G175" s="142" t="s">
        <v>340</v>
      </c>
      <c r="H175" s="143">
        <v>193.39</v>
      </c>
      <c r="I175" s="144"/>
      <c r="J175" s="145">
        <f t="shared" si="0"/>
        <v>0</v>
      </c>
      <c r="K175" s="146"/>
      <c r="L175" s="28"/>
      <c r="M175" s="147" t="s">
        <v>1</v>
      </c>
      <c r="N175" s="148" t="s">
        <v>40</v>
      </c>
      <c r="P175" s="149">
        <f t="shared" si="1"/>
        <v>0</v>
      </c>
      <c r="Q175" s="149">
        <v>0</v>
      </c>
      <c r="R175" s="149">
        <f t="shared" si="2"/>
        <v>0</v>
      </c>
      <c r="S175" s="149">
        <v>0.05</v>
      </c>
      <c r="T175" s="150">
        <f t="shared" si="3"/>
        <v>9.6694999999999993</v>
      </c>
      <c r="AR175" s="151" t="s">
        <v>95</v>
      </c>
      <c r="AT175" s="151" t="s">
        <v>316</v>
      </c>
      <c r="AU175" s="151" t="s">
        <v>86</v>
      </c>
      <c r="AY175" s="13" t="s">
        <v>314</v>
      </c>
      <c r="BE175" s="152">
        <f t="shared" si="4"/>
        <v>0</v>
      </c>
      <c r="BF175" s="152">
        <f t="shared" si="5"/>
        <v>0</v>
      </c>
      <c r="BG175" s="152">
        <f t="shared" si="6"/>
        <v>0</v>
      </c>
      <c r="BH175" s="152">
        <f t="shared" si="7"/>
        <v>0</v>
      </c>
      <c r="BI175" s="152">
        <f t="shared" si="8"/>
        <v>0</v>
      </c>
      <c r="BJ175" s="13" t="s">
        <v>86</v>
      </c>
      <c r="BK175" s="152">
        <f t="shared" si="9"/>
        <v>0</v>
      </c>
      <c r="BL175" s="13" t="s">
        <v>95</v>
      </c>
      <c r="BM175" s="151" t="s">
        <v>461</v>
      </c>
    </row>
    <row r="176" spans="2:65" s="1" customFormat="1" ht="33" customHeight="1">
      <c r="B176" s="28"/>
      <c r="C176" s="139" t="s">
        <v>462</v>
      </c>
      <c r="D176" s="139" t="s">
        <v>316</v>
      </c>
      <c r="E176" s="140" t="s">
        <v>463</v>
      </c>
      <c r="F176" s="141" t="s">
        <v>464</v>
      </c>
      <c r="G176" s="142" t="s">
        <v>340</v>
      </c>
      <c r="H176" s="143">
        <v>143.49</v>
      </c>
      <c r="I176" s="144"/>
      <c r="J176" s="145">
        <f t="shared" si="0"/>
        <v>0</v>
      </c>
      <c r="K176" s="146"/>
      <c r="L176" s="28"/>
      <c r="M176" s="147" t="s">
        <v>1</v>
      </c>
      <c r="N176" s="148" t="s">
        <v>40</v>
      </c>
      <c r="P176" s="149">
        <f t="shared" si="1"/>
        <v>0</v>
      </c>
      <c r="Q176" s="149">
        <v>0</v>
      </c>
      <c r="R176" s="149">
        <f t="shared" si="2"/>
        <v>0</v>
      </c>
      <c r="S176" s="149">
        <v>4.5999999999999999E-2</v>
      </c>
      <c r="T176" s="150">
        <f t="shared" si="3"/>
        <v>6.6005400000000005</v>
      </c>
      <c r="AR176" s="151" t="s">
        <v>95</v>
      </c>
      <c r="AT176" s="151" t="s">
        <v>316</v>
      </c>
      <c r="AU176" s="151" t="s">
        <v>86</v>
      </c>
      <c r="AY176" s="13" t="s">
        <v>314</v>
      </c>
      <c r="BE176" s="152">
        <f t="shared" si="4"/>
        <v>0</v>
      </c>
      <c r="BF176" s="152">
        <f t="shared" si="5"/>
        <v>0</v>
      </c>
      <c r="BG176" s="152">
        <f t="shared" si="6"/>
        <v>0</v>
      </c>
      <c r="BH176" s="152">
        <f t="shared" si="7"/>
        <v>0</v>
      </c>
      <c r="BI176" s="152">
        <f t="shared" si="8"/>
        <v>0</v>
      </c>
      <c r="BJ176" s="13" t="s">
        <v>86</v>
      </c>
      <c r="BK176" s="152">
        <f t="shared" si="9"/>
        <v>0</v>
      </c>
      <c r="BL176" s="13" t="s">
        <v>95</v>
      </c>
      <c r="BM176" s="151" t="s">
        <v>465</v>
      </c>
    </row>
    <row r="177" spans="2:65" s="1" customFormat="1" ht="37.9" customHeight="1">
      <c r="B177" s="28"/>
      <c r="C177" s="139" t="s">
        <v>466</v>
      </c>
      <c r="D177" s="139" t="s">
        <v>316</v>
      </c>
      <c r="E177" s="140" t="s">
        <v>467</v>
      </c>
      <c r="F177" s="141" t="s">
        <v>468</v>
      </c>
      <c r="G177" s="142" t="s">
        <v>340</v>
      </c>
      <c r="H177" s="143">
        <v>199.19</v>
      </c>
      <c r="I177" s="144"/>
      <c r="J177" s="145">
        <f t="shared" si="0"/>
        <v>0</v>
      </c>
      <c r="K177" s="146"/>
      <c r="L177" s="28"/>
      <c r="M177" s="147" t="s">
        <v>1</v>
      </c>
      <c r="N177" s="148" t="s">
        <v>40</v>
      </c>
      <c r="P177" s="149">
        <f t="shared" si="1"/>
        <v>0</v>
      </c>
      <c r="Q177" s="149">
        <v>0</v>
      </c>
      <c r="R177" s="149">
        <f t="shared" si="2"/>
        <v>0</v>
      </c>
      <c r="S177" s="149">
        <v>1.6E-2</v>
      </c>
      <c r="T177" s="150">
        <f t="shared" si="3"/>
        <v>3.1870400000000001</v>
      </c>
      <c r="AR177" s="151" t="s">
        <v>95</v>
      </c>
      <c r="AT177" s="151" t="s">
        <v>316</v>
      </c>
      <c r="AU177" s="151" t="s">
        <v>86</v>
      </c>
      <c r="AY177" s="13" t="s">
        <v>314</v>
      </c>
      <c r="BE177" s="152">
        <f t="shared" si="4"/>
        <v>0</v>
      </c>
      <c r="BF177" s="152">
        <f t="shared" si="5"/>
        <v>0</v>
      </c>
      <c r="BG177" s="152">
        <f t="shared" si="6"/>
        <v>0</v>
      </c>
      <c r="BH177" s="152">
        <f t="shared" si="7"/>
        <v>0</v>
      </c>
      <c r="BI177" s="152">
        <f t="shared" si="8"/>
        <v>0</v>
      </c>
      <c r="BJ177" s="13" t="s">
        <v>86</v>
      </c>
      <c r="BK177" s="152">
        <f t="shared" si="9"/>
        <v>0</v>
      </c>
      <c r="BL177" s="13" t="s">
        <v>95</v>
      </c>
      <c r="BM177" s="151" t="s">
        <v>469</v>
      </c>
    </row>
    <row r="178" spans="2:65" s="1" customFormat="1" ht="37.9" customHeight="1">
      <c r="B178" s="28"/>
      <c r="C178" s="139" t="s">
        <v>470</v>
      </c>
      <c r="D178" s="139" t="s">
        <v>316</v>
      </c>
      <c r="E178" s="140" t="s">
        <v>471</v>
      </c>
      <c r="F178" s="141" t="s">
        <v>472</v>
      </c>
      <c r="G178" s="142" t="s">
        <v>340</v>
      </c>
      <c r="H178" s="143">
        <v>4.0789999999999997</v>
      </c>
      <c r="I178" s="144"/>
      <c r="J178" s="145">
        <f t="shared" si="0"/>
        <v>0</v>
      </c>
      <c r="K178" s="146"/>
      <c r="L178" s="28"/>
      <c r="M178" s="147" t="s">
        <v>1</v>
      </c>
      <c r="N178" s="148" t="s">
        <v>40</v>
      </c>
      <c r="P178" s="149">
        <f t="shared" si="1"/>
        <v>0</v>
      </c>
      <c r="Q178" s="149">
        <v>0</v>
      </c>
      <c r="R178" s="149">
        <f t="shared" si="2"/>
        <v>0</v>
      </c>
      <c r="S178" s="149">
        <v>6.8000000000000005E-2</v>
      </c>
      <c r="T178" s="150">
        <f t="shared" si="3"/>
        <v>0.27737200000000001</v>
      </c>
      <c r="AR178" s="151" t="s">
        <v>95</v>
      </c>
      <c r="AT178" s="151" t="s">
        <v>316</v>
      </c>
      <c r="AU178" s="151" t="s">
        <v>86</v>
      </c>
      <c r="AY178" s="13" t="s">
        <v>314</v>
      </c>
      <c r="BE178" s="152">
        <f t="shared" si="4"/>
        <v>0</v>
      </c>
      <c r="BF178" s="152">
        <f t="shared" si="5"/>
        <v>0</v>
      </c>
      <c r="BG178" s="152">
        <f t="shared" si="6"/>
        <v>0</v>
      </c>
      <c r="BH178" s="152">
        <f t="shared" si="7"/>
        <v>0</v>
      </c>
      <c r="BI178" s="152">
        <f t="shared" si="8"/>
        <v>0</v>
      </c>
      <c r="BJ178" s="13" t="s">
        <v>86</v>
      </c>
      <c r="BK178" s="152">
        <f t="shared" si="9"/>
        <v>0</v>
      </c>
      <c r="BL178" s="13" t="s">
        <v>95</v>
      </c>
      <c r="BM178" s="151" t="s">
        <v>473</v>
      </c>
    </row>
    <row r="179" spans="2:65" s="1" customFormat="1" ht="24.2" customHeight="1">
      <c r="B179" s="28"/>
      <c r="C179" s="139" t="s">
        <v>474</v>
      </c>
      <c r="D179" s="139" t="s">
        <v>316</v>
      </c>
      <c r="E179" s="140" t="s">
        <v>475</v>
      </c>
      <c r="F179" s="141" t="s">
        <v>476</v>
      </c>
      <c r="G179" s="142" t="s">
        <v>333</v>
      </c>
      <c r="H179" s="143">
        <v>129.56399999999999</v>
      </c>
      <c r="I179" s="144"/>
      <c r="J179" s="145">
        <f t="shared" si="0"/>
        <v>0</v>
      </c>
      <c r="K179" s="146"/>
      <c r="L179" s="28"/>
      <c r="M179" s="147" t="s">
        <v>1</v>
      </c>
      <c r="N179" s="148" t="s">
        <v>40</v>
      </c>
      <c r="P179" s="149">
        <f t="shared" si="1"/>
        <v>0</v>
      </c>
      <c r="Q179" s="149">
        <v>0</v>
      </c>
      <c r="R179" s="149">
        <f t="shared" si="2"/>
        <v>0</v>
      </c>
      <c r="S179" s="149">
        <v>0</v>
      </c>
      <c r="T179" s="150">
        <f t="shared" si="3"/>
        <v>0</v>
      </c>
      <c r="AR179" s="151" t="s">
        <v>95</v>
      </c>
      <c r="AT179" s="151" t="s">
        <v>316</v>
      </c>
      <c r="AU179" s="151" t="s">
        <v>86</v>
      </c>
      <c r="AY179" s="13" t="s">
        <v>314</v>
      </c>
      <c r="BE179" s="152">
        <f t="shared" si="4"/>
        <v>0</v>
      </c>
      <c r="BF179" s="152">
        <f t="shared" si="5"/>
        <v>0</v>
      </c>
      <c r="BG179" s="152">
        <f t="shared" si="6"/>
        <v>0</v>
      </c>
      <c r="BH179" s="152">
        <f t="shared" si="7"/>
        <v>0</v>
      </c>
      <c r="BI179" s="152">
        <f t="shared" si="8"/>
        <v>0</v>
      </c>
      <c r="BJ179" s="13" t="s">
        <v>86</v>
      </c>
      <c r="BK179" s="152">
        <f t="shared" si="9"/>
        <v>0</v>
      </c>
      <c r="BL179" s="13" t="s">
        <v>95</v>
      </c>
      <c r="BM179" s="151" t="s">
        <v>477</v>
      </c>
    </row>
    <row r="180" spans="2:65" s="1" customFormat="1" ht="21.75" customHeight="1">
      <c r="B180" s="28"/>
      <c r="C180" s="139" t="s">
        <v>478</v>
      </c>
      <c r="D180" s="139" t="s">
        <v>316</v>
      </c>
      <c r="E180" s="140" t="s">
        <v>479</v>
      </c>
      <c r="F180" s="141" t="s">
        <v>480</v>
      </c>
      <c r="G180" s="142" t="s">
        <v>333</v>
      </c>
      <c r="H180" s="143">
        <v>129.56399999999999</v>
      </c>
      <c r="I180" s="144"/>
      <c r="J180" s="145">
        <f t="shared" si="0"/>
        <v>0</v>
      </c>
      <c r="K180" s="146"/>
      <c r="L180" s="28"/>
      <c r="M180" s="147" t="s">
        <v>1</v>
      </c>
      <c r="N180" s="148" t="s">
        <v>40</v>
      </c>
      <c r="P180" s="149">
        <f t="shared" si="1"/>
        <v>0</v>
      </c>
      <c r="Q180" s="149">
        <v>0</v>
      </c>
      <c r="R180" s="149">
        <f t="shared" si="2"/>
        <v>0</v>
      </c>
      <c r="S180" s="149">
        <v>0</v>
      </c>
      <c r="T180" s="150">
        <f t="shared" si="3"/>
        <v>0</v>
      </c>
      <c r="AR180" s="151" t="s">
        <v>95</v>
      </c>
      <c r="AT180" s="151" t="s">
        <v>316</v>
      </c>
      <c r="AU180" s="151" t="s">
        <v>86</v>
      </c>
      <c r="AY180" s="13" t="s">
        <v>314</v>
      </c>
      <c r="BE180" s="152">
        <f t="shared" si="4"/>
        <v>0</v>
      </c>
      <c r="BF180" s="152">
        <f t="shared" si="5"/>
        <v>0</v>
      </c>
      <c r="BG180" s="152">
        <f t="shared" si="6"/>
        <v>0</v>
      </c>
      <c r="BH180" s="152">
        <f t="shared" si="7"/>
        <v>0</v>
      </c>
      <c r="BI180" s="152">
        <f t="shared" si="8"/>
        <v>0</v>
      </c>
      <c r="BJ180" s="13" t="s">
        <v>86</v>
      </c>
      <c r="BK180" s="152">
        <f t="shared" si="9"/>
        <v>0</v>
      </c>
      <c r="BL180" s="13" t="s">
        <v>95</v>
      </c>
      <c r="BM180" s="151" t="s">
        <v>481</v>
      </c>
    </row>
    <row r="181" spans="2:65" s="1" customFormat="1" ht="24.2" customHeight="1">
      <c r="B181" s="28"/>
      <c r="C181" s="139" t="s">
        <v>482</v>
      </c>
      <c r="D181" s="139" t="s">
        <v>316</v>
      </c>
      <c r="E181" s="140" t="s">
        <v>483</v>
      </c>
      <c r="F181" s="141" t="s">
        <v>484</v>
      </c>
      <c r="G181" s="142" t="s">
        <v>333</v>
      </c>
      <c r="H181" s="143">
        <v>1295.6400000000001</v>
      </c>
      <c r="I181" s="144"/>
      <c r="J181" s="145">
        <f t="shared" si="0"/>
        <v>0</v>
      </c>
      <c r="K181" s="146"/>
      <c r="L181" s="28"/>
      <c r="M181" s="147" t="s">
        <v>1</v>
      </c>
      <c r="N181" s="148" t="s">
        <v>40</v>
      </c>
      <c r="P181" s="149">
        <f t="shared" si="1"/>
        <v>0</v>
      </c>
      <c r="Q181" s="149">
        <v>0</v>
      </c>
      <c r="R181" s="149">
        <f t="shared" si="2"/>
        <v>0</v>
      </c>
      <c r="S181" s="149">
        <v>0</v>
      </c>
      <c r="T181" s="150">
        <f t="shared" si="3"/>
        <v>0</v>
      </c>
      <c r="AR181" s="151" t="s">
        <v>95</v>
      </c>
      <c r="AT181" s="151" t="s">
        <v>316</v>
      </c>
      <c r="AU181" s="151" t="s">
        <v>86</v>
      </c>
      <c r="AY181" s="13" t="s">
        <v>314</v>
      </c>
      <c r="BE181" s="152">
        <f t="shared" si="4"/>
        <v>0</v>
      </c>
      <c r="BF181" s="152">
        <f t="shared" si="5"/>
        <v>0</v>
      </c>
      <c r="BG181" s="152">
        <f t="shared" si="6"/>
        <v>0</v>
      </c>
      <c r="BH181" s="152">
        <f t="shared" si="7"/>
        <v>0</v>
      </c>
      <c r="BI181" s="152">
        <f t="shared" si="8"/>
        <v>0</v>
      </c>
      <c r="BJ181" s="13" t="s">
        <v>86</v>
      </c>
      <c r="BK181" s="152">
        <f t="shared" si="9"/>
        <v>0</v>
      </c>
      <c r="BL181" s="13" t="s">
        <v>95</v>
      </c>
      <c r="BM181" s="151" t="s">
        <v>485</v>
      </c>
    </row>
    <row r="182" spans="2:65" s="1" customFormat="1" ht="24.2" customHeight="1">
      <c r="B182" s="28"/>
      <c r="C182" s="139" t="s">
        <v>486</v>
      </c>
      <c r="D182" s="139" t="s">
        <v>316</v>
      </c>
      <c r="E182" s="140" t="s">
        <v>487</v>
      </c>
      <c r="F182" s="141" t="s">
        <v>488</v>
      </c>
      <c r="G182" s="142" t="s">
        <v>333</v>
      </c>
      <c r="H182" s="143">
        <v>129.56399999999999</v>
      </c>
      <c r="I182" s="144"/>
      <c r="J182" s="145">
        <f t="shared" si="0"/>
        <v>0</v>
      </c>
      <c r="K182" s="146"/>
      <c r="L182" s="28"/>
      <c r="M182" s="147" t="s">
        <v>1</v>
      </c>
      <c r="N182" s="148" t="s">
        <v>40</v>
      </c>
      <c r="P182" s="149">
        <f t="shared" si="1"/>
        <v>0</v>
      </c>
      <c r="Q182" s="149">
        <v>0</v>
      </c>
      <c r="R182" s="149">
        <f t="shared" si="2"/>
        <v>0</v>
      </c>
      <c r="S182" s="149">
        <v>0</v>
      </c>
      <c r="T182" s="150">
        <f t="shared" si="3"/>
        <v>0</v>
      </c>
      <c r="AR182" s="151" t="s">
        <v>95</v>
      </c>
      <c r="AT182" s="151" t="s">
        <v>316</v>
      </c>
      <c r="AU182" s="151" t="s">
        <v>86</v>
      </c>
      <c r="AY182" s="13" t="s">
        <v>314</v>
      </c>
      <c r="BE182" s="152">
        <f t="shared" si="4"/>
        <v>0</v>
      </c>
      <c r="BF182" s="152">
        <f t="shared" si="5"/>
        <v>0</v>
      </c>
      <c r="BG182" s="152">
        <f t="shared" si="6"/>
        <v>0</v>
      </c>
      <c r="BH182" s="152">
        <f t="shared" si="7"/>
        <v>0</v>
      </c>
      <c r="BI182" s="152">
        <f t="shared" si="8"/>
        <v>0</v>
      </c>
      <c r="BJ182" s="13" t="s">
        <v>86</v>
      </c>
      <c r="BK182" s="152">
        <f t="shared" si="9"/>
        <v>0</v>
      </c>
      <c r="BL182" s="13" t="s">
        <v>95</v>
      </c>
      <c r="BM182" s="151" t="s">
        <v>489</v>
      </c>
    </row>
    <row r="183" spans="2:65" s="1" customFormat="1" ht="24.2" customHeight="1">
      <c r="B183" s="28"/>
      <c r="C183" s="139" t="s">
        <v>490</v>
      </c>
      <c r="D183" s="139" t="s">
        <v>316</v>
      </c>
      <c r="E183" s="140" t="s">
        <v>491</v>
      </c>
      <c r="F183" s="141" t="s">
        <v>492</v>
      </c>
      <c r="G183" s="142" t="s">
        <v>333</v>
      </c>
      <c r="H183" s="143">
        <v>647.82000000000005</v>
      </c>
      <c r="I183" s="144"/>
      <c r="J183" s="145">
        <f t="shared" si="0"/>
        <v>0</v>
      </c>
      <c r="K183" s="146"/>
      <c r="L183" s="28"/>
      <c r="M183" s="147" t="s">
        <v>1</v>
      </c>
      <c r="N183" s="148" t="s">
        <v>40</v>
      </c>
      <c r="P183" s="149">
        <f t="shared" si="1"/>
        <v>0</v>
      </c>
      <c r="Q183" s="149">
        <v>0</v>
      </c>
      <c r="R183" s="149">
        <f t="shared" si="2"/>
        <v>0</v>
      </c>
      <c r="S183" s="149">
        <v>0</v>
      </c>
      <c r="T183" s="150">
        <f t="shared" si="3"/>
        <v>0</v>
      </c>
      <c r="AR183" s="151" t="s">
        <v>95</v>
      </c>
      <c r="AT183" s="151" t="s">
        <v>316</v>
      </c>
      <c r="AU183" s="151" t="s">
        <v>86</v>
      </c>
      <c r="AY183" s="13" t="s">
        <v>314</v>
      </c>
      <c r="BE183" s="152">
        <f t="shared" si="4"/>
        <v>0</v>
      </c>
      <c r="BF183" s="152">
        <f t="shared" si="5"/>
        <v>0</v>
      </c>
      <c r="BG183" s="152">
        <f t="shared" si="6"/>
        <v>0</v>
      </c>
      <c r="BH183" s="152">
        <f t="shared" si="7"/>
        <v>0</v>
      </c>
      <c r="BI183" s="152">
        <f t="shared" si="8"/>
        <v>0</v>
      </c>
      <c r="BJ183" s="13" t="s">
        <v>86</v>
      </c>
      <c r="BK183" s="152">
        <f t="shared" si="9"/>
        <v>0</v>
      </c>
      <c r="BL183" s="13" t="s">
        <v>95</v>
      </c>
      <c r="BM183" s="151" t="s">
        <v>493</v>
      </c>
    </row>
    <row r="184" spans="2:65" s="1" customFormat="1" ht="24.2" customHeight="1">
      <c r="B184" s="28"/>
      <c r="C184" s="139" t="s">
        <v>494</v>
      </c>
      <c r="D184" s="139" t="s">
        <v>316</v>
      </c>
      <c r="E184" s="140" t="s">
        <v>495</v>
      </c>
      <c r="F184" s="141" t="s">
        <v>496</v>
      </c>
      <c r="G184" s="142" t="s">
        <v>333</v>
      </c>
      <c r="H184" s="143">
        <v>121.983</v>
      </c>
      <c r="I184" s="144"/>
      <c r="J184" s="145">
        <f t="shared" si="0"/>
        <v>0</v>
      </c>
      <c r="K184" s="146"/>
      <c r="L184" s="28"/>
      <c r="M184" s="147" t="s">
        <v>1</v>
      </c>
      <c r="N184" s="148" t="s">
        <v>40</v>
      </c>
      <c r="P184" s="149">
        <f t="shared" si="1"/>
        <v>0</v>
      </c>
      <c r="Q184" s="149">
        <v>0</v>
      </c>
      <c r="R184" s="149">
        <f t="shared" si="2"/>
        <v>0</v>
      </c>
      <c r="S184" s="149">
        <v>0</v>
      </c>
      <c r="T184" s="150">
        <f t="shared" si="3"/>
        <v>0</v>
      </c>
      <c r="AR184" s="151" t="s">
        <v>95</v>
      </c>
      <c r="AT184" s="151" t="s">
        <v>316</v>
      </c>
      <c r="AU184" s="151" t="s">
        <v>86</v>
      </c>
      <c r="AY184" s="13" t="s">
        <v>314</v>
      </c>
      <c r="BE184" s="152">
        <f t="shared" si="4"/>
        <v>0</v>
      </c>
      <c r="BF184" s="152">
        <f t="shared" si="5"/>
        <v>0</v>
      </c>
      <c r="BG184" s="152">
        <f t="shared" si="6"/>
        <v>0</v>
      </c>
      <c r="BH184" s="152">
        <f t="shared" si="7"/>
        <v>0</v>
      </c>
      <c r="BI184" s="152">
        <f t="shared" si="8"/>
        <v>0</v>
      </c>
      <c r="BJ184" s="13" t="s">
        <v>86</v>
      </c>
      <c r="BK184" s="152">
        <f t="shared" si="9"/>
        <v>0</v>
      </c>
      <c r="BL184" s="13" t="s">
        <v>95</v>
      </c>
      <c r="BM184" s="151" t="s">
        <v>497</v>
      </c>
    </row>
    <row r="185" spans="2:65" s="1" customFormat="1" ht="24.2" customHeight="1">
      <c r="B185" s="28"/>
      <c r="C185" s="139" t="s">
        <v>498</v>
      </c>
      <c r="D185" s="139" t="s">
        <v>316</v>
      </c>
      <c r="E185" s="140" t="s">
        <v>499</v>
      </c>
      <c r="F185" s="141" t="s">
        <v>500</v>
      </c>
      <c r="G185" s="142" t="s">
        <v>333</v>
      </c>
      <c r="H185" s="143">
        <v>7.5810000000000004</v>
      </c>
      <c r="I185" s="144"/>
      <c r="J185" s="145">
        <f t="shared" si="0"/>
        <v>0</v>
      </c>
      <c r="K185" s="146"/>
      <c r="L185" s="28"/>
      <c r="M185" s="147" t="s">
        <v>1</v>
      </c>
      <c r="N185" s="148" t="s">
        <v>40</v>
      </c>
      <c r="P185" s="149">
        <f t="shared" si="1"/>
        <v>0</v>
      </c>
      <c r="Q185" s="149">
        <v>0</v>
      </c>
      <c r="R185" s="149">
        <f t="shared" si="2"/>
        <v>0</v>
      </c>
      <c r="S185" s="149">
        <v>0</v>
      </c>
      <c r="T185" s="150">
        <f t="shared" si="3"/>
        <v>0</v>
      </c>
      <c r="AR185" s="151" t="s">
        <v>95</v>
      </c>
      <c r="AT185" s="151" t="s">
        <v>316</v>
      </c>
      <c r="AU185" s="151" t="s">
        <v>86</v>
      </c>
      <c r="AY185" s="13" t="s">
        <v>314</v>
      </c>
      <c r="BE185" s="152">
        <f t="shared" si="4"/>
        <v>0</v>
      </c>
      <c r="BF185" s="152">
        <f t="shared" si="5"/>
        <v>0</v>
      </c>
      <c r="BG185" s="152">
        <f t="shared" si="6"/>
        <v>0</v>
      </c>
      <c r="BH185" s="152">
        <f t="shared" si="7"/>
        <v>0</v>
      </c>
      <c r="BI185" s="152">
        <f t="shared" si="8"/>
        <v>0</v>
      </c>
      <c r="BJ185" s="13" t="s">
        <v>86</v>
      </c>
      <c r="BK185" s="152">
        <f t="shared" si="9"/>
        <v>0</v>
      </c>
      <c r="BL185" s="13" t="s">
        <v>95</v>
      </c>
      <c r="BM185" s="151" t="s">
        <v>501</v>
      </c>
    </row>
    <row r="186" spans="2:65" s="11" customFormat="1" ht="22.9" customHeight="1">
      <c r="B186" s="127"/>
      <c r="D186" s="128" t="s">
        <v>73</v>
      </c>
      <c r="E186" s="137" t="s">
        <v>502</v>
      </c>
      <c r="F186" s="137" t="s">
        <v>503</v>
      </c>
      <c r="I186" s="130"/>
      <c r="J186" s="138">
        <f>BK186</f>
        <v>0</v>
      </c>
      <c r="L186" s="127"/>
      <c r="M186" s="132"/>
      <c r="P186" s="133">
        <f>P187</f>
        <v>0</v>
      </c>
      <c r="R186" s="133">
        <f>R187</f>
        <v>0</v>
      </c>
      <c r="T186" s="134">
        <f>T187</f>
        <v>0</v>
      </c>
      <c r="AR186" s="128" t="s">
        <v>81</v>
      </c>
      <c r="AT186" s="135" t="s">
        <v>73</v>
      </c>
      <c r="AU186" s="135" t="s">
        <v>81</v>
      </c>
      <c r="AY186" s="128" t="s">
        <v>314</v>
      </c>
      <c r="BK186" s="136">
        <f>BK187</f>
        <v>0</v>
      </c>
    </row>
    <row r="187" spans="2:65" s="1" customFormat="1" ht="24.2" customHeight="1">
      <c r="B187" s="28"/>
      <c r="C187" s="139" t="s">
        <v>504</v>
      </c>
      <c r="D187" s="139" t="s">
        <v>316</v>
      </c>
      <c r="E187" s="140" t="s">
        <v>505</v>
      </c>
      <c r="F187" s="141" t="s">
        <v>506</v>
      </c>
      <c r="G187" s="142" t="s">
        <v>333</v>
      </c>
      <c r="H187" s="143">
        <v>14.866</v>
      </c>
      <c r="I187" s="144"/>
      <c r="J187" s="145">
        <f>ROUND(I187*H187,2)</f>
        <v>0</v>
      </c>
      <c r="K187" s="146"/>
      <c r="L187" s="28"/>
      <c r="M187" s="147" t="s">
        <v>1</v>
      </c>
      <c r="N187" s="148" t="s">
        <v>40</v>
      </c>
      <c r="P187" s="149">
        <f>O187*H187</f>
        <v>0</v>
      </c>
      <c r="Q187" s="149">
        <v>0</v>
      </c>
      <c r="R187" s="149">
        <f>Q187*H187</f>
        <v>0</v>
      </c>
      <c r="S187" s="149">
        <v>0</v>
      </c>
      <c r="T187" s="150">
        <f>S187*H187</f>
        <v>0</v>
      </c>
      <c r="AR187" s="151" t="s">
        <v>95</v>
      </c>
      <c r="AT187" s="151" t="s">
        <v>316</v>
      </c>
      <c r="AU187" s="151" t="s">
        <v>86</v>
      </c>
      <c r="AY187" s="13" t="s">
        <v>314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86</v>
      </c>
      <c r="BK187" s="152">
        <f>ROUND(I187*H187,2)</f>
        <v>0</v>
      </c>
      <c r="BL187" s="13" t="s">
        <v>95</v>
      </c>
      <c r="BM187" s="151" t="s">
        <v>507</v>
      </c>
    </row>
    <row r="188" spans="2:65" s="11" customFormat="1" ht="25.9" customHeight="1">
      <c r="B188" s="127"/>
      <c r="D188" s="128" t="s">
        <v>73</v>
      </c>
      <c r="E188" s="129" t="s">
        <v>508</v>
      </c>
      <c r="F188" s="129" t="s">
        <v>509</v>
      </c>
      <c r="I188" s="130"/>
      <c r="J188" s="131">
        <f>BK188</f>
        <v>0</v>
      </c>
      <c r="L188" s="127"/>
      <c r="M188" s="132"/>
      <c r="P188" s="133">
        <f>P189+P191+P193+P197+P200+P203+P206</f>
        <v>0</v>
      </c>
      <c r="R188" s="133">
        <f>R189+R191+R193+R197+R200+R203+R206</f>
        <v>2E-3</v>
      </c>
      <c r="T188" s="134">
        <f>T189+T191+T193+T197+T200+T203+T206</f>
        <v>1.7074418</v>
      </c>
      <c r="AR188" s="128" t="s">
        <v>86</v>
      </c>
      <c r="AT188" s="135" t="s">
        <v>73</v>
      </c>
      <c r="AU188" s="135" t="s">
        <v>74</v>
      </c>
      <c r="AY188" s="128" t="s">
        <v>314</v>
      </c>
      <c r="BK188" s="136">
        <f>BK189+BK191+BK193+BK197+BK200+BK203+BK206</f>
        <v>0</v>
      </c>
    </row>
    <row r="189" spans="2:65" s="11" customFormat="1" ht="22.9" customHeight="1">
      <c r="B189" s="127"/>
      <c r="D189" s="128" t="s">
        <v>73</v>
      </c>
      <c r="E189" s="137" t="s">
        <v>510</v>
      </c>
      <c r="F189" s="137" t="s">
        <v>511</v>
      </c>
      <c r="I189" s="130"/>
      <c r="J189" s="138">
        <f>BK189</f>
        <v>0</v>
      </c>
      <c r="L189" s="127"/>
      <c r="M189" s="132"/>
      <c r="P189" s="133">
        <f>P190</f>
        <v>0</v>
      </c>
      <c r="R189" s="133">
        <f>R190</f>
        <v>0</v>
      </c>
      <c r="T189" s="134">
        <f>T190</f>
        <v>1.1603399999999999</v>
      </c>
      <c r="AR189" s="128" t="s">
        <v>86</v>
      </c>
      <c r="AT189" s="135" t="s">
        <v>73</v>
      </c>
      <c r="AU189" s="135" t="s">
        <v>81</v>
      </c>
      <c r="AY189" s="128" t="s">
        <v>314</v>
      </c>
      <c r="BK189" s="136">
        <f>BK190</f>
        <v>0</v>
      </c>
    </row>
    <row r="190" spans="2:65" s="1" customFormat="1" ht="16.5" customHeight="1">
      <c r="B190" s="28"/>
      <c r="C190" s="139" t="s">
        <v>512</v>
      </c>
      <c r="D190" s="139" t="s">
        <v>316</v>
      </c>
      <c r="E190" s="140" t="s">
        <v>513</v>
      </c>
      <c r="F190" s="141" t="s">
        <v>514</v>
      </c>
      <c r="G190" s="142" t="s">
        <v>340</v>
      </c>
      <c r="H190" s="143">
        <v>193.39</v>
      </c>
      <c r="I190" s="144"/>
      <c r="J190" s="145">
        <f>ROUND(I190*H190,2)</f>
        <v>0</v>
      </c>
      <c r="K190" s="146"/>
      <c r="L190" s="28"/>
      <c r="M190" s="147" t="s">
        <v>1</v>
      </c>
      <c r="N190" s="148" t="s">
        <v>40</v>
      </c>
      <c r="P190" s="149">
        <f>O190*H190</f>
        <v>0</v>
      </c>
      <c r="Q190" s="149">
        <v>0</v>
      </c>
      <c r="R190" s="149">
        <f>Q190*H190</f>
        <v>0</v>
      </c>
      <c r="S190" s="149">
        <v>6.0000000000000001E-3</v>
      </c>
      <c r="T190" s="150">
        <f>S190*H190</f>
        <v>1.1603399999999999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86</v>
      </c>
      <c r="BK190" s="152">
        <f>ROUND(I190*H190,2)</f>
        <v>0</v>
      </c>
      <c r="BL190" s="13" t="s">
        <v>378</v>
      </c>
      <c r="BM190" s="151" t="s">
        <v>515</v>
      </c>
    </row>
    <row r="191" spans="2:65" s="11" customFormat="1" ht="22.9" customHeight="1">
      <c r="B191" s="127"/>
      <c r="D191" s="128" t="s">
        <v>73</v>
      </c>
      <c r="E191" s="137" t="s">
        <v>516</v>
      </c>
      <c r="F191" s="137" t="s">
        <v>517</v>
      </c>
      <c r="I191" s="130"/>
      <c r="J191" s="138">
        <f>BK191</f>
        <v>0</v>
      </c>
      <c r="L191" s="127"/>
      <c r="M191" s="132"/>
      <c r="P191" s="133">
        <f>P192</f>
        <v>0</v>
      </c>
      <c r="R191" s="133">
        <f>R192</f>
        <v>0</v>
      </c>
      <c r="T191" s="134">
        <f>T192</f>
        <v>4.0219999999999999E-2</v>
      </c>
      <c r="AR191" s="128" t="s">
        <v>86</v>
      </c>
      <c r="AT191" s="135" t="s">
        <v>73</v>
      </c>
      <c r="AU191" s="135" t="s">
        <v>81</v>
      </c>
      <c r="AY191" s="128" t="s">
        <v>314</v>
      </c>
      <c r="BK191" s="136">
        <f>BK192</f>
        <v>0</v>
      </c>
    </row>
    <row r="192" spans="2:65" s="1" customFormat="1" ht="16.5" customHeight="1">
      <c r="B192" s="28"/>
      <c r="C192" s="139" t="s">
        <v>518</v>
      </c>
      <c r="D192" s="139" t="s">
        <v>316</v>
      </c>
      <c r="E192" s="140" t="s">
        <v>519</v>
      </c>
      <c r="F192" s="141" t="s">
        <v>520</v>
      </c>
      <c r="G192" s="142" t="s">
        <v>396</v>
      </c>
      <c r="H192" s="143">
        <v>2</v>
      </c>
      <c r="I192" s="144"/>
      <c r="J192" s="145">
        <f>ROUND(I192*H192,2)</f>
        <v>0</v>
      </c>
      <c r="K192" s="146"/>
      <c r="L192" s="28"/>
      <c r="M192" s="147" t="s">
        <v>1</v>
      </c>
      <c r="N192" s="148" t="s">
        <v>40</v>
      </c>
      <c r="P192" s="149">
        <f>O192*H192</f>
        <v>0</v>
      </c>
      <c r="Q192" s="149">
        <v>0</v>
      </c>
      <c r="R192" s="149">
        <f>Q192*H192</f>
        <v>0</v>
      </c>
      <c r="S192" s="149">
        <v>2.0109999999999999E-2</v>
      </c>
      <c r="T192" s="150">
        <f>S192*H192</f>
        <v>4.0219999999999999E-2</v>
      </c>
      <c r="AR192" s="151" t="s">
        <v>378</v>
      </c>
      <c r="AT192" s="151" t="s">
        <v>316</v>
      </c>
      <c r="AU192" s="151" t="s">
        <v>86</v>
      </c>
      <c r="AY192" s="13" t="s">
        <v>314</v>
      </c>
      <c r="BE192" s="152">
        <f>IF(N192="základná",J192,0)</f>
        <v>0</v>
      </c>
      <c r="BF192" s="152">
        <f>IF(N192="znížená",J192,0)</f>
        <v>0</v>
      </c>
      <c r="BG192" s="152">
        <f>IF(N192="zákl. prenesená",J192,0)</f>
        <v>0</v>
      </c>
      <c r="BH192" s="152">
        <f>IF(N192="zníž. prenesená",J192,0)</f>
        <v>0</v>
      </c>
      <c r="BI192" s="152">
        <f>IF(N192="nulová",J192,0)</f>
        <v>0</v>
      </c>
      <c r="BJ192" s="13" t="s">
        <v>86</v>
      </c>
      <c r="BK192" s="152">
        <f>ROUND(I192*H192,2)</f>
        <v>0</v>
      </c>
      <c r="BL192" s="13" t="s">
        <v>378</v>
      </c>
      <c r="BM192" s="151" t="s">
        <v>521</v>
      </c>
    </row>
    <row r="193" spans="2:65" s="11" customFormat="1" ht="22.9" customHeight="1">
      <c r="B193" s="127"/>
      <c r="D193" s="128" t="s">
        <v>73</v>
      </c>
      <c r="E193" s="137" t="s">
        <v>522</v>
      </c>
      <c r="F193" s="137" t="s">
        <v>523</v>
      </c>
      <c r="I193" s="130"/>
      <c r="J193" s="138">
        <f>BK193</f>
        <v>0</v>
      </c>
      <c r="L193" s="127"/>
      <c r="M193" s="132"/>
      <c r="P193" s="133">
        <f>SUM(P194:P196)</f>
        <v>0</v>
      </c>
      <c r="R193" s="133">
        <f>SUM(R194:R196)</f>
        <v>0</v>
      </c>
      <c r="T193" s="134">
        <f>SUM(T194:T196)</f>
        <v>0.19423180000000001</v>
      </c>
      <c r="AR193" s="128" t="s">
        <v>86</v>
      </c>
      <c r="AT193" s="135" t="s">
        <v>73</v>
      </c>
      <c r="AU193" s="135" t="s">
        <v>81</v>
      </c>
      <c r="AY193" s="128" t="s">
        <v>314</v>
      </c>
      <c r="BK193" s="136">
        <f>SUM(BK194:BK196)</f>
        <v>0</v>
      </c>
    </row>
    <row r="194" spans="2:65" s="1" customFormat="1" ht="24.2" customHeight="1">
      <c r="B194" s="28"/>
      <c r="C194" s="139" t="s">
        <v>524</v>
      </c>
      <c r="D194" s="139" t="s">
        <v>316</v>
      </c>
      <c r="E194" s="140" t="s">
        <v>525</v>
      </c>
      <c r="F194" s="141" t="s">
        <v>526</v>
      </c>
      <c r="G194" s="142" t="s">
        <v>396</v>
      </c>
      <c r="H194" s="143">
        <v>2</v>
      </c>
      <c r="I194" s="144"/>
      <c r="J194" s="145">
        <f>ROUND(I194*H194,2)</f>
        <v>0</v>
      </c>
      <c r="K194" s="146"/>
      <c r="L194" s="28"/>
      <c r="M194" s="147" t="s">
        <v>1</v>
      </c>
      <c r="N194" s="148" t="s">
        <v>40</v>
      </c>
      <c r="P194" s="149">
        <f>O194*H194</f>
        <v>0</v>
      </c>
      <c r="Q194" s="149">
        <v>0</v>
      </c>
      <c r="R194" s="149">
        <f>Q194*H194</f>
        <v>0</v>
      </c>
      <c r="S194" s="149">
        <v>2.0500000000000001E-2</v>
      </c>
      <c r="T194" s="150">
        <f>S194*H194</f>
        <v>4.1000000000000002E-2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86</v>
      </c>
      <c r="BK194" s="152">
        <f>ROUND(I194*H194,2)</f>
        <v>0</v>
      </c>
      <c r="BL194" s="13" t="s">
        <v>378</v>
      </c>
      <c r="BM194" s="151" t="s">
        <v>527</v>
      </c>
    </row>
    <row r="195" spans="2:65" s="1" customFormat="1" ht="24.2" customHeight="1">
      <c r="B195" s="28"/>
      <c r="C195" s="139" t="s">
        <v>528</v>
      </c>
      <c r="D195" s="139" t="s">
        <v>316</v>
      </c>
      <c r="E195" s="140" t="s">
        <v>529</v>
      </c>
      <c r="F195" s="141" t="s">
        <v>530</v>
      </c>
      <c r="G195" s="142" t="s">
        <v>376</v>
      </c>
      <c r="H195" s="143">
        <v>35.1</v>
      </c>
      <c r="I195" s="144"/>
      <c r="J195" s="145">
        <f>ROUND(I195*H195,2)</f>
        <v>0</v>
      </c>
      <c r="K195" s="146"/>
      <c r="L195" s="28"/>
      <c r="M195" s="147" t="s">
        <v>1</v>
      </c>
      <c r="N195" s="148" t="s">
        <v>40</v>
      </c>
      <c r="P195" s="149">
        <f>O195*H195</f>
        <v>0</v>
      </c>
      <c r="Q195" s="149">
        <v>0</v>
      </c>
      <c r="R195" s="149">
        <f>Q195*H195</f>
        <v>0</v>
      </c>
      <c r="S195" s="149">
        <v>1.3500000000000001E-3</v>
      </c>
      <c r="T195" s="150">
        <f>S195*H195</f>
        <v>4.7385000000000004E-2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86</v>
      </c>
      <c r="BK195" s="152">
        <f>ROUND(I195*H195,2)</f>
        <v>0</v>
      </c>
      <c r="BL195" s="13" t="s">
        <v>378</v>
      </c>
      <c r="BM195" s="151" t="s">
        <v>531</v>
      </c>
    </row>
    <row r="196" spans="2:65" s="1" customFormat="1" ht="24.2" customHeight="1">
      <c r="B196" s="28"/>
      <c r="C196" s="139" t="s">
        <v>532</v>
      </c>
      <c r="D196" s="139" t="s">
        <v>316</v>
      </c>
      <c r="E196" s="140" t="s">
        <v>533</v>
      </c>
      <c r="F196" s="141" t="s">
        <v>534</v>
      </c>
      <c r="G196" s="142" t="s">
        <v>376</v>
      </c>
      <c r="H196" s="143">
        <v>74.540000000000006</v>
      </c>
      <c r="I196" s="144"/>
      <c r="J196" s="145">
        <f>ROUND(I196*H196,2)</f>
        <v>0</v>
      </c>
      <c r="K196" s="146"/>
      <c r="L196" s="28"/>
      <c r="M196" s="147" t="s">
        <v>1</v>
      </c>
      <c r="N196" s="148" t="s">
        <v>40</v>
      </c>
      <c r="P196" s="149">
        <f>O196*H196</f>
        <v>0</v>
      </c>
      <c r="Q196" s="149">
        <v>0</v>
      </c>
      <c r="R196" s="149">
        <f>Q196*H196</f>
        <v>0</v>
      </c>
      <c r="S196" s="149">
        <v>1.42E-3</v>
      </c>
      <c r="T196" s="150">
        <f>S196*H196</f>
        <v>0.10584680000000002</v>
      </c>
      <c r="AR196" s="151" t="s">
        <v>95</v>
      </c>
      <c r="AT196" s="151" t="s">
        <v>316</v>
      </c>
      <c r="AU196" s="151" t="s">
        <v>86</v>
      </c>
      <c r="AY196" s="13" t="s">
        <v>314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3" t="s">
        <v>86</v>
      </c>
      <c r="BK196" s="152">
        <f>ROUND(I196*H196,2)</f>
        <v>0</v>
      </c>
      <c r="BL196" s="13" t="s">
        <v>95</v>
      </c>
      <c r="BM196" s="151" t="s">
        <v>535</v>
      </c>
    </row>
    <row r="197" spans="2:65" s="11" customFormat="1" ht="22.9" customHeight="1">
      <c r="B197" s="127"/>
      <c r="D197" s="128" t="s">
        <v>73</v>
      </c>
      <c r="E197" s="137" t="s">
        <v>536</v>
      </c>
      <c r="F197" s="137" t="s">
        <v>537</v>
      </c>
      <c r="I197" s="130"/>
      <c r="J197" s="138">
        <f>BK197</f>
        <v>0</v>
      </c>
      <c r="L197" s="127"/>
      <c r="M197" s="132"/>
      <c r="P197" s="133">
        <f>SUM(P198:P199)</f>
        <v>0</v>
      </c>
      <c r="R197" s="133">
        <f>SUM(R198:R199)</f>
        <v>0</v>
      </c>
      <c r="T197" s="134">
        <f>SUM(T198:T199)</f>
        <v>1.6E-2</v>
      </c>
      <c r="AR197" s="128" t="s">
        <v>86</v>
      </c>
      <c r="AT197" s="135" t="s">
        <v>73</v>
      </c>
      <c r="AU197" s="135" t="s">
        <v>81</v>
      </c>
      <c r="AY197" s="128" t="s">
        <v>314</v>
      </c>
      <c r="BK197" s="136">
        <f>SUM(BK198:BK199)</f>
        <v>0</v>
      </c>
    </row>
    <row r="198" spans="2:65" s="1" customFormat="1" ht="24.2" customHeight="1">
      <c r="B198" s="28"/>
      <c r="C198" s="139" t="s">
        <v>538</v>
      </c>
      <c r="D198" s="139" t="s">
        <v>316</v>
      </c>
      <c r="E198" s="140" t="s">
        <v>539</v>
      </c>
      <c r="F198" s="141" t="s">
        <v>540</v>
      </c>
      <c r="G198" s="142" t="s">
        <v>396</v>
      </c>
      <c r="H198" s="143">
        <v>14</v>
      </c>
      <c r="I198" s="144"/>
      <c r="J198" s="145">
        <f>ROUND(I198*H198,2)</f>
        <v>0</v>
      </c>
      <c r="K198" s="146"/>
      <c r="L198" s="28"/>
      <c r="M198" s="147" t="s">
        <v>1</v>
      </c>
      <c r="N198" s="148" t="s">
        <v>40</v>
      </c>
      <c r="P198" s="149">
        <f>O198*H198</f>
        <v>0</v>
      </c>
      <c r="Q198" s="149">
        <v>0</v>
      </c>
      <c r="R198" s="149">
        <f>Q198*H198</f>
        <v>0</v>
      </c>
      <c r="S198" s="149">
        <v>1E-3</v>
      </c>
      <c r="T198" s="150">
        <f>S198*H198</f>
        <v>1.4E-2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3" t="s">
        <v>86</v>
      </c>
      <c r="BK198" s="152">
        <f>ROUND(I198*H198,2)</f>
        <v>0</v>
      </c>
      <c r="BL198" s="13" t="s">
        <v>378</v>
      </c>
      <c r="BM198" s="151" t="s">
        <v>541</v>
      </c>
    </row>
    <row r="199" spans="2:65" s="1" customFormat="1" ht="24.2" customHeight="1">
      <c r="B199" s="28"/>
      <c r="C199" s="139" t="s">
        <v>542</v>
      </c>
      <c r="D199" s="139" t="s">
        <v>316</v>
      </c>
      <c r="E199" s="140" t="s">
        <v>543</v>
      </c>
      <c r="F199" s="141" t="s">
        <v>544</v>
      </c>
      <c r="G199" s="142" t="s">
        <v>396</v>
      </c>
      <c r="H199" s="143">
        <v>1</v>
      </c>
      <c r="I199" s="144"/>
      <c r="J199" s="145">
        <f>ROUND(I199*H199,2)</f>
        <v>0</v>
      </c>
      <c r="K199" s="146"/>
      <c r="L199" s="28"/>
      <c r="M199" s="147" t="s">
        <v>1</v>
      </c>
      <c r="N199" s="148" t="s">
        <v>40</v>
      </c>
      <c r="P199" s="149">
        <f>O199*H199</f>
        <v>0</v>
      </c>
      <c r="Q199" s="149">
        <v>0</v>
      </c>
      <c r="R199" s="149">
        <f>Q199*H199</f>
        <v>0</v>
      </c>
      <c r="S199" s="149">
        <v>2E-3</v>
      </c>
      <c r="T199" s="150">
        <f>S199*H199</f>
        <v>2E-3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3" t="s">
        <v>86</v>
      </c>
      <c r="BK199" s="152">
        <f>ROUND(I199*H199,2)</f>
        <v>0</v>
      </c>
      <c r="BL199" s="13" t="s">
        <v>378</v>
      </c>
      <c r="BM199" s="151" t="s">
        <v>545</v>
      </c>
    </row>
    <row r="200" spans="2:65" s="11" customFormat="1" ht="22.9" customHeight="1">
      <c r="B200" s="127"/>
      <c r="D200" s="128" t="s">
        <v>73</v>
      </c>
      <c r="E200" s="137" t="s">
        <v>546</v>
      </c>
      <c r="F200" s="137" t="s">
        <v>547</v>
      </c>
      <c r="I200" s="130"/>
      <c r="J200" s="138">
        <f>BK200</f>
        <v>0</v>
      </c>
      <c r="L200" s="127"/>
      <c r="M200" s="132"/>
      <c r="P200" s="133">
        <f>SUM(P201:P202)</f>
        <v>0</v>
      </c>
      <c r="R200" s="133">
        <f>SUM(R201:R202)</f>
        <v>2E-3</v>
      </c>
      <c r="T200" s="134">
        <f>SUM(T201:T202)</f>
        <v>6.7500000000000004E-2</v>
      </c>
      <c r="AR200" s="128" t="s">
        <v>86</v>
      </c>
      <c r="AT200" s="135" t="s">
        <v>73</v>
      </c>
      <c r="AU200" s="135" t="s">
        <v>81</v>
      </c>
      <c r="AY200" s="128" t="s">
        <v>314</v>
      </c>
      <c r="BK200" s="136">
        <f>SUM(BK201:BK202)</f>
        <v>0</v>
      </c>
    </row>
    <row r="201" spans="2:65" s="1" customFormat="1" ht="16.5" customHeight="1">
      <c r="B201" s="28"/>
      <c r="C201" s="139" t="s">
        <v>548</v>
      </c>
      <c r="D201" s="139" t="s">
        <v>316</v>
      </c>
      <c r="E201" s="140" t="s">
        <v>549</v>
      </c>
      <c r="F201" s="141" t="s">
        <v>550</v>
      </c>
      <c r="G201" s="142" t="s">
        <v>340</v>
      </c>
      <c r="H201" s="143">
        <v>5.5</v>
      </c>
      <c r="I201" s="144"/>
      <c r="J201" s="145">
        <f>ROUND(I201*H201,2)</f>
        <v>0</v>
      </c>
      <c r="K201" s="146"/>
      <c r="L201" s="28"/>
      <c r="M201" s="147" t="s">
        <v>1</v>
      </c>
      <c r="N201" s="148" t="s">
        <v>40</v>
      </c>
      <c r="P201" s="149">
        <f>O201*H201</f>
        <v>0</v>
      </c>
      <c r="Q201" s="149">
        <v>0</v>
      </c>
      <c r="R201" s="149">
        <f>Q201*H201</f>
        <v>0</v>
      </c>
      <c r="S201" s="149">
        <v>5.0000000000000001E-3</v>
      </c>
      <c r="T201" s="150">
        <f>S201*H201</f>
        <v>2.75E-2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3" t="s">
        <v>86</v>
      </c>
      <c r="BK201" s="152">
        <f>ROUND(I201*H201,2)</f>
        <v>0</v>
      </c>
      <c r="BL201" s="13" t="s">
        <v>378</v>
      </c>
      <c r="BM201" s="151" t="s">
        <v>551</v>
      </c>
    </row>
    <row r="202" spans="2:65" s="1" customFormat="1" ht="33" customHeight="1">
      <c r="B202" s="28"/>
      <c r="C202" s="139" t="s">
        <v>552</v>
      </c>
      <c r="D202" s="139" t="s">
        <v>316</v>
      </c>
      <c r="E202" s="140" t="s">
        <v>553</v>
      </c>
      <c r="F202" s="141" t="s">
        <v>554</v>
      </c>
      <c r="G202" s="142" t="s">
        <v>555</v>
      </c>
      <c r="H202" s="143">
        <v>40</v>
      </c>
      <c r="I202" s="144"/>
      <c r="J202" s="145">
        <f>ROUND(I202*H202,2)</f>
        <v>0</v>
      </c>
      <c r="K202" s="146"/>
      <c r="L202" s="28"/>
      <c r="M202" s="147" t="s">
        <v>1</v>
      </c>
      <c r="N202" s="148" t="s">
        <v>40</v>
      </c>
      <c r="P202" s="149">
        <f>O202*H202</f>
        <v>0</v>
      </c>
      <c r="Q202" s="149">
        <v>5.0000000000000002E-5</v>
      </c>
      <c r="R202" s="149">
        <f>Q202*H202</f>
        <v>2E-3</v>
      </c>
      <c r="S202" s="149">
        <v>1E-3</v>
      </c>
      <c r="T202" s="150">
        <f>S202*H202</f>
        <v>0.04</v>
      </c>
      <c r="AR202" s="151" t="s">
        <v>378</v>
      </c>
      <c r="AT202" s="151" t="s">
        <v>316</v>
      </c>
      <c r="AU202" s="151" t="s">
        <v>86</v>
      </c>
      <c r="AY202" s="13" t="s">
        <v>314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3" t="s">
        <v>86</v>
      </c>
      <c r="BK202" s="152">
        <f>ROUND(I202*H202,2)</f>
        <v>0</v>
      </c>
      <c r="BL202" s="13" t="s">
        <v>378</v>
      </c>
      <c r="BM202" s="151" t="s">
        <v>556</v>
      </c>
    </row>
    <row r="203" spans="2:65" s="11" customFormat="1" ht="22.9" customHeight="1">
      <c r="B203" s="127"/>
      <c r="D203" s="128" t="s">
        <v>73</v>
      </c>
      <c r="E203" s="137" t="s">
        <v>557</v>
      </c>
      <c r="F203" s="137" t="s">
        <v>558</v>
      </c>
      <c r="I203" s="130"/>
      <c r="J203" s="138">
        <f>BK203</f>
        <v>0</v>
      </c>
      <c r="L203" s="127"/>
      <c r="M203" s="132"/>
      <c r="P203" s="133">
        <f>SUM(P204:P205)</f>
        <v>0</v>
      </c>
      <c r="R203" s="133">
        <f>SUM(R204:R205)</f>
        <v>0</v>
      </c>
      <c r="T203" s="134">
        <f>SUM(T204:T205)</f>
        <v>0</v>
      </c>
      <c r="AR203" s="128" t="s">
        <v>86</v>
      </c>
      <c r="AT203" s="135" t="s">
        <v>73</v>
      </c>
      <c r="AU203" s="135" t="s">
        <v>81</v>
      </c>
      <c r="AY203" s="128" t="s">
        <v>314</v>
      </c>
      <c r="BK203" s="136">
        <f>SUM(BK204:BK205)</f>
        <v>0</v>
      </c>
    </row>
    <row r="204" spans="2:65" s="1" customFormat="1" ht="24.2" customHeight="1">
      <c r="B204" s="28"/>
      <c r="C204" s="139" t="s">
        <v>559</v>
      </c>
      <c r="D204" s="139" t="s">
        <v>316</v>
      </c>
      <c r="E204" s="140" t="s">
        <v>560</v>
      </c>
      <c r="F204" s="141" t="s">
        <v>561</v>
      </c>
      <c r="G204" s="142" t="s">
        <v>396</v>
      </c>
      <c r="H204" s="143">
        <v>4</v>
      </c>
      <c r="I204" s="144"/>
      <c r="J204" s="145">
        <f>ROUND(I204*H204,2)</f>
        <v>0</v>
      </c>
      <c r="K204" s="146"/>
      <c r="L204" s="28"/>
      <c r="M204" s="147" t="s">
        <v>1</v>
      </c>
      <c r="N204" s="148" t="s">
        <v>40</v>
      </c>
      <c r="P204" s="149">
        <f>O204*H204</f>
        <v>0</v>
      </c>
      <c r="Q204" s="149">
        <v>0</v>
      </c>
      <c r="R204" s="149">
        <f>Q204*H204</f>
        <v>0</v>
      </c>
      <c r="S204" s="149">
        <v>0</v>
      </c>
      <c r="T204" s="150">
        <f>S204*H204</f>
        <v>0</v>
      </c>
      <c r="AR204" s="151" t="s">
        <v>378</v>
      </c>
      <c r="AT204" s="151" t="s">
        <v>316</v>
      </c>
      <c r="AU204" s="151" t="s">
        <v>86</v>
      </c>
      <c r="AY204" s="13" t="s">
        <v>314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86</v>
      </c>
      <c r="BK204" s="152">
        <f>ROUND(I204*H204,2)</f>
        <v>0</v>
      </c>
      <c r="BL204" s="13" t="s">
        <v>378</v>
      </c>
      <c r="BM204" s="151" t="s">
        <v>562</v>
      </c>
    </row>
    <row r="205" spans="2:65" s="1" customFormat="1" ht="24.2" customHeight="1">
      <c r="B205" s="28"/>
      <c r="C205" s="139" t="s">
        <v>563</v>
      </c>
      <c r="D205" s="139" t="s">
        <v>316</v>
      </c>
      <c r="E205" s="140" t="s">
        <v>564</v>
      </c>
      <c r="F205" s="141" t="s">
        <v>565</v>
      </c>
      <c r="G205" s="142" t="s">
        <v>396</v>
      </c>
      <c r="H205" s="143">
        <v>2</v>
      </c>
      <c r="I205" s="144"/>
      <c r="J205" s="145">
        <f>ROUND(I205*H205,2)</f>
        <v>0</v>
      </c>
      <c r="K205" s="146"/>
      <c r="L205" s="28"/>
      <c r="M205" s="147" t="s">
        <v>1</v>
      </c>
      <c r="N205" s="148" t="s">
        <v>40</v>
      </c>
      <c r="P205" s="149">
        <f>O205*H205</f>
        <v>0</v>
      </c>
      <c r="Q205" s="149">
        <v>0</v>
      </c>
      <c r="R205" s="149">
        <f>Q205*H205</f>
        <v>0</v>
      </c>
      <c r="S205" s="149">
        <v>0</v>
      </c>
      <c r="T205" s="150">
        <f>S205*H205</f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3" t="s">
        <v>86</v>
      </c>
      <c r="BK205" s="152">
        <f>ROUND(I205*H205,2)</f>
        <v>0</v>
      </c>
      <c r="BL205" s="13" t="s">
        <v>378</v>
      </c>
      <c r="BM205" s="151" t="s">
        <v>566</v>
      </c>
    </row>
    <row r="206" spans="2:65" s="11" customFormat="1" ht="22.9" customHeight="1">
      <c r="B206" s="127"/>
      <c r="D206" s="128" t="s">
        <v>73</v>
      </c>
      <c r="E206" s="137" t="s">
        <v>567</v>
      </c>
      <c r="F206" s="137" t="s">
        <v>568</v>
      </c>
      <c r="I206" s="130"/>
      <c r="J206" s="138">
        <f>BK206</f>
        <v>0</v>
      </c>
      <c r="L206" s="127"/>
      <c r="M206" s="132"/>
      <c r="P206" s="133">
        <f>SUM(P207:P208)</f>
        <v>0</v>
      </c>
      <c r="R206" s="133">
        <f>SUM(R207:R208)</f>
        <v>0</v>
      </c>
      <c r="T206" s="134">
        <f>SUM(T207:T208)</f>
        <v>0.22915000000000002</v>
      </c>
      <c r="AR206" s="128" t="s">
        <v>86</v>
      </c>
      <c r="AT206" s="135" t="s">
        <v>73</v>
      </c>
      <c r="AU206" s="135" t="s">
        <v>81</v>
      </c>
      <c r="AY206" s="128" t="s">
        <v>314</v>
      </c>
      <c r="BK206" s="136">
        <f>SUM(BK207:BK208)</f>
        <v>0</v>
      </c>
    </row>
    <row r="207" spans="2:65" s="1" customFormat="1" ht="16.5" customHeight="1">
      <c r="B207" s="28"/>
      <c r="C207" s="139" t="s">
        <v>569</v>
      </c>
      <c r="D207" s="139" t="s">
        <v>316</v>
      </c>
      <c r="E207" s="140" t="s">
        <v>570</v>
      </c>
      <c r="F207" s="141" t="s">
        <v>571</v>
      </c>
      <c r="G207" s="142" t="s">
        <v>376</v>
      </c>
      <c r="H207" s="143">
        <v>90.54</v>
      </c>
      <c r="I207" s="144"/>
      <c r="J207" s="145">
        <f>ROUND(I207*H207,2)</f>
        <v>0</v>
      </c>
      <c r="K207" s="146"/>
      <c r="L207" s="28"/>
      <c r="M207" s="147" t="s">
        <v>1</v>
      </c>
      <c r="N207" s="148" t="s">
        <v>40</v>
      </c>
      <c r="P207" s="149">
        <f>O207*H207</f>
        <v>0</v>
      </c>
      <c r="Q207" s="149">
        <v>0</v>
      </c>
      <c r="R207" s="149">
        <f>Q207*H207</f>
        <v>0</v>
      </c>
      <c r="S207" s="149">
        <v>1E-3</v>
      </c>
      <c r="T207" s="150">
        <f>S207*H207</f>
        <v>9.0540000000000009E-2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86</v>
      </c>
      <c r="BK207" s="152">
        <f>ROUND(I207*H207,2)</f>
        <v>0</v>
      </c>
      <c r="BL207" s="13" t="s">
        <v>378</v>
      </c>
      <c r="BM207" s="151" t="s">
        <v>572</v>
      </c>
    </row>
    <row r="208" spans="2:65" s="1" customFormat="1" ht="24.2" customHeight="1">
      <c r="B208" s="28"/>
      <c r="C208" s="139" t="s">
        <v>573</v>
      </c>
      <c r="D208" s="139" t="s">
        <v>316</v>
      </c>
      <c r="E208" s="140" t="s">
        <v>574</v>
      </c>
      <c r="F208" s="141" t="s">
        <v>575</v>
      </c>
      <c r="G208" s="142" t="s">
        <v>340</v>
      </c>
      <c r="H208" s="143">
        <v>138.61000000000001</v>
      </c>
      <c r="I208" s="144"/>
      <c r="J208" s="145">
        <f>ROUND(I208*H208,2)</f>
        <v>0</v>
      </c>
      <c r="K208" s="146"/>
      <c r="L208" s="28"/>
      <c r="M208" s="153" t="s">
        <v>1</v>
      </c>
      <c r="N208" s="154" t="s">
        <v>40</v>
      </c>
      <c r="O208" s="155"/>
      <c r="P208" s="156">
        <f>O208*H208</f>
        <v>0</v>
      </c>
      <c r="Q208" s="156">
        <v>0</v>
      </c>
      <c r="R208" s="156">
        <f>Q208*H208</f>
        <v>0</v>
      </c>
      <c r="S208" s="156">
        <v>1E-3</v>
      </c>
      <c r="T208" s="157">
        <f>S208*H208</f>
        <v>0.13861000000000001</v>
      </c>
      <c r="AR208" s="151" t="s">
        <v>378</v>
      </c>
      <c r="AT208" s="151" t="s">
        <v>316</v>
      </c>
      <c r="AU208" s="151" t="s">
        <v>86</v>
      </c>
      <c r="AY208" s="13" t="s">
        <v>314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3" t="s">
        <v>86</v>
      </c>
      <c r="BK208" s="152">
        <f>ROUND(I208*H208,2)</f>
        <v>0</v>
      </c>
      <c r="BL208" s="13" t="s">
        <v>378</v>
      </c>
      <c r="BM208" s="151" t="s">
        <v>576</v>
      </c>
    </row>
    <row r="209" spans="2:12" s="1" customFormat="1" ht="6.95" customHeight="1">
      <c r="B209" s="43"/>
      <c r="C209" s="44"/>
      <c r="D209" s="44"/>
      <c r="E209" s="44"/>
      <c r="F209" s="44"/>
      <c r="G209" s="44"/>
      <c r="H209" s="44"/>
      <c r="I209" s="44"/>
      <c r="J209" s="44"/>
      <c r="K209" s="44"/>
      <c r="L209" s="28"/>
    </row>
  </sheetData>
  <sheetProtection algorithmName="SHA-512" hashValue="yUpopUsoWNmyFDT8viP6Wjs0z2mMuhtXIcah5O0l9yxyWOPT6kV6cGN3QI9Bp8UEGfZxvr366DztyT/shKdMvA==" saltValue="2e2dkOCE1g4XfNkpjlZicsp7Kz1ZZWfhwFr3Ot3yhYiLCqjjpfzs4SwnOvppQhaa68ut1Y5uRixRJ9+/8v+/JQ==" spinCount="100000" sheet="1" objects="1" scenarios="1" formatColumns="0" formatRows="0" autoFilter="0"/>
  <autoFilter ref="C135:K208" xr:uid="{00000000-0009-0000-0000-000001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13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148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2334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2709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ROUND((SUM(BE126:BE129)),  2)</f>
        <v>0</v>
      </c>
      <c r="G37" s="96"/>
      <c r="H37" s="96"/>
      <c r="I37" s="97">
        <v>0.2</v>
      </c>
      <c r="J37" s="95">
        <f>ROUND(((SUM(BE126:BE129))*I37),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ROUND((SUM(BF126:BF129)),  2)</f>
        <v>0</v>
      </c>
      <c r="G38" s="96"/>
      <c r="H38" s="96"/>
      <c r="I38" s="97">
        <v>0.2</v>
      </c>
      <c r="J38" s="95">
        <f>ROUND(((SUM(BF126:BF129))*I38),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ROUND((SUM(BG126:BG129)),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ROUND((SUM(BH126:BH129)),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ROUND((SUM(BI126:BI129)),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2334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SO.102_ELI - Elektroinštalácia a bleskozvod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1462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1463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301" t="str">
        <f>E7</f>
        <v>Rozšírenie kapacít MŠ Oštepová 1, Košice</v>
      </c>
      <c r="F112" s="302"/>
      <c r="G112" s="302"/>
      <c r="H112" s="302"/>
      <c r="L112" s="28"/>
    </row>
    <row r="113" spans="2:63" ht="12" customHeight="1">
      <c r="B113" s="16"/>
      <c r="C113" s="23" t="s">
        <v>277</v>
      </c>
      <c r="L113" s="16"/>
    </row>
    <row r="114" spans="2:63" ht="16.5" customHeight="1">
      <c r="B114" s="16"/>
      <c r="E114" s="301" t="s">
        <v>278</v>
      </c>
      <c r="F114" s="265"/>
      <c r="G114" s="265"/>
      <c r="H114" s="265"/>
      <c r="L114" s="16"/>
    </row>
    <row r="115" spans="2:63" ht="12" customHeight="1">
      <c r="B115" s="16"/>
      <c r="C115" s="23" t="s">
        <v>279</v>
      </c>
      <c r="L115" s="16"/>
    </row>
    <row r="116" spans="2:63" s="1" customFormat="1" ht="16.5" customHeight="1">
      <c r="B116" s="28"/>
      <c r="E116" s="271" t="s">
        <v>2334</v>
      </c>
      <c r="F116" s="303"/>
      <c r="G116" s="303"/>
      <c r="H116" s="303"/>
      <c r="L116" s="28"/>
    </row>
    <row r="117" spans="2:63" s="1" customFormat="1" ht="12" customHeight="1">
      <c r="B117" s="28"/>
      <c r="C117" s="23" t="s">
        <v>1460</v>
      </c>
      <c r="L117" s="28"/>
    </row>
    <row r="118" spans="2:63" s="1" customFormat="1" ht="16.5" customHeight="1">
      <c r="B118" s="28"/>
      <c r="E118" s="289" t="str">
        <f>E13</f>
        <v>SO.102_ELI - Elektroinštalácia a bleskozvod</v>
      </c>
      <c r="F118" s="303"/>
      <c r="G118" s="303"/>
      <c r="H118" s="303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Oštepová 1, Košice</v>
      </c>
      <c r="I120" s="23" t="s">
        <v>21</v>
      </c>
      <c r="J120" s="51" t="str">
        <f>IF(J16="","",J16)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E19</f>
        <v>Mesto Košice</v>
      </c>
      <c r="I122" s="23" t="s">
        <v>29</v>
      </c>
      <c r="J122" s="26" t="str">
        <f>E25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644</v>
      </c>
      <c r="F127" s="129" t="s">
        <v>1464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90</v>
      </c>
      <c r="AT127" s="135" t="s">
        <v>73</v>
      </c>
      <c r="AU127" s="135" t="s">
        <v>74</v>
      </c>
      <c r="AY127" s="128" t="s">
        <v>314</v>
      </c>
      <c r="BK127" s="136">
        <f>BK128</f>
        <v>0</v>
      </c>
    </row>
    <row r="128" spans="2:63" s="11" customFormat="1" ht="22.9" customHeight="1">
      <c r="B128" s="127"/>
      <c r="D128" s="128" t="s">
        <v>73</v>
      </c>
      <c r="E128" s="137" t="s">
        <v>1465</v>
      </c>
      <c r="F128" s="137" t="s">
        <v>1466</v>
      </c>
      <c r="I128" s="130"/>
      <c r="J128" s="138">
        <f>BK128</f>
        <v>0</v>
      </c>
      <c r="L128" s="127"/>
      <c r="M128" s="132"/>
      <c r="P128" s="133">
        <f>P129</f>
        <v>0</v>
      </c>
      <c r="R128" s="133">
        <f>R129</f>
        <v>0</v>
      </c>
      <c r="T128" s="134">
        <f>T129</f>
        <v>0</v>
      </c>
      <c r="AR128" s="128" t="s">
        <v>90</v>
      </c>
      <c r="AT128" s="135" t="s">
        <v>73</v>
      </c>
      <c r="AU128" s="135" t="s">
        <v>81</v>
      </c>
      <c r="AY128" s="128" t="s">
        <v>314</v>
      </c>
      <c r="BK128" s="136">
        <f>BK129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1467</v>
      </c>
      <c r="F129" s="141" t="s">
        <v>2710</v>
      </c>
      <c r="G129" s="142" t="s">
        <v>1370</v>
      </c>
      <c r="H129" s="143">
        <v>1</v>
      </c>
      <c r="I129" s="144"/>
      <c r="J129" s="145">
        <f>ROUND(I129*H129,2)</f>
        <v>0</v>
      </c>
      <c r="K129" s="146"/>
      <c r="L129" s="28"/>
      <c r="M129" s="153" t="s">
        <v>1</v>
      </c>
      <c r="N129" s="154" t="s">
        <v>40</v>
      </c>
      <c r="O129" s="155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AR129" s="151" t="s">
        <v>1198</v>
      </c>
      <c r="AT129" s="151" t="s">
        <v>316</v>
      </c>
      <c r="AU129" s="151" t="s">
        <v>86</v>
      </c>
      <c r="AY129" s="13" t="s">
        <v>314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86</v>
      </c>
      <c r="BK129" s="152">
        <f>ROUND(I129*H129,2)</f>
        <v>0</v>
      </c>
      <c r="BL129" s="13" t="s">
        <v>1198</v>
      </c>
      <c r="BM129" s="151" t="s">
        <v>2711</v>
      </c>
    </row>
    <row r="130" spans="2:65" s="1" customFormat="1" ht="6.95" customHeight="1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</sheetData>
  <sheetProtection algorithmName="SHA-512" hashValue="AAh3eSxgPqQ1mwgZD1gnyDFmmoyHfOJ/Qsx4qtLrnZEVgaNJtduM8RIQdk5ZVuqJWVkREqvSUwRi+TWijqaZCQ==" saltValue="AsptPRKC6ln3QVQsR7jDTfA7lKVJhRGZGcldcSeLXkUpsyiH191kmB1GVRDxsmkw14RRpsUfLXQcHVCLMewxSg==" spinCount="100000" sheet="1" objects="1" scenarios="1" formatColumns="0" formatRows="0" autoFilter="0"/>
  <autoFilter ref="C125:K129" xr:uid="{00000000-0009-0000-0000-000012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74697-D294-464E-A289-2377EC1855DD}">
  <sheetPr>
    <pageSetUpPr autoPageBreaks="0"/>
  </sheetPr>
  <dimension ref="B2:J57"/>
  <sheetViews>
    <sheetView zoomScale="115" zoomScaleNormal="115" zoomScaleSheetLayoutView="100" workbookViewId="0">
      <selection activeCell="K124" sqref="K124:AF124"/>
    </sheetView>
  </sheetViews>
  <sheetFormatPr defaultRowHeight="12.75"/>
  <cols>
    <col min="1" max="1" width="9.33203125" style="172"/>
    <col min="2" max="2" width="57" style="176" customWidth="1"/>
    <col min="3" max="3" width="7.83203125" style="173" customWidth="1"/>
    <col min="4" max="4" width="10.1640625" style="175" customWidth="1"/>
    <col min="5" max="5" width="14" style="174" customWidth="1"/>
    <col min="6" max="6" width="17.33203125" style="173" customWidth="1"/>
    <col min="7" max="7" width="12.33203125" style="173" customWidth="1"/>
    <col min="8" max="8" width="18.6640625" style="173" customWidth="1"/>
    <col min="9" max="9" width="20" style="173" customWidth="1"/>
    <col min="10" max="10" width="11.83203125" style="172" bestFit="1" customWidth="1"/>
    <col min="11" max="257" width="9.33203125" style="172"/>
    <col min="258" max="258" width="57" style="172" customWidth="1"/>
    <col min="259" max="259" width="7.83203125" style="172" customWidth="1"/>
    <col min="260" max="260" width="10.1640625" style="172" customWidth="1"/>
    <col min="261" max="261" width="14" style="172" customWidth="1"/>
    <col min="262" max="262" width="17.33203125" style="172" customWidth="1"/>
    <col min="263" max="263" width="12.33203125" style="172" customWidth="1"/>
    <col min="264" max="264" width="18.6640625" style="172" customWidth="1"/>
    <col min="265" max="265" width="20" style="172" customWidth="1"/>
    <col min="266" max="266" width="11.83203125" style="172" bestFit="1" customWidth="1"/>
    <col min="267" max="513" width="9.33203125" style="172"/>
    <col min="514" max="514" width="57" style="172" customWidth="1"/>
    <col min="515" max="515" width="7.83203125" style="172" customWidth="1"/>
    <col min="516" max="516" width="10.1640625" style="172" customWidth="1"/>
    <col min="517" max="517" width="14" style="172" customWidth="1"/>
    <col min="518" max="518" width="17.33203125" style="172" customWidth="1"/>
    <col min="519" max="519" width="12.33203125" style="172" customWidth="1"/>
    <col min="520" max="520" width="18.6640625" style="172" customWidth="1"/>
    <col min="521" max="521" width="20" style="172" customWidth="1"/>
    <col min="522" max="522" width="11.83203125" style="172" bestFit="1" customWidth="1"/>
    <col min="523" max="769" width="9.33203125" style="172"/>
    <col min="770" max="770" width="57" style="172" customWidth="1"/>
    <col min="771" max="771" width="7.83203125" style="172" customWidth="1"/>
    <col min="772" max="772" width="10.1640625" style="172" customWidth="1"/>
    <col min="773" max="773" width="14" style="172" customWidth="1"/>
    <col min="774" max="774" width="17.33203125" style="172" customWidth="1"/>
    <col min="775" max="775" width="12.33203125" style="172" customWidth="1"/>
    <col min="776" max="776" width="18.6640625" style="172" customWidth="1"/>
    <col min="777" max="777" width="20" style="172" customWidth="1"/>
    <col min="778" max="778" width="11.83203125" style="172" bestFit="1" customWidth="1"/>
    <col min="779" max="1025" width="9.33203125" style="172"/>
    <col min="1026" max="1026" width="57" style="172" customWidth="1"/>
    <col min="1027" max="1027" width="7.83203125" style="172" customWidth="1"/>
    <col min="1028" max="1028" width="10.1640625" style="172" customWidth="1"/>
    <col min="1029" max="1029" width="14" style="172" customWidth="1"/>
    <col min="1030" max="1030" width="17.33203125" style="172" customWidth="1"/>
    <col min="1031" max="1031" width="12.33203125" style="172" customWidth="1"/>
    <col min="1032" max="1032" width="18.6640625" style="172" customWidth="1"/>
    <col min="1033" max="1033" width="20" style="172" customWidth="1"/>
    <col min="1034" max="1034" width="11.83203125" style="172" bestFit="1" customWidth="1"/>
    <col min="1035" max="1281" width="9.33203125" style="172"/>
    <col min="1282" max="1282" width="57" style="172" customWidth="1"/>
    <col min="1283" max="1283" width="7.83203125" style="172" customWidth="1"/>
    <col min="1284" max="1284" width="10.1640625" style="172" customWidth="1"/>
    <col min="1285" max="1285" width="14" style="172" customWidth="1"/>
    <col min="1286" max="1286" width="17.33203125" style="172" customWidth="1"/>
    <col min="1287" max="1287" width="12.33203125" style="172" customWidth="1"/>
    <col min="1288" max="1288" width="18.6640625" style="172" customWidth="1"/>
    <col min="1289" max="1289" width="20" style="172" customWidth="1"/>
    <col min="1290" max="1290" width="11.83203125" style="172" bestFit="1" customWidth="1"/>
    <col min="1291" max="1537" width="9.33203125" style="172"/>
    <col min="1538" max="1538" width="57" style="172" customWidth="1"/>
    <col min="1539" max="1539" width="7.83203125" style="172" customWidth="1"/>
    <col min="1540" max="1540" width="10.1640625" style="172" customWidth="1"/>
    <col min="1541" max="1541" width="14" style="172" customWidth="1"/>
    <col min="1542" max="1542" width="17.33203125" style="172" customWidth="1"/>
    <col min="1543" max="1543" width="12.33203125" style="172" customWidth="1"/>
    <col min="1544" max="1544" width="18.6640625" style="172" customWidth="1"/>
    <col min="1545" max="1545" width="20" style="172" customWidth="1"/>
    <col min="1546" max="1546" width="11.83203125" style="172" bestFit="1" customWidth="1"/>
    <col min="1547" max="1793" width="9.33203125" style="172"/>
    <col min="1794" max="1794" width="57" style="172" customWidth="1"/>
    <col min="1795" max="1795" width="7.83203125" style="172" customWidth="1"/>
    <col min="1796" max="1796" width="10.1640625" style="172" customWidth="1"/>
    <col min="1797" max="1797" width="14" style="172" customWidth="1"/>
    <col min="1798" max="1798" width="17.33203125" style="172" customWidth="1"/>
    <col min="1799" max="1799" width="12.33203125" style="172" customWidth="1"/>
    <col min="1800" max="1800" width="18.6640625" style="172" customWidth="1"/>
    <col min="1801" max="1801" width="20" style="172" customWidth="1"/>
    <col min="1802" max="1802" width="11.83203125" style="172" bestFit="1" customWidth="1"/>
    <col min="1803" max="2049" width="9.33203125" style="172"/>
    <col min="2050" max="2050" width="57" style="172" customWidth="1"/>
    <col min="2051" max="2051" width="7.83203125" style="172" customWidth="1"/>
    <col min="2052" max="2052" width="10.1640625" style="172" customWidth="1"/>
    <col min="2053" max="2053" width="14" style="172" customWidth="1"/>
    <col min="2054" max="2054" width="17.33203125" style="172" customWidth="1"/>
    <col min="2055" max="2055" width="12.33203125" style="172" customWidth="1"/>
    <col min="2056" max="2056" width="18.6640625" style="172" customWidth="1"/>
    <col min="2057" max="2057" width="20" style="172" customWidth="1"/>
    <col min="2058" max="2058" width="11.83203125" style="172" bestFit="1" customWidth="1"/>
    <col min="2059" max="2305" width="9.33203125" style="172"/>
    <col min="2306" max="2306" width="57" style="172" customWidth="1"/>
    <col min="2307" max="2307" width="7.83203125" style="172" customWidth="1"/>
    <col min="2308" max="2308" width="10.1640625" style="172" customWidth="1"/>
    <col min="2309" max="2309" width="14" style="172" customWidth="1"/>
    <col min="2310" max="2310" width="17.33203125" style="172" customWidth="1"/>
    <col min="2311" max="2311" width="12.33203125" style="172" customWidth="1"/>
    <col min="2312" max="2312" width="18.6640625" style="172" customWidth="1"/>
    <col min="2313" max="2313" width="20" style="172" customWidth="1"/>
    <col min="2314" max="2314" width="11.83203125" style="172" bestFit="1" customWidth="1"/>
    <col min="2315" max="2561" width="9.33203125" style="172"/>
    <col min="2562" max="2562" width="57" style="172" customWidth="1"/>
    <col min="2563" max="2563" width="7.83203125" style="172" customWidth="1"/>
    <col min="2564" max="2564" width="10.1640625" style="172" customWidth="1"/>
    <col min="2565" max="2565" width="14" style="172" customWidth="1"/>
    <col min="2566" max="2566" width="17.33203125" style="172" customWidth="1"/>
    <col min="2567" max="2567" width="12.33203125" style="172" customWidth="1"/>
    <col min="2568" max="2568" width="18.6640625" style="172" customWidth="1"/>
    <col min="2569" max="2569" width="20" style="172" customWidth="1"/>
    <col min="2570" max="2570" width="11.83203125" style="172" bestFit="1" customWidth="1"/>
    <col min="2571" max="2817" width="9.33203125" style="172"/>
    <col min="2818" max="2818" width="57" style="172" customWidth="1"/>
    <col min="2819" max="2819" width="7.83203125" style="172" customWidth="1"/>
    <col min="2820" max="2820" width="10.1640625" style="172" customWidth="1"/>
    <col min="2821" max="2821" width="14" style="172" customWidth="1"/>
    <col min="2822" max="2822" width="17.33203125" style="172" customWidth="1"/>
    <col min="2823" max="2823" width="12.33203125" style="172" customWidth="1"/>
    <col min="2824" max="2824" width="18.6640625" style="172" customWidth="1"/>
    <col min="2825" max="2825" width="20" style="172" customWidth="1"/>
    <col min="2826" max="2826" width="11.83203125" style="172" bestFit="1" customWidth="1"/>
    <col min="2827" max="3073" width="9.33203125" style="172"/>
    <col min="3074" max="3074" width="57" style="172" customWidth="1"/>
    <col min="3075" max="3075" width="7.83203125" style="172" customWidth="1"/>
    <col min="3076" max="3076" width="10.1640625" style="172" customWidth="1"/>
    <col min="3077" max="3077" width="14" style="172" customWidth="1"/>
    <col min="3078" max="3078" width="17.33203125" style="172" customWidth="1"/>
    <col min="3079" max="3079" width="12.33203125" style="172" customWidth="1"/>
    <col min="3080" max="3080" width="18.6640625" style="172" customWidth="1"/>
    <col min="3081" max="3081" width="20" style="172" customWidth="1"/>
    <col min="3082" max="3082" width="11.83203125" style="172" bestFit="1" customWidth="1"/>
    <col min="3083" max="3329" width="9.33203125" style="172"/>
    <col min="3330" max="3330" width="57" style="172" customWidth="1"/>
    <col min="3331" max="3331" width="7.83203125" style="172" customWidth="1"/>
    <col min="3332" max="3332" width="10.1640625" style="172" customWidth="1"/>
    <col min="3333" max="3333" width="14" style="172" customWidth="1"/>
    <col min="3334" max="3334" width="17.33203125" style="172" customWidth="1"/>
    <col min="3335" max="3335" width="12.33203125" style="172" customWidth="1"/>
    <col min="3336" max="3336" width="18.6640625" style="172" customWidth="1"/>
    <col min="3337" max="3337" width="20" style="172" customWidth="1"/>
    <col min="3338" max="3338" width="11.83203125" style="172" bestFit="1" customWidth="1"/>
    <col min="3339" max="3585" width="9.33203125" style="172"/>
    <col min="3586" max="3586" width="57" style="172" customWidth="1"/>
    <col min="3587" max="3587" width="7.83203125" style="172" customWidth="1"/>
    <col min="3588" max="3588" width="10.1640625" style="172" customWidth="1"/>
    <col min="3589" max="3589" width="14" style="172" customWidth="1"/>
    <col min="3590" max="3590" width="17.33203125" style="172" customWidth="1"/>
    <col min="3591" max="3591" width="12.33203125" style="172" customWidth="1"/>
    <col min="3592" max="3592" width="18.6640625" style="172" customWidth="1"/>
    <col min="3593" max="3593" width="20" style="172" customWidth="1"/>
    <col min="3594" max="3594" width="11.83203125" style="172" bestFit="1" customWidth="1"/>
    <col min="3595" max="3841" width="9.33203125" style="172"/>
    <col min="3842" max="3842" width="57" style="172" customWidth="1"/>
    <col min="3843" max="3843" width="7.83203125" style="172" customWidth="1"/>
    <col min="3844" max="3844" width="10.1640625" style="172" customWidth="1"/>
    <col min="3845" max="3845" width="14" style="172" customWidth="1"/>
    <col min="3846" max="3846" width="17.33203125" style="172" customWidth="1"/>
    <col min="3847" max="3847" width="12.33203125" style="172" customWidth="1"/>
    <col min="3848" max="3848" width="18.6640625" style="172" customWidth="1"/>
    <col min="3849" max="3849" width="20" style="172" customWidth="1"/>
    <col min="3850" max="3850" width="11.83203125" style="172" bestFit="1" customWidth="1"/>
    <col min="3851" max="4097" width="9.33203125" style="172"/>
    <col min="4098" max="4098" width="57" style="172" customWidth="1"/>
    <col min="4099" max="4099" width="7.83203125" style="172" customWidth="1"/>
    <col min="4100" max="4100" width="10.1640625" style="172" customWidth="1"/>
    <col min="4101" max="4101" width="14" style="172" customWidth="1"/>
    <col min="4102" max="4102" width="17.33203125" style="172" customWidth="1"/>
    <col min="4103" max="4103" width="12.33203125" style="172" customWidth="1"/>
    <col min="4104" max="4104" width="18.6640625" style="172" customWidth="1"/>
    <col min="4105" max="4105" width="20" style="172" customWidth="1"/>
    <col min="4106" max="4106" width="11.83203125" style="172" bestFit="1" customWidth="1"/>
    <col min="4107" max="4353" width="9.33203125" style="172"/>
    <col min="4354" max="4354" width="57" style="172" customWidth="1"/>
    <col min="4355" max="4355" width="7.83203125" style="172" customWidth="1"/>
    <col min="4356" max="4356" width="10.1640625" style="172" customWidth="1"/>
    <col min="4357" max="4357" width="14" style="172" customWidth="1"/>
    <col min="4358" max="4358" width="17.33203125" style="172" customWidth="1"/>
    <col min="4359" max="4359" width="12.33203125" style="172" customWidth="1"/>
    <col min="4360" max="4360" width="18.6640625" style="172" customWidth="1"/>
    <col min="4361" max="4361" width="20" style="172" customWidth="1"/>
    <col min="4362" max="4362" width="11.83203125" style="172" bestFit="1" customWidth="1"/>
    <col min="4363" max="4609" width="9.33203125" style="172"/>
    <col min="4610" max="4610" width="57" style="172" customWidth="1"/>
    <col min="4611" max="4611" width="7.83203125" style="172" customWidth="1"/>
    <col min="4612" max="4612" width="10.1640625" style="172" customWidth="1"/>
    <col min="4613" max="4613" width="14" style="172" customWidth="1"/>
    <col min="4614" max="4614" width="17.33203125" style="172" customWidth="1"/>
    <col min="4615" max="4615" width="12.33203125" style="172" customWidth="1"/>
    <col min="4616" max="4616" width="18.6640625" style="172" customWidth="1"/>
    <col min="4617" max="4617" width="20" style="172" customWidth="1"/>
    <col min="4618" max="4618" width="11.83203125" style="172" bestFit="1" customWidth="1"/>
    <col min="4619" max="4865" width="9.33203125" style="172"/>
    <col min="4866" max="4866" width="57" style="172" customWidth="1"/>
    <col min="4867" max="4867" width="7.83203125" style="172" customWidth="1"/>
    <col min="4868" max="4868" width="10.1640625" style="172" customWidth="1"/>
    <col min="4869" max="4869" width="14" style="172" customWidth="1"/>
    <col min="4870" max="4870" width="17.33203125" style="172" customWidth="1"/>
    <col min="4871" max="4871" width="12.33203125" style="172" customWidth="1"/>
    <col min="4872" max="4872" width="18.6640625" style="172" customWidth="1"/>
    <col min="4873" max="4873" width="20" style="172" customWidth="1"/>
    <col min="4874" max="4874" width="11.83203125" style="172" bestFit="1" customWidth="1"/>
    <col min="4875" max="5121" width="9.33203125" style="172"/>
    <col min="5122" max="5122" width="57" style="172" customWidth="1"/>
    <col min="5123" max="5123" width="7.83203125" style="172" customWidth="1"/>
    <col min="5124" max="5124" width="10.1640625" style="172" customWidth="1"/>
    <col min="5125" max="5125" width="14" style="172" customWidth="1"/>
    <col min="5126" max="5126" width="17.33203125" style="172" customWidth="1"/>
    <col min="5127" max="5127" width="12.33203125" style="172" customWidth="1"/>
    <col min="5128" max="5128" width="18.6640625" style="172" customWidth="1"/>
    <col min="5129" max="5129" width="20" style="172" customWidth="1"/>
    <col min="5130" max="5130" width="11.83203125" style="172" bestFit="1" customWidth="1"/>
    <col min="5131" max="5377" width="9.33203125" style="172"/>
    <col min="5378" max="5378" width="57" style="172" customWidth="1"/>
    <col min="5379" max="5379" width="7.83203125" style="172" customWidth="1"/>
    <col min="5380" max="5380" width="10.1640625" style="172" customWidth="1"/>
    <col min="5381" max="5381" width="14" style="172" customWidth="1"/>
    <col min="5382" max="5382" width="17.33203125" style="172" customWidth="1"/>
    <col min="5383" max="5383" width="12.33203125" style="172" customWidth="1"/>
    <col min="5384" max="5384" width="18.6640625" style="172" customWidth="1"/>
    <col min="5385" max="5385" width="20" style="172" customWidth="1"/>
    <col min="5386" max="5386" width="11.83203125" style="172" bestFit="1" customWidth="1"/>
    <col min="5387" max="5633" width="9.33203125" style="172"/>
    <col min="5634" max="5634" width="57" style="172" customWidth="1"/>
    <col min="5635" max="5635" width="7.83203125" style="172" customWidth="1"/>
    <col min="5636" max="5636" width="10.1640625" style="172" customWidth="1"/>
    <col min="5637" max="5637" width="14" style="172" customWidth="1"/>
    <col min="5638" max="5638" width="17.33203125" style="172" customWidth="1"/>
    <col min="5639" max="5639" width="12.33203125" style="172" customWidth="1"/>
    <col min="5640" max="5640" width="18.6640625" style="172" customWidth="1"/>
    <col min="5641" max="5641" width="20" style="172" customWidth="1"/>
    <col min="5642" max="5642" width="11.83203125" style="172" bestFit="1" customWidth="1"/>
    <col min="5643" max="5889" width="9.33203125" style="172"/>
    <col min="5890" max="5890" width="57" style="172" customWidth="1"/>
    <col min="5891" max="5891" width="7.83203125" style="172" customWidth="1"/>
    <col min="5892" max="5892" width="10.1640625" style="172" customWidth="1"/>
    <col min="5893" max="5893" width="14" style="172" customWidth="1"/>
    <col min="5894" max="5894" width="17.33203125" style="172" customWidth="1"/>
    <col min="5895" max="5895" width="12.33203125" style="172" customWidth="1"/>
    <col min="5896" max="5896" width="18.6640625" style="172" customWidth="1"/>
    <col min="5897" max="5897" width="20" style="172" customWidth="1"/>
    <col min="5898" max="5898" width="11.83203125" style="172" bestFit="1" customWidth="1"/>
    <col min="5899" max="6145" width="9.33203125" style="172"/>
    <col min="6146" max="6146" width="57" style="172" customWidth="1"/>
    <col min="6147" max="6147" width="7.83203125" style="172" customWidth="1"/>
    <col min="6148" max="6148" width="10.1640625" style="172" customWidth="1"/>
    <col min="6149" max="6149" width="14" style="172" customWidth="1"/>
    <col min="6150" max="6150" width="17.33203125" style="172" customWidth="1"/>
    <col min="6151" max="6151" width="12.33203125" style="172" customWidth="1"/>
    <col min="6152" max="6152" width="18.6640625" style="172" customWidth="1"/>
    <col min="6153" max="6153" width="20" style="172" customWidth="1"/>
    <col min="6154" max="6154" width="11.83203125" style="172" bestFit="1" customWidth="1"/>
    <col min="6155" max="6401" width="9.33203125" style="172"/>
    <col min="6402" max="6402" width="57" style="172" customWidth="1"/>
    <col min="6403" max="6403" width="7.83203125" style="172" customWidth="1"/>
    <col min="6404" max="6404" width="10.1640625" style="172" customWidth="1"/>
    <col min="6405" max="6405" width="14" style="172" customWidth="1"/>
    <col min="6406" max="6406" width="17.33203125" style="172" customWidth="1"/>
    <col min="6407" max="6407" width="12.33203125" style="172" customWidth="1"/>
    <col min="6408" max="6408" width="18.6640625" style="172" customWidth="1"/>
    <col min="6409" max="6409" width="20" style="172" customWidth="1"/>
    <col min="6410" max="6410" width="11.83203125" style="172" bestFit="1" customWidth="1"/>
    <col min="6411" max="6657" width="9.33203125" style="172"/>
    <col min="6658" max="6658" width="57" style="172" customWidth="1"/>
    <col min="6659" max="6659" width="7.83203125" style="172" customWidth="1"/>
    <col min="6660" max="6660" width="10.1640625" style="172" customWidth="1"/>
    <col min="6661" max="6661" width="14" style="172" customWidth="1"/>
    <col min="6662" max="6662" width="17.33203125" style="172" customWidth="1"/>
    <col min="6663" max="6663" width="12.33203125" style="172" customWidth="1"/>
    <col min="6664" max="6664" width="18.6640625" style="172" customWidth="1"/>
    <col min="6665" max="6665" width="20" style="172" customWidth="1"/>
    <col min="6666" max="6666" width="11.83203125" style="172" bestFit="1" customWidth="1"/>
    <col min="6667" max="6913" width="9.33203125" style="172"/>
    <col min="6914" max="6914" width="57" style="172" customWidth="1"/>
    <col min="6915" max="6915" width="7.83203125" style="172" customWidth="1"/>
    <col min="6916" max="6916" width="10.1640625" style="172" customWidth="1"/>
    <col min="6917" max="6917" width="14" style="172" customWidth="1"/>
    <col min="6918" max="6918" width="17.33203125" style="172" customWidth="1"/>
    <col min="6919" max="6919" width="12.33203125" style="172" customWidth="1"/>
    <col min="6920" max="6920" width="18.6640625" style="172" customWidth="1"/>
    <col min="6921" max="6921" width="20" style="172" customWidth="1"/>
    <col min="6922" max="6922" width="11.83203125" style="172" bestFit="1" customWidth="1"/>
    <col min="6923" max="7169" width="9.33203125" style="172"/>
    <col min="7170" max="7170" width="57" style="172" customWidth="1"/>
    <col min="7171" max="7171" width="7.83203125" style="172" customWidth="1"/>
    <col min="7172" max="7172" width="10.1640625" style="172" customWidth="1"/>
    <col min="7173" max="7173" width="14" style="172" customWidth="1"/>
    <col min="7174" max="7174" width="17.33203125" style="172" customWidth="1"/>
    <col min="7175" max="7175" width="12.33203125" style="172" customWidth="1"/>
    <col min="7176" max="7176" width="18.6640625" style="172" customWidth="1"/>
    <col min="7177" max="7177" width="20" style="172" customWidth="1"/>
    <col min="7178" max="7178" width="11.83203125" style="172" bestFit="1" customWidth="1"/>
    <col min="7179" max="7425" width="9.33203125" style="172"/>
    <col min="7426" max="7426" width="57" style="172" customWidth="1"/>
    <col min="7427" max="7427" width="7.83203125" style="172" customWidth="1"/>
    <col min="7428" max="7428" width="10.1640625" style="172" customWidth="1"/>
    <col min="7429" max="7429" width="14" style="172" customWidth="1"/>
    <col min="7430" max="7430" width="17.33203125" style="172" customWidth="1"/>
    <col min="7431" max="7431" width="12.33203125" style="172" customWidth="1"/>
    <col min="7432" max="7432" width="18.6640625" style="172" customWidth="1"/>
    <col min="7433" max="7433" width="20" style="172" customWidth="1"/>
    <col min="7434" max="7434" width="11.83203125" style="172" bestFit="1" customWidth="1"/>
    <col min="7435" max="7681" width="9.33203125" style="172"/>
    <col min="7682" max="7682" width="57" style="172" customWidth="1"/>
    <col min="7683" max="7683" width="7.83203125" style="172" customWidth="1"/>
    <col min="7684" max="7684" width="10.1640625" style="172" customWidth="1"/>
    <col min="7685" max="7685" width="14" style="172" customWidth="1"/>
    <col min="7686" max="7686" width="17.33203125" style="172" customWidth="1"/>
    <col min="7687" max="7687" width="12.33203125" style="172" customWidth="1"/>
    <col min="7688" max="7688" width="18.6640625" style="172" customWidth="1"/>
    <col min="7689" max="7689" width="20" style="172" customWidth="1"/>
    <col min="7690" max="7690" width="11.83203125" style="172" bestFit="1" customWidth="1"/>
    <col min="7691" max="7937" width="9.33203125" style="172"/>
    <col min="7938" max="7938" width="57" style="172" customWidth="1"/>
    <col min="7939" max="7939" width="7.83203125" style="172" customWidth="1"/>
    <col min="7940" max="7940" width="10.1640625" style="172" customWidth="1"/>
    <col min="7941" max="7941" width="14" style="172" customWidth="1"/>
    <col min="7942" max="7942" width="17.33203125" style="172" customWidth="1"/>
    <col min="7943" max="7943" width="12.33203125" style="172" customWidth="1"/>
    <col min="7944" max="7944" width="18.6640625" style="172" customWidth="1"/>
    <col min="7945" max="7945" width="20" style="172" customWidth="1"/>
    <col min="7946" max="7946" width="11.83203125" style="172" bestFit="1" customWidth="1"/>
    <col min="7947" max="8193" width="9.33203125" style="172"/>
    <col min="8194" max="8194" width="57" style="172" customWidth="1"/>
    <col min="8195" max="8195" width="7.83203125" style="172" customWidth="1"/>
    <col min="8196" max="8196" width="10.1640625" style="172" customWidth="1"/>
    <col min="8197" max="8197" width="14" style="172" customWidth="1"/>
    <col min="8198" max="8198" width="17.33203125" style="172" customWidth="1"/>
    <col min="8199" max="8199" width="12.33203125" style="172" customWidth="1"/>
    <col min="8200" max="8200" width="18.6640625" style="172" customWidth="1"/>
    <col min="8201" max="8201" width="20" style="172" customWidth="1"/>
    <col min="8202" max="8202" width="11.83203125" style="172" bestFit="1" customWidth="1"/>
    <col min="8203" max="8449" width="9.33203125" style="172"/>
    <col min="8450" max="8450" width="57" style="172" customWidth="1"/>
    <col min="8451" max="8451" width="7.83203125" style="172" customWidth="1"/>
    <col min="8452" max="8452" width="10.1640625" style="172" customWidth="1"/>
    <col min="8453" max="8453" width="14" style="172" customWidth="1"/>
    <col min="8454" max="8454" width="17.33203125" style="172" customWidth="1"/>
    <col min="8455" max="8455" width="12.33203125" style="172" customWidth="1"/>
    <col min="8456" max="8456" width="18.6640625" style="172" customWidth="1"/>
    <col min="8457" max="8457" width="20" style="172" customWidth="1"/>
    <col min="8458" max="8458" width="11.83203125" style="172" bestFit="1" customWidth="1"/>
    <col min="8459" max="8705" width="9.33203125" style="172"/>
    <col min="8706" max="8706" width="57" style="172" customWidth="1"/>
    <col min="8707" max="8707" width="7.83203125" style="172" customWidth="1"/>
    <col min="8708" max="8708" width="10.1640625" style="172" customWidth="1"/>
    <col min="8709" max="8709" width="14" style="172" customWidth="1"/>
    <col min="8710" max="8710" width="17.33203125" style="172" customWidth="1"/>
    <col min="8711" max="8711" width="12.33203125" style="172" customWidth="1"/>
    <col min="8712" max="8712" width="18.6640625" style="172" customWidth="1"/>
    <col min="8713" max="8713" width="20" style="172" customWidth="1"/>
    <col min="8714" max="8714" width="11.83203125" style="172" bestFit="1" customWidth="1"/>
    <col min="8715" max="8961" width="9.33203125" style="172"/>
    <col min="8962" max="8962" width="57" style="172" customWidth="1"/>
    <col min="8963" max="8963" width="7.83203125" style="172" customWidth="1"/>
    <col min="8964" max="8964" width="10.1640625" style="172" customWidth="1"/>
    <col min="8965" max="8965" width="14" style="172" customWidth="1"/>
    <col min="8966" max="8966" width="17.33203125" style="172" customWidth="1"/>
    <col min="8967" max="8967" width="12.33203125" style="172" customWidth="1"/>
    <col min="8968" max="8968" width="18.6640625" style="172" customWidth="1"/>
    <col min="8969" max="8969" width="20" style="172" customWidth="1"/>
    <col min="8970" max="8970" width="11.83203125" style="172" bestFit="1" customWidth="1"/>
    <col min="8971" max="9217" width="9.33203125" style="172"/>
    <col min="9218" max="9218" width="57" style="172" customWidth="1"/>
    <col min="9219" max="9219" width="7.83203125" style="172" customWidth="1"/>
    <col min="9220" max="9220" width="10.1640625" style="172" customWidth="1"/>
    <col min="9221" max="9221" width="14" style="172" customWidth="1"/>
    <col min="9222" max="9222" width="17.33203125" style="172" customWidth="1"/>
    <col min="9223" max="9223" width="12.33203125" style="172" customWidth="1"/>
    <col min="9224" max="9224" width="18.6640625" style="172" customWidth="1"/>
    <col min="9225" max="9225" width="20" style="172" customWidth="1"/>
    <col min="9226" max="9226" width="11.83203125" style="172" bestFit="1" customWidth="1"/>
    <col min="9227" max="9473" width="9.33203125" style="172"/>
    <col min="9474" max="9474" width="57" style="172" customWidth="1"/>
    <col min="9475" max="9475" width="7.83203125" style="172" customWidth="1"/>
    <col min="9476" max="9476" width="10.1640625" style="172" customWidth="1"/>
    <col min="9477" max="9477" width="14" style="172" customWidth="1"/>
    <col min="9478" max="9478" width="17.33203125" style="172" customWidth="1"/>
    <col min="9479" max="9479" width="12.33203125" style="172" customWidth="1"/>
    <col min="9480" max="9480" width="18.6640625" style="172" customWidth="1"/>
    <col min="9481" max="9481" width="20" style="172" customWidth="1"/>
    <col min="9482" max="9482" width="11.83203125" style="172" bestFit="1" customWidth="1"/>
    <col min="9483" max="9729" width="9.33203125" style="172"/>
    <col min="9730" max="9730" width="57" style="172" customWidth="1"/>
    <col min="9731" max="9731" width="7.83203125" style="172" customWidth="1"/>
    <col min="9732" max="9732" width="10.1640625" style="172" customWidth="1"/>
    <col min="9733" max="9733" width="14" style="172" customWidth="1"/>
    <col min="9734" max="9734" width="17.33203125" style="172" customWidth="1"/>
    <col min="9735" max="9735" width="12.33203125" style="172" customWidth="1"/>
    <col min="9736" max="9736" width="18.6640625" style="172" customWidth="1"/>
    <col min="9737" max="9737" width="20" style="172" customWidth="1"/>
    <col min="9738" max="9738" width="11.83203125" style="172" bestFit="1" customWidth="1"/>
    <col min="9739" max="9985" width="9.33203125" style="172"/>
    <col min="9986" max="9986" width="57" style="172" customWidth="1"/>
    <col min="9987" max="9987" width="7.83203125" style="172" customWidth="1"/>
    <col min="9988" max="9988" width="10.1640625" style="172" customWidth="1"/>
    <col min="9989" max="9989" width="14" style="172" customWidth="1"/>
    <col min="9990" max="9990" width="17.33203125" style="172" customWidth="1"/>
    <col min="9991" max="9991" width="12.33203125" style="172" customWidth="1"/>
    <col min="9992" max="9992" width="18.6640625" style="172" customWidth="1"/>
    <col min="9993" max="9993" width="20" style="172" customWidth="1"/>
    <col min="9994" max="9994" width="11.83203125" style="172" bestFit="1" customWidth="1"/>
    <col min="9995" max="10241" width="9.33203125" style="172"/>
    <col min="10242" max="10242" width="57" style="172" customWidth="1"/>
    <col min="10243" max="10243" width="7.83203125" style="172" customWidth="1"/>
    <col min="10244" max="10244" width="10.1640625" style="172" customWidth="1"/>
    <col min="10245" max="10245" width="14" style="172" customWidth="1"/>
    <col min="10246" max="10246" width="17.33203125" style="172" customWidth="1"/>
    <col min="10247" max="10247" width="12.33203125" style="172" customWidth="1"/>
    <col min="10248" max="10248" width="18.6640625" style="172" customWidth="1"/>
    <col min="10249" max="10249" width="20" style="172" customWidth="1"/>
    <col min="10250" max="10250" width="11.83203125" style="172" bestFit="1" customWidth="1"/>
    <col min="10251" max="10497" width="9.33203125" style="172"/>
    <col min="10498" max="10498" width="57" style="172" customWidth="1"/>
    <col min="10499" max="10499" width="7.83203125" style="172" customWidth="1"/>
    <col min="10500" max="10500" width="10.1640625" style="172" customWidth="1"/>
    <col min="10501" max="10501" width="14" style="172" customWidth="1"/>
    <col min="10502" max="10502" width="17.33203125" style="172" customWidth="1"/>
    <col min="10503" max="10503" width="12.33203125" style="172" customWidth="1"/>
    <col min="10504" max="10504" width="18.6640625" style="172" customWidth="1"/>
    <col min="10505" max="10505" width="20" style="172" customWidth="1"/>
    <col min="10506" max="10506" width="11.83203125" style="172" bestFit="1" customWidth="1"/>
    <col min="10507" max="10753" width="9.33203125" style="172"/>
    <col min="10754" max="10754" width="57" style="172" customWidth="1"/>
    <col min="10755" max="10755" width="7.83203125" style="172" customWidth="1"/>
    <col min="10756" max="10756" width="10.1640625" style="172" customWidth="1"/>
    <col min="10757" max="10757" width="14" style="172" customWidth="1"/>
    <col min="10758" max="10758" width="17.33203125" style="172" customWidth="1"/>
    <col min="10759" max="10759" width="12.33203125" style="172" customWidth="1"/>
    <col min="10760" max="10760" width="18.6640625" style="172" customWidth="1"/>
    <col min="10761" max="10761" width="20" style="172" customWidth="1"/>
    <col min="10762" max="10762" width="11.83203125" style="172" bestFit="1" customWidth="1"/>
    <col min="10763" max="11009" width="9.33203125" style="172"/>
    <col min="11010" max="11010" width="57" style="172" customWidth="1"/>
    <col min="11011" max="11011" width="7.83203125" style="172" customWidth="1"/>
    <col min="11012" max="11012" width="10.1640625" style="172" customWidth="1"/>
    <col min="11013" max="11013" width="14" style="172" customWidth="1"/>
    <col min="11014" max="11014" width="17.33203125" style="172" customWidth="1"/>
    <col min="11015" max="11015" width="12.33203125" style="172" customWidth="1"/>
    <col min="11016" max="11016" width="18.6640625" style="172" customWidth="1"/>
    <col min="11017" max="11017" width="20" style="172" customWidth="1"/>
    <col min="11018" max="11018" width="11.83203125" style="172" bestFit="1" customWidth="1"/>
    <col min="11019" max="11265" width="9.33203125" style="172"/>
    <col min="11266" max="11266" width="57" style="172" customWidth="1"/>
    <col min="11267" max="11267" width="7.83203125" style="172" customWidth="1"/>
    <col min="11268" max="11268" width="10.1640625" style="172" customWidth="1"/>
    <col min="11269" max="11269" width="14" style="172" customWidth="1"/>
    <col min="11270" max="11270" width="17.33203125" style="172" customWidth="1"/>
    <col min="11271" max="11271" width="12.33203125" style="172" customWidth="1"/>
    <col min="11272" max="11272" width="18.6640625" style="172" customWidth="1"/>
    <col min="11273" max="11273" width="20" style="172" customWidth="1"/>
    <col min="11274" max="11274" width="11.83203125" style="172" bestFit="1" customWidth="1"/>
    <col min="11275" max="11521" width="9.33203125" style="172"/>
    <col min="11522" max="11522" width="57" style="172" customWidth="1"/>
    <col min="11523" max="11523" width="7.83203125" style="172" customWidth="1"/>
    <col min="11524" max="11524" width="10.1640625" style="172" customWidth="1"/>
    <col min="11525" max="11525" width="14" style="172" customWidth="1"/>
    <col min="11526" max="11526" width="17.33203125" style="172" customWidth="1"/>
    <col min="11527" max="11527" width="12.33203125" style="172" customWidth="1"/>
    <col min="11528" max="11528" width="18.6640625" style="172" customWidth="1"/>
    <col min="11529" max="11529" width="20" style="172" customWidth="1"/>
    <col min="11530" max="11530" width="11.83203125" style="172" bestFit="1" customWidth="1"/>
    <col min="11531" max="11777" width="9.33203125" style="172"/>
    <col min="11778" max="11778" width="57" style="172" customWidth="1"/>
    <col min="11779" max="11779" width="7.83203125" style="172" customWidth="1"/>
    <col min="11780" max="11780" width="10.1640625" style="172" customWidth="1"/>
    <col min="11781" max="11781" width="14" style="172" customWidth="1"/>
    <col min="11782" max="11782" width="17.33203125" style="172" customWidth="1"/>
    <col min="11783" max="11783" width="12.33203125" style="172" customWidth="1"/>
    <col min="11784" max="11784" width="18.6640625" style="172" customWidth="1"/>
    <col min="11785" max="11785" width="20" style="172" customWidth="1"/>
    <col min="11786" max="11786" width="11.83203125" style="172" bestFit="1" customWidth="1"/>
    <col min="11787" max="12033" width="9.33203125" style="172"/>
    <col min="12034" max="12034" width="57" style="172" customWidth="1"/>
    <col min="12035" max="12035" width="7.83203125" style="172" customWidth="1"/>
    <col min="12036" max="12036" width="10.1640625" style="172" customWidth="1"/>
    <col min="12037" max="12037" width="14" style="172" customWidth="1"/>
    <col min="12038" max="12038" width="17.33203125" style="172" customWidth="1"/>
    <col min="12039" max="12039" width="12.33203125" style="172" customWidth="1"/>
    <col min="12040" max="12040" width="18.6640625" style="172" customWidth="1"/>
    <col min="12041" max="12041" width="20" style="172" customWidth="1"/>
    <col min="12042" max="12042" width="11.83203125" style="172" bestFit="1" customWidth="1"/>
    <col min="12043" max="12289" width="9.33203125" style="172"/>
    <col min="12290" max="12290" width="57" style="172" customWidth="1"/>
    <col min="12291" max="12291" width="7.83203125" style="172" customWidth="1"/>
    <col min="12292" max="12292" width="10.1640625" style="172" customWidth="1"/>
    <col min="12293" max="12293" width="14" style="172" customWidth="1"/>
    <col min="12294" max="12294" width="17.33203125" style="172" customWidth="1"/>
    <col min="12295" max="12295" width="12.33203125" style="172" customWidth="1"/>
    <col min="12296" max="12296" width="18.6640625" style="172" customWidth="1"/>
    <col min="12297" max="12297" width="20" style="172" customWidth="1"/>
    <col min="12298" max="12298" width="11.83203125" style="172" bestFit="1" customWidth="1"/>
    <col min="12299" max="12545" width="9.33203125" style="172"/>
    <col min="12546" max="12546" width="57" style="172" customWidth="1"/>
    <col min="12547" max="12547" width="7.83203125" style="172" customWidth="1"/>
    <col min="12548" max="12548" width="10.1640625" style="172" customWidth="1"/>
    <col min="12549" max="12549" width="14" style="172" customWidth="1"/>
    <col min="12550" max="12550" width="17.33203125" style="172" customWidth="1"/>
    <col min="12551" max="12551" width="12.33203125" style="172" customWidth="1"/>
    <col min="12552" max="12552" width="18.6640625" style="172" customWidth="1"/>
    <col min="12553" max="12553" width="20" style="172" customWidth="1"/>
    <col min="12554" max="12554" width="11.83203125" style="172" bestFit="1" customWidth="1"/>
    <col min="12555" max="12801" width="9.33203125" style="172"/>
    <col min="12802" max="12802" width="57" style="172" customWidth="1"/>
    <col min="12803" max="12803" width="7.83203125" style="172" customWidth="1"/>
    <col min="12804" max="12804" width="10.1640625" style="172" customWidth="1"/>
    <col min="12805" max="12805" width="14" style="172" customWidth="1"/>
    <col min="12806" max="12806" width="17.33203125" style="172" customWidth="1"/>
    <col min="12807" max="12807" width="12.33203125" style="172" customWidth="1"/>
    <col min="12808" max="12808" width="18.6640625" style="172" customWidth="1"/>
    <col min="12809" max="12809" width="20" style="172" customWidth="1"/>
    <col min="12810" max="12810" width="11.83203125" style="172" bestFit="1" customWidth="1"/>
    <col min="12811" max="13057" width="9.33203125" style="172"/>
    <col min="13058" max="13058" width="57" style="172" customWidth="1"/>
    <col min="13059" max="13059" width="7.83203125" style="172" customWidth="1"/>
    <col min="13060" max="13060" width="10.1640625" style="172" customWidth="1"/>
    <col min="13061" max="13061" width="14" style="172" customWidth="1"/>
    <col min="13062" max="13062" width="17.33203125" style="172" customWidth="1"/>
    <col min="13063" max="13063" width="12.33203125" style="172" customWidth="1"/>
    <col min="13064" max="13064" width="18.6640625" style="172" customWidth="1"/>
    <col min="13065" max="13065" width="20" style="172" customWidth="1"/>
    <col min="13066" max="13066" width="11.83203125" style="172" bestFit="1" customWidth="1"/>
    <col min="13067" max="13313" width="9.33203125" style="172"/>
    <col min="13314" max="13314" width="57" style="172" customWidth="1"/>
    <col min="13315" max="13315" width="7.83203125" style="172" customWidth="1"/>
    <col min="13316" max="13316" width="10.1640625" style="172" customWidth="1"/>
    <col min="13317" max="13317" width="14" style="172" customWidth="1"/>
    <col min="13318" max="13318" width="17.33203125" style="172" customWidth="1"/>
    <col min="13319" max="13319" width="12.33203125" style="172" customWidth="1"/>
    <col min="13320" max="13320" width="18.6640625" style="172" customWidth="1"/>
    <col min="13321" max="13321" width="20" style="172" customWidth="1"/>
    <col min="13322" max="13322" width="11.83203125" style="172" bestFit="1" customWidth="1"/>
    <col min="13323" max="13569" width="9.33203125" style="172"/>
    <col min="13570" max="13570" width="57" style="172" customWidth="1"/>
    <col min="13571" max="13571" width="7.83203125" style="172" customWidth="1"/>
    <col min="13572" max="13572" width="10.1640625" style="172" customWidth="1"/>
    <col min="13573" max="13573" width="14" style="172" customWidth="1"/>
    <col min="13574" max="13574" width="17.33203125" style="172" customWidth="1"/>
    <col min="13575" max="13575" width="12.33203125" style="172" customWidth="1"/>
    <col min="13576" max="13576" width="18.6640625" style="172" customWidth="1"/>
    <col min="13577" max="13577" width="20" style="172" customWidth="1"/>
    <col min="13578" max="13578" width="11.83203125" style="172" bestFit="1" customWidth="1"/>
    <col min="13579" max="13825" width="9.33203125" style="172"/>
    <col min="13826" max="13826" width="57" style="172" customWidth="1"/>
    <col min="13827" max="13827" width="7.83203125" style="172" customWidth="1"/>
    <col min="13828" max="13828" width="10.1640625" style="172" customWidth="1"/>
    <col min="13829" max="13829" width="14" style="172" customWidth="1"/>
    <col min="13830" max="13830" width="17.33203125" style="172" customWidth="1"/>
    <col min="13831" max="13831" width="12.33203125" style="172" customWidth="1"/>
    <col min="13832" max="13832" width="18.6640625" style="172" customWidth="1"/>
    <col min="13833" max="13833" width="20" style="172" customWidth="1"/>
    <col min="13834" max="13834" width="11.83203125" style="172" bestFit="1" customWidth="1"/>
    <col min="13835" max="14081" width="9.33203125" style="172"/>
    <col min="14082" max="14082" width="57" style="172" customWidth="1"/>
    <col min="14083" max="14083" width="7.83203125" style="172" customWidth="1"/>
    <col min="14084" max="14084" width="10.1640625" style="172" customWidth="1"/>
    <col min="14085" max="14085" width="14" style="172" customWidth="1"/>
    <col min="14086" max="14086" width="17.33203125" style="172" customWidth="1"/>
    <col min="14087" max="14087" width="12.33203125" style="172" customWidth="1"/>
    <col min="14088" max="14088" width="18.6640625" style="172" customWidth="1"/>
    <col min="14089" max="14089" width="20" style="172" customWidth="1"/>
    <col min="14090" max="14090" width="11.83203125" style="172" bestFit="1" customWidth="1"/>
    <col min="14091" max="14337" width="9.33203125" style="172"/>
    <col min="14338" max="14338" width="57" style="172" customWidth="1"/>
    <col min="14339" max="14339" width="7.83203125" style="172" customWidth="1"/>
    <col min="14340" max="14340" width="10.1640625" style="172" customWidth="1"/>
    <col min="14341" max="14341" width="14" style="172" customWidth="1"/>
    <col min="14342" max="14342" width="17.33203125" style="172" customWidth="1"/>
    <col min="14343" max="14343" width="12.33203125" style="172" customWidth="1"/>
    <col min="14344" max="14344" width="18.6640625" style="172" customWidth="1"/>
    <col min="14345" max="14345" width="20" style="172" customWidth="1"/>
    <col min="14346" max="14346" width="11.83203125" style="172" bestFit="1" customWidth="1"/>
    <col min="14347" max="14593" width="9.33203125" style="172"/>
    <col min="14594" max="14594" width="57" style="172" customWidth="1"/>
    <col min="14595" max="14595" width="7.83203125" style="172" customWidth="1"/>
    <col min="14596" max="14596" width="10.1640625" style="172" customWidth="1"/>
    <col min="14597" max="14597" width="14" style="172" customWidth="1"/>
    <col min="14598" max="14598" width="17.33203125" style="172" customWidth="1"/>
    <col min="14599" max="14599" width="12.33203125" style="172" customWidth="1"/>
    <col min="14600" max="14600" width="18.6640625" style="172" customWidth="1"/>
    <col min="14601" max="14601" width="20" style="172" customWidth="1"/>
    <col min="14602" max="14602" width="11.83203125" style="172" bestFit="1" customWidth="1"/>
    <col min="14603" max="14849" width="9.33203125" style="172"/>
    <col min="14850" max="14850" width="57" style="172" customWidth="1"/>
    <col min="14851" max="14851" width="7.83203125" style="172" customWidth="1"/>
    <col min="14852" max="14852" width="10.1640625" style="172" customWidth="1"/>
    <col min="14853" max="14853" width="14" style="172" customWidth="1"/>
    <col min="14854" max="14854" width="17.33203125" style="172" customWidth="1"/>
    <col min="14855" max="14855" width="12.33203125" style="172" customWidth="1"/>
    <col min="14856" max="14856" width="18.6640625" style="172" customWidth="1"/>
    <col min="14857" max="14857" width="20" style="172" customWidth="1"/>
    <col min="14858" max="14858" width="11.83203125" style="172" bestFit="1" customWidth="1"/>
    <col min="14859" max="15105" width="9.33203125" style="172"/>
    <col min="15106" max="15106" width="57" style="172" customWidth="1"/>
    <col min="15107" max="15107" width="7.83203125" style="172" customWidth="1"/>
    <col min="15108" max="15108" width="10.1640625" style="172" customWidth="1"/>
    <col min="15109" max="15109" width="14" style="172" customWidth="1"/>
    <col min="15110" max="15110" width="17.33203125" style="172" customWidth="1"/>
    <col min="15111" max="15111" width="12.33203125" style="172" customWidth="1"/>
    <col min="15112" max="15112" width="18.6640625" style="172" customWidth="1"/>
    <col min="15113" max="15113" width="20" style="172" customWidth="1"/>
    <col min="15114" max="15114" width="11.83203125" style="172" bestFit="1" customWidth="1"/>
    <col min="15115" max="15361" width="9.33203125" style="172"/>
    <col min="15362" max="15362" width="57" style="172" customWidth="1"/>
    <col min="15363" max="15363" width="7.83203125" style="172" customWidth="1"/>
    <col min="15364" max="15364" width="10.1640625" style="172" customWidth="1"/>
    <col min="15365" max="15365" width="14" style="172" customWidth="1"/>
    <col min="15366" max="15366" width="17.33203125" style="172" customWidth="1"/>
    <col min="15367" max="15367" width="12.33203125" style="172" customWidth="1"/>
    <col min="15368" max="15368" width="18.6640625" style="172" customWidth="1"/>
    <col min="15369" max="15369" width="20" style="172" customWidth="1"/>
    <col min="15370" max="15370" width="11.83203125" style="172" bestFit="1" customWidth="1"/>
    <col min="15371" max="15617" width="9.33203125" style="172"/>
    <col min="15618" max="15618" width="57" style="172" customWidth="1"/>
    <col min="15619" max="15619" width="7.83203125" style="172" customWidth="1"/>
    <col min="15620" max="15620" width="10.1640625" style="172" customWidth="1"/>
    <col min="15621" max="15621" width="14" style="172" customWidth="1"/>
    <col min="15622" max="15622" width="17.33203125" style="172" customWidth="1"/>
    <col min="15623" max="15623" width="12.33203125" style="172" customWidth="1"/>
    <col min="15624" max="15624" width="18.6640625" style="172" customWidth="1"/>
    <col min="15625" max="15625" width="20" style="172" customWidth="1"/>
    <col min="15626" max="15626" width="11.83203125" style="172" bestFit="1" customWidth="1"/>
    <col min="15627" max="15873" width="9.33203125" style="172"/>
    <col min="15874" max="15874" width="57" style="172" customWidth="1"/>
    <col min="15875" max="15875" width="7.83203125" style="172" customWidth="1"/>
    <col min="15876" max="15876" width="10.1640625" style="172" customWidth="1"/>
    <col min="15877" max="15877" width="14" style="172" customWidth="1"/>
    <col min="15878" max="15878" width="17.33203125" style="172" customWidth="1"/>
    <col min="15879" max="15879" width="12.33203125" style="172" customWidth="1"/>
    <col min="15880" max="15880" width="18.6640625" style="172" customWidth="1"/>
    <col min="15881" max="15881" width="20" style="172" customWidth="1"/>
    <col min="15882" max="15882" width="11.83203125" style="172" bestFit="1" customWidth="1"/>
    <col min="15883" max="16129" width="9.33203125" style="172"/>
    <col min="16130" max="16130" width="57" style="172" customWidth="1"/>
    <col min="16131" max="16131" width="7.83203125" style="172" customWidth="1"/>
    <col min="16132" max="16132" width="10.1640625" style="172" customWidth="1"/>
    <col min="16133" max="16133" width="14" style="172" customWidth="1"/>
    <col min="16134" max="16134" width="17.33203125" style="172" customWidth="1"/>
    <col min="16135" max="16135" width="12.33203125" style="172" customWidth="1"/>
    <col min="16136" max="16136" width="18.6640625" style="172" customWidth="1"/>
    <col min="16137" max="16137" width="20" style="172" customWidth="1"/>
    <col min="16138" max="16138" width="11.83203125" style="172" bestFit="1" customWidth="1"/>
    <col min="16139" max="16384" width="9.33203125" style="172"/>
  </cols>
  <sheetData>
    <row r="2" spans="2:9" s="190" customFormat="1" ht="15.75">
      <c r="B2" s="192" t="s">
        <v>5047</v>
      </c>
      <c r="C2" s="191"/>
      <c r="D2" s="191"/>
      <c r="E2" s="191"/>
      <c r="F2" s="191"/>
      <c r="G2" s="191"/>
      <c r="H2" s="191"/>
      <c r="I2" s="191"/>
    </row>
    <row r="3" spans="2:9" ht="15">
      <c r="B3" s="189" t="s">
        <v>5048</v>
      </c>
    </row>
    <row r="5" spans="2:9" s="173" customFormat="1" ht="25.5">
      <c r="B5" s="186" t="s">
        <v>5045</v>
      </c>
      <c r="C5" s="186" t="s">
        <v>5044</v>
      </c>
      <c r="D5" s="188" t="s">
        <v>303</v>
      </c>
      <c r="E5" s="187" t="s">
        <v>5043</v>
      </c>
      <c r="F5" s="186" t="s">
        <v>5042</v>
      </c>
      <c r="G5" s="186" t="s">
        <v>5041</v>
      </c>
      <c r="H5" s="186" t="s">
        <v>5040</v>
      </c>
      <c r="I5" s="186" t="s">
        <v>5039</v>
      </c>
    </row>
    <row r="6" spans="2:9" s="173" customFormat="1">
      <c r="D6" s="175"/>
      <c r="E6" s="174"/>
    </row>
    <row r="7" spans="2:9">
      <c r="B7" s="173" t="s">
        <v>5038</v>
      </c>
    </row>
    <row r="8" spans="2:9">
      <c r="B8" s="185" t="s">
        <v>5037</v>
      </c>
      <c r="C8" s="184" t="s">
        <v>376</v>
      </c>
      <c r="D8" s="183" t="s">
        <v>2146</v>
      </c>
      <c r="E8" s="182">
        <v>0</v>
      </c>
      <c r="F8" s="182">
        <f>D8*E8</f>
        <v>0</v>
      </c>
      <c r="G8" s="182">
        <v>0</v>
      </c>
      <c r="H8" s="182">
        <f>D8*G8</f>
        <v>0</v>
      </c>
      <c r="I8" s="182">
        <f t="shared" ref="I8:I29" si="0">F8+H8</f>
        <v>0</v>
      </c>
    </row>
    <row r="9" spans="2:9">
      <c r="B9" s="185" t="s">
        <v>5035</v>
      </c>
      <c r="C9" s="184" t="s">
        <v>376</v>
      </c>
      <c r="D9" s="183" t="s">
        <v>7</v>
      </c>
      <c r="E9" s="182">
        <v>0</v>
      </c>
      <c r="F9" s="182">
        <f>D9*E9</f>
        <v>0</v>
      </c>
      <c r="G9" s="182">
        <v>0</v>
      </c>
      <c r="H9" s="182">
        <f>D9*G9</f>
        <v>0</v>
      </c>
      <c r="I9" s="182">
        <f t="shared" si="0"/>
        <v>0</v>
      </c>
    </row>
    <row r="10" spans="2:9">
      <c r="B10" s="185" t="s">
        <v>5034</v>
      </c>
      <c r="C10" s="184" t="s">
        <v>376</v>
      </c>
      <c r="D10" s="183" t="s">
        <v>7</v>
      </c>
      <c r="E10" s="182">
        <v>0</v>
      </c>
      <c r="F10" s="182">
        <f>D10*E10</f>
        <v>0</v>
      </c>
      <c r="G10" s="182">
        <v>0</v>
      </c>
      <c r="H10" s="182">
        <f>D10*G10</f>
        <v>0</v>
      </c>
      <c r="I10" s="182">
        <f t="shared" si="0"/>
        <v>0</v>
      </c>
    </row>
    <row r="11" spans="2:9">
      <c r="B11" s="185" t="s">
        <v>5033</v>
      </c>
      <c r="C11" s="184" t="s">
        <v>376</v>
      </c>
      <c r="D11" s="183" t="s">
        <v>5032</v>
      </c>
      <c r="E11" s="182">
        <v>0</v>
      </c>
      <c r="F11" s="182">
        <f t="shared" ref="F11:F19" si="1">D11*E11</f>
        <v>0</v>
      </c>
      <c r="G11" s="182">
        <v>0</v>
      </c>
      <c r="H11" s="182">
        <f t="shared" ref="H11:H19" si="2">D11*G11</f>
        <v>0</v>
      </c>
      <c r="I11" s="182">
        <f t="shared" si="0"/>
        <v>0</v>
      </c>
    </row>
    <row r="12" spans="2:9">
      <c r="B12" s="185" t="s">
        <v>5031</v>
      </c>
      <c r="C12" s="184" t="s">
        <v>376</v>
      </c>
      <c r="D12" s="183" t="s">
        <v>5030</v>
      </c>
      <c r="E12" s="182">
        <v>0</v>
      </c>
      <c r="F12" s="182">
        <f t="shared" si="1"/>
        <v>0</v>
      </c>
      <c r="G12" s="182">
        <v>0</v>
      </c>
      <c r="H12" s="182">
        <f t="shared" si="2"/>
        <v>0</v>
      </c>
      <c r="I12" s="182">
        <f t="shared" si="0"/>
        <v>0</v>
      </c>
    </row>
    <row r="13" spans="2:9">
      <c r="B13" s="185" t="s">
        <v>5029</v>
      </c>
      <c r="C13" s="184" t="s">
        <v>376</v>
      </c>
      <c r="D13" s="183" t="s">
        <v>2106</v>
      </c>
      <c r="E13" s="182">
        <v>0</v>
      </c>
      <c r="F13" s="182">
        <f>D13*E13</f>
        <v>0</v>
      </c>
      <c r="G13" s="182">
        <v>0</v>
      </c>
      <c r="H13" s="182">
        <f>D13*G13</f>
        <v>0</v>
      </c>
      <c r="I13" s="182">
        <f t="shared" si="0"/>
        <v>0</v>
      </c>
    </row>
    <row r="14" spans="2:9">
      <c r="B14" s="185" t="s">
        <v>5028</v>
      </c>
      <c r="C14" s="184" t="s">
        <v>376</v>
      </c>
      <c r="D14" s="183" t="s">
        <v>5027</v>
      </c>
      <c r="E14" s="182">
        <v>0</v>
      </c>
      <c r="F14" s="182">
        <f t="shared" si="1"/>
        <v>0</v>
      </c>
      <c r="G14" s="182">
        <v>0</v>
      </c>
      <c r="H14" s="182">
        <f t="shared" si="2"/>
        <v>0</v>
      </c>
      <c r="I14" s="182">
        <f t="shared" si="0"/>
        <v>0</v>
      </c>
    </row>
    <row r="15" spans="2:9">
      <c r="B15" s="185" t="s">
        <v>5026</v>
      </c>
      <c r="C15" s="184" t="s">
        <v>376</v>
      </c>
      <c r="D15" s="183" t="s">
        <v>5025</v>
      </c>
      <c r="E15" s="182">
        <v>0</v>
      </c>
      <c r="F15" s="182">
        <f t="shared" si="1"/>
        <v>0</v>
      </c>
      <c r="G15" s="182">
        <v>0</v>
      </c>
      <c r="H15" s="182">
        <f t="shared" si="2"/>
        <v>0</v>
      </c>
      <c r="I15" s="182">
        <f t="shared" si="0"/>
        <v>0</v>
      </c>
    </row>
    <row r="16" spans="2:9">
      <c r="B16" s="185" t="s">
        <v>5024</v>
      </c>
      <c r="C16" s="184" t="s">
        <v>396</v>
      </c>
      <c r="D16" s="183" t="s">
        <v>386</v>
      </c>
      <c r="E16" s="182">
        <v>0</v>
      </c>
      <c r="F16" s="182">
        <f t="shared" si="1"/>
        <v>0</v>
      </c>
      <c r="G16" s="182">
        <v>0</v>
      </c>
      <c r="H16" s="182">
        <f t="shared" si="2"/>
        <v>0</v>
      </c>
      <c r="I16" s="182">
        <f t="shared" si="0"/>
        <v>0</v>
      </c>
    </row>
    <row r="17" spans="2:9">
      <c r="B17" s="185" t="s">
        <v>5023</v>
      </c>
      <c r="C17" s="184" t="s">
        <v>396</v>
      </c>
      <c r="D17" s="183" t="s">
        <v>81</v>
      </c>
      <c r="E17" s="182">
        <v>0</v>
      </c>
      <c r="F17" s="182">
        <f t="shared" si="1"/>
        <v>0</v>
      </c>
      <c r="G17" s="182">
        <v>0</v>
      </c>
      <c r="H17" s="182">
        <f t="shared" si="2"/>
        <v>0</v>
      </c>
      <c r="I17" s="182">
        <f t="shared" si="0"/>
        <v>0</v>
      </c>
    </row>
    <row r="18" spans="2:9">
      <c r="B18" s="185" t="s">
        <v>5022</v>
      </c>
      <c r="C18" s="184" t="s">
        <v>396</v>
      </c>
      <c r="D18" s="183" t="s">
        <v>337</v>
      </c>
      <c r="E18" s="182">
        <v>0</v>
      </c>
      <c r="F18" s="182">
        <f>D18*E18</f>
        <v>0</v>
      </c>
      <c r="G18" s="182">
        <v>0</v>
      </c>
      <c r="H18" s="182">
        <f>D18*G18</f>
        <v>0</v>
      </c>
      <c r="I18" s="182">
        <f t="shared" si="0"/>
        <v>0</v>
      </c>
    </row>
    <row r="19" spans="2:9">
      <c r="B19" s="185" t="s">
        <v>5021</v>
      </c>
      <c r="C19" s="184" t="s">
        <v>396</v>
      </c>
      <c r="D19" s="183" t="s">
        <v>330</v>
      </c>
      <c r="E19" s="182">
        <v>0</v>
      </c>
      <c r="F19" s="182">
        <f t="shared" si="1"/>
        <v>0</v>
      </c>
      <c r="G19" s="182">
        <v>0</v>
      </c>
      <c r="H19" s="182">
        <f t="shared" si="2"/>
        <v>0</v>
      </c>
      <c r="I19" s="182">
        <f t="shared" si="0"/>
        <v>0</v>
      </c>
    </row>
    <row r="20" spans="2:9">
      <c r="B20" s="185" t="s">
        <v>5020</v>
      </c>
      <c r="C20" s="184" t="s">
        <v>396</v>
      </c>
      <c r="D20" s="183" t="s">
        <v>337</v>
      </c>
      <c r="E20" s="182">
        <v>0</v>
      </c>
      <c r="F20" s="182">
        <f>D20*E20</f>
        <v>0</v>
      </c>
      <c r="G20" s="182">
        <v>0</v>
      </c>
      <c r="H20" s="182">
        <f>D20*G20</f>
        <v>0</v>
      </c>
      <c r="I20" s="182">
        <f t="shared" si="0"/>
        <v>0</v>
      </c>
    </row>
    <row r="21" spans="2:9" ht="25.5">
      <c r="B21" s="185" t="s">
        <v>5019</v>
      </c>
      <c r="C21" s="184" t="s">
        <v>396</v>
      </c>
      <c r="D21" s="184">
        <v>7</v>
      </c>
      <c r="E21" s="182">
        <v>0</v>
      </c>
      <c r="F21" s="182">
        <f>D21*E21</f>
        <v>0</v>
      </c>
      <c r="G21" s="182">
        <v>0</v>
      </c>
      <c r="H21" s="182">
        <f>D21*G21</f>
        <v>0</v>
      </c>
      <c r="I21" s="182">
        <f>F21+H21</f>
        <v>0</v>
      </c>
    </row>
    <row r="22" spans="2:9" ht="25.5">
      <c r="B22" s="185" t="s">
        <v>5018</v>
      </c>
      <c r="C22" s="184" t="s">
        <v>396</v>
      </c>
      <c r="D22" s="184">
        <v>15</v>
      </c>
      <c r="E22" s="182">
        <v>0</v>
      </c>
      <c r="F22" s="182">
        <f t="shared" ref="F22:F29" si="3">D22*E22</f>
        <v>0</v>
      </c>
      <c r="G22" s="182">
        <v>0</v>
      </c>
      <c r="H22" s="182">
        <f t="shared" ref="H22:H29" si="4">D22*G22</f>
        <v>0</v>
      </c>
      <c r="I22" s="182">
        <f t="shared" si="0"/>
        <v>0</v>
      </c>
    </row>
    <row r="23" spans="2:9">
      <c r="B23" s="185" t="s">
        <v>5017</v>
      </c>
      <c r="C23" s="184" t="s">
        <v>396</v>
      </c>
      <c r="D23" s="184">
        <v>3</v>
      </c>
      <c r="E23" s="182">
        <v>0</v>
      </c>
      <c r="F23" s="182">
        <f>D23*E23</f>
        <v>0</v>
      </c>
      <c r="G23" s="182">
        <v>0</v>
      </c>
      <c r="H23" s="182">
        <f>D23*G23</f>
        <v>0</v>
      </c>
      <c r="I23" s="182">
        <f t="shared" si="0"/>
        <v>0</v>
      </c>
    </row>
    <row r="24" spans="2:9">
      <c r="B24" s="185" t="s">
        <v>5016</v>
      </c>
      <c r="C24" s="184" t="s">
        <v>396</v>
      </c>
      <c r="D24" s="184">
        <v>8</v>
      </c>
      <c r="E24" s="182">
        <v>0</v>
      </c>
      <c r="F24" s="182">
        <f t="shared" si="3"/>
        <v>0</v>
      </c>
      <c r="G24" s="182">
        <v>0</v>
      </c>
      <c r="H24" s="182">
        <f t="shared" si="4"/>
        <v>0</v>
      </c>
      <c r="I24" s="182">
        <f t="shared" si="0"/>
        <v>0</v>
      </c>
    </row>
    <row r="25" spans="2:9">
      <c r="B25" s="185" t="s">
        <v>5015</v>
      </c>
      <c r="C25" s="184" t="s">
        <v>396</v>
      </c>
      <c r="D25" s="184">
        <v>8</v>
      </c>
      <c r="E25" s="182">
        <v>0</v>
      </c>
      <c r="F25" s="182">
        <f t="shared" si="3"/>
        <v>0</v>
      </c>
      <c r="G25" s="182">
        <v>0</v>
      </c>
      <c r="H25" s="182">
        <f t="shared" si="4"/>
        <v>0</v>
      </c>
      <c r="I25" s="182">
        <f t="shared" si="0"/>
        <v>0</v>
      </c>
    </row>
    <row r="26" spans="2:9">
      <c r="B26" s="185" t="s">
        <v>5014</v>
      </c>
      <c r="C26" s="184" t="s">
        <v>396</v>
      </c>
      <c r="D26" s="183" t="s">
        <v>81</v>
      </c>
      <c r="E26" s="182">
        <v>0</v>
      </c>
      <c r="F26" s="182">
        <f>D26*E26</f>
        <v>0</v>
      </c>
      <c r="G26" s="182">
        <v>0</v>
      </c>
      <c r="H26" s="182">
        <f>D26*G26</f>
        <v>0</v>
      </c>
      <c r="I26" s="182">
        <f>F26+H26</f>
        <v>0</v>
      </c>
    </row>
    <row r="27" spans="2:9">
      <c r="B27" s="185" t="s">
        <v>5013</v>
      </c>
      <c r="C27" s="184" t="s">
        <v>396</v>
      </c>
      <c r="D27" s="183" t="s">
        <v>81</v>
      </c>
      <c r="E27" s="182">
        <v>0</v>
      </c>
      <c r="F27" s="182">
        <f>D27*E27</f>
        <v>0</v>
      </c>
      <c r="G27" s="182">
        <v>0</v>
      </c>
      <c r="H27" s="182">
        <f>D27*G27</f>
        <v>0</v>
      </c>
      <c r="I27" s="182">
        <f t="shared" si="0"/>
        <v>0</v>
      </c>
    </row>
    <row r="28" spans="2:9">
      <c r="B28" s="185" t="s">
        <v>5012</v>
      </c>
      <c r="C28" s="184" t="s">
        <v>396</v>
      </c>
      <c r="D28" s="183" t="s">
        <v>81</v>
      </c>
      <c r="E28" s="182">
        <v>0</v>
      </c>
      <c r="F28" s="182">
        <f t="shared" si="3"/>
        <v>0</v>
      </c>
      <c r="G28" s="182">
        <v>0</v>
      </c>
      <c r="H28" s="182">
        <f t="shared" si="4"/>
        <v>0</v>
      </c>
      <c r="I28" s="182">
        <f t="shared" si="0"/>
        <v>0</v>
      </c>
    </row>
    <row r="29" spans="2:9">
      <c r="B29" s="185" t="s">
        <v>4992</v>
      </c>
      <c r="C29" s="184" t="s">
        <v>1454</v>
      </c>
      <c r="D29" s="183" t="s">
        <v>474</v>
      </c>
      <c r="E29" s="182">
        <v>0</v>
      </c>
      <c r="F29" s="182">
        <f t="shared" si="3"/>
        <v>0</v>
      </c>
      <c r="G29" s="182">
        <v>0</v>
      </c>
      <c r="H29" s="182">
        <f t="shared" si="4"/>
        <v>0</v>
      </c>
      <c r="I29" s="182">
        <f t="shared" si="0"/>
        <v>0</v>
      </c>
    </row>
    <row r="30" spans="2:9">
      <c r="F30" s="174"/>
      <c r="G30" s="174"/>
      <c r="H30" s="174"/>
      <c r="I30" s="174"/>
    </row>
    <row r="31" spans="2:9">
      <c r="B31" s="173" t="s">
        <v>5011</v>
      </c>
      <c r="F31" s="174"/>
      <c r="G31" s="174"/>
      <c r="H31" s="174"/>
      <c r="I31" s="174"/>
    </row>
    <row r="32" spans="2:9">
      <c r="B32" s="185" t="s">
        <v>5010</v>
      </c>
      <c r="C32" s="184" t="s">
        <v>5008</v>
      </c>
      <c r="D32" s="183" t="s">
        <v>81</v>
      </c>
      <c r="E32" s="182">
        <v>0</v>
      </c>
      <c r="F32" s="182">
        <f>D32*E32</f>
        <v>0</v>
      </c>
      <c r="G32" s="182">
        <v>0</v>
      </c>
      <c r="H32" s="182">
        <f>D32*G32</f>
        <v>0</v>
      </c>
      <c r="I32" s="182">
        <f>F32+H32</f>
        <v>0</v>
      </c>
    </row>
    <row r="33" spans="2:9">
      <c r="B33" s="185" t="s">
        <v>5009</v>
      </c>
      <c r="C33" s="184" t="s">
        <v>5008</v>
      </c>
      <c r="D33" s="183" t="s">
        <v>337</v>
      </c>
      <c r="E33" s="182">
        <v>0</v>
      </c>
      <c r="F33" s="182">
        <f>D33*E33</f>
        <v>0</v>
      </c>
      <c r="G33" s="182">
        <v>0</v>
      </c>
      <c r="H33" s="182">
        <f>D33*G33</f>
        <v>0</v>
      </c>
      <c r="I33" s="182">
        <f>F33+H33</f>
        <v>0</v>
      </c>
    </row>
    <row r="34" spans="2:9">
      <c r="B34" s="185" t="s">
        <v>5007</v>
      </c>
      <c r="C34" s="184" t="s">
        <v>376</v>
      </c>
      <c r="D34" s="183" t="s">
        <v>5006</v>
      </c>
      <c r="E34" s="182">
        <v>0</v>
      </c>
      <c r="F34" s="182">
        <f>D34*E34</f>
        <v>0</v>
      </c>
      <c r="G34" s="182">
        <v>0</v>
      </c>
      <c r="H34" s="182">
        <f>D34*G34</f>
        <v>0</v>
      </c>
      <c r="I34" s="182">
        <f>F34+H34</f>
        <v>0</v>
      </c>
    </row>
    <row r="35" spans="2:9">
      <c r="F35" s="174"/>
      <c r="G35" s="174"/>
      <c r="H35" s="174"/>
      <c r="I35" s="174"/>
    </row>
    <row r="36" spans="2:9">
      <c r="B36" s="173" t="s">
        <v>5005</v>
      </c>
      <c r="F36" s="174"/>
      <c r="G36" s="174"/>
      <c r="H36" s="174"/>
      <c r="I36" s="174"/>
    </row>
    <row r="37" spans="2:9">
      <c r="B37" s="185" t="s">
        <v>5004</v>
      </c>
      <c r="C37" s="184" t="s">
        <v>396</v>
      </c>
      <c r="D37" s="183" t="s">
        <v>5001</v>
      </c>
      <c r="E37" s="182">
        <v>0</v>
      </c>
      <c r="F37" s="182">
        <f t="shared" ref="F37:F47" si="5">D37*E37</f>
        <v>0</v>
      </c>
      <c r="G37" s="182">
        <v>0</v>
      </c>
      <c r="H37" s="182">
        <f t="shared" ref="H37:H47" si="6">D37*G37</f>
        <v>0</v>
      </c>
      <c r="I37" s="182">
        <f t="shared" ref="I37:I47" si="7">F37+H37</f>
        <v>0</v>
      </c>
    </row>
    <row r="38" spans="2:9">
      <c r="B38" s="185" t="s">
        <v>5003</v>
      </c>
      <c r="C38" s="184" t="s">
        <v>396</v>
      </c>
      <c r="D38" s="183" t="s">
        <v>474</v>
      </c>
      <c r="E38" s="182">
        <v>0</v>
      </c>
      <c r="F38" s="182">
        <f t="shared" si="5"/>
        <v>0</v>
      </c>
      <c r="G38" s="182">
        <v>0</v>
      </c>
      <c r="H38" s="182">
        <f t="shared" si="6"/>
        <v>0</v>
      </c>
      <c r="I38" s="182">
        <f t="shared" si="7"/>
        <v>0</v>
      </c>
    </row>
    <row r="39" spans="2:9">
      <c r="B39" s="185" t="s">
        <v>5002</v>
      </c>
      <c r="C39" s="184" t="s">
        <v>376</v>
      </c>
      <c r="D39" s="183" t="s">
        <v>5001</v>
      </c>
      <c r="E39" s="182">
        <v>0</v>
      </c>
      <c r="F39" s="182">
        <f t="shared" si="5"/>
        <v>0</v>
      </c>
      <c r="G39" s="182">
        <v>0</v>
      </c>
      <c r="H39" s="182">
        <f t="shared" si="6"/>
        <v>0</v>
      </c>
      <c r="I39" s="182">
        <f t="shared" si="7"/>
        <v>0</v>
      </c>
    </row>
    <row r="40" spans="2:9">
      <c r="B40" s="185" t="s">
        <v>5000</v>
      </c>
      <c r="C40" s="184" t="s">
        <v>396</v>
      </c>
      <c r="D40" s="183" t="s">
        <v>434</v>
      </c>
      <c r="E40" s="182">
        <v>0</v>
      </c>
      <c r="F40" s="182">
        <f t="shared" si="5"/>
        <v>0</v>
      </c>
      <c r="G40" s="182">
        <v>0</v>
      </c>
      <c r="H40" s="182">
        <f t="shared" si="6"/>
        <v>0</v>
      </c>
      <c r="I40" s="182">
        <f t="shared" si="7"/>
        <v>0</v>
      </c>
    </row>
    <row r="41" spans="2:9">
      <c r="B41" s="185" t="s">
        <v>4999</v>
      </c>
      <c r="C41" s="184" t="s">
        <v>396</v>
      </c>
      <c r="D41" s="183" t="s">
        <v>524</v>
      </c>
      <c r="E41" s="182">
        <v>0</v>
      </c>
      <c r="F41" s="182">
        <f t="shared" si="5"/>
        <v>0</v>
      </c>
      <c r="G41" s="182">
        <v>0</v>
      </c>
      <c r="H41" s="182">
        <f t="shared" si="6"/>
        <v>0</v>
      </c>
      <c r="I41" s="182">
        <f t="shared" si="7"/>
        <v>0</v>
      </c>
    </row>
    <row r="42" spans="2:9">
      <c r="B42" s="185" t="s">
        <v>4998</v>
      </c>
      <c r="C42" s="184" t="s">
        <v>396</v>
      </c>
      <c r="D42" s="183" t="s">
        <v>342</v>
      </c>
      <c r="E42" s="182">
        <v>0</v>
      </c>
      <c r="F42" s="182">
        <f t="shared" si="5"/>
        <v>0</v>
      </c>
      <c r="G42" s="182">
        <v>0</v>
      </c>
      <c r="H42" s="182">
        <f t="shared" si="6"/>
        <v>0</v>
      </c>
      <c r="I42" s="182">
        <f t="shared" si="7"/>
        <v>0</v>
      </c>
    </row>
    <row r="43" spans="2:9">
      <c r="B43" s="185" t="s">
        <v>4997</v>
      </c>
      <c r="C43" s="184" t="s">
        <v>396</v>
      </c>
      <c r="D43" s="183" t="s">
        <v>398</v>
      </c>
      <c r="E43" s="182">
        <v>0</v>
      </c>
      <c r="F43" s="182">
        <f t="shared" si="5"/>
        <v>0</v>
      </c>
      <c r="G43" s="182">
        <v>0</v>
      </c>
      <c r="H43" s="182">
        <f t="shared" si="6"/>
        <v>0</v>
      </c>
      <c r="I43" s="182">
        <f t="shared" si="7"/>
        <v>0</v>
      </c>
    </row>
    <row r="44" spans="2:9">
      <c r="B44" s="185" t="s">
        <v>4996</v>
      </c>
      <c r="C44" s="184" t="s">
        <v>396</v>
      </c>
      <c r="D44" s="183" t="s">
        <v>7</v>
      </c>
      <c r="E44" s="182">
        <v>0</v>
      </c>
      <c r="F44" s="182">
        <f t="shared" si="5"/>
        <v>0</v>
      </c>
      <c r="G44" s="182">
        <v>0</v>
      </c>
      <c r="H44" s="182">
        <f t="shared" si="6"/>
        <v>0</v>
      </c>
      <c r="I44" s="182">
        <f t="shared" si="7"/>
        <v>0</v>
      </c>
    </row>
    <row r="45" spans="2:9">
      <c r="B45" s="185" t="s">
        <v>4995</v>
      </c>
      <c r="C45" s="184" t="s">
        <v>396</v>
      </c>
      <c r="D45" s="183" t="s">
        <v>573</v>
      </c>
      <c r="E45" s="182">
        <v>0</v>
      </c>
      <c r="F45" s="182">
        <f t="shared" si="5"/>
        <v>0</v>
      </c>
      <c r="G45" s="182">
        <v>0</v>
      </c>
      <c r="H45" s="182">
        <f t="shared" si="6"/>
        <v>0</v>
      </c>
      <c r="I45" s="182">
        <f t="shared" si="7"/>
        <v>0</v>
      </c>
    </row>
    <row r="46" spans="2:9">
      <c r="B46" s="185" t="s">
        <v>4994</v>
      </c>
      <c r="C46" s="184" t="s">
        <v>396</v>
      </c>
      <c r="D46" s="183" t="s">
        <v>342</v>
      </c>
      <c r="E46" s="182">
        <v>0</v>
      </c>
      <c r="F46" s="182">
        <f t="shared" si="5"/>
        <v>0</v>
      </c>
      <c r="G46" s="182">
        <v>0</v>
      </c>
      <c r="H46" s="182">
        <f t="shared" si="6"/>
        <v>0</v>
      </c>
      <c r="I46" s="182">
        <f t="shared" si="7"/>
        <v>0</v>
      </c>
    </row>
    <row r="47" spans="2:9">
      <c r="B47" s="185" t="s">
        <v>4993</v>
      </c>
      <c r="C47" s="184" t="s">
        <v>376</v>
      </c>
      <c r="D47" s="183" t="s">
        <v>1135</v>
      </c>
      <c r="E47" s="182">
        <v>0</v>
      </c>
      <c r="F47" s="182">
        <f t="shared" si="5"/>
        <v>0</v>
      </c>
      <c r="G47" s="182">
        <v>0</v>
      </c>
      <c r="H47" s="182">
        <f t="shared" si="6"/>
        <v>0</v>
      </c>
      <c r="I47" s="182">
        <f t="shared" si="7"/>
        <v>0</v>
      </c>
    </row>
    <row r="48" spans="2:9">
      <c r="F48" s="174"/>
      <c r="G48" s="174"/>
      <c r="H48" s="174"/>
      <c r="I48" s="174"/>
    </row>
    <row r="49" spans="2:10">
      <c r="B49" s="173" t="s">
        <v>110</v>
      </c>
      <c r="F49" s="174"/>
      <c r="G49" s="174"/>
      <c r="H49" s="174"/>
      <c r="I49" s="174"/>
    </row>
    <row r="50" spans="2:10">
      <c r="B50" s="185" t="s">
        <v>4991</v>
      </c>
      <c r="C50" s="184" t="s">
        <v>1454</v>
      </c>
      <c r="D50" s="183" t="s">
        <v>474</v>
      </c>
      <c r="E50" s="182">
        <v>0</v>
      </c>
      <c r="F50" s="182">
        <f t="shared" ref="F50:F55" si="8">D50*E50</f>
        <v>0</v>
      </c>
      <c r="G50" s="182">
        <v>0</v>
      </c>
      <c r="H50" s="182">
        <f t="shared" ref="H50:H55" si="9">D50*G50</f>
        <v>0</v>
      </c>
      <c r="I50" s="182">
        <f t="shared" ref="I50:I55" si="10">F50+H50</f>
        <v>0</v>
      </c>
    </row>
    <row r="51" spans="2:10">
      <c r="B51" s="185" t="s">
        <v>4990</v>
      </c>
      <c r="C51" s="184" t="s">
        <v>1454</v>
      </c>
      <c r="D51" s="183" t="s">
        <v>1174</v>
      </c>
      <c r="E51" s="182">
        <v>0</v>
      </c>
      <c r="F51" s="182">
        <f t="shared" si="8"/>
        <v>0</v>
      </c>
      <c r="G51" s="182">
        <v>0</v>
      </c>
      <c r="H51" s="182">
        <f t="shared" si="9"/>
        <v>0</v>
      </c>
      <c r="I51" s="182">
        <f t="shared" si="10"/>
        <v>0</v>
      </c>
    </row>
    <row r="52" spans="2:10">
      <c r="B52" s="185" t="s">
        <v>4989</v>
      </c>
      <c r="C52" s="184" t="s">
        <v>1454</v>
      </c>
      <c r="D52" s="183" t="s">
        <v>1198</v>
      </c>
      <c r="E52" s="182">
        <v>0</v>
      </c>
      <c r="F52" s="182">
        <f t="shared" si="8"/>
        <v>0</v>
      </c>
      <c r="G52" s="182">
        <v>0</v>
      </c>
      <c r="H52" s="182">
        <f t="shared" si="9"/>
        <v>0</v>
      </c>
      <c r="I52" s="182">
        <f t="shared" si="10"/>
        <v>0</v>
      </c>
    </row>
    <row r="53" spans="2:10">
      <c r="B53" s="185" t="s">
        <v>4988</v>
      </c>
      <c r="C53" s="184" t="s">
        <v>1454</v>
      </c>
      <c r="D53" s="183" t="s">
        <v>378</v>
      </c>
      <c r="E53" s="182">
        <v>0</v>
      </c>
      <c r="F53" s="182">
        <f>D53*E53</f>
        <v>0</v>
      </c>
      <c r="G53" s="182">
        <v>0</v>
      </c>
      <c r="H53" s="182">
        <f>D53*G53</f>
        <v>0</v>
      </c>
      <c r="I53" s="182">
        <f t="shared" si="10"/>
        <v>0</v>
      </c>
    </row>
    <row r="54" spans="2:10">
      <c r="B54" s="185" t="s">
        <v>4987</v>
      </c>
      <c r="C54" s="184" t="s">
        <v>1454</v>
      </c>
      <c r="D54" s="183" t="s">
        <v>1174</v>
      </c>
      <c r="E54" s="182">
        <v>0</v>
      </c>
      <c r="F54" s="182">
        <f t="shared" si="8"/>
        <v>0</v>
      </c>
      <c r="G54" s="182">
        <v>0</v>
      </c>
      <c r="H54" s="182">
        <f t="shared" si="9"/>
        <v>0</v>
      </c>
      <c r="I54" s="182">
        <f t="shared" si="10"/>
        <v>0</v>
      </c>
    </row>
    <row r="55" spans="2:10">
      <c r="B55" s="185" t="s">
        <v>4986</v>
      </c>
      <c r="C55" s="184" t="s">
        <v>1454</v>
      </c>
      <c r="D55" s="183" t="s">
        <v>442</v>
      </c>
      <c r="E55" s="182">
        <v>0</v>
      </c>
      <c r="F55" s="182">
        <f t="shared" si="8"/>
        <v>0</v>
      </c>
      <c r="G55" s="182">
        <v>0</v>
      </c>
      <c r="H55" s="182">
        <f t="shared" si="9"/>
        <v>0</v>
      </c>
      <c r="I55" s="182">
        <f t="shared" si="10"/>
        <v>0</v>
      </c>
    </row>
    <row r="56" spans="2:10" ht="13.5" thickBot="1">
      <c r="F56" s="174"/>
      <c r="G56" s="174"/>
      <c r="H56" s="174"/>
      <c r="I56" s="174"/>
    </row>
    <row r="57" spans="2:10" ht="16.5" thickBot="1">
      <c r="B57" s="181" t="s">
        <v>4985</v>
      </c>
      <c r="C57" s="180"/>
      <c r="D57" s="180"/>
      <c r="E57" s="180"/>
      <c r="F57" s="178">
        <f>SUM(F8:F55)</f>
        <v>0</v>
      </c>
      <c r="G57" s="179"/>
      <c r="H57" s="178">
        <f>SUM(H8:H55)</f>
        <v>0</v>
      </c>
      <c r="I57" s="178">
        <f>SUM(I8:I55)</f>
        <v>0</v>
      </c>
      <c r="J57" s="177"/>
    </row>
  </sheetData>
  <printOptions horizontalCentered="1"/>
  <pageMargins left="0.39370078740157483" right="0.39370078740157483" top="0.63" bottom="0.53" header="0.39370078740157483" footer="0.39370078740157483"/>
  <pageSetup paperSize="9" orientation="landscape" horizontalDpi="360" r:id="rId1"/>
  <headerFooter alignWithMargins="0"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22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150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2334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2712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ROUND((SUM(BE134:BE219)),  2)</f>
        <v>0</v>
      </c>
      <c r="G37" s="96"/>
      <c r="H37" s="96"/>
      <c r="I37" s="97">
        <v>0.2</v>
      </c>
      <c r="J37" s="95">
        <f>ROUND(((SUM(BE134:BE219))*I37),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ROUND((SUM(BF134:BF219)),  2)</f>
        <v>0</v>
      </c>
      <c r="G38" s="96"/>
      <c r="H38" s="96"/>
      <c r="I38" s="97">
        <v>0.2</v>
      </c>
      <c r="J38" s="95">
        <f>ROUND(((SUM(BF134:BF219))*I38),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ROUND((SUM(BG134:BG219)),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ROUND((SUM(BH134:BH219)),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ROUND((SUM(BI134:BI219)),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2334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SO.102_UK - Ústredné vykurovanie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8" customFormat="1" ht="24.95" hidden="1" customHeight="1">
      <c r="B103" s="110"/>
      <c r="D103" s="111" t="s">
        <v>292</v>
      </c>
      <c r="E103" s="112"/>
      <c r="F103" s="112"/>
      <c r="G103" s="112"/>
      <c r="H103" s="112"/>
      <c r="I103" s="112"/>
      <c r="J103" s="113">
        <f>J144</f>
        <v>0</v>
      </c>
      <c r="L103" s="110"/>
    </row>
    <row r="104" spans="2:47" s="9" customFormat="1" ht="19.899999999999999" hidden="1" customHeight="1">
      <c r="B104" s="114"/>
      <c r="D104" s="115" t="s">
        <v>580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9" customFormat="1" ht="19.899999999999999" hidden="1" customHeight="1">
      <c r="B105" s="114"/>
      <c r="D105" s="115" t="s">
        <v>1471</v>
      </c>
      <c r="E105" s="116"/>
      <c r="F105" s="116"/>
      <c r="G105" s="116"/>
      <c r="H105" s="116"/>
      <c r="I105" s="116"/>
      <c r="J105" s="117">
        <f>J150</f>
        <v>0</v>
      </c>
      <c r="L105" s="114"/>
    </row>
    <row r="106" spans="2:47" s="9" customFormat="1" ht="19.899999999999999" hidden="1" customHeight="1">
      <c r="B106" s="114"/>
      <c r="D106" s="115" t="s">
        <v>1472</v>
      </c>
      <c r="E106" s="116"/>
      <c r="F106" s="116"/>
      <c r="G106" s="116"/>
      <c r="H106" s="116"/>
      <c r="I106" s="116"/>
      <c r="J106" s="117">
        <f>J167</f>
        <v>0</v>
      </c>
      <c r="L106" s="114"/>
    </row>
    <row r="107" spans="2:47" s="9" customFormat="1" ht="19.899999999999999" hidden="1" customHeight="1">
      <c r="B107" s="114"/>
      <c r="D107" s="115" t="s">
        <v>1473</v>
      </c>
      <c r="E107" s="116"/>
      <c r="F107" s="116"/>
      <c r="G107" s="116"/>
      <c r="H107" s="116"/>
      <c r="I107" s="116"/>
      <c r="J107" s="117">
        <f>J184</f>
        <v>0</v>
      </c>
      <c r="L107" s="114"/>
    </row>
    <row r="108" spans="2:47" s="8" customFormat="1" ht="24.95" hidden="1" customHeight="1">
      <c r="B108" s="110"/>
      <c r="D108" s="111" t="s">
        <v>1462</v>
      </c>
      <c r="E108" s="112"/>
      <c r="F108" s="112"/>
      <c r="G108" s="112"/>
      <c r="H108" s="112"/>
      <c r="I108" s="112"/>
      <c r="J108" s="113">
        <f>J207</f>
        <v>0</v>
      </c>
      <c r="L108" s="110"/>
    </row>
    <row r="109" spans="2:47" s="9" customFormat="1" ht="19.899999999999999" hidden="1" customHeight="1">
      <c r="B109" s="114"/>
      <c r="D109" s="115" t="s">
        <v>1474</v>
      </c>
      <c r="E109" s="116"/>
      <c r="F109" s="116"/>
      <c r="G109" s="116"/>
      <c r="H109" s="116"/>
      <c r="I109" s="116"/>
      <c r="J109" s="117">
        <f>J208</f>
        <v>0</v>
      </c>
      <c r="L109" s="114"/>
    </row>
    <row r="110" spans="2:47" s="8" customFormat="1" ht="24.95" hidden="1" customHeight="1">
      <c r="B110" s="110"/>
      <c r="D110" s="111" t="s">
        <v>1225</v>
      </c>
      <c r="E110" s="112"/>
      <c r="F110" s="112"/>
      <c r="G110" s="112"/>
      <c r="H110" s="112"/>
      <c r="I110" s="112"/>
      <c r="J110" s="113">
        <f>J217</f>
        <v>0</v>
      </c>
      <c r="L110" s="110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301" t="str">
        <f>E7</f>
        <v>Rozšírenie kapacít MŠ Oštepová 1, Košice</v>
      </c>
      <c r="F120" s="302"/>
      <c r="G120" s="302"/>
      <c r="H120" s="302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301" t="s">
        <v>278</v>
      </c>
      <c r="F122" s="265"/>
      <c r="G122" s="265"/>
      <c r="H122" s="265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271" t="s">
        <v>2334</v>
      </c>
      <c r="F124" s="303"/>
      <c r="G124" s="303"/>
      <c r="H124" s="303"/>
      <c r="L124" s="28"/>
    </row>
    <row r="125" spans="2:12" s="1" customFormat="1" ht="12" customHeight="1">
      <c r="B125" s="28"/>
      <c r="C125" s="23" t="s">
        <v>1460</v>
      </c>
      <c r="L125" s="28"/>
    </row>
    <row r="126" spans="2:12" s="1" customFormat="1" ht="16.5" customHeight="1">
      <c r="B126" s="28"/>
      <c r="E126" s="289" t="str">
        <f>E13</f>
        <v>SO.102_UK - Ústredné vykurovanie</v>
      </c>
      <c r="F126" s="303"/>
      <c r="G126" s="303"/>
      <c r="H126" s="303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P135+P144+P207+P217</f>
        <v>0</v>
      </c>
      <c r="Q134" s="52"/>
      <c r="R134" s="124">
        <f>R135+R144+R207+R217</f>
        <v>0</v>
      </c>
      <c r="S134" s="52"/>
      <c r="T134" s="125">
        <f>T135+T144+T207+T217</f>
        <v>0</v>
      </c>
      <c r="AT134" s="13" t="s">
        <v>73</v>
      </c>
      <c r="AU134" s="13" t="s">
        <v>287</v>
      </c>
      <c r="BK134" s="126">
        <f>BK135+BK144+BK207+BK217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</f>
        <v>0</v>
      </c>
      <c r="R135" s="133">
        <f>R136</f>
        <v>0</v>
      </c>
      <c r="T135" s="134">
        <f>T136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</f>
        <v>0</v>
      </c>
    </row>
    <row r="136" spans="2:65" s="11" customFormat="1" ht="22.9" customHeight="1">
      <c r="B136" s="127"/>
      <c r="D136" s="128" t="s">
        <v>73</v>
      </c>
      <c r="E136" s="137" t="s">
        <v>335</v>
      </c>
      <c r="F136" s="137" t="s">
        <v>336</v>
      </c>
      <c r="I136" s="130"/>
      <c r="J136" s="138">
        <f>BK136</f>
        <v>0</v>
      </c>
      <c r="L136" s="127"/>
      <c r="M136" s="132"/>
      <c r="P136" s="133">
        <f>SUM(P137:P143)</f>
        <v>0</v>
      </c>
      <c r="R136" s="133">
        <f>SUM(R137:R143)</f>
        <v>0</v>
      </c>
      <c r="T136" s="134">
        <f>SUM(T137:T143)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SUM(BK137:BK143)</f>
        <v>0</v>
      </c>
    </row>
    <row r="137" spans="2:65" s="1" customFormat="1" ht="24.2" customHeight="1">
      <c r="B137" s="28"/>
      <c r="C137" s="139" t="s">
        <v>81</v>
      </c>
      <c r="D137" s="139" t="s">
        <v>316</v>
      </c>
      <c r="E137" s="140" t="s">
        <v>1475</v>
      </c>
      <c r="F137" s="141" t="s">
        <v>1476</v>
      </c>
      <c r="G137" s="142" t="s">
        <v>1477</v>
      </c>
      <c r="H137" s="143">
        <v>40</v>
      </c>
      <c r="I137" s="144"/>
      <c r="J137" s="145">
        <f t="shared" ref="J137:J143" si="0">ROUND(I137*H137,2)</f>
        <v>0</v>
      </c>
      <c r="K137" s="146"/>
      <c r="L137" s="28"/>
      <c r="M137" s="147" t="s">
        <v>1</v>
      </c>
      <c r="N137" s="148" t="s">
        <v>40</v>
      </c>
      <c r="P137" s="149">
        <f t="shared" ref="P137:P143" si="1">O137*H137</f>
        <v>0</v>
      </c>
      <c r="Q137" s="149">
        <v>0</v>
      </c>
      <c r="R137" s="149">
        <f t="shared" ref="R137:R143" si="2">Q137*H137</f>
        <v>0</v>
      </c>
      <c r="S137" s="149">
        <v>0</v>
      </c>
      <c r="T137" s="150">
        <f t="shared" ref="T137:T143" si="3"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ref="BE137:BE143" si="4">IF(N137="základná",J137,0)</f>
        <v>0</v>
      </c>
      <c r="BF137" s="152">
        <f t="shared" ref="BF137:BF143" si="5">IF(N137="znížená",J137,0)</f>
        <v>0</v>
      </c>
      <c r="BG137" s="152">
        <f t="shared" ref="BG137:BG143" si="6">IF(N137="zákl. prenesená",J137,0)</f>
        <v>0</v>
      </c>
      <c r="BH137" s="152">
        <f t="shared" ref="BH137:BH143" si="7">IF(N137="zníž. prenesená",J137,0)</f>
        <v>0</v>
      </c>
      <c r="BI137" s="152">
        <f t="shared" ref="BI137:BI143" si="8">IF(N137="nulová",J137,0)</f>
        <v>0</v>
      </c>
      <c r="BJ137" s="13" t="s">
        <v>86</v>
      </c>
      <c r="BK137" s="152">
        <f t="shared" ref="BK137:BK143" si="9">ROUND(I137*H137,2)</f>
        <v>0</v>
      </c>
      <c r="BL137" s="13" t="s">
        <v>95</v>
      </c>
      <c r="BM137" s="151" t="s">
        <v>2713</v>
      </c>
    </row>
    <row r="138" spans="2:65" s="1" customFormat="1" ht="24.2" customHeight="1">
      <c r="B138" s="28"/>
      <c r="C138" s="139" t="s">
        <v>86</v>
      </c>
      <c r="D138" s="139" t="s">
        <v>316</v>
      </c>
      <c r="E138" s="140" t="s">
        <v>1479</v>
      </c>
      <c r="F138" s="141" t="s">
        <v>1480</v>
      </c>
      <c r="G138" s="142" t="s">
        <v>376</v>
      </c>
      <c r="H138" s="143">
        <v>1.5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2714</v>
      </c>
    </row>
    <row r="139" spans="2:65" s="1" customFormat="1" ht="24.2" customHeight="1">
      <c r="B139" s="28"/>
      <c r="C139" s="139" t="s">
        <v>90</v>
      </c>
      <c r="D139" s="139" t="s">
        <v>316</v>
      </c>
      <c r="E139" s="140" t="s">
        <v>1482</v>
      </c>
      <c r="F139" s="141" t="s">
        <v>476</v>
      </c>
      <c r="G139" s="142" t="s">
        <v>333</v>
      </c>
      <c r="H139" s="143">
        <v>1.218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2715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1484</v>
      </c>
      <c r="F140" s="141" t="s">
        <v>1485</v>
      </c>
      <c r="G140" s="142" t="s">
        <v>333</v>
      </c>
      <c r="H140" s="143">
        <v>1.218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2716</v>
      </c>
    </row>
    <row r="141" spans="2:65" s="1" customFormat="1" ht="21.75" customHeight="1">
      <c r="B141" s="28"/>
      <c r="C141" s="139" t="s">
        <v>330</v>
      </c>
      <c r="D141" s="139" t="s">
        <v>316</v>
      </c>
      <c r="E141" s="140" t="s">
        <v>479</v>
      </c>
      <c r="F141" s="141" t="s">
        <v>480</v>
      </c>
      <c r="G141" s="142" t="s">
        <v>333</v>
      </c>
      <c r="H141" s="143">
        <v>1.218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2717</v>
      </c>
    </row>
    <row r="142" spans="2:65" s="1" customFormat="1" ht="24.2" customHeight="1">
      <c r="B142" s="28"/>
      <c r="C142" s="139" t="s">
        <v>337</v>
      </c>
      <c r="D142" s="139" t="s">
        <v>316</v>
      </c>
      <c r="E142" s="140" t="s">
        <v>483</v>
      </c>
      <c r="F142" s="141" t="s">
        <v>484</v>
      </c>
      <c r="G142" s="142" t="s">
        <v>333</v>
      </c>
      <c r="H142" s="143">
        <v>12.18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2718</v>
      </c>
    </row>
    <row r="143" spans="2:65" s="1" customFormat="1" ht="24.2" customHeight="1">
      <c r="B143" s="28"/>
      <c r="C143" s="139" t="s">
        <v>342</v>
      </c>
      <c r="D143" s="139" t="s">
        <v>316</v>
      </c>
      <c r="E143" s="140" t="s">
        <v>499</v>
      </c>
      <c r="F143" s="141" t="s">
        <v>500</v>
      </c>
      <c r="G143" s="142" t="s">
        <v>333</v>
      </c>
      <c r="H143" s="143">
        <v>1.218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2719</v>
      </c>
    </row>
    <row r="144" spans="2:65" s="11" customFormat="1" ht="25.9" customHeight="1">
      <c r="B144" s="127"/>
      <c r="D144" s="128" t="s">
        <v>73</v>
      </c>
      <c r="E144" s="129" t="s">
        <v>508</v>
      </c>
      <c r="F144" s="129" t="s">
        <v>509</v>
      </c>
      <c r="I144" s="130"/>
      <c r="J144" s="131">
        <f>BK144</f>
        <v>0</v>
      </c>
      <c r="L144" s="127"/>
      <c r="M144" s="132"/>
      <c r="P144" s="133">
        <f>P145+P150+P167+P184</f>
        <v>0</v>
      </c>
      <c r="R144" s="133">
        <f>R145+R150+R167+R184</f>
        <v>0</v>
      </c>
      <c r="T144" s="134">
        <f>T145+T150+T167+T184</f>
        <v>0</v>
      </c>
      <c r="AR144" s="128" t="s">
        <v>86</v>
      </c>
      <c r="AT144" s="135" t="s">
        <v>73</v>
      </c>
      <c r="AU144" s="135" t="s">
        <v>74</v>
      </c>
      <c r="AY144" s="128" t="s">
        <v>314</v>
      </c>
      <c r="BK144" s="136">
        <f>BK145+BK150+BK167+BK184</f>
        <v>0</v>
      </c>
    </row>
    <row r="145" spans="2:65" s="11" customFormat="1" ht="22.9" customHeight="1">
      <c r="B145" s="127"/>
      <c r="D145" s="128" t="s">
        <v>73</v>
      </c>
      <c r="E145" s="137" t="s">
        <v>667</v>
      </c>
      <c r="F145" s="137" t="s">
        <v>668</v>
      </c>
      <c r="I145" s="130"/>
      <c r="J145" s="138">
        <f>BK145</f>
        <v>0</v>
      </c>
      <c r="L145" s="127"/>
      <c r="M145" s="132"/>
      <c r="P145" s="133">
        <f>SUM(P146:P149)</f>
        <v>0</v>
      </c>
      <c r="R145" s="133">
        <f>SUM(R146:R149)</f>
        <v>0</v>
      </c>
      <c r="T145" s="134">
        <f>SUM(T146:T149)</f>
        <v>0</v>
      </c>
      <c r="AR145" s="128" t="s">
        <v>86</v>
      </c>
      <c r="AT145" s="135" t="s">
        <v>73</v>
      </c>
      <c r="AU145" s="135" t="s">
        <v>81</v>
      </c>
      <c r="AY145" s="128" t="s">
        <v>314</v>
      </c>
      <c r="BK145" s="136">
        <f>SUM(BK146:BK149)</f>
        <v>0</v>
      </c>
    </row>
    <row r="146" spans="2:65" s="1" customFormat="1" ht="24.2" customHeight="1">
      <c r="B146" s="28"/>
      <c r="C146" s="139" t="s">
        <v>346</v>
      </c>
      <c r="D146" s="139" t="s">
        <v>316</v>
      </c>
      <c r="E146" s="140" t="s">
        <v>1490</v>
      </c>
      <c r="F146" s="141" t="s">
        <v>1491</v>
      </c>
      <c r="G146" s="142" t="s">
        <v>376</v>
      </c>
      <c r="H146" s="143">
        <v>12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378</v>
      </c>
      <c r="BM146" s="151" t="s">
        <v>2720</v>
      </c>
    </row>
    <row r="147" spans="2:65" s="1" customFormat="1" ht="33" customHeight="1">
      <c r="B147" s="28"/>
      <c r="C147" s="158" t="s">
        <v>335</v>
      </c>
      <c r="D147" s="158" t="s">
        <v>644</v>
      </c>
      <c r="E147" s="159" t="s">
        <v>1493</v>
      </c>
      <c r="F147" s="160" t="s">
        <v>1494</v>
      </c>
      <c r="G147" s="161" t="s">
        <v>376</v>
      </c>
      <c r="H147" s="162">
        <v>12.24</v>
      </c>
      <c r="I147" s="163"/>
      <c r="J147" s="164">
        <f>ROUND(I147*H147,2)</f>
        <v>0</v>
      </c>
      <c r="K147" s="165"/>
      <c r="L147" s="166"/>
      <c r="M147" s="167" t="s">
        <v>1</v>
      </c>
      <c r="N147" s="168" t="s">
        <v>40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442</v>
      </c>
      <c r="AT147" s="151" t="s">
        <v>644</v>
      </c>
      <c r="AU147" s="151" t="s">
        <v>86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378</v>
      </c>
      <c r="BM147" s="151" t="s">
        <v>2721</v>
      </c>
    </row>
    <row r="148" spans="2:65" s="1" customFormat="1" ht="24.2" customHeight="1">
      <c r="B148" s="28"/>
      <c r="C148" s="139" t="s">
        <v>353</v>
      </c>
      <c r="D148" s="139" t="s">
        <v>316</v>
      </c>
      <c r="E148" s="140" t="s">
        <v>1496</v>
      </c>
      <c r="F148" s="141" t="s">
        <v>679</v>
      </c>
      <c r="G148" s="142" t="s">
        <v>1497</v>
      </c>
      <c r="H148" s="171"/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378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378</v>
      </c>
      <c r="BM148" s="151" t="s">
        <v>2722</v>
      </c>
    </row>
    <row r="149" spans="2:65" s="1" customFormat="1" ht="24.2" customHeight="1">
      <c r="B149" s="28"/>
      <c r="C149" s="139" t="s">
        <v>357</v>
      </c>
      <c r="D149" s="139" t="s">
        <v>316</v>
      </c>
      <c r="E149" s="140" t="s">
        <v>1499</v>
      </c>
      <c r="F149" s="141" t="s">
        <v>1500</v>
      </c>
      <c r="G149" s="142" t="s">
        <v>1497</v>
      </c>
      <c r="H149" s="171"/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378</v>
      </c>
      <c r="BM149" s="151" t="s">
        <v>2723</v>
      </c>
    </row>
    <row r="150" spans="2:65" s="11" customFormat="1" ht="22.9" customHeight="1">
      <c r="B150" s="127"/>
      <c r="D150" s="128" t="s">
        <v>73</v>
      </c>
      <c r="E150" s="137" t="s">
        <v>1502</v>
      </c>
      <c r="F150" s="137" t="s">
        <v>1503</v>
      </c>
      <c r="I150" s="130"/>
      <c r="J150" s="138">
        <f>BK150</f>
        <v>0</v>
      </c>
      <c r="L150" s="127"/>
      <c r="M150" s="132"/>
      <c r="P150" s="133">
        <f>SUM(P151:P166)</f>
        <v>0</v>
      </c>
      <c r="R150" s="133">
        <f>SUM(R151:R166)</f>
        <v>0</v>
      </c>
      <c r="T150" s="134">
        <f>SUM(T151:T166)</f>
        <v>0</v>
      </c>
      <c r="AR150" s="128" t="s">
        <v>86</v>
      </c>
      <c r="AT150" s="135" t="s">
        <v>73</v>
      </c>
      <c r="AU150" s="135" t="s">
        <v>81</v>
      </c>
      <c r="AY150" s="128" t="s">
        <v>314</v>
      </c>
      <c r="BK150" s="136">
        <f>SUM(BK151:BK166)</f>
        <v>0</v>
      </c>
    </row>
    <row r="151" spans="2:65" s="1" customFormat="1" ht="24.2" customHeight="1">
      <c r="B151" s="28"/>
      <c r="C151" s="139" t="s">
        <v>361</v>
      </c>
      <c r="D151" s="139" t="s">
        <v>316</v>
      </c>
      <c r="E151" s="140" t="s">
        <v>1504</v>
      </c>
      <c r="F151" s="141" t="s">
        <v>1505</v>
      </c>
      <c r="G151" s="142" t="s">
        <v>376</v>
      </c>
      <c r="H151" s="143">
        <v>300</v>
      </c>
      <c r="I151" s="144"/>
      <c r="J151" s="145">
        <f t="shared" ref="J151:J166" si="10">ROUND(I151*H151,2)</f>
        <v>0</v>
      </c>
      <c r="K151" s="146"/>
      <c r="L151" s="28"/>
      <c r="M151" s="147" t="s">
        <v>1</v>
      </c>
      <c r="N151" s="148" t="s">
        <v>40</v>
      </c>
      <c r="P151" s="149">
        <f t="shared" ref="P151:P166" si="11">O151*H151</f>
        <v>0</v>
      </c>
      <c r="Q151" s="149">
        <v>0</v>
      </c>
      <c r="R151" s="149">
        <f t="shared" ref="R151:R166" si="12">Q151*H151</f>
        <v>0</v>
      </c>
      <c r="S151" s="149">
        <v>0</v>
      </c>
      <c r="T151" s="150">
        <f t="shared" ref="T151:T166" si="13">S151*H151</f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ref="BE151:BE166" si="14">IF(N151="základná",J151,0)</f>
        <v>0</v>
      </c>
      <c r="BF151" s="152">
        <f t="shared" ref="BF151:BF166" si="15">IF(N151="znížená",J151,0)</f>
        <v>0</v>
      </c>
      <c r="BG151" s="152">
        <f t="shared" ref="BG151:BG166" si="16">IF(N151="zákl. prenesená",J151,0)</f>
        <v>0</v>
      </c>
      <c r="BH151" s="152">
        <f t="shared" ref="BH151:BH166" si="17">IF(N151="zníž. prenesená",J151,0)</f>
        <v>0</v>
      </c>
      <c r="BI151" s="152">
        <f t="shared" ref="BI151:BI166" si="18">IF(N151="nulová",J151,0)</f>
        <v>0</v>
      </c>
      <c r="BJ151" s="13" t="s">
        <v>86</v>
      </c>
      <c r="BK151" s="152">
        <f t="shared" ref="BK151:BK166" si="19">ROUND(I151*H151,2)</f>
        <v>0</v>
      </c>
      <c r="BL151" s="13" t="s">
        <v>378</v>
      </c>
      <c r="BM151" s="151" t="s">
        <v>2724</v>
      </c>
    </row>
    <row r="152" spans="2:65" s="1" customFormat="1" ht="24.2" customHeight="1">
      <c r="B152" s="28"/>
      <c r="C152" s="139" t="s">
        <v>365</v>
      </c>
      <c r="D152" s="139" t="s">
        <v>316</v>
      </c>
      <c r="E152" s="140" t="s">
        <v>2725</v>
      </c>
      <c r="F152" s="141" t="s">
        <v>2726</v>
      </c>
      <c r="G152" s="142" t="s">
        <v>376</v>
      </c>
      <c r="H152" s="143">
        <v>13.4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2727</v>
      </c>
    </row>
    <row r="153" spans="2:65" s="1" customFormat="1" ht="24.2" customHeight="1">
      <c r="B153" s="28"/>
      <c r="C153" s="139" t="s">
        <v>369</v>
      </c>
      <c r="D153" s="139" t="s">
        <v>316</v>
      </c>
      <c r="E153" s="140" t="s">
        <v>1507</v>
      </c>
      <c r="F153" s="141" t="s">
        <v>1508</v>
      </c>
      <c r="G153" s="142" t="s">
        <v>376</v>
      </c>
      <c r="H153" s="143">
        <v>17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2728</v>
      </c>
    </row>
    <row r="154" spans="2:65" s="1" customFormat="1" ht="24.2" customHeight="1">
      <c r="B154" s="28"/>
      <c r="C154" s="139" t="s">
        <v>373</v>
      </c>
      <c r="D154" s="139" t="s">
        <v>316</v>
      </c>
      <c r="E154" s="140" t="s">
        <v>1510</v>
      </c>
      <c r="F154" s="141" t="s">
        <v>1511</v>
      </c>
      <c r="G154" s="142" t="s">
        <v>376</v>
      </c>
      <c r="H154" s="143">
        <v>41.8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2729</v>
      </c>
    </row>
    <row r="155" spans="2:65" s="1" customFormat="1" ht="24.2" customHeight="1">
      <c r="B155" s="28"/>
      <c r="C155" s="139" t="s">
        <v>378</v>
      </c>
      <c r="D155" s="139" t="s">
        <v>316</v>
      </c>
      <c r="E155" s="140" t="s">
        <v>1516</v>
      </c>
      <c r="F155" s="141" t="s">
        <v>1517</v>
      </c>
      <c r="G155" s="142" t="s">
        <v>376</v>
      </c>
      <c r="H155" s="143">
        <v>72.2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378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2730</v>
      </c>
    </row>
    <row r="156" spans="2:65" s="1" customFormat="1" ht="16.5" customHeight="1">
      <c r="B156" s="28"/>
      <c r="C156" s="139" t="s">
        <v>382</v>
      </c>
      <c r="D156" s="139" t="s">
        <v>316</v>
      </c>
      <c r="E156" s="140" t="s">
        <v>1513</v>
      </c>
      <c r="F156" s="141" t="s">
        <v>1514</v>
      </c>
      <c r="G156" s="142" t="s">
        <v>396</v>
      </c>
      <c r="H156" s="143">
        <v>2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2731</v>
      </c>
    </row>
    <row r="157" spans="2:65" s="1" customFormat="1" ht="16.5" customHeight="1">
      <c r="B157" s="28"/>
      <c r="C157" s="139" t="s">
        <v>386</v>
      </c>
      <c r="D157" s="139" t="s">
        <v>316</v>
      </c>
      <c r="E157" s="140" t="s">
        <v>1519</v>
      </c>
      <c r="F157" s="141" t="s">
        <v>1520</v>
      </c>
      <c r="G157" s="142" t="s">
        <v>376</v>
      </c>
      <c r="H157" s="143">
        <v>330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2732</v>
      </c>
    </row>
    <row r="158" spans="2:65" s="1" customFormat="1" ht="44.25" customHeight="1">
      <c r="B158" s="28"/>
      <c r="C158" s="158" t="s">
        <v>390</v>
      </c>
      <c r="D158" s="158" t="s">
        <v>644</v>
      </c>
      <c r="E158" s="159" t="s">
        <v>1522</v>
      </c>
      <c r="F158" s="160" t="s">
        <v>1523</v>
      </c>
      <c r="G158" s="161" t="s">
        <v>376</v>
      </c>
      <c r="H158" s="162">
        <v>330</v>
      </c>
      <c r="I158" s="163"/>
      <c r="J158" s="164">
        <f t="shared" si="10"/>
        <v>0</v>
      </c>
      <c r="K158" s="165"/>
      <c r="L158" s="166"/>
      <c r="M158" s="167" t="s">
        <v>1</v>
      </c>
      <c r="N158" s="16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2733</v>
      </c>
    </row>
    <row r="159" spans="2:65" s="1" customFormat="1" ht="21.75" customHeight="1">
      <c r="B159" s="28"/>
      <c r="C159" s="139" t="s">
        <v>7</v>
      </c>
      <c r="D159" s="139" t="s">
        <v>316</v>
      </c>
      <c r="E159" s="140" t="s">
        <v>1525</v>
      </c>
      <c r="F159" s="141" t="s">
        <v>1526</v>
      </c>
      <c r="G159" s="142" t="s">
        <v>396</v>
      </c>
      <c r="H159" s="143">
        <v>64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2734</v>
      </c>
    </row>
    <row r="160" spans="2:65" s="1" customFormat="1" ht="16.5" customHeight="1">
      <c r="B160" s="28"/>
      <c r="C160" s="158" t="s">
        <v>398</v>
      </c>
      <c r="D160" s="158" t="s">
        <v>644</v>
      </c>
      <c r="E160" s="159" t="s">
        <v>1528</v>
      </c>
      <c r="F160" s="160" t="s">
        <v>1529</v>
      </c>
      <c r="G160" s="161" t="s">
        <v>396</v>
      </c>
      <c r="H160" s="162">
        <v>64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2735</v>
      </c>
    </row>
    <row r="161" spans="2:65" s="1" customFormat="1" ht="16.5" customHeight="1">
      <c r="B161" s="28"/>
      <c r="C161" s="139" t="s">
        <v>402</v>
      </c>
      <c r="D161" s="139" t="s">
        <v>316</v>
      </c>
      <c r="E161" s="140" t="s">
        <v>1531</v>
      </c>
      <c r="F161" s="141" t="s">
        <v>1532</v>
      </c>
      <c r="G161" s="142" t="s">
        <v>396</v>
      </c>
      <c r="H161" s="143">
        <v>32</v>
      </c>
      <c r="I161" s="144"/>
      <c r="J161" s="145">
        <f t="shared" si="10"/>
        <v>0</v>
      </c>
      <c r="K161" s="146"/>
      <c r="L161" s="28"/>
      <c r="M161" s="147" t="s">
        <v>1</v>
      </c>
      <c r="N161" s="14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2736</v>
      </c>
    </row>
    <row r="162" spans="2:65" s="1" customFormat="1" ht="16.5" customHeight="1">
      <c r="B162" s="28"/>
      <c r="C162" s="158" t="s">
        <v>406</v>
      </c>
      <c r="D162" s="158" t="s">
        <v>644</v>
      </c>
      <c r="E162" s="159" t="s">
        <v>1534</v>
      </c>
      <c r="F162" s="160" t="s">
        <v>1535</v>
      </c>
      <c r="G162" s="161" t="s">
        <v>396</v>
      </c>
      <c r="H162" s="162">
        <v>32</v>
      </c>
      <c r="I162" s="163"/>
      <c r="J162" s="164">
        <f t="shared" si="10"/>
        <v>0</v>
      </c>
      <c r="K162" s="165"/>
      <c r="L162" s="166"/>
      <c r="M162" s="167" t="s">
        <v>1</v>
      </c>
      <c r="N162" s="16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2737</v>
      </c>
    </row>
    <row r="163" spans="2:65" s="1" customFormat="1" ht="24.2" customHeight="1">
      <c r="B163" s="28"/>
      <c r="C163" s="139" t="s">
        <v>410</v>
      </c>
      <c r="D163" s="139" t="s">
        <v>316</v>
      </c>
      <c r="E163" s="140" t="s">
        <v>1537</v>
      </c>
      <c r="F163" s="141" t="s">
        <v>1538</v>
      </c>
      <c r="G163" s="142" t="s">
        <v>1497</v>
      </c>
      <c r="H163" s="171"/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2738</v>
      </c>
    </row>
    <row r="164" spans="2:65" s="1" customFormat="1" ht="16.5" customHeight="1">
      <c r="B164" s="28"/>
      <c r="C164" s="139" t="s">
        <v>414</v>
      </c>
      <c r="D164" s="139" t="s">
        <v>316</v>
      </c>
      <c r="E164" s="140" t="s">
        <v>1540</v>
      </c>
      <c r="F164" s="141" t="s">
        <v>1541</v>
      </c>
      <c r="G164" s="142" t="s">
        <v>376</v>
      </c>
      <c r="H164" s="143">
        <v>330</v>
      </c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2739</v>
      </c>
    </row>
    <row r="165" spans="2:65" s="1" customFormat="1" ht="24.2" customHeight="1">
      <c r="B165" s="28"/>
      <c r="C165" s="139" t="s">
        <v>418</v>
      </c>
      <c r="D165" s="139" t="s">
        <v>316</v>
      </c>
      <c r="E165" s="140" t="s">
        <v>1543</v>
      </c>
      <c r="F165" s="141" t="s">
        <v>1544</v>
      </c>
      <c r="G165" s="142" t="s">
        <v>1497</v>
      </c>
      <c r="H165" s="171"/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2740</v>
      </c>
    </row>
    <row r="166" spans="2:65" s="1" customFormat="1" ht="24.2" customHeight="1">
      <c r="B166" s="28"/>
      <c r="C166" s="139" t="s">
        <v>422</v>
      </c>
      <c r="D166" s="139" t="s">
        <v>316</v>
      </c>
      <c r="E166" s="140" t="s">
        <v>1546</v>
      </c>
      <c r="F166" s="141" t="s">
        <v>1547</v>
      </c>
      <c r="G166" s="142" t="s">
        <v>1497</v>
      </c>
      <c r="H166" s="171"/>
      <c r="I166" s="144"/>
      <c r="J166" s="145">
        <f t="shared" si="10"/>
        <v>0</v>
      </c>
      <c r="K166" s="146"/>
      <c r="L166" s="28"/>
      <c r="M166" s="147" t="s">
        <v>1</v>
      </c>
      <c r="N166" s="148" t="s">
        <v>40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2741</v>
      </c>
    </row>
    <row r="167" spans="2:65" s="11" customFormat="1" ht="22.9" customHeight="1">
      <c r="B167" s="127"/>
      <c r="D167" s="128" t="s">
        <v>73</v>
      </c>
      <c r="E167" s="137" t="s">
        <v>1549</v>
      </c>
      <c r="F167" s="137" t="s">
        <v>1550</v>
      </c>
      <c r="I167" s="130"/>
      <c r="J167" s="138">
        <f>BK167</f>
        <v>0</v>
      </c>
      <c r="L167" s="127"/>
      <c r="M167" s="132"/>
      <c r="P167" s="133">
        <f>SUM(P168:P183)</f>
        <v>0</v>
      </c>
      <c r="R167" s="133">
        <f>SUM(R168:R183)</f>
        <v>0</v>
      </c>
      <c r="T167" s="134">
        <f>SUM(T168:T183)</f>
        <v>0</v>
      </c>
      <c r="AR167" s="128" t="s">
        <v>86</v>
      </c>
      <c r="AT167" s="135" t="s">
        <v>73</v>
      </c>
      <c r="AU167" s="135" t="s">
        <v>81</v>
      </c>
      <c r="AY167" s="128" t="s">
        <v>314</v>
      </c>
      <c r="BK167" s="136">
        <f>SUM(BK168:BK183)</f>
        <v>0</v>
      </c>
    </row>
    <row r="168" spans="2:65" s="1" customFormat="1" ht="24.2" customHeight="1">
      <c r="B168" s="28"/>
      <c r="C168" s="139" t="s">
        <v>426</v>
      </c>
      <c r="D168" s="139" t="s">
        <v>316</v>
      </c>
      <c r="E168" s="140" t="s">
        <v>1551</v>
      </c>
      <c r="F168" s="141" t="s">
        <v>1552</v>
      </c>
      <c r="G168" s="142" t="s">
        <v>396</v>
      </c>
      <c r="H168" s="143">
        <v>60</v>
      </c>
      <c r="I168" s="144"/>
      <c r="J168" s="145">
        <f t="shared" ref="J168:J183" si="20">ROUND(I168*H168,2)</f>
        <v>0</v>
      </c>
      <c r="K168" s="146"/>
      <c r="L168" s="28"/>
      <c r="M168" s="147" t="s">
        <v>1</v>
      </c>
      <c r="N168" s="148" t="s">
        <v>40</v>
      </c>
      <c r="P168" s="149">
        <f t="shared" ref="P168:P183" si="21">O168*H168</f>
        <v>0</v>
      </c>
      <c r="Q168" s="149">
        <v>0</v>
      </c>
      <c r="R168" s="149">
        <f t="shared" ref="R168:R183" si="22">Q168*H168</f>
        <v>0</v>
      </c>
      <c r="S168" s="149">
        <v>0</v>
      </c>
      <c r="T168" s="150">
        <f t="shared" ref="T168:T183" si="23">S168*H168</f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 t="shared" ref="BE168:BE183" si="24">IF(N168="základná",J168,0)</f>
        <v>0</v>
      </c>
      <c r="BF168" s="152">
        <f t="shared" ref="BF168:BF183" si="25">IF(N168="znížená",J168,0)</f>
        <v>0</v>
      </c>
      <c r="BG168" s="152">
        <f t="shared" ref="BG168:BG183" si="26">IF(N168="zákl. prenesená",J168,0)</f>
        <v>0</v>
      </c>
      <c r="BH168" s="152">
        <f t="shared" ref="BH168:BH183" si="27">IF(N168="zníž. prenesená",J168,0)</f>
        <v>0</v>
      </c>
      <c r="BI168" s="152">
        <f t="shared" ref="BI168:BI183" si="28">IF(N168="nulová",J168,0)</f>
        <v>0</v>
      </c>
      <c r="BJ168" s="13" t="s">
        <v>86</v>
      </c>
      <c r="BK168" s="152">
        <f t="shared" ref="BK168:BK183" si="29">ROUND(I168*H168,2)</f>
        <v>0</v>
      </c>
      <c r="BL168" s="13" t="s">
        <v>378</v>
      </c>
      <c r="BM168" s="151" t="s">
        <v>2742</v>
      </c>
    </row>
    <row r="169" spans="2:65" s="1" customFormat="1" ht="16.5" customHeight="1">
      <c r="B169" s="28"/>
      <c r="C169" s="139" t="s">
        <v>430</v>
      </c>
      <c r="D169" s="139" t="s">
        <v>316</v>
      </c>
      <c r="E169" s="140" t="s">
        <v>1554</v>
      </c>
      <c r="F169" s="141" t="s">
        <v>1555</v>
      </c>
      <c r="G169" s="142" t="s">
        <v>396</v>
      </c>
      <c r="H169" s="143">
        <v>32</v>
      </c>
      <c r="I169" s="144"/>
      <c r="J169" s="145">
        <f t="shared" si="20"/>
        <v>0</v>
      </c>
      <c r="K169" s="146"/>
      <c r="L169" s="28"/>
      <c r="M169" s="147" t="s">
        <v>1</v>
      </c>
      <c r="N169" s="148" t="s">
        <v>40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378</v>
      </c>
      <c r="BM169" s="151" t="s">
        <v>2743</v>
      </c>
    </row>
    <row r="170" spans="2:65" s="1" customFormat="1" ht="16.5" customHeight="1">
      <c r="B170" s="28"/>
      <c r="C170" s="158" t="s">
        <v>434</v>
      </c>
      <c r="D170" s="158" t="s">
        <v>644</v>
      </c>
      <c r="E170" s="159" t="s">
        <v>1557</v>
      </c>
      <c r="F170" s="160" t="s">
        <v>1558</v>
      </c>
      <c r="G170" s="161" t="s">
        <v>396</v>
      </c>
      <c r="H170" s="162">
        <v>16</v>
      </c>
      <c r="I170" s="163"/>
      <c r="J170" s="164">
        <f t="shared" si="20"/>
        <v>0</v>
      </c>
      <c r="K170" s="165"/>
      <c r="L170" s="166"/>
      <c r="M170" s="167" t="s">
        <v>1</v>
      </c>
      <c r="N170" s="168" t="s">
        <v>40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378</v>
      </c>
      <c r="BM170" s="151" t="s">
        <v>2744</v>
      </c>
    </row>
    <row r="171" spans="2:65" s="1" customFormat="1" ht="16.5" customHeight="1">
      <c r="B171" s="28"/>
      <c r="C171" s="158" t="s">
        <v>438</v>
      </c>
      <c r="D171" s="158" t="s">
        <v>644</v>
      </c>
      <c r="E171" s="159" t="s">
        <v>1560</v>
      </c>
      <c r="F171" s="160" t="s">
        <v>1561</v>
      </c>
      <c r="G171" s="161" t="s">
        <v>396</v>
      </c>
      <c r="H171" s="162">
        <v>16</v>
      </c>
      <c r="I171" s="163"/>
      <c r="J171" s="164">
        <f t="shared" si="20"/>
        <v>0</v>
      </c>
      <c r="K171" s="165"/>
      <c r="L171" s="166"/>
      <c r="M171" s="167" t="s">
        <v>1</v>
      </c>
      <c r="N171" s="168" t="s">
        <v>40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86</v>
      </c>
      <c r="BK171" s="152">
        <f t="shared" si="29"/>
        <v>0</v>
      </c>
      <c r="BL171" s="13" t="s">
        <v>378</v>
      </c>
      <c r="BM171" s="151" t="s">
        <v>2745</v>
      </c>
    </row>
    <row r="172" spans="2:65" s="1" customFormat="1" ht="16.5" customHeight="1">
      <c r="B172" s="28"/>
      <c r="C172" s="139" t="s">
        <v>442</v>
      </c>
      <c r="D172" s="139" t="s">
        <v>316</v>
      </c>
      <c r="E172" s="140" t="s">
        <v>2746</v>
      </c>
      <c r="F172" s="141" t="s">
        <v>2747</v>
      </c>
      <c r="G172" s="142" t="s">
        <v>396</v>
      </c>
      <c r="H172" s="143">
        <v>1</v>
      </c>
      <c r="I172" s="144"/>
      <c r="J172" s="145">
        <f t="shared" si="20"/>
        <v>0</v>
      </c>
      <c r="K172" s="146"/>
      <c r="L172" s="28"/>
      <c r="M172" s="147" t="s">
        <v>1</v>
      </c>
      <c r="N172" s="148" t="s">
        <v>40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86</v>
      </c>
      <c r="BK172" s="152">
        <f t="shared" si="29"/>
        <v>0</v>
      </c>
      <c r="BL172" s="13" t="s">
        <v>378</v>
      </c>
      <c r="BM172" s="151" t="s">
        <v>2748</v>
      </c>
    </row>
    <row r="173" spans="2:65" s="1" customFormat="1" ht="49.15" customHeight="1">
      <c r="B173" s="28"/>
      <c r="C173" s="158" t="s">
        <v>446</v>
      </c>
      <c r="D173" s="158" t="s">
        <v>644</v>
      </c>
      <c r="E173" s="159" t="s">
        <v>2749</v>
      </c>
      <c r="F173" s="160" t="s">
        <v>2750</v>
      </c>
      <c r="G173" s="161" t="s">
        <v>396</v>
      </c>
      <c r="H173" s="162">
        <v>1</v>
      </c>
      <c r="I173" s="163"/>
      <c r="J173" s="164">
        <f t="shared" si="20"/>
        <v>0</v>
      </c>
      <c r="K173" s="165"/>
      <c r="L173" s="166"/>
      <c r="M173" s="167" t="s">
        <v>1</v>
      </c>
      <c r="N173" s="168" t="s">
        <v>40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86</v>
      </c>
      <c r="BK173" s="152">
        <f t="shared" si="29"/>
        <v>0</v>
      </c>
      <c r="BL173" s="13" t="s">
        <v>378</v>
      </c>
      <c r="BM173" s="151" t="s">
        <v>2751</v>
      </c>
    </row>
    <row r="174" spans="2:65" s="1" customFormat="1" ht="16.5" customHeight="1">
      <c r="B174" s="28"/>
      <c r="C174" s="139" t="s">
        <v>450</v>
      </c>
      <c r="D174" s="139" t="s">
        <v>316</v>
      </c>
      <c r="E174" s="140" t="s">
        <v>1563</v>
      </c>
      <c r="F174" s="141" t="s">
        <v>1564</v>
      </c>
      <c r="G174" s="142" t="s">
        <v>396</v>
      </c>
      <c r="H174" s="143">
        <v>4</v>
      </c>
      <c r="I174" s="144"/>
      <c r="J174" s="145">
        <f t="shared" si="20"/>
        <v>0</v>
      </c>
      <c r="K174" s="146"/>
      <c r="L174" s="28"/>
      <c r="M174" s="147" t="s">
        <v>1</v>
      </c>
      <c r="N174" s="148" t="s">
        <v>40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86</v>
      </c>
      <c r="BK174" s="152">
        <f t="shared" si="29"/>
        <v>0</v>
      </c>
      <c r="BL174" s="13" t="s">
        <v>378</v>
      </c>
      <c r="BM174" s="151" t="s">
        <v>2752</v>
      </c>
    </row>
    <row r="175" spans="2:65" s="1" customFormat="1" ht="44.25" customHeight="1">
      <c r="B175" s="28"/>
      <c r="C175" s="158" t="s">
        <v>454</v>
      </c>
      <c r="D175" s="158" t="s">
        <v>644</v>
      </c>
      <c r="E175" s="159" t="s">
        <v>1566</v>
      </c>
      <c r="F175" s="160" t="s">
        <v>1567</v>
      </c>
      <c r="G175" s="161" t="s">
        <v>396</v>
      </c>
      <c r="H175" s="162">
        <v>4</v>
      </c>
      <c r="I175" s="163"/>
      <c r="J175" s="164">
        <f t="shared" si="20"/>
        <v>0</v>
      </c>
      <c r="K175" s="165"/>
      <c r="L175" s="166"/>
      <c r="M175" s="167" t="s">
        <v>1</v>
      </c>
      <c r="N175" s="168" t="s">
        <v>40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86</v>
      </c>
      <c r="BK175" s="152">
        <f t="shared" si="29"/>
        <v>0</v>
      </c>
      <c r="BL175" s="13" t="s">
        <v>378</v>
      </c>
      <c r="BM175" s="151" t="s">
        <v>2753</v>
      </c>
    </row>
    <row r="176" spans="2:65" s="1" customFormat="1" ht="16.5" customHeight="1">
      <c r="B176" s="28"/>
      <c r="C176" s="139" t="s">
        <v>458</v>
      </c>
      <c r="D176" s="139" t="s">
        <v>316</v>
      </c>
      <c r="E176" s="140" t="s">
        <v>1569</v>
      </c>
      <c r="F176" s="141" t="s">
        <v>1570</v>
      </c>
      <c r="G176" s="142" t="s">
        <v>396</v>
      </c>
      <c r="H176" s="143">
        <v>5</v>
      </c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378</v>
      </c>
      <c r="BM176" s="151" t="s">
        <v>2754</v>
      </c>
    </row>
    <row r="177" spans="2:65" s="1" customFormat="1" ht="37.9" customHeight="1">
      <c r="B177" s="28"/>
      <c r="C177" s="158" t="s">
        <v>462</v>
      </c>
      <c r="D177" s="158" t="s">
        <v>644</v>
      </c>
      <c r="E177" s="159" t="s">
        <v>1572</v>
      </c>
      <c r="F177" s="160" t="s">
        <v>1573</v>
      </c>
      <c r="G177" s="161" t="s">
        <v>396</v>
      </c>
      <c r="H177" s="162">
        <v>1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2755</v>
      </c>
    </row>
    <row r="178" spans="2:65" s="1" customFormat="1" ht="44.25" customHeight="1">
      <c r="B178" s="28"/>
      <c r="C178" s="158" t="s">
        <v>466</v>
      </c>
      <c r="D178" s="158" t="s">
        <v>644</v>
      </c>
      <c r="E178" s="159" t="s">
        <v>1575</v>
      </c>
      <c r="F178" s="160" t="s">
        <v>1576</v>
      </c>
      <c r="G178" s="161" t="s">
        <v>396</v>
      </c>
      <c r="H178" s="162">
        <v>4</v>
      </c>
      <c r="I178" s="163"/>
      <c r="J178" s="164">
        <f t="shared" si="20"/>
        <v>0</v>
      </c>
      <c r="K178" s="165"/>
      <c r="L178" s="166"/>
      <c r="M178" s="167" t="s">
        <v>1</v>
      </c>
      <c r="N178" s="168" t="s">
        <v>40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2756</v>
      </c>
    </row>
    <row r="179" spans="2:65" s="1" customFormat="1" ht="21.75" customHeight="1">
      <c r="B179" s="28"/>
      <c r="C179" s="139" t="s">
        <v>470</v>
      </c>
      <c r="D179" s="139" t="s">
        <v>316</v>
      </c>
      <c r="E179" s="140" t="s">
        <v>1578</v>
      </c>
      <c r="F179" s="141" t="s">
        <v>1579</v>
      </c>
      <c r="G179" s="142" t="s">
        <v>1580</v>
      </c>
      <c r="H179" s="143">
        <v>16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2757</v>
      </c>
    </row>
    <row r="180" spans="2:65" s="1" customFormat="1" ht="55.5" customHeight="1">
      <c r="B180" s="28"/>
      <c r="C180" s="158" t="s">
        <v>474</v>
      </c>
      <c r="D180" s="158" t="s">
        <v>644</v>
      </c>
      <c r="E180" s="159" t="s">
        <v>1582</v>
      </c>
      <c r="F180" s="160" t="s">
        <v>1583</v>
      </c>
      <c r="G180" s="161" t="s">
        <v>396</v>
      </c>
      <c r="H180" s="162">
        <v>16</v>
      </c>
      <c r="I180" s="163"/>
      <c r="J180" s="164">
        <f t="shared" si="20"/>
        <v>0</v>
      </c>
      <c r="K180" s="165"/>
      <c r="L180" s="166"/>
      <c r="M180" s="167" t="s">
        <v>1</v>
      </c>
      <c r="N180" s="168" t="s">
        <v>40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2758</v>
      </c>
    </row>
    <row r="181" spans="2:65" s="1" customFormat="1" ht="21.75" customHeight="1">
      <c r="B181" s="28"/>
      <c r="C181" s="139" t="s">
        <v>478</v>
      </c>
      <c r="D181" s="139" t="s">
        <v>316</v>
      </c>
      <c r="E181" s="140" t="s">
        <v>1585</v>
      </c>
      <c r="F181" s="141" t="s">
        <v>1586</v>
      </c>
      <c r="G181" s="142" t="s">
        <v>1497</v>
      </c>
      <c r="H181" s="171"/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2759</v>
      </c>
    </row>
    <row r="182" spans="2:65" s="1" customFormat="1" ht="24.2" customHeight="1">
      <c r="B182" s="28"/>
      <c r="C182" s="139" t="s">
        <v>482</v>
      </c>
      <c r="D182" s="139" t="s">
        <v>316</v>
      </c>
      <c r="E182" s="140" t="s">
        <v>1588</v>
      </c>
      <c r="F182" s="141" t="s">
        <v>1589</v>
      </c>
      <c r="G182" s="142" t="s">
        <v>1497</v>
      </c>
      <c r="H182" s="171"/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2760</v>
      </c>
    </row>
    <row r="183" spans="2:65" s="1" customFormat="1" ht="37.9" customHeight="1">
      <c r="B183" s="28"/>
      <c r="C183" s="139" t="s">
        <v>486</v>
      </c>
      <c r="D183" s="139" t="s">
        <v>316</v>
      </c>
      <c r="E183" s="140" t="s">
        <v>1591</v>
      </c>
      <c r="F183" s="141" t="s">
        <v>1592</v>
      </c>
      <c r="G183" s="142" t="s">
        <v>1593</v>
      </c>
      <c r="H183" s="143">
        <v>133.16999999999999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2761</v>
      </c>
    </row>
    <row r="184" spans="2:65" s="11" customFormat="1" ht="22.9" customHeight="1">
      <c r="B184" s="127"/>
      <c r="D184" s="128" t="s">
        <v>73</v>
      </c>
      <c r="E184" s="137" t="s">
        <v>1595</v>
      </c>
      <c r="F184" s="137" t="s">
        <v>1596</v>
      </c>
      <c r="I184" s="130"/>
      <c r="J184" s="138">
        <f>BK184</f>
        <v>0</v>
      </c>
      <c r="L184" s="127"/>
      <c r="M184" s="132"/>
      <c r="P184" s="133">
        <f>SUM(P185:P206)</f>
        <v>0</v>
      </c>
      <c r="R184" s="133">
        <f>SUM(R185:R206)</f>
        <v>0</v>
      </c>
      <c r="T184" s="134">
        <f>SUM(T185:T206)</f>
        <v>0</v>
      </c>
      <c r="AR184" s="128" t="s">
        <v>86</v>
      </c>
      <c r="AT184" s="135" t="s">
        <v>73</v>
      </c>
      <c r="AU184" s="135" t="s">
        <v>81</v>
      </c>
      <c r="AY184" s="128" t="s">
        <v>314</v>
      </c>
      <c r="BK184" s="136">
        <f>SUM(BK185:BK206)</f>
        <v>0</v>
      </c>
    </row>
    <row r="185" spans="2:65" s="1" customFormat="1" ht="16.5" customHeight="1">
      <c r="B185" s="28"/>
      <c r="C185" s="139" t="s">
        <v>490</v>
      </c>
      <c r="D185" s="139" t="s">
        <v>316</v>
      </c>
      <c r="E185" s="140" t="s">
        <v>1597</v>
      </c>
      <c r="F185" s="141" t="s">
        <v>1598</v>
      </c>
      <c r="G185" s="142" t="s">
        <v>396</v>
      </c>
      <c r="H185" s="143">
        <v>30</v>
      </c>
      <c r="I185" s="144"/>
      <c r="J185" s="145">
        <f t="shared" ref="J185:J206" si="30">ROUND(I185*H185,2)</f>
        <v>0</v>
      </c>
      <c r="K185" s="146"/>
      <c r="L185" s="28"/>
      <c r="M185" s="147" t="s">
        <v>1</v>
      </c>
      <c r="N185" s="148" t="s">
        <v>40</v>
      </c>
      <c r="P185" s="149">
        <f t="shared" ref="P185:P206" si="31">O185*H185</f>
        <v>0</v>
      </c>
      <c r="Q185" s="149">
        <v>0</v>
      </c>
      <c r="R185" s="149">
        <f t="shared" ref="R185:R206" si="32">Q185*H185</f>
        <v>0</v>
      </c>
      <c r="S185" s="149">
        <v>0</v>
      </c>
      <c r="T185" s="150">
        <f t="shared" ref="T185:T206" si="33">S185*H185</f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ref="BE185:BE206" si="34">IF(N185="základná",J185,0)</f>
        <v>0</v>
      </c>
      <c r="BF185" s="152">
        <f t="shared" ref="BF185:BF206" si="35">IF(N185="znížená",J185,0)</f>
        <v>0</v>
      </c>
      <c r="BG185" s="152">
        <f t="shared" ref="BG185:BG206" si="36">IF(N185="zákl. prenesená",J185,0)</f>
        <v>0</v>
      </c>
      <c r="BH185" s="152">
        <f t="shared" ref="BH185:BH206" si="37">IF(N185="zníž. prenesená",J185,0)</f>
        <v>0</v>
      </c>
      <c r="BI185" s="152">
        <f t="shared" ref="BI185:BI206" si="38">IF(N185="nulová",J185,0)</f>
        <v>0</v>
      </c>
      <c r="BJ185" s="13" t="s">
        <v>86</v>
      </c>
      <c r="BK185" s="152">
        <f t="shared" ref="BK185:BK206" si="39">ROUND(I185*H185,2)</f>
        <v>0</v>
      </c>
      <c r="BL185" s="13" t="s">
        <v>378</v>
      </c>
      <c r="BM185" s="151" t="s">
        <v>2762</v>
      </c>
    </row>
    <row r="186" spans="2:65" s="1" customFormat="1" ht="33" customHeight="1">
      <c r="B186" s="28"/>
      <c r="C186" s="139" t="s">
        <v>494</v>
      </c>
      <c r="D186" s="139" t="s">
        <v>316</v>
      </c>
      <c r="E186" s="140" t="s">
        <v>1600</v>
      </c>
      <c r="F186" s="141" t="s">
        <v>1601</v>
      </c>
      <c r="G186" s="142" t="s">
        <v>396</v>
      </c>
      <c r="H186" s="143">
        <v>6</v>
      </c>
      <c r="I186" s="144"/>
      <c r="J186" s="145">
        <f t="shared" si="30"/>
        <v>0</v>
      </c>
      <c r="K186" s="146"/>
      <c r="L186" s="28"/>
      <c r="M186" s="147" t="s">
        <v>1</v>
      </c>
      <c r="N186" s="148" t="s">
        <v>40</v>
      </c>
      <c r="P186" s="149">
        <f t="shared" si="31"/>
        <v>0</v>
      </c>
      <c r="Q186" s="149">
        <v>0</v>
      </c>
      <c r="R186" s="149">
        <f t="shared" si="32"/>
        <v>0</v>
      </c>
      <c r="S186" s="149">
        <v>0</v>
      </c>
      <c r="T186" s="150">
        <f t="shared" si="33"/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si="34"/>
        <v>0</v>
      </c>
      <c r="BF186" s="152">
        <f t="shared" si="35"/>
        <v>0</v>
      </c>
      <c r="BG186" s="152">
        <f t="shared" si="36"/>
        <v>0</v>
      </c>
      <c r="BH186" s="152">
        <f t="shared" si="37"/>
        <v>0</v>
      </c>
      <c r="BI186" s="152">
        <f t="shared" si="38"/>
        <v>0</v>
      </c>
      <c r="BJ186" s="13" t="s">
        <v>86</v>
      </c>
      <c r="BK186" s="152">
        <f t="shared" si="39"/>
        <v>0</v>
      </c>
      <c r="BL186" s="13" t="s">
        <v>378</v>
      </c>
      <c r="BM186" s="151" t="s">
        <v>2763</v>
      </c>
    </row>
    <row r="187" spans="2:65" s="1" customFormat="1" ht="37.9" customHeight="1">
      <c r="B187" s="28"/>
      <c r="C187" s="158" t="s">
        <v>498</v>
      </c>
      <c r="D187" s="158" t="s">
        <v>644</v>
      </c>
      <c r="E187" s="159" t="s">
        <v>1603</v>
      </c>
      <c r="F187" s="160" t="s">
        <v>1604</v>
      </c>
      <c r="G187" s="161" t="s">
        <v>396</v>
      </c>
      <c r="H187" s="162">
        <v>6</v>
      </c>
      <c r="I187" s="163"/>
      <c r="J187" s="164">
        <f t="shared" si="30"/>
        <v>0</v>
      </c>
      <c r="K187" s="165"/>
      <c r="L187" s="166"/>
      <c r="M187" s="167" t="s">
        <v>1</v>
      </c>
      <c r="N187" s="168" t="s">
        <v>40</v>
      </c>
      <c r="P187" s="149">
        <f t="shared" si="31"/>
        <v>0</v>
      </c>
      <c r="Q187" s="149">
        <v>0</v>
      </c>
      <c r="R187" s="149">
        <f t="shared" si="32"/>
        <v>0</v>
      </c>
      <c r="S187" s="149">
        <v>0</v>
      </c>
      <c r="T187" s="150">
        <f t="shared" si="33"/>
        <v>0</v>
      </c>
      <c r="AR187" s="151" t="s">
        <v>442</v>
      </c>
      <c r="AT187" s="151" t="s">
        <v>644</v>
      </c>
      <c r="AU187" s="151" t="s">
        <v>86</v>
      </c>
      <c r="AY187" s="13" t="s">
        <v>314</v>
      </c>
      <c r="BE187" s="152">
        <f t="shared" si="34"/>
        <v>0</v>
      </c>
      <c r="BF187" s="152">
        <f t="shared" si="35"/>
        <v>0</v>
      </c>
      <c r="BG187" s="152">
        <f t="shared" si="36"/>
        <v>0</v>
      </c>
      <c r="BH187" s="152">
        <f t="shared" si="37"/>
        <v>0</v>
      </c>
      <c r="BI187" s="152">
        <f t="shared" si="38"/>
        <v>0</v>
      </c>
      <c r="BJ187" s="13" t="s">
        <v>86</v>
      </c>
      <c r="BK187" s="152">
        <f t="shared" si="39"/>
        <v>0</v>
      </c>
      <c r="BL187" s="13" t="s">
        <v>378</v>
      </c>
      <c r="BM187" s="151" t="s">
        <v>2764</v>
      </c>
    </row>
    <row r="188" spans="2:65" s="1" customFormat="1" ht="24.2" customHeight="1">
      <c r="B188" s="28"/>
      <c r="C188" s="139" t="s">
        <v>504</v>
      </c>
      <c r="D188" s="139" t="s">
        <v>316</v>
      </c>
      <c r="E188" s="140" t="s">
        <v>1606</v>
      </c>
      <c r="F188" s="141" t="s">
        <v>1607</v>
      </c>
      <c r="G188" s="142" t="s">
        <v>396</v>
      </c>
      <c r="H188" s="143">
        <v>3</v>
      </c>
      <c r="I188" s="144"/>
      <c r="J188" s="145">
        <f t="shared" si="30"/>
        <v>0</v>
      </c>
      <c r="K188" s="146"/>
      <c r="L188" s="28"/>
      <c r="M188" s="147" t="s">
        <v>1</v>
      </c>
      <c r="N188" s="148" t="s">
        <v>40</v>
      </c>
      <c r="P188" s="149">
        <f t="shared" si="31"/>
        <v>0</v>
      </c>
      <c r="Q188" s="149">
        <v>0</v>
      </c>
      <c r="R188" s="149">
        <f t="shared" si="32"/>
        <v>0</v>
      </c>
      <c r="S188" s="149">
        <v>0</v>
      </c>
      <c r="T188" s="150">
        <f t="shared" si="33"/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 t="shared" si="34"/>
        <v>0</v>
      </c>
      <c r="BF188" s="152">
        <f t="shared" si="35"/>
        <v>0</v>
      </c>
      <c r="BG188" s="152">
        <f t="shared" si="36"/>
        <v>0</v>
      </c>
      <c r="BH188" s="152">
        <f t="shared" si="37"/>
        <v>0</v>
      </c>
      <c r="BI188" s="152">
        <f t="shared" si="38"/>
        <v>0</v>
      </c>
      <c r="BJ188" s="13" t="s">
        <v>86</v>
      </c>
      <c r="BK188" s="152">
        <f t="shared" si="39"/>
        <v>0</v>
      </c>
      <c r="BL188" s="13" t="s">
        <v>378</v>
      </c>
      <c r="BM188" s="151" t="s">
        <v>2765</v>
      </c>
    </row>
    <row r="189" spans="2:65" s="1" customFormat="1" ht="37.9" customHeight="1">
      <c r="B189" s="28"/>
      <c r="C189" s="158" t="s">
        <v>512</v>
      </c>
      <c r="D189" s="158" t="s">
        <v>644</v>
      </c>
      <c r="E189" s="159" t="s">
        <v>1609</v>
      </c>
      <c r="F189" s="160" t="s">
        <v>1610</v>
      </c>
      <c r="G189" s="161" t="s">
        <v>396</v>
      </c>
      <c r="H189" s="162">
        <v>2</v>
      </c>
      <c r="I189" s="163"/>
      <c r="J189" s="164">
        <f t="shared" si="30"/>
        <v>0</v>
      </c>
      <c r="K189" s="165"/>
      <c r="L189" s="166"/>
      <c r="M189" s="167" t="s">
        <v>1</v>
      </c>
      <c r="N189" s="168" t="s">
        <v>40</v>
      </c>
      <c r="P189" s="149">
        <f t="shared" si="31"/>
        <v>0</v>
      </c>
      <c r="Q189" s="149">
        <v>0</v>
      </c>
      <c r="R189" s="149">
        <f t="shared" si="32"/>
        <v>0</v>
      </c>
      <c r="S189" s="149">
        <v>0</v>
      </c>
      <c r="T189" s="150">
        <f t="shared" si="33"/>
        <v>0</v>
      </c>
      <c r="AR189" s="151" t="s">
        <v>442</v>
      </c>
      <c r="AT189" s="151" t="s">
        <v>644</v>
      </c>
      <c r="AU189" s="151" t="s">
        <v>86</v>
      </c>
      <c r="AY189" s="13" t="s">
        <v>314</v>
      </c>
      <c r="BE189" s="152">
        <f t="shared" si="34"/>
        <v>0</v>
      </c>
      <c r="BF189" s="152">
        <f t="shared" si="35"/>
        <v>0</v>
      </c>
      <c r="BG189" s="152">
        <f t="shared" si="36"/>
        <v>0</v>
      </c>
      <c r="BH189" s="152">
        <f t="shared" si="37"/>
        <v>0</v>
      </c>
      <c r="BI189" s="152">
        <f t="shared" si="38"/>
        <v>0</v>
      </c>
      <c r="BJ189" s="13" t="s">
        <v>86</v>
      </c>
      <c r="BK189" s="152">
        <f t="shared" si="39"/>
        <v>0</v>
      </c>
      <c r="BL189" s="13" t="s">
        <v>378</v>
      </c>
      <c r="BM189" s="151" t="s">
        <v>2766</v>
      </c>
    </row>
    <row r="190" spans="2:65" s="1" customFormat="1" ht="37.9" customHeight="1">
      <c r="B190" s="28"/>
      <c r="C190" s="158" t="s">
        <v>518</v>
      </c>
      <c r="D190" s="158" t="s">
        <v>644</v>
      </c>
      <c r="E190" s="159" t="s">
        <v>1612</v>
      </c>
      <c r="F190" s="160" t="s">
        <v>1613</v>
      </c>
      <c r="G190" s="161" t="s">
        <v>396</v>
      </c>
      <c r="H190" s="162">
        <v>1</v>
      </c>
      <c r="I190" s="163"/>
      <c r="J190" s="164">
        <f t="shared" si="30"/>
        <v>0</v>
      </c>
      <c r="K190" s="165"/>
      <c r="L190" s="166"/>
      <c r="M190" s="167" t="s">
        <v>1</v>
      </c>
      <c r="N190" s="168" t="s">
        <v>40</v>
      </c>
      <c r="P190" s="149">
        <f t="shared" si="31"/>
        <v>0</v>
      </c>
      <c r="Q190" s="149">
        <v>0</v>
      </c>
      <c r="R190" s="149">
        <f t="shared" si="32"/>
        <v>0</v>
      </c>
      <c r="S190" s="149">
        <v>0</v>
      </c>
      <c r="T190" s="150">
        <f t="shared" si="3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3" t="s">
        <v>86</v>
      </c>
      <c r="BK190" s="152">
        <f t="shared" si="39"/>
        <v>0</v>
      </c>
      <c r="BL190" s="13" t="s">
        <v>378</v>
      </c>
      <c r="BM190" s="151" t="s">
        <v>2767</v>
      </c>
    </row>
    <row r="191" spans="2:65" s="1" customFormat="1" ht="24.2" customHeight="1">
      <c r="B191" s="28"/>
      <c r="C191" s="139" t="s">
        <v>524</v>
      </c>
      <c r="D191" s="139" t="s">
        <v>316</v>
      </c>
      <c r="E191" s="140" t="s">
        <v>1615</v>
      </c>
      <c r="F191" s="141" t="s">
        <v>1616</v>
      </c>
      <c r="G191" s="142" t="s">
        <v>396</v>
      </c>
      <c r="H191" s="143">
        <v>2</v>
      </c>
      <c r="I191" s="144"/>
      <c r="J191" s="145">
        <f t="shared" si="30"/>
        <v>0</v>
      </c>
      <c r="K191" s="146"/>
      <c r="L191" s="28"/>
      <c r="M191" s="147" t="s">
        <v>1</v>
      </c>
      <c r="N191" s="148" t="s">
        <v>40</v>
      </c>
      <c r="P191" s="149">
        <f t="shared" si="31"/>
        <v>0</v>
      </c>
      <c r="Q191" s="149">
        <v>0</v>
      </c>
      <c r="R191" s="149">
        <f t="shared" si="32"/>
        <v>0</v>
      </c>
      <c r="S191" s="149">
        <v>0</v>
      </c>
      <c r="T191" s="150">
        <f t="shared" si="3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86</v>
      </c>
      <c r="BK191" s="152">
        <f t="shared" si="39"/>
        <v>0</v>
      </c>
      <c r="BL191" s="13" t="s">
        <v>378</v>
      </c>
      <c r="BM191" s="151" t="s">
        <v>2768</v>
      </c>
    </row>
    <row r="192" spans="2:65" s="1" customFormat="1" ht="37.9" customHeight="1">
      <c r="B192" s="28"/>
      <c r="C192" s="158" t="s">
        <v>528</v>
      </c>
      <c r="D192" s="158" t="s">
        <v>644</v>
      </c>
      <c r="E192" s="159" t="s">
        <v>1618</v>
      </c>
      <c r="F192" s="160" t="s">
        <v>1619</v>
      </c>
      <c r="G192" s="161" t="s">
        <v>396</v>
      </c>
      <c r="H192" s="162">
        <v>2</v>
      </c>
      <c r="I192" s="163"/>
      <c r="J192" s="164">
        <f t="shared" si="30"/>
        <v>0</v>
      </c>
      <c r="K192" s="165"/>
      <c r="L192" s="166"/>
      <c r="M192" s="167" t="s">
        <v>1</v>
      </c>
      <c r="N192" s="168" t="s">
        <v>40</v>
      </c>
      <c r="P192" s="149">
        <f t="shared" si="31"/>
        <v>0</v>
      </c>
      <c r="Q192" s="149">
        <v>0</v>
      </c>
      <c r="R192" s="149">
        <f t="shared" si="32"/>
        <v>0</v>
      </c>
      <c r="S192" s="149">
        <v>0</v>
      </c>
      <c r="T192" s="150">
        <f t="shared" si="3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86</v>
      </c>
      <c r="BK192" s="152">
        <f t="shared" si="39"/>
        <v>0</v>
      </c>
      <c r="BL192" s="13" t="s">
        <v>378</v>
      </c>
      <c r="BM192" s="151" t="s">
        <v>2769</v>
      </c>
    </row>
    <row r="193" spans="2:65" s="1" customFormat="1" ht="33" customHeight="1">
      <c r="B193" s="28"/>
      <c r="C193" s="139" t="s">
        <v>532</v>
      </c>
      <c r="D193" s="139" t="s">
        <v>316</v>
      </c>
      <c r="E193" s="140" t="s">
        <v>1621</v>
      </c>
      <c r="F193" s="141" t="s">
        <v>1622</v>
      </c>
      <c r="G193" s="142" t="s">
        <v>396</v>
      </c>
      <c r="H193" s="143">
        <v>5</v>
      </c>
      <c r="I193" s="144"/>
      <c r="J193" s="145">
        <f t="shared" si="30"/>
        <v>0</v>
      </c>
      <c r="K193" s="146"/>
      <c r="L193" s="28"/>
      <c r="M193" s="147" t="s">
        <v>1</v>
      </c>
      <c r="N193" s="148" t="s">
        <v>40</v>
      </c>
      <c r="P193" s="149">
        <f t="shared" si="31"/>
        <v>0</v>
      </c>
      <c r="Q193" s="149">
        <v>0</v>
      </c>
      <c r="R193" s="149">
        <f t="shared" si="32"/>
        <v>0</v>
      </c>
      <c r="S193" s="149">
        <v>0</v>
      </c>
      <c r="T193" s="150">
        <f t="shared" si="3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86</v>
      </c>
      <c r="BK193" s="152">
        <f t="shared" si="39"/>
        <v>0</v>
      </c>
      <c r="BL193" s="13" t="s">
        <v>378</v>
      </c>
      <c r="BM193" s="151" t="s">
        <v>2770</v>
      </c>
    </row>
    <row r="194" spans="2:65" s="1" customFormat="1" ht="37.9" customHeight="1">
      <c r="B194" s="28"/>
      <c r="C194" s="158" t="s">
        <v>538</v>
      </c>
      <c r="D194" s="158" t="s">
        <v>644</v>
      </c>
      <c r="E194" s="159" t="s">
        <v>1624</v>
      </c>
      <c r="F194" s="160" t="s">
        <v>1625</v>
      </c>
      <c r="G194" s="161" t="s">
        <v>396</v>
      </c>
      <c r="H194" s="162">
        <v>3</v>
      </c>
      <c r="I194" s="163"/>
      <c r="J194" s="164">
        <f t="shared" si="30"/>
        <v>0</v>
      </c>
      <c r="K194" s="165"/>
      <c r="L194" s="166"/>
      <c r="M194" s="167" t="s">
        <v>1</v>
      </c>
      <c r="N194" s="168" t="s">
        <v>40</v>
      </c>
      <c r="P194" s="149">
        <f t="shared" si="31"/>
        <v>0</v>
      </c>
      <c r="Q194" s="149">
        <v>0</v>
      </c>
      <c r="R194" s="149">
        <f t="shared" si="32"/>
        <v>0</v>
      </c>
      <c r="S194" s="149">
        <v>0</v>
      </c>
      <c r="T194" s="150">
        <f t="shared" si="33"/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86</v>
      </c>
      <c r="BK194" s="152">
        <f t="shared" si="39"/>
        <v>0</v>
      </c>
      <c r="BL194" s="13" t="s">
        <v>378</v>
      </c>
      <c r="BM194" s="151" t="s">
        <v>2771</v>
      </c>
    </row>
    <row r="195" spans="2:65" s="1" customFormat="1" ht="37.9" customHeight="1">
      <c r="B195" s="28"/>
      <c r="C195" s="158" t="s">
        <v>542</v>
      </c>
      <c r="D195" s="158" t="s">
        <v>644</v>
      </c>
      <c r="E195" s="159" t="s">
        <v>1627</v>
      </c>
      <c r="F195" s="160" t="s">
        <v>1628</v>
      </c>
      <c r="G195" s="161" t="s">
        <v>396</v>
      </c>
      <c r="H195" s="162">
        <v>1</v>
      </c>
      <c r="I195" s="163"/>
      <c r="J195" s="164">
        <f t="shared" si="30"/>
        <v>0</v>
      </c>
      <c r="K195" s="165"/>
      <c r="L195" s="166"/>
      <c r="M195" s="167" t="s">
        <v>1</v>
      </c>
      <c r="N195" s="168" t="s">
        <v>40</v>
      </c>
      <c r="P195" s="149">
        <f t="shared" si="31"/>
        <v>0</v>
      </c>
      <c r="Q195" s="149">
        <v>0</v>
      </c>
      <c r="R195" s="149">
        <f t="shared" si="32"/>
        <v>0</v>
      </c>
      <c r="S195" s="149">
        <v>0</v>
      </c>
      <c r="T195" s="150">
        <f t="shared" si="33"/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86</v>
      </c>
      <c r="BK195" s="152">
        <f t="shared" si="39"/>
        <v>0</v>
      </c>
      <c r="BL195" s="13" t="s">
        <v>378</v>
      </c>
      <c r="BM195" s="151" t="s">
        <v>2772</v>
      </c>
    </row>
    <row r="196" spans="2:65" s="1" customFormat="1" ht="37.9" customHeight="1">
      <c r="B196" s="28"/>
      <c r="C196" s="158" t="s">
        <v>548</v>
      </c>
      <c r="D196" s="158" t="s">
        <v>644</v>
      </c>
      <c r="E196" s="159" t="s">
        <v>1630</v>
      </c>
      <c r="F196" s="160" t="s">
        <v>1631</v>
      </c>
      <c r="G196" s="161" t="s">
        <v>396</v>
      </c>
      <c r="H196" s="162">
        <v>1</v>
      </c>
      <c r="I196" s="163"/>
      <c r="J196" s="164">
        <f t="shared" si="30"/>
        <v>0</v>
      </c>
      <c r="K196" s="165"/>
      <c r="L196" s="166"/>
      <c r="M196" s="167" t="s">
        <v>1</v>
      </c>
      <c r="N196" s="168" t="s">
        <v>40</v>
      </c>
      <c r="P196" s="149">
        <f t="shared" si="31"/>
        <v>0</v>
      </c>
      <c r="Q196" s="149">
        <v>0</v>
      </c>
      <c r="R196" s="149">
        <f t="shared" si="32"/>
        <v>0</v>
      </c>
      <c r="S196" s="149">
        <v>0</v>
      </c>
      <c r="T196" s="150">
        <f t="shared" si="33"/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86</v>
      </c>
      <c r="BK196" s="152">
        <f t="shared" si="39"/>
        <v>0</v>
      </c>
      <c r="BL196" s="13" t="s">
        <v>378</v>
      </c>
      <c r="BM196" s="151" t="s">
        <v>2773</v>
      </c>
    </row>
    <row r="197" spans="2:65" s="1" customFormat="1" ht="24.2" customHeight="1">
      <c r="B197" s="28"/>
      <c r="C197" s="139" t="s">
        <v>552</v>
      </c>
      <c r="D197" s="139" t="s">
        <v>316</v>
      </c>
      <c r="E197" s="140" t="s">
        <v>1633</v>
      </c>
      <c r="F197" s="141" t="s">
        <v>1634</v>
      </c>
      <c r="G197" s="142" t="s">
        <v>396</v>
      </c>
      <c r="H197" s="143">
        <v>16</v>
      </c>
      <c r="I197" s="144"/>
      <c r="J197" s="145">
        <f t="shared" si="30"/>
        <v>0</v>
      </c>
      <c r="K197" s="146"/>
      <c r="L197" s="28"/>
      <c r="M197" s="147" t="s">
        <v>1</v>
      </c>
      <c r="N197" s="148" t="s">
        <v>40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378</v>
      </c>
      <c r="BM197" s="151" t="s">
        <v>2774</v>
      </c>
    </row>
    <row r="198" spans="2:65" s="1" customFormat="1" ht="24.2" customHeight="1">
      <c r="B198" s="28"/>
      <c r="C198" s="139" t="s">
        <v>559</v>
      </c>
      <c r="D198" s="139" t="s">
        <v>316</v>
      </c>
      <c r="E198" s="140" t="s">
        <v>1636</v>
      </c>
      <c r="F198" s="141" t="s">
        <v>1637</v>
      </c>
      <c r="G198" s="142" t="s">
        <v>396</v>
      </c>
      <c r="H198" s="143">
        <v>16</v>
      </c>
      <c r="I198" s="144"/>
      <c r="J198" s="145">
        <f t="shared" si="30"/>
        <v>0</v>
      </c>
      <c r="K198" s="146"/>
      <c r="L198" s="28"/>
      <c r="M198" s="147" t="s">
        <v>1</v>
      </c>
      <c r="N198" s="148" t="s">
        <v>40</v>
      </c>
      <c r="P198" s="149">
        <f t="shared" si="31"/>
        <v>0</v>
      </c>
      <c r="Q198" s="149">
        <v>0</v>
      </c>
      <c r="R198" s="149">
        <f t="shared" si="32"/>
        <v>0</v>
      </c>
      <c r="S198" s="149">
        <v>0</v>
      </c>
      <c r="T198" s="150">
        <f t="shared" si="33"/>
        <v>0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378</v>
      </c>
      <c r="BM198" s="151" t="s">
        <v>2775</v>
      </c>
    </row>
    <row r="199" spans="2:65" s="1" customFormat="1" ht="24.2" customHeight="1">
      <c r="B199" s="28"/>
      <c r="C199" s="139" t="s">
        <v>563</v>
      </c>
      <c r="D199" s="139" t="s">
        <v>316</v>
      </c>
      <c r="E199" s="140" t="s">
        <v>1639</v>
      </c>
      <c r="F199" s="141" t="s">
        <v>1640</v>
      </c>
      <c r="G199" s="142" t="s">
        <v>396</v>
      </c>
      <c r="H199" s="143">
        <v>16</v>
      </c>
      <c r="I199" s="144"/>
      <c r="J199" s="145">
        <f t="shared" si="30"/>
        <v>0</v>
      </c>
      <c r="K199" s="146"/>
      <c r="L199" s="28"/>
      <c r="M199" s="147" t="s">
        <v>1</v>
      </c>
      <c r="N199" s="148" t="s">
        <v>40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378</v>
      </c>
      <c r="BM199" s="151" t="s">
        <v>2776</v>
      </c>
    </row>
    <row r="200" spans="2:65" s="1" customFormat="1" ht="24.2" customHeight="1">
      <c r="B200" s="28"/>
      <c r="C200" s="139" t="s">
        <v>569</v>
      </c>
      <c r="D200" s="139" t="s">
        <v>316</v>
      </c>
      <c r="E200" s="140" t="s">
        <v>1642</v>
      </c>
      <c r="F200" s="141" t="s">
        <v>1643</v>
      </c>
      <c r="G200" s="142" t="s">
        <v>340</v>
      </c>
      <c r="H200" s="143">
        <v>500</v>
      </c>
      <c r="I200" s="144"/>
      <c r="J200" s="145">
        <f t="shared" si="30"/>
        <v>0</v>
      </c>
      <c r="K200" s="146"/>
      <c r="L200" s="28"/>
      <c r="M200" s="147" t="s">
        <v>1</v>
      </c>
      <c r="N200" s="148" t="s">
        <v>40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378</v>
      </c>
      <c r="BM200" s="151" t="s">
        <v>2777</v>
      </c>
    </row>
    <row r="201" spans="2:65" s="1" customFormat="1" ht="24.2" customHeight="1">
      <c r="B201" s="28"/>
      <c r="C201" s="139" t="s">
        <v>573</v>
      </c>
      <c r="D201" s="139" t="s">
        <v>316</v>
      </c>
      <c r="E201" s="140" t="s">
        <v>1645</v>
      </c>
      <c r="F201" s="141" t="s">
        <v>1646</v>
      </c>
      <c r="G201" s="142" t="s">
        <v>396</v>
      </c>
      <c r="H201" s="143">
        <v>2</v>
      </c>
      <c r="I201" s="144"/>
      <c r="J201" s="145">
        <f t="shared" si="30"/>
        <v>0</v>
      </c>
      <c r="K201" s="146"/>
      <c r="L201" s="28"/>
      <c r="M201" s="147" t="s">
        <v>1</v>
      </c>
      <c r="N201" s="148" t="s">
        <v>40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378</v>
      </c>
      <c r="BM201" s="151" t="s">
        <v>2778</v>
      </c>
    </row>
    <row r="202" spans="2:65" s="1" customFormat="1" ht="55.5" customHeight="1">
      <c r="B202" s="28"/>
      <c r="C202" s="158" t="s">
        <v>1391</v>
      </c>
      <c r="D202" s="158" t="s">
        <v>644</v>
      </c>
      <c r="E202" s="159" t="s">
        <v>1648</v>
      </c>
      <c r="F202" s="160" t="s">
        <v>1649</v>
      </c>
      <c r="G202" s="161" t="s">
        <v>396</v>
      </c>
      <c r="H202" s="162">
        <v>2</v>
      </c>
      <c r="I202" s="163"/>
      <c r="J202" s="164">
        <f t="shared" si="30"/>
        <v>0</v>
      </c>
      <c r="K202" s="165"/>
      <c r="L202" s="166"/>
      <c r="M202" s="167" t="s">
        <v>1</v>
      </c>
      <c r="N202" s="168" t="s">
        <v>40</v>
      </c>
      <c r="P202" s="149">
        <f t="shared" si="31"/>
        <v>0</v>
      </c>
      <c r="Q202" s="149">
        <v>0</v>
      </c>
      <c r="R202" s="149">
        <f t="shared" si="32"/>
        <v>0</v>
      </c>
      <c r="S202" s="149">
        <v>0</v>
      </c>
      <c r="T202" s="150">
        <f t="shared" si="33"/>
        <v>0</v>
      </c>
      <c r="AR202" s="151" t="s">
        <v>442</v>
      </c>
      <c r="AT202" s="151" t="s">
        <v>644</v>
      </c>
      <c r="AU202" s="151" t="s">
        <v>86</v>
      </c>
      <c r="AY202" s="13" t="s">
        <v>314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86</v>
      </c>
      <c r="BK202" s="152">
        <f t="shared" si="39"/>
        <v>0</v>
      </c>
      <c r="BL202" s="13" t="s">
        <v>378</v>
      </c>
      <c r="BM202" s="151" t="s">
        <v>2779</v>
      </c>
    </row>
    <row r="203" spans="2:65" s="1" customFormat="1" ht="16.5" customHeight="1">
      <c r="B203" s="28"/>
      <c r="C203" s="139" t="s">
        <v>1395</v>
      </c>
      <c r="D203" s="139" t="s">
        <v>316</v>
      </c>
      <c r="E203" s="140" t="s">
        <v>1651</v>
      </c>
      <c r="F203" s="141" t="s">
        <v>1652</v>
      </c>
      <c r="G203" s="142" t="s">
        <v>396</v>
      </c>
      <c r="H203" s="143">
        <v>2</v>
      </c>
      <c r="I203" s="144"/>
      <c r="J203" s="145">
        <f t="shared" si="30"/>
        <v>0</v>
      </c>
      <c r="K203" s="146"/>
      <c r="L203" s="28"/>
      <c r="M203" s="147" t="s">
        <v>1</v>
      </c>
      <c r="N203" s="148" t="s">
        <v>40</v>
      </c>
      <c r="P203" s="149">
        <f t="shared" si="31"/>
        <v>0</v>
      </c>
      <c r="Q203" s="149">
        <v>0</v>
      </c>
      <c r="R203" s="149">
        <f t="shared" si="32"/>
        <v>0</v>
      </c>
      <c r="S203" s="149">
        <v>0</v>
      </c>
      <c r="T203" s="150">
        <f t="shared" si="33"/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86</v>
      </c>
      <c r="BK203" s="152">
        <f t="shared" si="39"/>
        <v>0</v>
      </c>
      <c r="BL203" s="13" t="s">
        <v>378</v>
      </c>
      <c r="BM203" s="151" t="s">
        <v>2780</v>
      </c>
    </row>
    <row r="204" spans="2:65" s="1" customFormat="1" ht="44.25" customHeight="1">
      <c r="B204" s="28"/>
      <c r="C204" s="158" t="s">
        <v>1399</v>
      </c>
      <c r="D204" s="158" t="s">
        <v>644</v>
      </c>
      <c r="E204" s="159" t="s">
        <v>1654</v>
      </c>
      <c r="F204" s="160" t="s">
        <v>1655</v>
      </c>
      <c r="G204" s="161" t="s">
        <v>396</v>
      </c>
      <c r="H204" s="162">
        <v>2</v>
      </c>
      <c r="I204" s="163"/>
      <c r="J204" s="164">
        <f t="shared" si="30"/>
        <v>0</v>
      </c>
      <c r="K204" s="165"/>
      <c r="L204" s="166"/>
      <c r="M204" s="167" t="s">
        <v>1</v>
      </c>
      <c r="N204" s="168" t="s">
        <v>40</v>
      </c>
      <c r="P204" s="149">
        <f t="shared" si="31"/>
        <v>0</v>
      </c>
      <c r="Q204" s="149">
        <v>0</v>
      </c>
      <c r="R204" s="149">
        <f t="shared" si="32"/>
        <v>0</v>
      </c>
      <c r="S204" s="149">
        <v>0</v>
      </c>
      <c r="T204" s="150">
        <f t="shared" si="33"/>
        <v>0</v>
      </c>
      <c r="AR204" s="151" t="s">
        <v>442</v>
      </c>
      <c r="AT204" s="151" t="s">
        <v>644</v>
      </c>
      <c r="AU204" s="151" t="s">
        <v>86</v>
      </c>
      <c r="AY204" s="13" t="s">
        <v>314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86</v>
      </c>
      <c r="BK204" s="152">
        <f t="shared" si="39"/>
        <v>0</v>
      </c>
      <c r="BL204" s="13" t="s">
        <v>378</v>
      </c>
      <c r="BM204" s="151" t="s">
        <v>2781</v>
      </c>
    </row>
    <row r="205" spans="2:65" s="1" customFormat="1" ht="24.2" customHeight="1">
      <c r="B205" s="28"/>
      <c r="C205" s="139" t="s">
        <v>1198</v>
      </c>
      <c r="D205" s="139" t="s">
        <v>316</v>
      </c>
      <c r="E205" s="140" t="s">
        <v>1657</v>
      </c>
      <c r="F205" s="141" t="s">
        <v>1658</v>
      </c>
      <c r="G205" s="142" t="s">
        <v>333</v>
      </c>
      <c r="H205" s="143">
        <v>0.46600000000000003</v>
      </c>
      <c r="I205" s="144"/>
      <c r="J205" s="145">
        <f t="shared" si="30"/>
        <v>0</v>
      </c>
      <c r="K205" s="146"/>
      <c r="L205" s="28"/>
      <c r="M205" s="147" t="s">
        <v>1</v>
      </c>
      <c r="N205" s="148" t="s">
        <v>40</v>
      </c>
      <c r="P205" s="149">
        <f t="shared" si="31"/>
        <v>0</v>
      </c>
      <c r="Q205" s="149">
        <v>0</v>
      </c>
      <c r="R205" s="149">
        <f t="shared" si="32"/>
        <v>0</v>
      </c>
      <c r="S205" s="149">
        <v>0</v>
      </c>
      <c r="T205" s="150">
        <f t="shared" si="33"/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86</v>
      </c>
      <c r="BK205" s="152">
        <f t="shared" si="39"/>
        <v>0</v>
      </c>
      <c r="BL205" s="13" t="s">
        <v>378</v>
      </c>
      <c r="BM205" s="151" t="s">
        <v>2782</v>
      </c>
    </row>
    <row r="206" spans="2:65" s="1" customFormat="1" ht="24.2" customHeight="1">
      <c r="B206" s="28"/>
      <c r="C206" s="139" t="s">
        <v>1202</v>
      </c>
      <c r="D206" s="139" t="s">
        <v>316</v>
      </c>
      <c r="E206" s="140" t="s">
        <v>1660</v>
      </c>
      <c r="F206" s="141" t="s">
        <v>1661</v>
      </c>
      <c r="G206" s="142" t="s">
        <v>333</v>
      </c>
      <c r="H206" s="143">
        <v>0.46600000000000003</v>
      </c>
      <c r="I206" s="144"/>
      <c r="J206" s="145">
        <f t="shared" si="30"/>
        <v>0</v>
      </c>
      <c r="K206" s="146"/>
      <c r="L206" s="28"/>
      <c r="M206" s="147" t="s">
        <v>1</v>
      </c>
      <c r="N206" s="148" t="s">
        <v>40</v>
      </c>
      <c r="P206" s="149">
        <f t="shared" si="31"/>
        <v>0</v>
      </c>
      <c r="Q206" s="149">
        <v>0</v>
      </c>
      <c r="R206" s="149">
        <f t="shared" si="32"/>
        <v>0</v>
      </c>
      <c r="S206" s="149">
        <v>0</v>
      </c>
      <c r="T206" s="150">
        <f t="shared" si="33"/>
        <v>0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86</v>
      </c>
      <c r="BK206" s="152">
        <f t="shared" si="39"/>
        <v>0</v>
      </c>
      <c r="BL206" s="13" t="s">
        <v>378</v>
      </c>
      <c r="BM206" s="151" t="s">
        <v>2783</v>
      </c>
    </row>
    <row r="207" spans="2:65" s="11" customFormat="1" ht="25.9" customHeight="1">
      <c r="B207" s="127"/>
      <c r="D207" s="128" t="s">
        <v>73</v>
      </c>
      <c r="E207" s="129" t="s">
        <v>644</v>
      </c>
      <c r="F207" s="129" t="s">
        <v>1464</v>
      </c>
      <c r="I207" s="130"/>
      <c r="J207" s="131">
        <f>BK207</f>
        <v>0</v>
      </c>
      <c r="L207" s="127"/>
      <c r="M207" s="132"/>
      <c r="P207" s="133">
        <f>P208</f>
        <v>0</v>
      </c>
      <c r="R207" s="133">
        <f>R208</f>
        <v>0</v>
      </c>
      <c r="T207" s="134">
        <f>T208</f>
        <v>0</v>
      </c>
      <c r="AR207" s="128" t="s">
        <v>90</v>
      </c>
      <c r="AT207" s="135" t="s">
        <v>73</v>
      </c>
      <c r="AU207" s="135" t="s">
        <v>74</v>
      </c>
      <c r="AY207" s="128" t="s">
        <v>314</v>
      </c>
      <c r="BK207" s="136">
        <f>BK208</f>
        <v>0</v>
      </c>
    </row>
    <row r="208" spans="2:65" s="11" customFormat="1" ht="22.9" customHeight="1">
      <c r="B208" s="127"/>
      <c r="D208" s="128" t="s">
        <v>73</v>
      </c>
      <c r="E208" s="137" t="s">
        <v>1663</v>
      </c>
      <c r="F208" s="137" t="s">
        <v>1664</v>
      </c>
      <c r="I208" s="130"/>
      <c r="J208" s="138">
        <f>BK208</f>
        <v>0</v>
      </c>
      <c r="L208" s="127"/>
      <c r="M208" s="132"/>
      <c r="P208" s="133">
        <f>SUM(P209:P216)</f>
        <v>0</v>
      </c>
      <c r="R208" s="133">
        <f>SUM(R209:R216)</f>
        <v>0</v>
      </c>
      <c r="T208" s="134">
        <f>SUM(T209:T216)</f>
        <v>0</v>
      </c>
      <c r="AR208" s="128" t="s">
        <v>90</v>
      </c>
      <c r="AT208" s="135" t="s">
        <v>73</v>
      </c>
      <c r="AU208" s="135" t="s">
        <v>81</v>
      </c>
      <c r="AY208" s="128" t="s">
        <v>314</v>
      </c>
      <c r="BK208" s="136">
        <f>SUM(BK209:BK216)</f>
        <v>0</v>
      </c>
    </row>
    <row r="209" spans="2:65" s="1" customFormat="1" ht="16.5" customHeight="1">
      <c r="B209" s="28"/>
      <c r="C209" s="139" t="s">
        <v>1206</v>
      </c>
      <c r="D209" s="139" t="s">
        <v>316</v>
      </c>
      <c r="E209" s="140" t="s">
        <v>1665</v>
      </c>
      <c r="F209" s="141" t="s">
        <v>1666</v>
      </c>
      <c r="G209" s="142" t="s">
        <v>396</v>
      </c>
      <c r="H209" s="143">
        <v>4</v>
      </c>
      <c r="I209" s="144"/>
      <c r="J209" s="145">
        <f t="shared" ref="J209:J216" si="40">ROUND(I209*H209,2)</f>
        <v>0</v>
      </c>
      <c r="K209" s="146"/>
      <c r="L209" s="28"/>
      <c r="M209" s="147" t="s">
        <v>1</v>
      </c>
      <c r="N209" s="148" t="s">
        <v>40</v>
      </c>
      <c r="P209" s="149">
        <f t="shared" ref="P209:P216" si="41">O209*H209</f>
        <v>0</v>
      </c>
      <c r="Q209" s="149">
        <v>0</v>
      </c>
      <c r="R209" s="149">
        <f t="shared" ref="R209:R216" si="42">Q209*H209</f>
        <v>0</v>
      </c>
      <c r="S209" s="149">
        <v>0</v>
      </c>
      <c r="T209" s="150">
        <f t="shared" ref="T209:T216" si="43">S209*H209</f>
        <v>0</v>
      </c>
      <c r="AR209" s="151" t="s">
        <v>1198</v>
      </c>
      <c r="AT209" s="151" t="s">
        <v>316</v>
      </c>
      <c r="AU209" s="151" t="s">
        <v>86</v>
      </c>
      <c r="AY209" s="13" t="s">
        <v>314</v>
      </c>
      <c r="BE209" s="152">
        <f t="shared" ref="BE209:BE216" si="44">IF(N209="základná",J209,0)</f>
        <v>0</v>
      </c>
      <c r="BF209" s="152">
        <f t="shared" ref="BF209:BF216" si="45">IF(N209="znížená",J209,0)</f>
        <v>0</v>
      </c>
      <c r="BG209" s="152">
        <f t="shared" ref="BG209:BG216" si="46">IF(N209="zákl. prenesená",J209,0)</f>
        <v>0</v>
      </c>
      <c r="BH209" s="152">
        <f t="shared" ref="BH209:BH216" si="47">IF(N209="zníž. prenesená",J209,0)</f>
        <v>0</v>
      </c>
      <c r="BI209" s="152">
        <f t="shared" ref="BI209:BI216" si="48">IF(N209="nulová",J209,0)</f>
        <v>0</v>
      </c>
      <c r="BJ209" s="13" t="s">
        <v>86</v>
      </c>
      <c r="BK209" s="152">
        <f t="shared" ref="BK209:BK216" si="49">ROUND(I209*H209,2)</f>
        <v>0</v>
      </c>
      <c r="BL209" s="13" t="s">
        <v>1198</v>
      </c>
      <c r="BM209" s="151" t="s">
        <v>2784</v>
      </c>
    </row>
    <row r="210" spans="2:65" s="1" customFormat="1" ht="24.2" customHeight="1">
      <c r="B210" s="28"/>
      <c r="C210" s="158" t="s">
        <v>1210</v>
      </c>
      <c r="D210" s="158" t="s">
        <v>644</v>
      </c>
      <c r="E210" s="159" t="s">
        <v>1668</v>
      </c>
      <c r="F210" s="160" t="s">
        <v>1669</v>
      </c>
      <c r="G210" s="161" t="s">
        <v>396</v>
      </c>
      <c r="H210" s="162">
        <v>4</v>
      </c>
      <c r="I210" s="163"/>
      <c r="J210" s="164">
        <f t="shared" si="40"/>
        <v>0</v>
      </c>
      <c r="K210" s="165"/>
      <c r="L210" s="166"/>
      <c r="M210" s="167" t="s">
        <v>1</v>
      </c>
      <c r="N210" s="168" t="s">
        <v>40</v>
      </c>
      <c r="P210" s="149">
        <f t="shared" si="41"/>
        <v>0</v>
      </c>
      <c r="Q210" s="149">
        <v>0</v>
      </c>
      <c r="R210" s="149">
        <f t="shared" si="42"/>
        <v>0</v>
      </c>
      <c r="S210" s="149">
        <v>0</v>
      </c>
      <c r="T210" s="150">
        <f t="shared" si="43"/>
        <v>0</v>
      </c>
      <c r="AR210" s="151" t="s">
        <v>1670</v>
      </c>
      <c r="AT210" s="151" t="s">
        <v>644</v>
      </c>
      <c r="AU210" s="151" t="s">
        <v>86</v>
      </c>
      <c r="AY210" s="13" t="s">
        <v>314</v>
      </c>
      <c r="BE210" s="152">
        <f t="shared" si="44"/>
        <v>0</v>
      </c>
      <c r="BF210" s="152">
        <f t="shared" si="45"/>
        <v>0</v>
      </c>
      <c r="BG210" s="152">
        <f t="shared" si="46"/>
        <v>0</v>
      </c>
      <c r="BH210" s="152">
        <f t="shared" si="47"/>
        <v>0</v>
      </c>
      <c r="BI210" s="152">
        <f t="shared" si="48"/>
        <v>0</v>
      </c>
      <c r="BJ210" s="13" t="s">
        <v>86</v>
      </c>
      <c r="BK210" s="152">
        <f t="shared" si="49"/>
        <v>0</v>
      </c>
      <c r="BL210" s="13" t="s">
        <v>1198</v>
      </c>
      <c r="BM210" s="151" t="s">
        <v>2785</v>
      </c>
    </row>
    <row r="211" spans="2:65" s="1" customFormat="1" ht="16.5" customHeight="1">
      <c r="B211" s="28"/>
      <c r="C211" s="139" t="s">
        <v>1214</v>
      </c>
      <c r="D211" s="139" t="s">
        <v>316</v>
      </c>
      <c r="E211" s="140" t="s">
        <v>1672</v>
      </c>
      <c r="F211" s="141" t="s">
        <v>1673</v>
      </c>
      <c r="G211" s="142" t="s">
        <v>396</v>
      </c>
      <c r="H211" s="143">
        <v>2</v>
      </c>
      <c r="I211" s="144"/>
      <c r="J211" s="145">
        <f t="shared" si="40"/>
        <v>0</v>
      </c>
      <c r="K211" s="146"/>
      <c r="L211" s="28"/>
      <c r="M211" s="147" t="s">
        <v>1</v>
      </c>
      <c r="N211" s="148" t="s">
        <v>40</v>
      </c>
      <c r="P211" s="149">
        <f t="shared" si="41"/>
        <v>0</v>
      </c>
      <c r="Q211" s="149">
        <v>0</v>
      </c>
      <c r="R211" s="149">
        <f t="shared" si="42"/>
        <v>0</v>
      </c>
      <c r="S211" s="149">
        <v>0</v>
      </c>
      <c r="T211" s="150">
        <f t="shared" si="43"/>
        <v>0</v>
      </c>
      <c r="AR211" s="151" t="s">
        <v>1198</v>
      </c>
      <c r="AT211" s="151" t="s">
        <v>316</v>
      </c>
      <c r="AU211" s="151" t="s">
        <v>86</v>
      </c>
      <c r="AY211" s="13" t="s">
        <v>314</v>
      </c>
      <c r="BE211" s="152">
        <f t="shared" si="44"/>
        <v>0</v>
      </c>
      <c r="BF211" s="152">
        <f t="shared" si="45"/>
        <v>0</v>
      </c>
      <c r="BG211" s="152">
        <f t="shared" si="46"/>
        <v>0</v>
      </c>
      <c r="BH211" s="152">
        <f t="shared" si="47"/>
        <v>0</v>
      </c>
      <c r="BI211" s="152">
        <f t="shared" si="48"/>
        <v>0</v>
      </c>
      <c r="BJ211" s="13" t="s">
        <v>86</v>
      </c>
      <c r="BK211" s="152">
        <f t="shared" si="49"/>
        <v>0</v>
      </c>
      <c r="BL211" s="13" t="s">
        <v>1198</v>
      </c>
      <c r="BM211" s="151" t="s">
        <v>2786</v>
      </c>
    </row>
    <row r="212" spans="2:65" s="1" customFormat="1" ht="24.2" customHeight="1">
      <c r="B212" s="28"/>
      <c r="C212" s="158" t="s">
        <v>1131</v>
      </c>
      <c r="D212" s="158" t="s">
        <v>644</v>
      </c>
      <c r="E212" s="159" t="s">
        <v>1675</v>
      </c>
      <c r="F212" s="160" t="s">
        <v>1676</v>
      </c>
      <c r="G212" s="161" t="s">
        <v>396</v>
      </c>
      <c r="H212" s="162">
        <v>2</v>
      </c>
      <c r="I212" s="163"/>
      <c r="J212" s="164">
        <f t="shared" si="40"/>
        <v>0</v>
      </c>
      <c r="K212" s="165"/>
      <c r="L212" s="166"/>
      <c r="M212" s="167" t="s">
        <v>1</v>
      </c>
      <c r="N212" s="168" t="s">
        <v>40</v>
      </c>
      <c r="P212" s="149">
        <f t="shared" si="41"/>
        <v>0</v>
      </c>
      <c r="Q212" s="149">
        <v>0</v>
      </c>
      <c r="R212" s="149">
        <f t="shared" si="42"/>
        <v>0</v>
      </c>
      <c r="S212" s="149">
        <v>0</v>
      </c>
      <c r="T212" s="150">
        <f t="shared" si="43"/>
        <v>0</v>
      </c>
      <c r="AR212" s="151" t="s">
        <v>1670</v>
      </c>
      <c r="AT212" s="151" t="s">
        <v>644</v>
      </c>
      <c r="AU212" s="151" t="s">
        <v>86</v>
      </c>
      <c r="AY212" s="13" t="s">
        <v>314</v>
      </c>
      <c r="BE212" s="152">
        <f t="shared" si="44"/>
        <v>0</v>
      </c>
      <c r="BF212" s="152">
        <f t="shared" si="45"/>
        <v>0</v>
      </c>
      <c r="BG212" s="152">
        <f t="shared" si="46"/>
        <v>0</v>
      </c>
      <c r="BH212" s="152">
        <f t="shared" si="47"/>
        <v>0</v>
      </c>
      <c r="BI212" s="152">
        <f t="shared" si="48"/>
        <v>0</v>
      </c>
      <c r="BJ212" s="13" t="s">
        <v>86</v>
      </c>
      <c r="BK212" s="152">
        <f t="shared" si="49"/>
        <v>0</v>
      </c>
      <c r="BL212" s="13" t="s">
        <v>1198</v>
      </c>
      <c r="BM212" s="151" t="s">
        <v>2787</v>
      </c>
    </row>
    <row r="213" spans="2:65" s="1" customFormat="1" ht="16.5" customHeight="1">
      <c r="B213" s="28"/>
      <c r="C213" s="139" t="s">
        <v>1135</v>
      </c>
      <c r="D213" s="139" t="s">
        <v>316</v>
      </c>
      <c r="E213" s="140" t="s">
        <v>1678</v>
      </c>
      <c r="F213" s="141" t="s">
        <v>1679</v>
      </c>
      <c r="G213" s="142" t="s">
        <v>1497</v>
      </c>
      <c r="H213" s="171"/>
      <c r="I213" s="144"/>
      <c r="J213" s="145">
        <f t="shared" si="40"/>
        <v>0</v>
      </c>
      <c r="K213" s="146"/>
      <c r="L213" s="28"/>
      <c r="M213" s="147" t="s">
        <v>1</v>
      </c>
      <c r="N213" s="148" t="s">
        <v>40</v>
      </c>
      <c r="P213" s="149">
        <f t="shared" si="41"/>
        <v>0</v>
      </c>
      <c r="Q213" s="149">
        <v>0</v>
      </c>
      <c r="R213" s="149">
        <f t="shared" si="42"/>
        <v>0</v>
      </c>
      <c r="S213" s="149">
        <v>0</v>
      </c>
      <c r="T213" s="150">
        <f t="shared" si="43"/>
        <v>0</v>
      </c>
      <c r="AR213" s="151" t="s">
        <v>1198</v>
      </c>
      <c r="AT213" s="151" t="s">
        <v>316</v>
      </c>
      <c r="AU213" s="151" t="s">
        <v>86</v>
      </c>
      <c r="AY213" s="13" t="s">
        <v>314</v>
      </c>
      <c r="BE213" s="152">
        <f t="shared" si="44"/>
        <v>0</v>
      </c>
      <c r="BF213" s="152">
        <f t="shared" si="45"/>
        <v>0</v>
      </c>
      <c r="BG213" s="152">
        <f t="shared" si="46"/>
        <v>0</v>
      </c>
      <c r="BH213" s="152">
        <f t="shared" si="47"/>
        <v>0</v>
      </c>
      <c r="BI213" s="152">
        <f t="shared" si="48"/>
        <v>0</v>
      </c>
      <c r="BJ213" s="13" t="s">
        <v>86</v>
      </c>
      <c r="BK213" s="152">
        <f t="shared" si="49"/>
        <v>0</v>
      </c>
      <c r="BL213" s="13" t="s">
        <v>1198</v>
      </c>
      <c r="BM213" s="151" t="s">
        <v>2788</v>
      </c>
    </row>
    <row r="214" spans="2:65" s="1" customFormat="1" ht="16.5" customHeight="1">
      <c r="B214" s="28"/>
      <c r="C214" s="139" t="s">
        <v>1139</v>
      </c>
      <c r="D214" s="139" t="s">
        <v>316</v>
      </c>
      <c r="E214" s="140" t="s">
        <v>1681</v>
      </c>
      <c r="F214" s="141" t="s">
        <v>1682</v>
      </c>
      <c r="G214" s="142" t="s">
        <v>1497</v>
      </c>
      <c r="H214" s="171"/>
      <c r="I214" s="144"/>
      <c r="J214" s="145">
        <f t="shared" si="40"/>
        <v>0</v>
      </c>
      <c r="K214" s="146"/>
      <c r="L214" s="28"/>
      <c r="M214" s="147" t="s">
        <v>1</v>
      </c>
      <c r="N214" s="148" t="s">
        <v>40</v>
      </c>
      <c r="P214" s="149">
        <f t="shared" si="41"/>
        <v>0</v>
      </c>
      <c r="Q214" s="149">
        <v>0</v>
      </c>
      <c r="R214" s="149">
        <f t="shared" si="42"/>
        <v>0</v>
      </c>
      <c r="S214" s="149">
        <v>0</v>
      </c>
      <c r="T214" s="150">
        <f t="shared" si="43"/>
        <v>0</v>
      </c>
      <c r="AR214" s="151" t="s">
        <v>1198</v>
      </c>
      <c r="AT214" s="151" t="s">
        <v>316</v>
      </c>
      <c r="AU214" s="151" t="s">
        <v>86</v>
      </c>
      <c r="AY214" s="13" t="s">
        <v>314</v>
      </c>
      <c r="BE214" s="152">
        <f t="shared" si="44"/>
        <v>0</v>
      </c>
      <c r="BF214" s="152">
        <f t="shared" si="45"/>
        <v>0</v>
      </c>
      <c r="BG214" s="152">
        <f t="shared" si="46"/>
        <v>0</v>
      </c>
      <c r="BH214" s="152">
        <f t="shared" si="47"/>
        <v>0</v>
      </c>
      <c r="BI214" s="152">
        <f t="shared" si="48"/>
        <v>0</v>
      </c>
      <c r="BJ214" s="13" t="s">
        <v>86</v>
      </c>
      <c r="BK214" s="152">
        <f t="shared" si="49"/>
        <v>0</v>
      </c>
      <c r="BL214" s="13" t="s">
        <v>1198</v>
      </c>
      <c r="BM214" s="151" t="s">
        <v>2789</v>
      </c>
    </row>
    <row r="215" spans="2:65" s="1" customFormat="1" ht="16.5" customHeight="1">
      <c r="B215" s="28"/>
      <c r="C215" s="139" t="s">
        <v>1143</v>
      </c>
      <c r="D215" s="139" t="s">
        <v>316</v>
      </c>
      <c r="E215" s="140" t="s">
        <v>1684</v>
      </c>
      <c r="F215" s="141" t="s">
        <v>1685</v>
      </c>
      <c r="G215" s="142" t="s">
        <v>1497</v>
      </c>
      <c r="H215" s="171"/>
      <c r="I215" s="144"/>
      <c r="J215" s="145">
        <f t="shared" si="40"/>
        <v>0</v>
      </c>
      <c r="K215" s="146"/>
      <c r="L215" s="28"/>
      <c r="M215" s="147" t="s">
        <v>1</v>
      </c>
      <c r="N215" s="148" t="s">
        <v>40</v>
      </c>
      <c r="P215" s="149">
        <f t="shared" si="41"/>
        <v>0</v>
      </c>
      <c r="Q215" s="149">
        <v>0</v>
      </c>
      <c r="R215" s="149">
        <f t="shared" si="42"/>
        <v>0</v>
      </c>
      <c r="S215" s="149">
        <v>0</v>
      </c>
      <c r="T215" s="150">
        <f t="shared" si="43"/>
        <v>0</v>
      </c>
      <c r="AR215" s="151" t="s">
        <v>1198</v>
      </c>
      <c r="AT215" s="151" t="s">
        <v>316</v>
      </c>
      <c r="AU215" s="151" t="s">
        <v>86</v>
      </c>
      <c r="AY215" s="13" t="s">
        <v>314</v>
      </c>
      <c r="BE215" s="152">
        <f t="shared" si="44"/>
        <v>0</v>
      </c>
      <c r="BF215" s="152">
        <f t="shared" si="45"/>
        <v>0</v>
      </c>
      <c r="BG215" s="152">
        <f t="shared" si="46"/>
        <v>0</v>
      </c>
      <c r="BH215" s="152">
        <f t="shared" si="47"/>
        <v>0</v>
      </c>
      <c r="BI215" s="152">
        <f t="shared" si="48"/>
        <v>0</v>
      </c>
      <c r="BJ215" s="13" t="s">
        <v>86</v>
      </c>
      <c r="BK215" s="152">
        <f t="shared" si="49"/>
        <v>0</v>
      </c>
      <c r="BL215" s="13" t="s">
        <v>1198</v>
      </c>
      <c r="BM215" s="151" t="s">
        <v>2790</v>
      </c>
    </row>
    <row r="216" spans="2:65" s="1" customFormat="1" ht="16.5" customHeight="1">
      <c r="B216" s="28"/>
      <c r="C216" s="158" t="s">
        <v>1147</v>
      </c>
      <c r="D216" s="158" t="s">
        <v>644</v>
      </c>
      <c r="E216" s="159" t="s">
        <v>1687</v>
      </c>
      <c r="F216" s="160" t="s">
        <v>1688</v>
      </c>
      <c r="G216" s="161" t="s">
        <v>396</v>
      </c>
      <c r="H216" s="162">
        <v>45</v>
      </c>
      <c r="I216" s="163"/>
      <c r="J216" s="164">
        <f t="shared" si="40"/>
        <v>0</v>
      </c>
      <c r="K216" s="165"/>
      <c r="L216" s="166"/>
      <c r="M216" s="167" t="s">
        <v>1</v>
      </c>
      <c r="N216" s="168" t="s">
        <v>40</v>
      </c>
      <c r="P216" s="149">
        <f t="shared" si="41"/>
        <v>0</v>
      </c>
      <c r="Q216" s="149">
        <v>0</v>
      </c>
      <c r="R216" s="149">
        <f t="shared" si="42"/>
        <v>0</v>
      </c>
      <c r="S216" s="149">
        <v>0</v>
      </c>
      <c r="T216" s="150">
        <f t="shared" si="43"/>
        <v>0</v>
      </c>
      <c r="AR216" s="151" t="s">
        <v>1670</v>
      </c>
      <c r="AT216" s="151" t="s">
        <v>644</v>
      </c>
      <c r="AU216" s="151" t="s">
        <v>86</v>
      </c>
      <c r="AY216" s="13" t="s">
        <v>314</v>
      </c>
      <c r="BE216" s="152">
        <f t="shared" si="44"/>
        <v>0</v>
      </c>
      <c r="BF216" s="152">
        <f t="shared" si="45"/>
        <v>0</v>
      </c>
      <c r="BG216" s="152">
        <f t="shared" si="46"/>
        <v>0</v>
      </c>
      <c r="BH216" s="152">
        <f t="shared" si="47"/>
        <v>0</v>
      </c>
      <c r="BI216" s="152">
        <f t="shared" si="48"/>
        <v>0</v>
      </c>
      <c r="BJ216" s="13" t="s">
        <v>86</v>
      </c>
      <c r="BK216" s="152">
        <f t="shared" si="49"/>
        <v>0</v>
      </c>
      <c r="BL216" s="13" t="s">
        <v>1198</v>
      </c>
      <c r="BM216" s="151" t="s">
        <v>2791</v>
      </c>
    </row>
    <row r="217" spans="2:65" s="11" customFormat="1" ht="25.9" customHeight="1">
      <c r="B217" s="127"/>
      <c r="D217" s="128" t="s">
        <v>73</v>
      </c>
      <c r="E217" s="129" t="s">
        <v>1450</v>
      </c>
      <c r="F217" s="129" t="s">
        <v>1451</v>
      </c>
      <c r="I217" s="130"/>
      <c r="J217" s="131">
        <f>BK217</f>
        <v>0</v>
      </c>
      <c r="L217" s="127"/>
      <c r="M217" s="132"/>
      <c r="P217" s="133">
        <f>SUM(P218:P219)</f>
        <v>0</v>
      </c>
      <c r="R217" s="133">
        <f>SUM(R218:R219)</f>
        <v>0</v>
      </c>
      <c r="T217" s="134">
        <f>SUM(T218:T219)</f>
        <v>0</v>
      </c>
      <c r="AR217" s="128" t="s">
        <v>95</v>
      </c>
      <c r="AT217" s="135" t="s">
        <v>73</v>
      </c>
      <c r="AU217" s="135" t="s">
        <v>74</v>
      </c>
      <c r="AY217" s="128" t="s">
        <v>314</v>
      </c>
      <c r="BK217" s="136">
        <f>SUM(BK218:BK219)</f>
        <v>0</v>
      </c>
    </row>
    <row r="218" spans="2:65" s="1" customFormat="1" ht="16.5" customHeight="1">
      <c r="B218" s="28"/>
      <c r="C218" s="139" t="s">
        <v>1151</v>
      </c>
      <c r="D218" s="139" t="s">
        <v>316</v>
      </c>
      <c r="E218" s="140" t="s">
        <v>1690</v>
      </c>
      <c r="F218" s="141" t="s">
        <v>1691</v>
      </c>
      <c r="G218" s="142" t="s">
        <v>1593</v>
      </c>
      <c r="H218" s="143">
        <v>1</v>
      </c>
      <c r="I218" s="144"/>
      <c r="J218" s="145">
        <f>ROUND(I218*H218,2)</f>
        <v>0</v>
      </c>
      <c r="K218" s="146"/>
      <c r="L218" s="28"/>
      <c r="M218" s="147" t="s">
        <v>1</v>
      </c>
      <c r="N218" s="148" t="s">
        <v>40</v>
      </c>
      <c r="P218" s="149">
        <f>O218*H218</f>
        <v>0</v>
      </c>
      <c r="Q218" s="149">
        <v>0</v>
      </c>
      <c r="R218" s="149">
        <f>Q218*H218</f>
        <v>0</v>
      </c>
      <c r="S218" s="149">
        <v>0</v>
      </c>
      <c r="T218" s="150">
        <f>S218*H218</f>
        <v>0</v>
      </c>
      <c r="AR218" s="151" t="s">
        <v>1692</v>
      </c>
      <c r="AT218" s="151" t="s">
        <v>316</v>
      </c>
      <c r="AU218" s="151" t="s">
        <v>81</v>
      </c>
      <c r="AY218" s="13" t="s">
        <v>314</v>
      </c>
      <c r="BE218" s="152">
        <f>IF(N218="základná",J218,0)</f>
        <v>0</v>
      </c>
      <c r="BF218" s="152">
        <f>IF(N218="znížená",J218,0)</f>
        <v>0</v>
      </c>
      <c r="BG218" s="152">
        <f>IF(N218="zákl. prenesená",J218,0)</f>
        <v>0</v>
      </c>
      <c r="BH218" s="152">
        <f>IF(N218="zníž. prenesená",J218,0)</f>
        <v>0</v>
      </c>
      <c r="BI218" s="152">
        <f>IF(N218="nulová",J218,0)</f>
        <v>0</v>
      </c>
      <c r="BJ218" s="13" t="s">
        <v>86</v>
      </c>
      <c r="BK218" s="152">
        <f>ROUND(I218*H218,2)</f>
        <v>0</v>
      </c>
      <c r="BL218" s="13" t="s">
        <v>1692</v>
      </c>
      <c r="BM218" s="151" t="s">
        <v>2792</v>
      </c>
    </row>
    <row r="219" spans="2:65" s="1" customFormat="1" ht="24.2" customHeight="1">
      <c r="B219" s="28"/>
      <c r="C219" s="139" t="s">
        <v>1155</v>
      </c>
      <c r="D219" s="139" t="s">
        <v>316</v>
      </c>
      <c r="E219" s="140" t="s">
        <v>1694</v>
      </c>
      <c r="F219" s="141" t="s">
        <v>1695</v>
      </c>
      <c r="G219" s="142" t="s">
        <v>1454</v>
      </c>
      <c r="H219" s="143">
        <v>36</v>
      </c>
      <c r="I219" s="144"/>
      <c r="J219" s="145">
        <f>ROUND(I219*H219,2)</f>
        <v>0</v>
      </c>
      <c r="K219" s="146"/>
      <c r="L219" s="28"/>
      <c r="M219" s="153" t="s">
        <v>1</v>
      </c>
      <c r="N219" s="154" t="s">
        <v>40</v>
      </c>
      <c r="O219" s="155"/>
      <c r="P219" s="156">
        <f>O219*H219</f>
        <v>0</v>
      </c>
      <c r="Q219" s="156">
        <v>0</v>
      </c>
      <c r="R219" s="156">
        <f>Q219*H219</f>
        <v>0</v>
      </c>
      <c r="S219" s="156">
        <v>0</v>
      </c>
      <c r="T219" s="157">
        <f>S219*H219</f>
        <v>0</v>
      </c>
      <c r="AR219" s="151" t="s">
        <v>1692</v>
      </c>
      <c r="AT219" s="151" t="s">
        <v>316</v>
      </c>
      <c r="AU219" s="151" t="s">
        <v>81</v>
      </c>
      <c r="AY219" s="13" t="s">
        <v>314</v>
      </c>
      <c r="BE219" s="152">
        <f>IF(N219="základná",J219,0)</f>
        <v>0</v>
      </c>
      <c r="BF219" s="152">
        <f>IF(N219="znížená",J219,0)</f>
        <v>0</v>
      </c>
      <c r="BG219" s="152">
        <f>IF(N219="zákl. prenesená",J219,0)</f>
        <v>0</v>
      </c>
      <c r="BH219" s="152">
        <f>IF(N219="zníž. prenesená",J219,0)</f>
        <v>0</v>
      </c>
      <c r="BI219" s="152">
        <f>IF(N219="nulová",J219,0)</f>
        <v>0</v>
      </c>
      <c r="BJ219" s="13" t="s">
        <v>86</v>
      </c>
      <c r="BK219" s="152">
        <f>ROUND(I219*H219,2)</f>
        <v>0</v>
      </c>
      <c r="BL219" s="13" t="s">
        <v>1692</v>
      </c>
      <c r="BM219" s="151" t="s">
        <v>2793</v>
      </c>
    </row>
    <row r="220" spans="2:65" s="1" customFormat="1" ht="6.95" customHeight="1">
      <c r="B220" s="43"/>
      <c r="C220" s="44"/>
      <c r="D220" s="44"/>
      <c r="E220" s="44"/>
      <c r="F220" s="44"/>
      <c r="G220" s="44"/>
      <c r="H220" s="44"/>
      <c r="I220" s="44"/>
      <c r="J220" s="44"/>
      <c r="K220" s="44"/>
      <c r="L220" s="28"/>
    </row>
  </sheetData>
  <sheetProtection algorithmName="SHA-512" hashValue="9YLkhStMm+wWlU5dTk/8bt+DSektw8q9FII++4nnRzNIhUKAiRHIhGbS8R8Bkhyk6sC4iENc4TYBgkmxRzCmdw==" saltValue="DFWcsXVtOg337wYwmbxM0+aQuXGDtip36ppAvg111lZtOC7YWbZBYCNXg1CHQHbE1hx2IUMOfH3vVGdxL5KnzA==" spinCount="100000" sheet="1" objects="1" scenarios="1" formatColumns="0" formatRows="0" autoFilter="0"/>
  <autoFilter ref="C133:K219" xr:uid="{00000000-0009-0000-0000-000013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7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152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2334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2794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ROUND(J131,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ROUND((SUM(BE131:BE175)),  2)</f>
        <v>0</v>
      </c>
      <c r="G37" s="96"/>
      <c r="H37" s="96"/>
      <c r="I37" s="97">
        <v>0.2</v>
      </c>
      <c r="J37" s="95">
        <f>ROUND(((SUM(BE131:BE175))*I37),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ROUND((SUM(BF131:BF175)),  2)</f>
        <v>0</v>
      </c>
      <c r="G38" s="96"/>
      <c r="H38" s="96"/>
      <c r="I38" s="97">
        <v>0.2</v>
      </c>
      <c r="J38" s="95">
        <f>ROUND(((SUM(BF131:BF175))*I38),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ROUND((SUM(BG131:BG175)),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ROUND((SUM(BH131:BH175)),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ROUND((SUM(BI131:BI175)),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2334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SO.102_VZT - Vzduchotechnika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J131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8" customFormat="1" ht="24.95" hidden="1" customHeight="1">
      <c r="B103" s="110"/>
      <c r="D103" s="111" t="s">
        <v>292</v>
      </c>
      <c r="E103" s="112"/>
      <c r="F103" s="112"/>
      <c r="G103" s="112"/>
      <c r="H103" s="112"/>
      <c r="I103" s="112"/>
      <c r="J103" s="113">
        <f>J145</f>
        <v>0</v>
      </c>
      <c r="L103" s="110"/>
    </row>
    <row r="104" spans="2:47" s="9" customFormat="1" ht="19.899999999999999" hidden="1" customHeight="1">
      <c r="B104" s="114"/>
      <c r="D104" s="115" t="s">
        <v>1698</v>
      </c>
      <c r="E104" s="116"/>
      <c r="F104" s="116"/>
      <c r="G104" s="116"/>
      <c r="H104" s="116"/>
      <c r="I104" s="116"/>
      <c r="J104" s="117">
        <f>J146</f>
        <v>0</v>
      </c>
      <c r="L104" s="114"/>
    </row>
    <row r="105" spans="2:47" s="8" customFormat="1" ht="24.95" hidden="1" customHeight="1">
      <c r="B105" s="110"/>
      <c r="D105" s="111" t="s">
        <v>1225</v>
      </c>
      <c r="E105" s="112"/>
      <c r="F105" s="112"/>
      <c r="G105" s="112"/>
      <c r="H105" s="112"/>
      <c r="I105" s="112"/>
      <c r="J105" s="113">
        <f>J166</f>
        <v>0</v>
      </c>
      <c r="L105" s="110"/>
    </row>
    <row r="106" spans="2:47" s="8" customFormat="1" ht="24.95" hidden="1" customHeight="1">
      <c r="B106" s="110"/>
      <c r="D106" s="111" t="s">
        <v>1462</v>
      </c>
      <c r="E106" s="112"/>
      <c r="F106" s="112"/>
      <c r="G106" s="112"/>
      <c r="H106" s="112"/>
      <c r="I106" s="112"/>
      <c r="J106" s="113">
        <f>J170</f>
        <v>0</v>
      </c>
      <c r="L106" s="110"/>
    </row>
    <row r="107" spans="2:47" s="9" customFormat="1" ht="19.899999999999999" hidden="1" customHeight="1">
      <c r="B107" s="114"/>
      <c r="D107" s="115" t="s">
        <v>1699</v>
      </c>
      <c r="E107" s="116"/>
      <c r="F107" s="116"/>
      <c r="G107" s="116"/>
      <c r="H107" s="116"/>
      <c r="I107" s="116"/>
      <c r="J107" s="117">
        <f>J171</f>
        <v>0</v>
      </c>
      <c r="L107" s="114"/>
    </row>
    <row r="108" spans="2:47" s="1" customFormat="1" ht="21.75" hidden="1" customHeight="1">
      <c r="B108" s="28"/>
      <c r="L108" s="28"/>
    </row>
    <row r="109" spans="2:47" s="1" customFormat="1" ht="6.95" hidden="1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47" hidden="1"/>
    <row r="111" spans="2:47" hidden="1"/>
    <row r="112" spans="2:47" hidden="1"/>
    <row r="113" spans="2:12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5" customHeight="1">
      <c r="B114" s="28"/>
      <c r="C114" s="17" t="s">
        <v>300</v>
      </c>
      <c r="L114" s="28"/>
    </row>
    <row r="115" spans="2:12" s="1" customFormat="1" ht="6.95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301" t="str">
        <f>E7</f>
        <v>Rozšírenie kapacít MŠ Oštepová 1, Košice</v>
      </c>
      <c r="F117" s="302"/>
      <c r="G117" s="302"/>
      <c r="H117" s="302"/>
      <c r="L117" s="28"/>
    </row>
    <row r="118" spans="2:12" ht="12" customHeight="1">
      <c r="B118" s="16"/>
      <c r="C118" s="23" t="s">
        <v>277</v>
      </c>
      <c r="L118" s="16"/>
    </row>
    <row r="119" spans="2:12" ht="16.5" customHeight="1">
      <c r="B119" s="16"/>
      <c r="E119" s="301" t="s">
        <v>278</v>
      </c>
      <c r="F119" s="265"/>
      <c r="G119" s="265"/>
      <c r="H119" s="265"/>
      <c r="L119" s="16"/>
    </row>
    <row r="120" spans="2:12" ht="12" customHeight="1">
      <c r="B120" s="16"/>
      <c r="C120" s="23" t="s">
        <v>279</v>
      </c>
      <c r="L120" s="16"/>
    </row>
    <row r="121" spans="2:12" s="1" customFormat="1" ht="16.5" customHeight="1">
      <c r="B121" s="28"/>
      <c r="E121" s="271" t="s">
        <v>2334</v>
      </c>
      <c r="F121" s="303"/>
      <c r="G121" s="303"/>
      <c r="H121" s="303"/>
      <c r="L121" s="28"/>
    </row>
    <row r="122" spans="2:12" s="1" customFormat="1" ht="12" customHeight="1">
      <c r="B122" s="28"/>
      <c r="C122" s="23" t="s">
        <v>1460</v>
      </c>
      <c r="L122" s="28"/>
    </row>
    <row r="123" spans="2:12" s="1" customFormat="1" ht="16.5" customHeight="1">
      <c r="B123" s="28"/>
      <c r="E123" s="289" t="str">
        <f>E13</f>
        <v>SO.102_VZT - Vzduchotechnika</v>
      </c>
      <c r="F123" s="303"/>
      <c r="G123" s="303"/>
      <c r="H123" s="303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Oštepová 1, Košice</v>
      </c>
      <c r="I125" s="23" t="s">
        <v>21</v>
      </c>
      <c r="J125" s="51" t="str">
        <f>IF(J16="","",J16)</f>
        <v>15. 6. 2022</v>
      </c>
      <c r="L125" s="28"/>
    </row>
    <row r="126" spans="2:12" s="1" customFormat="1" ht="6.95" customHeight="1">
      <c r="B126" s="28"/>
      <c r="L126" s="28"/>
    </row>
    <row r="127" spans="2:12" s="1" customFormat="1" ht="15.2" customHeight="1">
      <c r="B127" s="28"/>
      <c r="C127" s="23" t="s">
        <v>23</v>
      </c>
      <c r="F127" s="21" t="str">
        <f>E19</f>
        <v>Mesto Košice</v>
      </c>
      <c r="I127" s="23" t="s">
        <v>29</v>
      </c>
      <c r="J127" s="26" t="str">
        <f>E25</f>
        <v xml:space="preserve"> </v>
      </c>
      <c r="L127" s="28"/>
    </row>
    <row r="128" spans="2:12" s="1" customFormat="1" ht="15.2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 xml:space="preserve"> 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301</v>
      </c>
      <c r="D130" s="120" t="s">
        <v>59</v>
      </c>
      <c r="E130" s="120" t="s">
        <v>55</v>
      </c>
      <c r="F130" s="120" t="s">
        <v>56</v>
      </c>
      <c r="G130" s="120" t="s">
        <v>302</v>
      </c>
      <c r="H130" s="120" t="s">
        <v>303</v>
      </c>
      <c r="I130" s="120" t="s">
        <v>304</v>
      </c>
      <c r="J130" s="121" t="s">
        <v>285</v>
      </c>
      <c r="K130" s="122" t="s">
        <v>305</v>
      </c>
      <c r="L130" s="118"/>
      <c r="M130" s="58" t="s">
        <v>1</v>
      </c>
      <c r="N130" s="59" t="s">
        <v>38</v>
      </c>
      <c r="O130" s="59" t="s">
        <v>306</v>
      </c>
      <c r="P130" s="59" t="s">
        <v>307</v>
      </c>
      <c r="Q130" s="59" t="s">
        <v>308</v>
      </c>
      <c r="R130" s="59" t="s">
        <v>309</v>
      </c>
      <c r="S130" s="59" t="s">
        <v>310</v>
      </c>
      <c r="T130" s="60" t="s">
        <v>311</v>
      </c>
    </row>
    <row r="131" spans="2:65" s="1" customFormat="1" ht="22.9" customHeight="1">
      <c r="B131" s="28"/>
      <c r="C131" s="63" t="s">
        <v>286</v>
      </c>
      <c r="J131" s="123">
        <f>BK131</f>
        <v>0</v>
      </c>
      <c r="L131" s="28"/>
      <c r="M131" s="61"/>
      <c r="N131" s="52"/>
      <c r="O131" s="52"/>
      <c r="P131" s="124">
        <f>P132+P145+P166+P170</f>
        <v>0</v>
      </c>
      <c r="Q131" s="52"/>
      <c r="R131" s="124">
        <f>R132+R145+R166+R170</f>
        <v>0</v>
      </c>
      <c r="S131" s="52"/>
      <c r="T131" s="125">
        <f>T132+T145+T166+T170</f>
        <v>0</v>
      </c>
      <c r="AT131" s="13" t="s">
        <v>73</v>
      </c>
      <c r="AU131" s="13" t="s">
        <v>287</v>
      </c>
      <c r="BK131" s="126">
        <f>BK132+BK145+BK166+BK170</f>
        <v>0</v>
      </c>
    </row>
    <row r="132" spans="2:65" s="11" customFormat="1" ht="25.9" customHeight="1">
      <c r="B132" s="127"/>
      <c r="D132" s="128" t="s">
        <v>73</v>
      </c>
      <c r="E132" s="129" t="s">
        <v>312</v>
      </c>
      <c r="F132" s="129" t="s">
        <v>313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0</v>
      </c>
      <c r="T132" s="134">
        <f>T133</f>
        <v>0</v>
      </c>
      <c r="AR132" s="128" t="s">
        <v>81</v>
      </c>
      <c r="AT132" s="135" t="s">
        <v>73</v>
      </c>
      <c r="AU132" s="135" t="s">
        <v>74</v>
      </c>
      <c r="AY132" s="128" t="s">
        <v>314</v>
      </c>
      <c r="BK132" s="136">
        <f>BK133</f>
        <v>0</v>
      </c>
    </row>
    <row r="133" spans="2:65" s="11" customFormat="1" ht="22.9" customHeight="1">
      <c r="B133" s="127"/>
      <c r="D133" s="128" t="s">
        <v>73</v>
      </c>
      <c r="E133" s="137" t="s">
        <v>335</v>
      </c>
      <c r="F133" s="137" t="s">
        <v>336</v>
      </c>
      <c r="I133" s="130"/>
      <c r="J133" s="138">
        <f>BK133</f>
        <v>0</v>
      </c>
      <c r="L133" s="127"/>
      <c r="M133" s="132"/>
      <c r="P133" s="133">
        <f>SUM(P134:P144)</f>
        <v>0</v>
      </c>
      <c r="R133" s="133">
        <f>SUM(R134:R144)</f>
        <v>0</v>
      </c>
      <c r="T133" s="134">
        <f>SUM(T134:T144)</f>
        <v>0</v>
      </c>
      <c r="AR133" s="128" t="s">
        <v>81</v>
      </c>
      <c r="AT133" s="135" t="s">
        <v>73</v>
      </c>
      <c r="AU133" s="135" t="s">
        <v>81</v>
      </c>
      <c r="AY133" s="128" t="s">
        <v>314</v>
      </c>
      <c r="BK133" s="136">
        <f>SUM(BK134:BK144)</f>
        <v>0</v>
      </c>
    </row>
    <row r="134" spans="2:65" s="1" customFormat="1" ht="24.2" customHeight="1">
      <c r="B134" s="28"/>
      <c r="C134" s="139" t="s">
        <v>81</v>
      </c>
      <c r="D134" s="139" t="s">
        <v>316</v>
      </c>
      <c r="E134" s="140" t="s">
        <v>1700</v>
      </c>
      <c r="F134" s="141" t="s">
        <v>1701</v>
      </c>
      <c r="G134" s="142" t="s">
        <v>319</v>
      </c>
      <c r="H134" s="143">
        <v>15</v>
      </c>
      <c r="I134" s="144"/>
      <c r="J134" s="145">
        <f t="shared" ref="J134:J144" si="0">ROUND(I134*H134,2)</f>
        <v>0</v>
      </c>
      <c r="K134" s="146"/>
      <c r="L134" s="28"/>
      <c r="M134" s="147" t="s">
        <v>1</v>
      </c>
      <c r="N134" s="148" t="s">
        <v>40</v>
      </c>
      <c r="P134" s="149">
        <f t="shared" ref="P134:P144" si="1">O134*H134</f>
        <v>0</v>
      </c>
      <c r="Q134" s="149">
        <v>0</v>
      </c>
      <c r="R134" s="149">
        <f t="shared" ref="R134:R144" si="2">Q134*H134</f>
        <v>0</v>
      </c>
      <c r="S134" s="149">
        <v>0</v>
      </c>
      <c r="T134" s="150">
        <f t="shared" ref="T134:T144" si="3">S134*H134</f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 t="shared" ref="BE134:BE144" si="4">IF(N134="základná",J134,0)</f>
        <v>0</v>
      </c>
      <c r="BF134" s="152">
        <f t="shared" ref="BF134:BF144" si="5">IF(N134="znížená",J134,0)</f>
        <v>0</v>
      </c>
      <c r="BG134" s="152">
        <f t="shared" ref="BG134:BG144" si="6">IF(N134="zákl. prenesená",J134,0)</f>
        <v>0</v>
      </c>
      <c r="BH134" s="152">
        <f t="shared" ref="BH134:BH144" si="7">IF(N134="zníž. prenesená",J134,0)</f>
        <v>0</v>
      </c>
      <c r="BI134" s="152">
        <f t="shared" ref="BI134:BI144" si="8">IF(N134="nulová",J134,0)</f>
        <v>0</v>
      </c>
      <c r="BJ134" s="13" t="s">
        <v>86</v>
      </c>
      <c r="BK134" s="152">
        <f t="shared" ref="BK134:BK144" si="9">ROUND(I134*H134,2)</f>
        <v>0</v>
      </c>
      <c r="BL134" s="13" t="s">
        <v>95</v>
      </c>
      <c r="BM134" s="151" t="s">
        <v>2795</v>
      </c>
    </row>
    <row r="135" spans="2:65" s="1" customFormat="1" ht="24.2" customHeight="1">
      <c r="B135" s="28"/>
      <c r="C135" s="139" t="s">
        <v>86</v>
      </c>
      <c r="D135" s="139" t="s">
        <v>316</v>
      </c>
      <c r="E135" s="140" t="s">
        <v>1703</v>
      </c>
      <c r="F135" s="141" t="s">
        <v>1704</v>
      </c>
      <c r="G135" s="142" t="s">
        <v>319</v>
      </c>
      <c r="H135" s="143">
        <v>15</v>
      </c>
      <c r="I135" s="144"/>
      <c r="J135" s="145">
        <f t="shared" si="0"/>
        <v>0</v>
      </c>
      <c r="K135" s="146"/>
      <c r="L135" s="28"/>
      <c r="M135" s="147" t="s">
        <v>1</v>
      </c>
      <c r="N135" s="148" t="s">
        <v>40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86</v>
      </c>
      <c r="BK135" s="152">
        <f t="shared" si="9"/>
        <v>0</v>
      </c>
      <c r="BL135" s="13" t="s">
        <v>95</v>
      </c>
      <c r="BM135" s="151" t="s">
        <v>2796</v>
      </c>
    </row>
    <row r="136" spans="2:65" s="1" customFormat="1" ht="21.75" customHeight="1">
      <c r="B136" s="28"/>
      <c r="C136" s="139" t="s">
        <v>90</v>
      </c>
      <c r="D136" s="139" t="s">
        <v>316</v>
      </c>
      <c r="E136" s="140" t="s">
        <v>1706</v>
      </c>
      <c r="F136" s="141" t="s">
        <v>1707</v>
      </c>
      <c r="G136" s="142" t="s">
        <v>340</v>
      </c>
      <c r="H136" s="143">
        <v>15</v>
      </c>
      <c r="I136" s="144"/>
      <c r="J136" s="145">
        <f t="shared" si="0"/>
        <v>0</v>
      </c>
      <c r="K136" s="146"/>
      <c r="L136" s="28"/>
      <c r="M136" s="147" t="s">
        <v>1</v>
      </c>
      <c r="N136" s="148" t="s">
        <v>40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95</v>
      </c>
      <c r="BM136" s="151" t="s">
        <v>2797</v>
      </c>
    </row>
    <row r="137" spans="2:65" s="1" customFormat="1" ht="33" customHeight="1">
      <c r="B137" s="28"/>
      <c r="C137" s="139" t="s">
        <v>95</v>
      </c>
      <c r="D137" s="139" t="s">
        <v>316</v>
      </c>
      <c r="E137" s="140" t="s">
        <v>1709</v>
      </c>
      <c r="F137" s="141" t="s">
        <v>1710</v>
      </c>
      <c r="G137" s="142" t="s">
        <v>340</v>
      </c>
      <c r="H137" s="143">
        <v>15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2798</v>
      </c>
    </row>
    <row r="138" spans="2:65" s="1" customFormat="1" ht="24.2" customHeight="1">
      <c r="B138" s="28"/>
      <c r="C138" s="139" t="s">
        <v>330</v>
      </c>
      <c r="D138" s="139" t="s">
        <v>316</v>
      </c>
      <c r="E138" s="140" t="s">
        <v>1712</v>
      </c>
      <c r="F138" s="141" t="s">
        <v>1713</v>
      </c>
      <c r="G138" s="142" t="s">
        <v>1477</v>
      </c>
      <c r="H138" s="143">
        <v>100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2799</v>
      </c>
    </row>
    <row r="139" spans="2:65" s="1" customFormat="1" ht="24.2" customHeight="1">
      <c r="B139" s="28"/>
      <c r="C139" s="139" t="s">
        <v>337</v>
      </c>
      <c r="D139" s="139" t="s">
        <v>316</v>
      </c>
      <c r="E139" s="140" t="s">
        <v>1482</v>
      </c>
      <c r="F139" s="141" t="s">
        <v>476</v>
      </c>
      <c r="G139" s="142" t="s">
        <v>333</v>
      </c>
      <c r="H139" s="143">
        <v>0.113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2800</v>
      </c>
    </row>
    <row r="140" spans="2:65" s="1" customFormat="1" ht="24.2" customHeight="1">
      <c r="B140" s="28"/>
      <c r="C140" s="139" t="s">
        <v>342</v>
      </c>
      <c r="D140" s="139" t="s">
        <v>316</v>
      </c>
      <c r="E140" s="140" t="s">
        <v>1484</v>
      </c>
      <c r="F140" s="141" t="s">
        <v>1485</v>
      </c>
      <c r="G140" s="142" t="s">
        <v>333</v>
      </c>
      <c r="H140" s="143">
        <v>0.113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2801</v>
      </c>
    </row>
    <row r="141" spans="2:65" s="1" customFormat="1" ht="21.75" customHeight="1">
      <c r="B141" s="28"/>
      <c r="C141" s="139" t="s">
        <v>346</v>
      </c>
      <c r="D141" s="139" t="s">
        <v>316</v>
      </c>
      <c r="E141" s="140" t="s">
        <v>1717</v>
      </c>
      <c r="F141" s="141" t="s">
        <v>480</v>
      </c>
      <c r="G141" s="142" t="s">
        <v>333</v>
      </c>
      <c r="H141" s="143">
        <v>0.113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2802</v>
      </c>
    </row>
    <row r="142" spans="2:65" s="1" customFormat="1" ht="24.2" customHeight="1">
      <c r="B142" s="28"/>
      <c r="C142" s="139" t="s">
        <v>335</v>
      </c>
      <c r="D142" s="139" t="s">
        <v>316</v>
      </c>
      <c r="E142" s="140" t="s">
        <v>483</v>
      </c>
      <c r="F142" s="141" t="s">
        <v>484</v>
      </c>
      <c r="G142" s="142" t="s">
        <v>333</v>
      </c>
      <c r="H142" s="143">
        <v>1.1299999999999999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2803</v>
      </c>
    </row>
    <row r="143" spans="2:65" s="1" customFormat="1" ht="24.2" customHeight="1">
      <c r="B143" s="28"/>
      <c r="C143" s="139" t="s">
        <v>353</v>
      </c>
      <c r="D143" s="139" t="s">
        <v>316</v>
      </c>
      <c r="E143" s="140" t="s">
        <v>1720</v>
      </c>
      <c r="F143" s="141" t="s">
        <v>1721</v>
      </c>
      <c r="G143" s="142" t="s">
        <v>333</v>
      </c>
      <c r="H143" s="143">
        <v>0.113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2804</v>
      </c>
    </row>
    <row r="144" spans="2:65" s="1" customFormat="1" ht="24.2" customHeight="1">
      <c r="B144" s="28"/>
      <c r="C144" s="139" t="s">
        <v>357</v>
      </c>
      <c r="D144" s="139" t="s">
        <v>316</v>
      </c>
      <c r="E144" s="140" t="s">
        <v>499</v>
      </c>
      <c r="F144" s="141" t="s">
        <v>500</v>
      </c>
      <c r="G144" s="142" t="s">
        <v>333</v>
      </c>
      <c r="H144" s="143">
        <v>0.113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2805</v>
      </c>
    </row>
    <row r="145" spans="2:65" s="11" customFormat="1" ht="25.9" customHeight="1">
      <c r="B145" s="127"/>
      <c r="D145" s="128" t="s">
        <v>73</v>
      </c>
      <c r="E145" s="129" t="s">
        <v>508</v>
      </c>
      <c r="F145" s="129" t="s">
        <v>509</v>
      </c>
      <c r="I145" s="130"/>
      <c r="J145" s="131">
        <f>BK145</f>
        <v>0</v>
      </c>
      <c r="L145" s="127"/>
      <c r="M145" s="132"/>
      <c r="P145" s="133">
        <f>P146</f>
        <v>0</v>
      </c>
      <c r="R145" s="133">
        <f>R146</f>
        <v>0</v>
      </c>
      <c r="T145" s="134">
        <f>T146</f>
        <v>0</v>
      </c>
      <c r="AR145" s="128" t="s">
        <v>86</v>
      </c>
      <c r="AT145" s="135" t="s">
        <v>73</v>
      </c>
      <c r="AU145" s="135" t="s">
        <v>74</v>
      </c>
      <c r="AY145" s="128" t="s">
        <v>314</v>
      </c>
      <c r="BK145" s="136">
        <f>BK146</f>
        <v>0</v>
      </c>
    </row>
    <row r="146" spans="2:65" s="11" customFormat="1" ht="22.9" customHeight="1">
      <c r="B146" s="127"/>
      <c r="D146" s="128" t="s">
        <v>73</v>
      </c>
      <c r="E146" s="137" t="s">
        <v>557</v>
      </c>
      <c r="F146" s="137" t="s">
        <v>1724</v>
      </c>
      <c r="I146" s="130"/>
      <c r="J146" s="138">
        <f>BK146</f>
        <v>0</v>
      </c>
      <c r="L146" s="127"/>
      <c r="M146" s="132"/>
      <c r="P146" s="133">
        <f>SUM(P147:P165)</f>
        <v>0</v>
      </c>
      <c r="R146" s="133">
        <f>SUM(R147:R165)</f>
        <v>0</v>
      </c>
      <c r="T146" s="134">
        <f>SUM(T147:T165)</f>
        <v>0</v>
      </c>
      <c r="AR146" s="128" t="s">
        <v>86</v>
      </c>
      <c r="AT146" s="135" t="s">
        <v>73</v>
      </c>
      <c r="AU146" s="135" t="s">
        <v>81</v>
      </c>
      <c r="AY146" s="128" t="s">
        <v>314</v>
      </c>
      <c r="BK146" s="136">
        <f>SUM(BK147:BK165)</f>
        <v>0</v>
      </c>
    </row>
    <row r="147" spans="2:65" s="1" customFormat="1" ht="24.2" customHeight="1">
      <c r="B147" s="28"/>
      <c r="C147" s="139" t="s">
        <v>361</v>
      </c>
      <c r="D147" s="139" t="s">
        <v>316</v>
      </c>
      <c r="E147" s="140" t="s">
        <v>1725</v>
      </c>
      <c r="F147" s="141" t="s">
        <v>1726</v>
      </c>
      <c r="G147" s="142" t="s">
        <v>396</v>
      </c>
      <c r="H147" s="143">
        <v>5</v>
      </c>
      <c r="I147" s="144"/>
      <c r="J147" s="145">
        <f t="shared" ref="J147:J165" si="10">ROUND(I147*H147,2)</f>
        <v>0</v>
      </c>
      <c r="K147" s="146"/>
      <c r="L147" s="28"/>
      <c r="M147" s="147" t="s">
        <v>1</v>
      </c>
      <c r="N147" s="148" t="s">
        <v>40</v>
      </c>
      <c r="P147" s="149">
        <f t="shared" ref="P147:P165" si="11">O147*H147</f>
        <v>0</v>
      </c>
      <c r="Q147" s="149">
        <v>0</v>
      </c>
      <c r="R147" s="149">
        <f t="shared" ref="R147:R165" si="12">Q147*H147</f>
        <v>0</v>
      </c>
      <c r="S147" s="149">
        <v>0</v>
      </c>
      <c r="T147" s="150">
        <f t="shared" ref="T147:T165" si="13">S147*H147</f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ref="BE147:BE165" si="14">IF(N147="základná",J147,0)</f>
        <v>0</v>
      </c>
      <c r="BF147" s="152">
        <f t="shared" ref="BF147:BF165" si="15">IF(N147="znížená",J147,0)</f>
        <v>0</v>
      </c>
      <c r="BG147" s="152">
        <f t="shared" ref="BG147:BG165" si="16">IF(N147="zákl. prenesená",J147,0)</f>
        <v>0</v>
      </c>
      <c r="BH147" s="152">
        <f t="shared" ref="BH147:BH165" si="17">IF(N147="zníž. prenesená",J147,0)</f>
        <v>0</v>
      </c>
      <c r="BI147" s="152">
        <f t="shared" ref="BI147:BI165" si="18">IF(N147="nulová",J147,0)</f>
        <v>0</v>
      </c>
      <c r="BJ147" s="13" t="s">
        <v>86</v>
      </c>
      <c r="BK147" s="152">
        <f t="shared" ref="BK147:BK165" si="19">ROUND(I147*H147,2)</f>
        <v>0</v>
      </c>
      <c r="BL147" s="13" t="s">
        <v>378</v>
      </c>
      <c r="BM147" s="151" t="s">
        <v>2806</v>
      </c>
    </row>
    <row r="148" spans="2:65" s="1" customFormat="1" ht="24.2" customHeight="1">
      <c r="B148" s="28"/>
      <c r="C148" s="158" t="s">
        <v>365</v>
      </c>
      <c r="D148" s="158" t="s">
        <v>644</v>
      </c>
      <c r="E148" s="159" t="s">
        <v>1728</v>
      </c>
      <c r="F148" s="160" t="s">
        <v>1729</v>
      </c>
      <c r="G148" s="161" t="s">
        <v>396</v>
      </c>
      <c r="H148" s="162">
        <v>5</v>
      </c>
      <c r="I148" s="163"/>
      <c r="J148" s="164">
        <f t="shared" si="10"/>
        <v>0</v>
      </c>
      <c r="K148" s="165"/>
      <c r="L148" s="166"/>
      <c r="M148" s="167" t="s">
        <v>1</v>
      </c>
      <c r="N148" s="168" t="s">
        <v>40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442</v>
      </c>
      <c r="AT148" s="151" t="s">
        <v>644</v>
      </c>
      <c r="AU148" s="151" t="s">
        <v>86</v>
      </c>
      <c r="AY148" s="13" t="s">
        <v>314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86</v>
      </c>
      <c r="BK148" s="152">
        <f t="shared" si="19"/>
        <v>0</v>
      </c>
      <c r="BL148" s="13" t="s">
        <v>378</v>
      </c>
      <c r="BM148" s="151" t="s">
        <v>2807</v>
      </c>
    </row>
    <row r="149" spans="2:65" s="1" customFormat="1" ht="16.5" customHeight="1">
      <c r="B149" s="28"/>
      <c r="C149" s="139" t="s">
        <v>369</v>
      </c>
      <c r="D149" s="139" t="s">
        <v>316</v>
      </c>
      <c r="E149" s="140" t="s">
        <v>1731</v>
      </c>
      <c r="F149" s="141" t="s">
        <v>1732</v>
      </c>
      <c r="G149" s="142" t="s">
        <v>376</v>
      </c>
      <c r="H149" s="143">
        <v>1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378</v>
      </c>
      <c r="BM149" s="151" t="s">
        <v>2808</v>
      </c>
    </row>
    <row r="150" spans="2:65" s="1" customFormat="1" ht="24.2" customHeight="1">
      <c r="B150" s="28"/>
      <c r="C150" s="158" t="s">
        <v>373</v>
      </c>
      <c r="D150" s="158" t="s">
        <v>644</v>
      </c>
      <c r="E150" s="159" t="s">
        <v>1734</v>
      </c>
      <c r="F150" s="160" t="s">
        <v>1735</v>
      </c>
      <c r="G150" s="161" t="s">
        <v>376</v>
      </c>
      <c r="H150" s="162">
        <v>1</v>
      </c>
      <c r="I150" s="163"/>
      <c r="J150" s="164">
        <f t="shared" si="10"/>
        <v>0</v>
      </c>
      <c r="K150" s="165"/>
      <c r="L150" s="166"/>
      <c r="M150" s="167" t="s">
        <v>1</v>
      </c>
      <c r="N150" s="16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442</v>
      </c>
      <c r="AT150" s="151" t="s">
        <v>644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378</v>
      </c>
      <c r="BM150" s="151" t="s">
        <v>2809</v>
      </c>
    </row>
    <row r="151" spans="2:65" s="1" customFormat="1" ht="16.5" customHeight="1">
      <c r="B151" s="28"/>
      <c r="C151" s="139" t="s">
        <v>378</v>
      </c>
      <c r="D151" s="139" t="s">
        <v>316</v>
      </c>
      <c r="E151" s="140" t="s">
        <v>1737</v>
      </c>
      <c r="F151" s="141" t="s">
        <v>1738</v>
      </c>
      <c r="G151" s="142" t="s">
        <v>376</v>
      </c>
      <c r="H151" s="143">
        <v>4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378</v>
      </c>
      <c r="BM151" s="151" t="s">
        <v>2810</v>
      </c>
    </row>
    <row r="152" spans="2:65" s="1" customFormat="1" ht="24.2" customHeight="1">
      <c r="B152" s="28"/>
      <c r="C152" s="158" t="s">
        <v>382</v>
      </c>
      <c r="D152" s="158" t="s">
        <v>644</v>
      </c>
      <c r="E152" s="159" t="s">
        <v>1740</v>
      </c>
      <c r="F152" s="160" t="s">
        <v>1741</v>
      </c>
      <c r="G152" s="161" t="s">
        <v>376</v>
      </c>
      <c r="H152" s="162">
        <v>4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2811</v>
      </c>
    </row>
    <row r="153" spans="2:65" s="1" customFormat="1" ht="16.5" customHeight="1">
      <c r="B153" s="28"/>
      <c r="C153" s="139" t="s">
        <v>386</v>
      </c>
      <c r="D153" s="139" t="s">
        <v>316</v>
      </c>
      <c r="E153" s="140" t="s">
        <v>1743</v>
      </c>
      <c r="F153" s="141" t="s">
        <v>1744</v>
      </c>
      <c r="G153" s="142" t="s">
        <v>376</v>
      </c>
      <c r="H153" s="143">
        <v>7.5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2812</v>
      </c>
    </row>
    <row r="154" spans="2:65" s="1" customFormat="1" ht="24.2" customHeight="1">
      <c r="B154" s="28"/>
      <c r="C154" s="158" t="s">
        <v>390</v>
      </c>
      <c r="D154" s="158" t="s">
        <v>644</v>
      </c>
      <c r="E154" s="159" t="s">
        <v>1746</v>
      </c>
      <c r="F154" s="160" t="s">
        <v>1747</v>
      </c>
      <c r="G154" s="161" t="s">
        <v>376</v>
      </c>
      <c r="H154" s="162">
        <v>7.5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2813</v>
      </c>
    </row>
    <row r="155" spans="2:65" s="1" customFormat="1" ht="21.75" customHeight="1">
      <c r="B155" s="28"/>
      <c r="C155" s="139" t="s">
        <v>7</v>
      </c>
      <c r="D155" s="139" t="s">
        <v>316</v>
      </c>
      <c r="E155" s="140" t="s">
        <v>1749</v>
      </c>
      <c r="F155" s="141" t="s">
        <v>1750</v>
      </c>
      <c r="G155" s="142" t="s">
        <v>376</v>
      </c>
      <c r="H155" s="143">
        <v>1.5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378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2814</v>
      </c>
    </row>
    <row r="156" spans="2:65" s="1" customFormat="1" ht="21.75" customHeight="1">
      <c r="B156" s="28"/>
      <c r="C156" s="158" t="s">
        <v>398</v>
      </c>
      <c r="D156" s="158" t="s">
        <v>644</v>
      </c>
      <c r="E156" s="159" t="s">
        <v>1752</v>
      </c>
      <c r="F156" s="160" t="s">
        <v>1753</v>
      </c>
      <c r="G156" s="161" t="s">
        <v>376</v>
      </c>
      <c r="H156" s="162">
        <v>1.5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2815</v>
      </c>
    </row>
    <row r="157" spans="2:65" s="1" customFormat="1" ht="21.75" customHeight="1">
      <c r="B157" s="28"/>
      <c r="C157" s="139" t="s">
        <v>402</v>
      </c>
      <c r="D157" s="139" t="s">
        <v>316</v>
      </c>
      <c r="E157" s="140" t="s">
        <v>1755</v>
      </c>
      <c r="F157" s="141" t="s">
        <v>1756</v>
      </c>
      <c r="G157" s="142" t="s">
        <v>396</v>
      </c>
      <c r="H157" s="143">
        <v>1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2816</v>
      </c>
    </row>
    <row r="158" spans="2:65" s="1" customFormat="1" ht="24.2" customHeight="1">
      <c r="B158" s="28"/>
      <c r="C158" s="158" t="s">
        <v>406</v>
      </c>
      <c r="D158" s="158" t="s">
        <v>644</v>
      </c>
      <c r="E158" s="159" t="s">
        <v>1758</v>
      </c>
      <c r="F158" s="160" t="s">
        <v>1759</v>
      </c>
      <c r="G158" s="161" t="s">
        <v>396</v>
      </c>
      <c r="H158" s="162">
        <v>1</v>
      </c>
      <c r="I158" s="163"/>
      <c r="J158" s="164">
        <f t="shared" si="10"/>
        <v>0</v>
      </c>
      <c r="K158" s="165"/>
      <c r="L158" s="166"/>
      <c r="M158" s="167" t="s">
        <v>1</v>
      </c>
      <c r="N158" s="16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2817</v>
      </c>
    </row>
    <row r="159" spans="2:65" s="1" customFormat="1" ht="21.75" customHeight="1">
      <c r="B159" s="28"/>
      <c r="C159" s="139" t="s">
        <v>410</v>
      </c>
      <c r="D159" s="139" t="s">
        <v>316</v>
      </c>
      <c r="E159" s="140" t="s">
        <v>1761</v>
      </c>
      <c r="F159" s="141" t="s">
        <v>1762</v>
      </c>
      <c r="G159" s="142" t="s">
        <v>396</v>
      </c>
      <c r="H159" s="143">
        <v>4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2818</v>
      </c>
    </row>
    <row r="160" spans="2:65" s="1" customFormat="1" ht="24.2" customHeight="1">
      <c r="B160" s="28"/>
      <c r="C160" s="158" t="s">
        <v>414</v>
      </c>
      <c r="D160" s="158" t="s">
        <v>644</v>
      </c>
      <c r="E160" s="159" t="s">
        <v>1764</v>
      </c>
      <c r="F160" s="160" t="s">
        <v>1765</v>
      </c>
      <c r="G160" s="161" t="s">
        <v>396</v>
      </c>
      <c r="H160" s="162">
        <v>1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2819</v>
      </c>
    </row>
    <row r="161" spans="2:65" s="1" customFormat="1" ht="24.2" customHeight="1">
      <c r="B161" s="28"/>
      <c r="C161" s="158" t="s">
        <v>418</v>
      </c>
      <c r="D161" s="158" t="s">
        <v>644</v>
      </c>
      <c r="E161" s="159" t="s">
        <v>1767</v>
      </c>
      <c r="F161" s="160" t="s">
        <v>1768</v>
      </c>
      <c r="G161" s="161" t="s">
        <v>396</v>
      </c>
      <c r="H161" s="162">
        <v>3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2820</v>
      </c>
    </row>
    <row r="162" spans="2:65" s="1" customFormat="1" ht="21.75" customHeight="1">
      <c r="B162" s="28"/>
      <c r="C162" s="139" t="s">
        <v>422</v>
      </c>
      <c r="D162" s="139" t="s">
        <v>316</v>
      </c>
      <c r="E162" s="140" t="s">
        <v>1770</v>
      </c>
      <c r="F162" s="141" t="s">
        <v>1771</v>
      </c>
      <c r="G162" s="142" t="s">
        <v>396</v>
      </c>
      <c r="H162" s="143">
        <v>1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2821</v>
      </c>
    </row>
    <row r="163" spans="2:65" s="1" customFormat="1" ht="16.5" customHeight="1">
      <c r="B163" s="28"/>
      <c r="C163" s="158" t="s">
        <v>426</v>
      </c>
      <c r="D163" s="158" t="s">
        <v>644</v>
      </c>
      <c r="E163" s="159" t="s">
        <v>1773</v>
      </c>
      <c r="F163" s="160" t="s">
        <v>1774</v>
      </c>
      <c r="G163" s="161" t="s">
        <v>396</v>
      </c>
      <c r="H163" s="162">
        <v>1</v>
      </c>
      <c r="I163" s="163"/>
      <c r="J163" s="164">
        <f t="shared" si="10"/>
        <v>0</v>
      </c>
      <c r="K163" s="165"/>
      <c r="L163" s="166"/>
      <c r="M163" s="167" t="s">
        <v>1</v>
      </c>
      <c r="N163" s="16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2822</v>
      </c>
    </row>
    <row r="164" spans="2:65" s="1" customFormat="1" ht="16.5" customHeight="1">
      <c r="B164" s="28"/>
      <c r="C164" s="139" t="s">
        <v>430</v>
      </c>
      <c r="D164" s="139" t="s">
        <v>316</v>
      </c>
      <c r="E164" s="140" t="s">
        <v>1776</v>
      </c>
      <c r="F164" s="141" t="s">
        <v>1777</v>
      </c>
      <c r="G164" s="142" t="s">
        <v>1497</v>
      </c>
      <c r="H164" s="171"/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2823</v>
      </c>
    </row>
    <row r="165" spans="2:65" s="1" customFormat="1" ht="24.2" customHeight="1">
      <c r="B165" s="28"/>
      <c r="C165" s="139" t="s">
        <v>434</v>
      </c>
      <c r="D165" s="139" t="s">
        <v>316</v>
      </c>
      <c r="E165" s="140" t="s">
        <v>1779</v>
      </c>
      <c r="F165" s="141" t="s">
        <v>1780</v>
      </c>
      <c r="G165" s="142" t="s">
        <v>1497</v>
      </c>
      <c r="H165" s="171"/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2824</v>
      </c>
    </row>
    <row r="166" spans="2:65" s="11" customFormat="1" ht="25.9" customHeight="1">
      <c r="B166" s="127"/>
      <c r="D166" s="128" t="s">
        <v>73</v>
      </c>
      <c r="E166" s="129" t="s">
        <v>1450</v>
      </c>
      <c r="F166" s="129" t="s">
        <v>1451</v>
      </c>
      <c r="I166" s="130"/>
      <c r="J166" s="131">
        <f>BK166</f>
        <v>0</v>
      </c>
      <c r="L166" s="127"/>
      <c r="M166" s="132"/>
      <c r="P166" s="133">
        <f>SUM(P167:P169)</f>
        <v>0</v>
      </c>
      <c r="R166" s="133">
        <f>SUM(R167:R169)</f>
        <v>0</v>
      </c>
      <c r="T166" s="134">
        <f>SUM(T167:T169)</f>
        <v>0</v>
      </c>
      <c r="AR166" s="128" t="s">
        <v>95</v>
      </c>
      <c r="AT166" s="135" t="s">
        <v>73</v>
      </c>
      <c r="AU166" s="135" t="s">
        <v>74</v>
      </c>
      <c r="AY166" s="128" t="s">
        <v>314</v>
      </c>
      <c r="BK166" s="136">
        <f>SUM(BK167:BK169)</f>
        <v>0</v>
      </c>
    </row>
    <row r="167" spans="2:65" s="1" customFormat="1" ht="33" customHeight="1">
      <c r="B167" s="28"/>
      <c r="C167" s="139" t="s">
        <v>438</v>
      </c>
      <c r="D167" s="139" t="s">
        <v>316</v>
      </c>
      <c r="E167" s="140" t="s">
        <v>1782</v>
      </c>
      <c r="F167" s="141" t="s">
        <v>1783</v>
      </c>
      <c r="G167" s="142" t="s">
        <v>1454</v>
      </c>
      <c r="H167" s="143">
        <v>8</v>
      </c>
      <c r="I167" s="144"/>
      <c r="J167" s="145">
        <f>ROUND(I167*H167,2)</f>
        <v>0</v>
      </c>
      <c r="K167" s="146"/>
      <c r="L167" s="28"/>
      <c r="M167" s="147" t="s">
        <v>1</v>
      </c>
      <c r="N167" s="148" t="s">
        <v>40</v>
      </c>
      <c r="P167" s="149">
        <f>O167*H167</f>
        <v>0</v>
      </c>
      <c r="Q167" s="149">
        <v>0</v>
      </c>
      <c r="R167" s="149">
        <f>Q167*H167</f>
        <v>0</v>
      </c>
      <c r="S167" s="149">
        <v>0</v>
      </c>
      <c r="T167" s="150">
        <f>S167*H167</f>
        <v>0</v>
      </c>
      <c r="AR167" s="151" t="s">
        <v>1692</v>
      </c>
      <c r="AT167" s="151" t="s">
        <v>316</v>
      </c>
      <c r="AU167" s="151" t="s">
        <v>81</v>
      </c>
      <c r="AY167" s="13" t="s">
        <v>314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86</v>
      </c>
      <c r="BK167" s="152">
        <f>ROUND(I167*H167,2)</f>
        <v>0</v>
      </c>
      <c r="BL167" s="13" t="s">
        <v>1692</v>
      </c>
      <c r="BM167" s="151" t="s">
        <v>2825</v>
      </c>
    </row>
    <row r="168" spans="2:65" s="1" customFormat="1" ht="33" customHeight="1">
      <c r="B168" s="28"/>
      <c r="C168" s="139" t="s">
        <v>442</v>
      </c>
      <c r="D168" s="139" t="s">
        <v>316</v>
      </c>
      <c r="E168" s="140" t="s">
        <v>1785</v>
      </c>
      <c r="F168" s="141" t="s">
        <v>1786</v>
      </c>
      <c r="G168" s="142" t="s">
        <v>1454</v>
      </c>
      <c r="H168" s="143">
        <v>8</v>
      </c>
      <c r="I168" s="144"/>
      <c r="J168" s="145">
        <f>ROUND(I168*H168,2)</f>
        <v>0</v>
      </c>
      <c r="K168" s="146"/>
      <c r="L168" s="28"/>
      <c r="M168" s="147" t="s">
        <v>1</v>
      </c>
      <c r="N168" s="148" t="s">
        <v>40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1692</v>
      </c>
      <c r="AT168" s="151" t="s">
        <v>316</v>
      </c>
      <c r="AU168" s="151" t="s">
        <v>81</v>
      </c>
      <c r="AY168" s="13" t="s">
        <v>314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86</v>
      </c>
      <c r="BK168" s="152">
        <f>ROUND(I168*H168,2)</f>
        <v>0</v>
      </c>
      <c r="BL168" s="13" t="s">
        <v>1692</v>
      </c>
      <c r="BM168" s="151" t="s">
        <v>2826</v>
      </c>
    </row>
    <row r="169" spans="2:65" s="1" customFormat="1" ht="37.9" customHeight="1">
      <c r="B169" s="28"/>
      <c r="C169" s="139" t="s">
        <v>446</v>
      </c>
      <c r="D169" s="139" t="s">
        <v>316</v>
      </c>
      <c r="E169" s="140" t="s">
        <v>1788</v>
      </c>
      <c r="F169" s="141" t="s">
        <v>1789</v>
      </c>
      <c r="G169" s="142" t="s">
        <v>1454</v>
      </c>
      <c r="H169" s="143">
        <v>4</v>
      </c>
      <c r="I169" s="144"/>
      <c r="J169" s="145">
        <f>ROUND(I169*H169,2)</f>
        <v>0</v>
      </c>
      <c r="K169" s="146"/>
      <c r="L169" s="28"/>
      <c r="M169" s="147" t="s">
        <v>1</v>
      </c>
      <c r="N169" s="148" t="s">
        <v>40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1692</v>
      </c>
      <c r="AT169" s="151" t="s">
        <v>316</v>
      </c>
      <c r="AU169" s="151" t="s">
        <v>81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1692</v>
      </c>
      <c r="BM169" s="151" t="s">
        <v>2827</v>
      </c>
    </row>
    <row r="170" spans="2:65" s="11" customFormat="1" ht="25.9" customHeight="1">
      <c r="B170" s="127"/>
      <c r="D170" s="128" t="s">
        <v>73</v>
      </c>
      <c r="E170" s="129" t="s">
        <v>644</v>
      </c>
      <c r="F170" s="129" t="s">
        <v>1464</v>
      </c>
      <c r="I170" s="130"/>
      <c r="J170" s="131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90</v>
      </c>
      <c r="AT170" s="135" t="s">
        <v>73</v>
      </c>
      <c r="AU170" s="135" t="s">
        <v>74</v>
      </c>
      <c r="AY170" s="128" t="s">
        <v>314</v>
      </c>
      <c r="BK170" s="136">
        <f>BK171</f>
        <v>0</v>
      </c>
    </row>
    <row r="171" spans="2:65" s="11" customFormat="1" ht="22.9" customHeight="1">
      <c r="B171" s="127"/>
      <c r="D171" s="128" t="s">
        <v>73</v>
      </c>
      <c r="E171" s="137" t="s">
        <v>1791</v>
      </c>
      <c r="F171" s="137" t="s">
        <v>1792</v>
      </c>
      <c r="I171" s="130"/>
      <c r="J171" s="138">
        <f>BK171</f>
        <v>0</v>
      </c>
      <c r="L171" s="127"/>
      <c r="M171" s="132"/>
      <c r="P171" s="133">
        <f>SUM(P172:P175)</f>
        <v>0</v>
      </c>
      <c r="R171" s="133">
        <f>SUM(R172:R175)</f>
        <v>0</v>
      </c>
      <c r="T171" s="134">
        <f>SUM(T172:T175)</f>
        <v>0</v>
      </c>
      <c r="AR171" s="128" t="s">
        <v>90</v>
      </c>
      <c r="AT171" s="135" t="s">
        <v>73</v>
      </c>
      <c r="AU171" s="135" t="s">
        <v>81</v>
      </c>
      <c r="AY171" s="128" t="s">
        <v>314</v>
      </c>
      <c r="BK171" s="136">
        <f>SUM(BK172:BK175)</f>
        <v>0</v>
      </c>
    </row>
    <row r="172" spans="2:65" s="1" customFormat="1" ht="16.5" customHeight="1">
      <c r="B172" s="28"/>
      <c r="C172" s="139" t="s">
        <v>450</v>
      </c>
      <c r="D172" s="139" t="s">
        <v>316</v>
      </c>
      <c r="E172" s="140" t="s">
        <v>1793</v>
      </c>
      <c r="F172" s="141" t="s">
        <v>198</v>
      </c>
      <c r="G172" s="142" t="s">
        <v>1593</v>
      </c>
      <c r="H172" s="143">
        <v>1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1198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1198</v>
      </c>
      <c r="BM172" s="151" t="s">
        <v>2828</v>
      </c>
    </row>
    <row r="173" spans="2:65" s="1" customFormat="1" ht="16.5" customHeight="1">
      <c r="B173" s="28"/>
      <c r="C173" s="139" t="s">
        <v>454</v>
      </c>
      <c r="D173" s="139" t="s">
        <v>316</v>
      </c>
      <c r="E173" s="140" t="s">
        <v>1690</v>
      </c>
      <c r="F173" s="141" t="s">
        <v>1795</v>
      </c>
      <c r="G173" s="142" t="s">
        <v>1370</v>
      </c>
      <c r="H173" s="143">
        <v>1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0</v>
      </c>
      <c r="R173" s="149">
        <f>Q173*H173</f>
        <v>0</v>
      </c>
      <c r="S173" s="149">
        <v>0</v>
      </c>
      <c r="T173" s="150">
        <f>S173*H173</f>
        <v>0</v>
      </c>
      <c r="AR173" s="151" t="s">
        <v>1198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1198</v>
      </c>
      <c r="BM173" s="151" t="s">
        <v>2829</v>
      </c>
    </row>
    <row r="174" spans="2:65" s="1" customFormat="1" ht="24.2" customHeight="1">
      <c r="B174" s="28"/>
      <c r="C174" s="139" t="s">
        <v>458</v>
      </c>
      <c r="D174" s="139" t="s">
        <v>316</v>
      </c>
      <c r="E174" s="140" t="s">
        <v>1797</v>
      </c>
      <c r="F174" s="141" t="s">
        <v>1798</v>
      </c>
      <c r="G174" s="142" t="s">
        <v>396</v>
      </c>
      <c r="H174" s="143">
        <v>1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1198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1198</v>
      </c>
      <c r="BM174" s="151" t="s">
        <v>2830</v>
      </c>
    </row>
    <row r="175" spans="2:65" s="1" customFormat="1" ht="24.2" customHeight="1">
      <c r="B175" s="28"/>
      <c r="C175" s="139" t="s">
        <v>462</v>
      </c>
      <c r="D175" s="139" t="s">
        <v>316</v>
      </c>
      <c r="E175" s="140" t="s">
        <v>1800</v>
      </c>
      <c r="F175" s="141" t="s">
        <v>1801</v>
      </c>
      <c r="G175" s="142" t="s">
        <v>396</v>
      </c>
      <c r="H175" s="143">
        <v>1</v>
      </c>
      <c r="I175" s="144"/>
      <c r="J175" s="145">
        <f>ROUND(I175*H175,2)</f>
        <v>0</v>
      </c>
      <c r="K175" s="146"/>
      <c r="L175" s="28"/>
      <c r="M175" s="153" t="s">
        <v>1</v>
      </c>
      <c r="N175" s="154" t="s">
        <v>40</v>
      </c>
      <c r="O175" s="155"/>
      <c r="P175" s="156">
        <f>O175*H175</f>
        <v>0</v>
      </c>
      <c r="Q175" s="156">
        <v>0</v>
      </c>
      <c r="R175" s="156">
        <f>Q175*H175</f>
        <v>0</v>
      </c>
      <c r="S175" s="156">
        <v>0</v>
      </c>
      <c r="T175" s="157">
        <f>S175*H175</f>
        <v>0</v>
      </c>
      <c r="AR175" s="151" t="s">
        <v>1198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1198</v>
      </c>
      <c r="BM175" s="151" t="s">
        <v>2831</v>
      </c>
    </row>
    <row r="176" spans="2:65" s="1" customFormat="1" ht="6.95" customHeight="1">
      <c r="B176" s="43"/>
      <c r="C176" s="44"/>
      <c r="D176" s="44"/>
      <c r="E176" s="44"/>
      <c r="F176" s="44"/>
      <c r="G176" s="44"/>
      <c r="H176" s="44"/>
      <c r="I176" s="44"/>
      <c r="J176" s="44"/>
      <c r="K176" s="44"/>
      <c r="L176" s="28"/>
    </row>
  </sheetData>
  <sheetProtection algorithmName="SHA-512" hashValue="bnhBRyYB7NrE3Kz0LILWvmUnsZYZOLpNsG6RB0QG0RJowQnbT6+CWY7T0KxL+TvkO/Qjm4XSeqHjplKpDCbO+g==" saltValue="iMajGD/tQ2aUJpo3IYYPpXtEFOfjLAkzUArCrIboKF+C1ZK/H+xC4YI/+049zUYvQQeoZIYaXBs/VyW0keYQ/Q==" spinCount="100000" sheet="1" objects="1" scenarios="1" formatColumns="0" formatRows="0" autoFilter="0"/>
  <autoFilter ref="C130:K175" xr:uid="{00000000-0009-0000-0000-000014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26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156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2334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2832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ROUND((SUM(BE136:BE264)),  2)</f>
        <v>0</v>
      </c>
      <c r="G37" s="96"/>
      <c r="H37" s="96"/>
      <c r="I37" s="97">
        <v>0.2</v>
      </c>
      <c r="J37" s="95">
        <f>ROUND(((SUM(BE136:BE264))*I37),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ROUND((SUM(BF136:BF264)),  2)</f>
        <v>0</v>
      </c>
      <c r="G38" s="96"/>
      <c r="H38" s="96"/>
      <c r="I38" s="97">
        <v>0.2</v>
      </c>
      <c r="J38" s="95">
        <f>ROUND(((SUM(BF136:BF264))*I38),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ROUND((SUM(BG136:BG264)),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ROUND((SUM(BH136:BH264)),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ROUND((SUM(BI136:BI264)),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2334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 xml:space="preserve">SO.102_ZTI1 - Zdravotechnika 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8" customFormat="1" ht="24.95" hidden="1" customHeight="1">
      <c r="B103" s="110"/>
      <c r="D103" s="111" t="s">
        <v>1804</v>
      </c>
      <c r="E103" s="112"/>
      <c r="F103" s="112"/>
      <c r="G103" s="112"/>
      <c r="H103" s="112"/>
      <c r="I103" s="112"/>
      <c r="J103" s="113">
        <f>J145</f>
        <v>0</v>
      </c>
      <c r="L103" s="110"/>
    </row>
    <row r="104" spans="2:47" s="8" customFormat="1" ht="24.95" hidden="1" customHeight="1">
      <c r="B104" s="110"/>
      <c r="D104" s="111" t="s">
        <v>292</v>
      </c>
      <c r="E104" s="112"/>
      <c r="F104" s="112"/>
      <c r="G104" s="112"/>
      <c r="H104" s="112"/>
      <c r="I104" s="112"/>
      <c r="J104" s="113">
        <f>J148</f>
        <v>0</v>
      </c>
      <c r="L104" s="110"/>
    </row>
    <row r="105" spans="2:47" s="9" customFormat="1" ht="19.899999999999999" hidden="1" customHeight="1">
      <c r="B105" s="114"/>
      <c r="D105" s="115" t="s">
        <v>580</v>
      </c>
      <c r="E105" s="116"/>
      <c r="F105" s="116"/>
      <c r="G105" s="116"/>
      <c r="H105" s="116"/>
      <c r="I105" s="116"/>
      <c r="J105" s="117">
        <f>J149</f>
        <v>0</v>
      </c>
      <c r="L105" s="114"/>
    </row>
    <row r="106" spans="2:47" s="9" customFormat="1" ht="19.899999999999999" hidden="1" customHeight="1">
      <c r="B106" s="114"/>
      <c r="D106" s="115" t="s">
        <v>294</v>
      </c>
      <c r="E106" s="116"/>
      <c r="F106" s="116"/>
      <c r="G106" s="116"/>
      <c r="H106" s="116"/>
      <c r="I106" s="116"/>
      <c r="J106" s="117">
        <f>J160</f>
        <v>0</v>
      </c>
      <c r="L106" s="114"/>
    </row>
    <row r="107" spans="2:47" s="9" customFormat="1" ht="19.899999999999999" hidden="1" customHeight="1">
      <c r="B107" s="114"/>
      <c r="D107" s="115" t="s">
        <v>1805</v>
      </c>
      <c r="E107" s="116"/>
      <c r="F107" s="116"/>
      <c r="G107" s="116"/>
      <c r="H107" s="116"/>
      <c r="I107" s="116"/>
      <c r="J107" s="117">
        <f>J192</f>
        <v>0</v>
      </c>
      <c r="L107" s="114"/>
    </row>
    <row r="108" spans="2:47" s="9" customFormat="1" ht="19.899999999999999" hidden="1" customHeight="1">
      <c r="B108" s="114"/>
      <c r="D108" s="115" t="s">
        <v>1806</v>
      </c>
      <c r="E108" s="116"/>
      <c r="F108" s="116"/>
      <c r="G108" s="116"/>
      <c r="H108" s="116"/>
      <c r="I108" s="116"/>
      <c r="J108" s="117">
        <f>J213</f>
        <v>0</v>
      </c>
      <c r="L108" s="114"/>
    </row>
    <row r="109" spans="2:47" s="9" customFormat="1" ht="19.899999999999999" hidden="1" customHeight="1">
      <c r="B109" s="114"/>
      <c r="D109" s="115" t="s">
        <v>1807</v>
      </c>
      <c r="E109" s="116"/>
      <c r="F109" s="116"/>
      <c r="G109" s="116"/>
      <c r="H109" s="116"/>
      <c r="I109" s="116"/>
      <c r="J109" s="117">
        <f>J217</f>
        <v>0</v>
      </c>
      <c r="L109" s="114"/>
    </row>
    <row r="110" spans="2:47" s="8" customFormat="1" ht="24.95" hidden="1" customHeight="1">
      <c r="B110" s="110"/>
      <c r="D110" s="111" t="s">
        <v>1808</v>
      </c>
      <c r="E110" s="112"/>
      <c r="F110" s="112"/>
      <c r="G110" s="112"/>
      <c r="H110" s="112"/>
      <c r="I110" s="112"/>
      <c r="J110" s="113">
        <f>J260</f>
        <v>0</v>
      </c>
      <c r="L110" s="110"/>
    </row>
    <row r="111" spans="2:47" s="8" customFormat="1" ht="24.95" hidden="1" customHeight="1">
      <c r="B111" s="110"/>
      <c r="D111" s="111" t="s">
        <v>1462</v>
      </c>
      <c r="E111" s="112"/>
      <c r="F111" s="112"/>
      <c r="G111" s="112"/>
      <c r="H111" s="112"/>
      <c r="I111" s="112"/>
      <c r="J111" s="113">
        <f>J262</f>
        <v>0</v>
      </c>
      <c r="L111" s="110"/>
    </row>
    <row r="112" spans="2:47" s="8" customFormat="1" ht="24.95" hidden="1" customHeight="1">
      <c r="B112" s="110"/>
      <c r="D112" s="111" t="s">
        <v>1225</v>
      </c>
      <c r="E112" s="112"/>
      <c r="F112" s="112"/>
      <c r="G112" s="112"/>
      <c r="H112" s="112"/>
      <c r="I112" s="112"/>
      <c r="J112" s="113">
        <f>J263</f>
        <v>0</v>
      </c>
      <c r="L112" s="110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301" t="str">
        <f>E7</f>
        <v>Rozšírenie kapacít MŠ Oštepová 1, Košice</v>
      </c>
      <c r="F122" s="302"/>
      <c r="G122" s="302"/>
      <c r="H122" s="302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301" t="s">
        <v>278</v>
      </c>
      <c r="F124" s="265"/>
      <c r="G124" s="265"/>
      <c r="H124" s="265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271" t="s">
        <v>2334</v>
      </c>
      <c r="F126" s="303"/>
      <c r="G126" s="303"/>
      <c r="H126" s="303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16.5" customHeight="1">
      <c r="B128" s="28"/>
      <c r="E128" s="289" t="str">
        <f>E13</f>
        <v xml:space="preserve">SO.102_ZTI1 - Zdravotechnika </v>
      </c>
      <c r="F128" s="303"/>
      <c r="G128" s="303"/>
      <c r="H128" s="303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P137+P145+P148+P260+P262+P263</f>
        <v>0</v>
      </c>
      <c r="Q136" s="52"/>
      <c r="R136" s="124">
        <f>R137+R145+R148+R260+R262+R263</f>
        <v>0</v>
      </c>
      <c r="S136" s="52"/>
      <c r="T136" s="125">
        <f>T137+T145+T148+T260+T262+T263</f>
        <v>0</v>
      </c>
      <c r="AT136" s="13" t="s">
        <v>73</v>
      </c>
      <c r="AU136" s="13" t="s">
        <v>287</v>
      </c>
      <c r="BK136" s="126">
        <f>BK137+BK145+BK148+BK260+BK262+BK263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</f>
        <v>0</v>
      </c>
      <c r="R137" s="133">
        <f>R138</f>
        <v>0</v>
      </c>
      <c r="T137" s="134">
        <f>T138</f>
        <v>0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</f>
        <v>0</v>
      </c>
    </row>
    <row r="138" spans="2:65" s="11" customFormat="1" ht="22.9" customHeight="1">
      <c r="B138" s="127"/>
      <c r="D138" s="128" t="s">
        <v>73</v>
      </c>
      <c r="E138" s="137" t="s">
        <v>335</v>
      </c>
      <c r="F138" s="137" t="s">
        <v>336</v>
      </c>
      <c r="I138" s="130"/>
      <c r="J138" s="138">
        <f>BK138</f>
        <v>0</v>
      </c>
      <c r="L138" s="127"/>
      <c r="M138" s="132"/>
      <c r="P138" s="133">
        <f>SUM(P139:P144)</f>
        <v>0</v>
      </c>
      <c r="R138" s="133">
        <f>SUM(R139:R144)</f>
        <v>0</v>
      </c>
      <c r="T138" s="134">
        <f>SUM(T139:T144)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SUM(BK139:BK144)</f>
        <v>0</v>
      </c>
    </row>
    <row r="139" spans="2:65" s="1" customFormat="1" ht="24.2" customHeight="1">
      <c r="B139" s="28"/>
      <c r="C139" s="139" t="s">
        <v>81</v>
      </c>
      <c r="D139" s="139" t="s">
        <v>316</v>
      </c>
      <c r="E139" s="140" t="s">
        <v>1809</v>
      </c>
      <c r="F139" s="141" t="s">
        <v>1810</v>
      </c>
      <c r="G139" s="142" t="s">
        <v>1477</v>
      </c>
      <c r="H139" s="143">
        <v>265</v>
      </c>
      <c r="I139" s="144"/>
      <c r="J139" s="145">
        <f t="shared" ref="J139:J144" si="0">ROUND(I139*H139,2)</f>
        <v>0</v>
      </c>
      <c r="K139" s="146"/>
      <c r="L139" s="28"/>
      <c r="M139" s="147" t="s">
        <v>1</v>
      </c>
      <c r="N139" s="148" t="s">
        <v>40</v>
      </c>
      <c r="P139" s="149">
        <f t="shared" ref="P139:P144" si="1">O139*H139</f>
        <v>0</v>
      </c>
      <c r="Q139" s="149">
        <v>0</v>
      </c>
      <c r="R139" s="149">
        <f t="shared" ref="R139:R144" si="2">Q139*H139</f>
        <v>0</v>
      </c>
      <c r="S139" s="149">
        <v>0</v>
      </c>
      <c r="T139" s="150">
        <f t="shared" ref="T139:T144" si="3"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ref="BE139:BE144" si="4">IF(N139="základná",J139,0)</f>
        <v>0</v>
      </c>
      <c r="BF139" s="152">
        <f t="shared" ref="BF139:BF144" si="5">IF(N139="znížená",J139,0)</f>
        <v>0</v>
      </c>
      <c r="BG139" s="152">
        <f t="shared" ref="BG139:BG144" si="6">IF(N139="zákl. prenesená",J139,0)</f>
        <v>0</v>
      </c>
      <c r="BH139" s="152">
        <f t="shared" ref="BH139:BH144" si="7">IF(N139="zníž. prenesená",J139,0)</f>
        <v>0</v>
      </c>
      <c r="BI139" s="152">
        <f t="shared" ref="BI139:BI144" si="8">IF(N139="nulová",J139,0)</f>
        <v>0</v>
      </c>
      <c r="BJ139" s="13" t="s">
        <v>86</v>
      </c>
      <c r="BK139" s="152">
        <f t="shared" ref="BK139:BK144" si="9">ROUND(I139*H139,2)</f>
        <v>0</v>
      </c>
      <c r="BL139" s="13" t="s">
        <v>95</v>
      </c>
      <c r="BM139" s="151" t="s">
        <v>2833</v>
      </c>
    </row>
    <row r="140" spans="2:65" s="1" customFormat="1" ht="24.2" customHeight="1">
      <c r="B140" s="28"/>
      <c r="C140" s="139" t="s">
        <v>86</v>
      </c>
      <c r="D140" s="139" t="s">
        <v>316</v>
      </c>
      <c r="E140" s="140" t="s">
        <v>475</v>
      </c>
      <c r="F140" s="141" t="s">
        <v>476</v>
      </c>
      <c r="G140" s="142" t="s">
        <v>333</v>
      </c>
      <c r="H140" s="143">
        <v>1.353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2834</v>
      </c>
    </row>
    <row r="141" spans="2:65" s="1" customFormat="1" ht="24.2" customHeight="1">
      <c r="B141" s="28"/>
      <c r="C141" s="139" t="s">
        <v>90</v>
      </c>
      <c r="D141" s="139" t="s">
        <v>316</v>
      </c>
      <c r="E141" s="140" t="s">
        <v>1813</v>
      </c>
      <c r="F141" s="141" t="s">
        <v>1485</v>
      </c>
      <c r="G141" s="142" t="s">
        <v>333</v>
      </c>
      <c r="H141" s="143">
        <v>1.353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2835</v>
      </c>
    </row>
    <row r="142" spans="2:65" s="1" customFormat="1" ht="21.75" customHeight="1">
      <c r="B142" s="28"/>
      <c r="C142" s="139" t="s">
        <v>95</v>
      </c>
      <c r="D142" s="139" t="s">
        <v>316</v>
      </c>
      <c r="E142" s="140" t="s">
        <v>479</v>
      </c>
      <c r="F142" s="141" t="s">
        <v>480</v>
      </c>
      <c r="G142" s="142" t="s">
        <v>333</v>
      </c>
      <c r="H142" s="143">
        <v>1.353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2836</v>
      </c>
    </row>
    <row r="143" spans="2:65" s="1" customFormat="1" ht="24.2" customHeight="1">
      <c r="B143" s="28"/>
      <c r="C143" s="139" t="s">
        <v>330</v>
      </c>
      <c r="D143" s="139" t="s">
        <v>316</v>
      </c>
      <c r="E143" s="140" t="s">
        <v>483</v>
      </c>
      <c r="F143" s="141" t="s">
        <v>484</v>
      </c>
      <c r="G143" s="142" t="s">
        <v>333</v>
      </c>
      <c r="H143" s="143">
        <v>13.53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2837</v>
      </c>
    </row>
    <row r="144" spans="2:65" s="1" customFormat="1" ht="24.2" customHeight="1">
      <c r="B144" s="28"/>
      <c r="C144" s="139" t="s">
        <v>337</v>
      </c>
      <c r="D144" s="139" t="s">
        <v>316</v>
      </c>
      <c r="E144" s="140" t="s">
        <v>499</v>
      </c>
      <c r="F144" s="141" t="s">
        <v>500</v>
      </c>
      <c r="G144" s="142" t="s">
        <v>333</v>
      </c>
      <c r="H144" s="143">
        <v>1.353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2838</v>
      </c>
    </row>
    <row r="145" spans="2:65" s="11" customFormat="1" ht="25.9" customHeight="1">
      <c r="B145" s="127"/>
      <c r="D145" s="128" t="s">
        <v>73</v>
      </c>
      <c r="E145" s="129" t="s">
        <v>1549</v>
      </c>
      <c r="F145" s="129" t="s">
        <v>1550</v>
      </c>
      <c r="I145" s="130"/>
      <c r="J145" s="131">
        <f>BK145</f>
        <v>0</v>
      </c>
      <c r="L145" s="127"/>
      <c r="M145" s="132"/>
      <c r="P145" s="133">
        <f>SUM(P146:P147)</f>
        <v>0</v>
      </c>
      <c r="R145" s="133">
        <f>SUM(R146:R147)</f>
        <v>0</v>
      </c>
      <c r="T145" s="134">
        <f>SUM(T146:T147)</f>
        <v>0</v>
      </c>
      <c r="AR145" s="128" t="s">
        <v>86</v>
      </c>
      <c r="AT145" s="135" t="s">
        <v>73</v>
      </c>
      <c r="AU145" s="135" t="s">
        <v>74</v>
      </c>
      <c r="AY145" s="128" t="s">
        <v>314</v>
      </c>
      <c r="BK145" s="136">
        <f>SUM(BK146:BK147)</f>
        <v>0</v>
      </c>
    </row>
    <row r="146" spans="2:65" s="1" customFormat="1" ht="24.2" customHeight="1">
      <c r="B146" s="28"/>
      <c r="C146" s="139" t="s">
        <v>342</v>
      </c>
      <c r="D146" s="139" t="s">
        <v>316</v>
      </c>
      <c r="E146" s="140" t="s">
        <v>1818</v>
      </c>
      <c r="F146" s="141" t="s">
        <v>1819</v>
      </c>
      <c r="G146" s="142" t="s">
        <v>396</v>
      </c>
      <c r="H146" s="143">
        <v>1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378</v>
      </c>
      <c r="AT146" s="151" t="s">
        <v>316</v>
      </c>
      <c r="AU146" s="151" t="s">
        <v>81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378</v>
      </c>
      <c r="BM146" s="151" t="s">
        <v>2839</v>
      </c>
    </row>
    <row r="147" spans="2:65" s="1" customFormat="1" ht="16.5" customHeight="1">
      <c r="B147" s="28"/>
      <c r="C147" s="158" t="s">
        <v>346</v>
      </c>
      <c r="D147" s="158" t="s">
        <v>644</v>
      </c>
      <c r="E147" s="159" t="s">
        <v>1821</v>
      </c>
      <c r="F147" s="160" t="s">
        <v>1822</v>
      </c>
      <c r="G147" s="161" t="s">
        <v>396</v>
      </c>
      <c r="H147" s="162">
        <v>1</v>
      </c>
      <c r="I147" s="163"/>
      <c r="J147" s="164">
        <f>ROUND(I147*H147,2)</f>
        <v>0</v>
      </c>
      <c r="K147" s="165"/>
      <c r="L147" s="166"/>
      <c r="M147" s="167" t="s">
        <v>1</v>
      </c>
      <c r="N147" s="168" t="s">
        <v>40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442</v>
      </c>
      <c r="AT147" s="151" t="s">
        <v>644</v>
      </c>
      <c r="AU147" s="151" t="s">
        <v>81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378</v>
      </c>
      <c r="BM147" s="151" t="s">
        <v>2840</v>
      </c>
    </row>
    <row r="148" spans="2:65" s="11" customFormat="1" ht="25.9" customHeight="1">
      <c r="B148" s="127"/>
      <c r="D148" s="128" t="s">
        <v>73</v>
      </c>
      <c r="E148" s="129" t="s">
        <v>508</v>
      </c>
      <c r="F148" s="129" t="s">
        <v>509</v>
      </c>
      <c r="I148" s="130"/>
      <c r="J148" s="131">
        <f>BK148</f>
        <v>0</v>
      </c>
      <c r="L148" s="127"/>
      <c r="M148" s="132"/>
      <c r="P148" s="133">
        <f>P149+P160+P192+P213+P217</f>
        <v>0</v>
      </c>
      <c r="R148" s="133">
        <f>R149+R160+R192+R213+R217</f>
        <v>0</v>
      </c>
      <c r="T148" s="134">
        <f>T149+T160+T192+T213+T217</f>
        <v>0</v>
      </c>
      <c r="AR148" s="128" t="s">
        <v>86</v>
      </c>
      <c r="AT148" s="135" t="s">
        <v>73</v>
      </c>
      <c r="AU148" s="135" t="s">
        <v>74</v>
      </c>
      <c r="AY148" s="128" t="s">
        <v>314</v>
      </c>
      <c r="BK148" s="136">
        <f>BK149+BK160+BK192+BK213+BK217</f>
        <v>0</v>
      </c>
    </row>
    <row r="149" spans="2:65" s="11" customFormat="1" ht="22.9" customHeight="1">
      <c r="B149" s="127"/>
      <c r="D149" s="128" t="s">
        <v>73</v>
      </c>
      <c r="E149" s="137" t="s">
        <v>667</v>
      </c>
      <c r="F149" s="137" t="s">
        <v>668</v>
      </c>
      <c r="I149" s="130"/>
      <c r="J149" s="138">
        <f>BK149</f>
        <v>0</v>
      </c>
      <c r="L149" s="127"/>
      <c r="M149" s="132"/>
      <c r="P149" s="133">
        <f>SUM(P150:P159)</f>
        <v>0</v>
      </c>
      <c r="R149" s="133">
        <f>SUM(R150:R159)</f>
        <v>0</v>
      </c>
      <c r="T149" s="134">
        <f>SUM(T150:T159)</f>
        <v>0</v>
      </c>
      <c r="AR149" s="128" t="s">
        <v>86</v>
      </c>
      <c r="AT149" s="135" t="s">
        <v>73</v>
      </c>
      <c r="AU149" s="135" t="s">
        <v>81</v>
      </c>
      <c r="AY149" s="128" t="s">
        <v>314</v>
      </c>
      <c r="BK149" s="136">
        <f>SUM(BK150:BK159)</f>
        <v>0</v>
      </c>
    </row>
    <row r="150" spans="2:65" s="1" customFormat="1" ht="24.2" customHeight="1">
      <c r="B150" s="28"/>
      <c r="C150" s="139" t="s">
        <v>335</v>
      </c>
      <c r="D150" s="139" t="s">
        <v>316</v>
      </c>
      <c r="E150" s="140" t="s">
        <v>1490</v>
      </c>
      <c r="F150" s="141" t="s">
        <v>1491</v>
      </c>
      <c r="G150" s="142" t="s">
        <v>376</v>
      </c>
      <c r="H150" s="143">
        <v>11</v>
      </c>
      <c r="I150" s="144"/>
      <c r="J150" s="145">
        <f t="shared" ref="J150:J159" si="10">ROUND(I150*H150,2)</f>
        <v>0</v>
      </c>
      <c r="K150" s="146"/>
      <c r="L150" s="28"/>
      <c r="M150" s="147" t="s">
        <v>1</v>
      </c>
      <c r="N150" s="148" t="s">
        <v>40</v>
      </c>
      <c r="P150" s="149">
        <f t="shared" ref="P150:P159" si="11">O150*H150</f>
        <v>0</v>
      </c>
      <c r="Q150" s="149">
        <v>0</v>
      </c>
      <c r="R150" s="149">
        <f t="shared" ref="R150:R159" si="12">Q150*H150</f>
        <v>0</v>
      </c>
      <c r="S150" s="149">
        <v>0</v>
      </c>
      <c r="T150" s="150">
        <f t="shared" ref="T150:T159" si="13">S150*H150</f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ref="BE150:BE159" si="14">IF(N150="základná",J150,0)</f>
        <v>0</v>
      </c>
      <c r="BF150" s="152">
        <f t="shared" ref="BF150:BF159" si="15">IF(N150="znížená",J150,0)</f>
        <v>0</v>
      </c>
      <c r="BG150" s="152">
        <f t="shared" ref="BG150:BG159" si="16">IF(N150="zákl. prenesená",J150,0)</f>
        <v>0</v>
      </c>
      <c r="BH150" s="152">
        <f t="shared" ref="BH150:BH159" si="17">IF(N150="zníž. prenesená",J150,0)</f>
        <v>0</v>
      </c>
      <c r="BI150" s="152">
        <f t="shared" ref="BI150:BI159" si="18">IF(N150="nulová",J150,0)</f>
        <v>0</v>
      </c>
      <c r="BJ150" s="13" t="s">
        <v>86</v>
      </c>
      <c r="BK150" s="152">
        <f t="shared" ref="BK150:BK159" si="19">ROUND(I150*H150,2)</f>
        <v>0</v>
      </c>
      <c r="BL150" s="13" t="s">
        <v>378</v>
      </c>
      <c r="BM150" s="151" t="s">
        <v>2841</v>
      </c>
    </row>
    <row r="151" spans="2:65" s="1" customFormat="1" ht="33" customHeight="1">
      <c r="B151" s="28"/>
      <c r="C151" s="158" t="s">
        <v>353</v>
      </c>
      <c r="D151" s="158" t="s">
        <v>644</v>
      </c>
      <c r="E151" s="159" t="s">
        <v>1493</v>
      </c>
      <c r="F151" s="160" t="s">
        <v>1494</v>
      </c>
      <c r="G151" s="161" t="s">
        <v>376</v>
      </c>
      <c r="H151" s="162">
        <v>5.61</v>
      </c>
      <c r="I151" s="163"/>
      <c r="J151" s="164">
        <f t="shared" si="10"/>
        <v>0</v>
      </c>
      <c r="K151" s="165"/>
      <c r="L151" s="166"/>
      <c r="M151" s="167" t="s">
        <v>1</v>
      </c>
      <c r="N151" s="16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378</v>
      </c>
      <c r="BM151" s="151" t="s">
        <v>2842</v>
      </c>
    </row>
    <row r="152" spans="2:65" s="1" customFormat="1" ht="33" customHeight="1">
      <c r="B152" s="28"/>
      <c r="C152" s="158" t="s">
        <v>357</v>
      </c>
      <c r="D152" s="158" t="s">
        <v>644</v>
      </c>
      <c r="E152" s="159" t="s">
        <v>1826</v>
      </c>
      <c r="F152" s="160" t="s">
        <v>1827</v>
      </c>
      <c r="G152" s="161" t="s">
        <v>376</v>
      </c>
      <c r="H152" s="162">
        <v>5.61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2843</v>
      </c>
    </row>
    <row r="153" spans="2:65" s="1" customFormat="1" ht="21.75" customHeight="1">
      <c r="B153" s="28"/>
      <c r="C153" s="139" t="s">
        <v>361</v>
      </c>
      <c r="D153" s="139" t="s">
        <v>316</v>
      </c>
      <c r="E153" s="140" t="s">
        <v>1829</v>
      </c>
      <c r="F153" s="141" t="s">
        <v>1830</v>
      </c>
      <c r="G153" s="142" t="s">
        <v>376</v>
      </c>
      <c r="H153" s="143">
        <v>71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2844</v>
      </c>
    </row>
    <row r="154" spans="2:65" s="1" customFormat="1" ht="33" customHeight="1">
      <c r="B154" s="28"/>
      <c r="C154" s="158" t="s">
        <v>365</v>
      </c>
      <c r="D154" s="158" t="s">
        <v>644</v>
      </c>
      <c r="E154" s="159" t="s">
        <v>1832</v>
      </c>
      <c r="F154" s="160" t="s">
        <v>1833</v>
      </c>
      <c r="G154" s="161" t="s">
        <v>376</v>
      </c>
      <c r="H154" s="162">
        <v>50.8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2845</v>
      </c>
    </row>
    <row r="155" spans="2:65" s="1" customFormat="1" ht="33" customHeight="1">
      <c r="B155" s="28"/>
      <c r="C155" s="158" t="s">
        <v>369</v>
      </c>
      <c r="D155" s="158" t="s">
        <v>644</v>
      </c>
      <c r="E155" s="159" t="s">
        <v>1835</v>
      </c>
      <c r="F155" s="160" t="s">
        <v>1836</v>
      </c>
      <c r="G155" s="161" t="s">
        <v>376</v>
      </c>
      <c r="H155" s="162">
        <v>10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2846</v>
      </c>
    </row>
    <row r="156" spans="2:65" s="1" customFormat="1" ht="33" customHeight="1">
      <c r="B156" s="28"/>
      <c r="C156" s="158" t="s">
        <v>373</v>
      </c>
      <c r="D156" s="158" t="s">
        <v>644</v>
      </c>
      <c r="E156" s="159" t="s">
        <v>1838</v>
      </c>
      <c r="F156" s="160" t="s">
        <v>1839</v>
      </c>
      <c r="G156" s="161" t="s">
        <v>376</v>
      </c>
      <c r="H156" s="162">
        <v>7.2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2847</v>
      </c>
    </row>
    <row r="157" spans="2:65" s="1" customFormat="1" ht="33" customHeight="1">
      <c r="B157" s="28"/>
      <c r="C157" s="158" t="s">
        <v>378</v>
      </c>
      <c r="D157" s="158" t="s">
        <v>644</v>
      </c>
      <c r="E157" s="159" t="s">
        <v>1841</v>
      </c>
      <c r="F157" s="160" t="s">
        <v>1842</v>
      </c>
      <c r="G157" s="161" t="s">
        <v>376</v>
      </c>
      <c r="H157" s="162">
        <v>3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2848</v>
      </c>
    </row>
    <row r="158" spans="2:65" s="1" customFormat="1" ht="24.2" customHeight="1">
      <c r="B158" s="28"/>
      <c r="C158" s="139" t="s">
        <v>382</v>
      </c>
      <c r="D158" s="139" t="s">
        <v>316</v>
      </c>
      <c r="E158" s="140" t="s">
        <v>1496</v>
      </c>
      <c r="F158" s="141" t="s">
        <v>679</v>
      </c>
      <c r="G158" s="142" t="s">
        <v>1497</v>
      </c>
      <c r="H158" s="171"/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2849</v>
      </c>
    </row>
    <row r="159" spans="2:65" s="1" customFormat="1" ht="24.2" customHeight="1">
      <c r="B159" s="28"/>
      <c r="C159" s="139" t="s">
        <v>386</v>
      </c>
      <c r="D159" s="139" t="s">
        <v>316</v>
      </c>
      <c r="E159" s="140" t="s">
        <v>1499</v>
      </c>
      <c r="F159" s="141" t="s">
        <v>1500</v>
      </c>
      <c r="G159" s="142" t="s">
        <v>1497</v>
      </c>
      <c r="H159" s="171"/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2850</v>
      </c>
    </row>
    <row r="160" spans="2:65" s="11" customFormat="1" ht="22.9" customHeight="1">
      <c r="B160" s="127"/>
      <c r="D160" s="128" t="s">
        <v>73</v>
      </c>
      <c r="E160" s="137" t="s">
        <v>516</v>
      </c>
      <c r="F160" s="137" t="s">
        <v>517</v>
      </c>
      <c r="I160" s="130"/>
      <c r="J160" s="138">
        <f>BK160</f>
        <v>0</v>
      </c>
      <c r="L160" s="127"/>
      <c r="M160" s="132"/>
      <c r="P160" s="133">
        <f>SUM(P161:P191)</f>
        <v>0</v>
      </c>
      <c r="R160" s="133">
        <f>SUM(R161:R191)</f>
        <v>0</v>
      </c>
      <c r="T160" s="134">
        <f>SUM(T161:T191)</f>
        <v>0</v>
      </c>
      <c r="AR160" s="128" t="s">
        <v>86</v>
      </c>
      <c r="AT160" s="135" t="s">
        <v>73</v>
      </c>
      <c r="AU160" s="135" t="s">
        <v>81</v>
      </c>
      <c r="AY160" s="128" t="s">
        <v>314</v>
      </c>
      <c r="BK160" s="136">
        <f>SUM(BK161:BK191)</f>
        <v>0</v>
      </c>
    </row>
    <row r="161" spans="2:65" s="1" customFormat="1" ht="24.2" customHeight="1">
      <c r="B161" s="28"/>
      <c r="C161" s="139" t="s">
        <v>390</v>
      </c>
      <c r="D161" s="139" t="s">
        <v>316</v>
      </c>
      <c r="E161" s="140" t="s">
        <v>1846</v>
      </c>
      <c r="F161" s="141" t="s">
        <v>1847</v>
      </c>
      <c r="G161" s="142" t="s">
        <v>376</v>
      </c>
      <c r="H161" s="143">
        <v>50</v>
      </c>
      <c r="I161" s="144"/>
      <c r="J161" s="145">
        <f t="shared" ref="J161:J191" si="20">ROUND(I161*H161,2)</f>
        <v>0</v>
      </c>
      <c r="K161" s="146"/>
      <c r="L161" s="28"/>
      <c r="M161" s="147" t="s">
        <v>1</v>
      </c>
      <c r="N161" s="148" t="s">
        <v>40</v>
      </c>
      <c r="P161" s="149">
        <f t="shared" ref="P161:P191" si="21">O161*H161</f>
        <v>0</v>
      </c>
      <c r="Q161" s="149">
        <v>0</v>
      </c>
      <c r="R161" s="149">
        <f t="shared" ref="R161:R191" si="22">Q161*H161</f>
        <v>0</v>
      </c>
      <c r="S161" s="149">
        <v>0</v>
      </c>
      <c r="T161" s="150">
        <f t="shared" ref="T161:T191" si="23">S161*H161</f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ref="BE161:BE191" si="24">IF(N161="základná",J161,0)</f>
        <v>0</v>
      </c>
      <c r="BF161" s="152">
        <f t="shared" ref="BF161:BF191" si="25">IF(N161="znížená",J161,0)</f>
        <v>0</v>
      </c>
      <c r="BG161" s="152">
        <f t="shared" ref="BG161:BG191" si="26">IF(N161="zákl. prenesená",J161,0)</f>
        <v>0</v>
      </c>
      <c r="BH161" s="152">
        <f t="shared" ref="BH161:BH191" si="27">IF(N161="zníž. prenesená",J161,0)</f>
        <v>0</v>
      </c>
      <c r="BI161" s="152">
        <f t="shared" ref="BI161:BI191" si="28">IF(N161="nulová",J161,0)</f>
        <v>0</v>
      </c>
      <c r="BJ161" s="13" t="s">
        <v>86</v>
      </c>
      <c r="BK161" s="152">
        <f t="shared" ref="BK161:BK191" si="29">ROUND(I161*H161,2)</f>
        <v>0</v>
      </c>
      <c r="BL161" s="13" t="s">
        <v>378</v>
      </c>
      <c r="BM161" s="151" t="s">
        <v>2851</v>
      </c>
    </row>
    <row r="162" spans="2:65" s="1" customFormat="1" ht="24.2" customHeight="1">
      <c r="B162" s="28"/>
      <c r="C162" s="139" t="s">
        <v>7</v>
      </c>
      <c r="D162" s="139" t="s">
        <v>316</v>
      </c>
      <c r="E162" s="140" t="s">
        <v>1849</v>
      </c>
      <c r="F162" s="141" t="s">
        <v>1850</v>
      </c>
      <c r="G162" s="142" t="s">
        <v>376</v>
      </c>
      <c r="H162" s="143">
        <v>1</v>
      </c>
      <c r="I162" s="144"/>
      <c r="J162" s="145">
        <f t="shared" si="20"/>
        <v>0</v>
      </c>
      <c r="K162" s="146"/>
      <c r="L162" s="28"/>
      <c r="M162" s="147" t="s">
        <v>1</v>
      </c>
      <c r="N162" s="148" t="s">
        <v>40</v>
      </c>
      <c r="P162" s="149">
        <f t="shared" si="21"/>
        <v>0</v>
      </c>
      <c r="Q162" s="149">
        <v>0</v>
      </c>
      <c r="R162" s="149">
        <f t="shared" si="22"/>
        <v>0</v>
      </c>
      <c r="S162" s="149">
        <v>0</v>
      </c>
      <c r="T162" s="150">
        <f t="shared" si="2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86</v>
      </c>
      <c r="BK162" s="152">
        <f t="shared" si="29"/>
        <v>0</v>
      </c>
      <c r="BL162" s="13" t="s">
        <v>378</v>
      </c>
      <c r="BM162" s="151" t="s">
        <v>2852</v>
      </c>
    </row>
    <row r="163" spans="2:65" s="1" customFormat="1" ht="24.2" customHeight="1">
      <c r="B163" s="28"/>
      <c r="C163" s="139" t="s">
        <v>398</v>
      </c>
      <c r="D163" s="139" t="s">
        <v>316</v>
      </c>
      <c r="E163" s="140" t="s">
        <v>1852</v>
      </c>
      <c r="F163" s="141" t="s">
        <v>1853</v>
      </c>
      <c r="G163" s="142" t="s">
        <v>376</v>
      </c>
      <c r="H163" s="143">
        <v>1</v>
      </c>
      <c r="I163" s="144"/>
      <c r="J163" s="145">
        <f t="shared" si="20"/>
        <v>0</v>
      </c>
      <c r="K163" s="146"/>
      <c r="L163" s="28"/>
      <c r="M163" s="147" t="s">
        <v>1</v>
      </c>
      <c r="N163" s="148" t="s">
        <v>40</v>
      </c>
      <c r="P163" s="149">
        <f t="shared" si="21"/>
        <v>0</v>
      </c>
      <c r="Q163" s="149">
        <v>0</v>
      </c>
      <c r="R163" s="149">
        <f t="shared" si="22"/>
        <v>0</v>
      </c>
      <c r="S163" s="149">
        <v>0</v>
      </c>
      <c r="T163" s="150">
        <f t="shared" si="2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86</v>
      </c>
      <c r="BK163" s="152">
        <f t="shared" si="29"/>
        <v>0</v>
      </c>
      <c r="BL163" s="13" t="s">
        <v>378</v>
      </c>
      <c r="BM163" s="151" t="s">
        <v>2853</v>
      </c>
    </row>
    <row r="164" spans="2:65" s="1" customFormat="1" ht="24.2" customHeight="1">
      <c r="B164" s="28"/>
      <c r="C164" s="139" t="s">
        <v>402</v>
      </c>
      <c r="D164" s="139" t="s">
        <v>316</v>
      </c>
      <c r="E164" s="140" t="s">
        <v>1855</v>
      </c>
      <c r="F164" s="141" t="s">
        <v>1856</v>
      </c>
      <c r="G164" s="142" t="s">
        <v>376</v>
      </c>
      <c r="H164" s="143">
        <v>3</v>
      </c>
      <c r="I164" s="144"/>
      <c r="J164" s="145">
        <f t="shared" si="20"/>
        <v>0</v>
      </c>
      <c r="K164" s="146"/>
      <c r="L164" s="28"/>
      <c r="M164" s="147" t="s">
        <v>1</v>
      </c>
      <c r="N164" s="148" t="s">
        <v>40</v>
      </c>
      <c r="P164" s="149">
        <f t="shared" si="21"/>
        <v>0</v>
      </c>
      <c r="Q164" s="149">
        <v>0</v>
      </c>
      <c r="R164" s="149">
        <f t="shared" si="22"/>
        <v>0</v>
      </c>
      <c r="S164" s="149">
        <v>0</v>
      </c>
      <c r="T164" s="150">
        <f t="shared" si="2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2854</v>
      </c>
    </row>
    <row r="165" spans="2:65" s="1" customFormat="1" ht="24.2" customHeight="1">
      <c r="B165" s="28"/>
      <c r="C165" s="139" t="s">
        <v>406</v>
      </c>
      <c r="D165" s="139" t="s">
        <v>316</v>
      </c>
      <c r="E165" s="140" t="s">
        <v>1858</v>
      </c>
      <c r="F165" s="141" t="s">
        <v>1859</v>
      </c>
      <c r="G165" s="142" t="s">
        <v>376</v>
      </c>
      <c r="H165" s="143">
        <v>3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2855</v>
      </c>
    </row>
    <row r="166" spans="2:65" s="1" customFormat="1" ht="24.2" customHeight="1">
      <c r="B166" s="28"/>
      <c r="C166" s="139" t="s">
        <v>410</v>
      </c>
      <c r="D166" s="139" t="s">
        <v>316</v>
      </c>
      <c r="E166" s="140" t="s">
        <v>1861</v>
      </c>
      <c r="F166" s="141" t="s">
        <v>1862</v>
      </c>
      <c r="G166" s="142" t="s">
        <v>376</v>
      </c>
      <c r="H166" s="143">
        <v>5</v>
      </c>
      <c r="I166" s="144"/>
      <c r="J166" s="145">
        <f t="shared" si="20"/>
        <v>0</v>
      </c>
      <c r="K166" s="146"/>
      <c r="L166" s="28"/>
      <c r="M166" s="147" t="s">
        <v>1</v>
      </c>
      <c r="N166" s="148" t="s">
        <v>40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86</v>
      </c>
      <c r="BK166" s="152">
        <f t="shared" si="29"/>
        <v>0</v>
      </c>
      <c r="BL166" s="13" t="s">
        <v>378</v>
      </c>
      <c r="BM166" s="151" t="s">
        <v>2856</v>
      </c>
    </row>
    <row r="167" spans="2:65" s="1" customFormat="1" ht="16.5" customHeight="1">
      <c r="B167" s="28"/>
      <c r="C167" s="139" t="s">
        <v>414</v>
      </c>
      <c r="D167" s="139" t="s">
        <v>316</v>
      </c>
      <c r="E167" s="140" t="s">
        <v>1864</v>
      </c>
      <c r="F167" s="141" t="s">
        <v>1865</v>
      </c>
      <c r="G167" s="142" t="s">
        <v>396</v>
      </c>
      <c r="H167" s="143">
        <v>1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2857</v>
      </c>
    </row>
    <row r="168" spans="2:65" s="1" customFormat="1" ht="21.75" customHeight="1">
      <c r="B168" s="28"/>
      <c r="C168" s="158" t="s">
        <v>418</v>
      </c>
      <c r="D168" s="158" t="s">
        <v>644</v>
      </c>
      <c r="E168" s="159" t="s">
        <v>1867</v>
      </c>
      <c r="F168" s="160" t="s">
        <v>1868</v>
      </c>
      <c r="G168" s="161" t="s">
        <v>396</v>
      </c>
      <c r="H168" s="162">
        <v>1</v>
      </c>
      <c r="I168" s="163"/>
      <c r="J168" s="164">
        <f t="shared" si="20"/>
        <v>0</v>
      </c>
      <c r="K168" s="165"/>
      <c r="L168" s="166"/>
      <c r="M168" s="167" t="s">
        <v>1</v>
      </c>
      <c r="N168" s="168" t="s">
        <v>40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86</v>
      </c>
      <c r="BK168" s="152">
        <f t="shared" si="29"/>
        <v>0</v>
      </c>
      <c r="BL168" s="13" t="s">
        <v>378</v>
      </c>
      <c r="BM168" s="151" t="s">
        <v>2858</v>
      </c>
    </row>
    <row r="169" spans="2:65" s="1" customFormat="1" ht="24.2" customHeight="1">
      <c r="B169" s="28"/>
      <c r="C169" s="139" t="s">
        <v>422</v>
      </c>
      <c r="D169" s="139" t="s">
        <v>316</v>
      </c>
      <c r="E169" s="140" t="s">
        <v>1870</v>
      </c>
      <c r="F169" s="141" t="s">
        <v>1871</v>
      </c>
      <c r="G169" s="142" t="s">
        <v>376</v>
      </c>
      <c r="H169" s="143">
        <v>1</v>
      </c>
      <c r="I169" s="144"/>
      <c r="J169" s="145">
        <f t="shared" si="20"/>
        <v>0</v>
      </c>
      <c r="K169" s="146"/>
      <c r="L169" s="28"/>
      <c r="M169" s="147" t="s">
        <v>1</v>
      </c>
      <c r="N169" s="148" t="s">
        <v>40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378</v>
      </c>
      <c r="BM169" s="151" t="s">
        <v>2859</v>
      </c>
    </row>
    <row r="170" spans="2:65" s="1" customFormat="1" ht="21.75" customHeight="1">
      <c r="B170" s="28"/>
      <c r="C170" s="158" t="s">
        <v>426</v>
      </c>
      <c r="D170" s="158" t="s">
        <v>644</v>
      </c>
      <c r="E170" s="159" t="s">
        <v>1873</v>
      </c>
      <c r="F170" s="160" t="s">
        <v>1874</v>
      </c>
      <c r="G170" s="161" t="s">
        <v>376</v>
      </c>
      <c r="H170" s="162">
        <v>1</v>
      </c>
      <c r="I170" s="163"/>
      <c r="J170" s="164">
        <f t="shared" si="20"/>
        <v>0</v>
      </c>
      <c r="K170" s="165"/>
      <c r="L170" s="166"/>
      <c r="M170" s="167" t="s">
        <v>1</v>
      </c>
      <c r="N170" s="168" t="s">
        <v>40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378</v>
      </c>
      <c r="BM170" s="151" t="s">
        <v>2860</v>
      </c>
    </row>
    <row r="171" spans="2:65" s="1" customFormat="1" ht="16.5" customHeight="1">
      <c r="B171" s="28"/>
      <c r="C171" s="158" t="s">
        <v>430</v>
      </c>
      <c r="D171" s="158" t="s">
        <v>644</v>
      </c>
      <c r="E171" s="159" t="s">
        <v>1876</v>
      </c>
      <c r="F171" s="160" t="s">
        <v>1877</v>
      </c>
      <c r="G171" s="161" t="s">
        <v>396</v>
      </c>
      <c r="H171" s="162">
        <v>2</v>
      </c>
      <c r="I171" s="163"/>
      <c r="J171" s="164">
        <f t="shared" si="20"/>
        <v>0</v>
      </c>
      <c r="K171" s="165"/>
      <c r="L171" s="166"/>
      <c r="M171" s="167" t="s">
        <v>1</v>
      </c>
      <c r="N171" s="168" t="s">
        <v>40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86</v>
      </c>
      <c r="BK171" s="152">
        <f t="shared" si="29"/>
        <v>0</v>
      </c>
      <c r="BL171" s="13" t="s">
        <v>378</v>
      </c>
      <c r="BM171" s="151" t="s">
        <v>2861</v>
      </c>
    </row>
    <row r="172" spans="2:65" s="1" customFormat="1" ht="24.2" customHeight="1">
      <c r="B172" s="28"/>
      <c r="C172" s="139" t="s">
        <v>434</v>
      </c>
      <c r="D172" s="139" t="s">
        <v>316</v>
      </c>
      <c r="E172" s="140" t="s">
        <v>1879</v>
      </c>
      <c r="F172" s="141" t="s">
        <v>1880</v>
      </c>
      <c r="G172" s="142" t="s">
        <v>376</v>
      </c>
      <c r="H172" s="143">
        <v>9</v>
      </c>
      <c r="I172" s="144"/>
      <c r="J172" s="145">
        <f t="shared" si="20"/>
        <v>0</v>
      </c>
      <c r="K172" s="146"/>
      <c r="L172" s="28"/>
      <c r="M172" s="147" t="s">
        <v>1</v>
      </c>
      <c r="N172" s="148" t="s">
        <v>40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86</v>
      </c>
      <c r="BK172" s="152">
        <f t="shared" si="29"/>
        <v>0</v>
      </c>
      <c r="BL172" s="13" t="s">
        <v>378</v>
      </c>
      <c r="BM172" s="151" t="s">
        <v>2862</v>
      </c>
    </row>
    <row r="173" spans="2:65" s="1" customFormat="1" ht="24.2" customHeight="1">
      <c r="B173" s="28"/>
      <c r="C173" s="158" t="s">
        <v>438</v>
      </c>
      <c r="D173" s="158" t="s">
        <v>644</v>
      </c>
      <c r="E173" s="159" t="s">
        <v>1882</v>
      </c>
      <c r="F173" s="160" t="s">
        <v>1883</v>
      </c>
      <c r="G173" s="161" t="s">
        <v>376</v>
      </c>
      <c r="H173" s="162">
        <v>9</v>
      </c>
      <c r="I173" s="163"/>
      <c r="J173" s="164">
        <f t="shared" si="20"/>
        <v>0</v>
      </c>
      <c r="K173" s="165"/>
      <c r="L173" s="166"/>
      <c r="M173" s="167" t="s">
        <v>1</v>
      </c>
      <c r="N173" s="168" t="s">
        <v>40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86</v>
      </c>
      <c r="BK173" s="152">
        <f t="shared" si="29"/>
        <v>0</v>
      </c>
      <c r="BL173" s="13" t="s">
        <v>378</v>
      </c>
      <c r="BM173" s="151" t="s">
        <v>2863</v>
      </c>
    </row>
    <row r="174" spans="2:65" s="1" customFormat="1" ht="16.5" customHeight="1">
      <c r="B174" s="28"/>
      <c r="C174" s="158" t="s">
        <v>442</v>
      </c>
      <c r="D174" s="158" t="s">
        <v>644</v>
      </c>
      <c r="E174" s="159" t="s">
        <v>1885</v>
      </c>
      <c r="F174" s="160" t="s">
        <v>1886</v>
      </c>
      <c r="G174" s="161" t="s">
        <v>396</v>
      </c>
      <c r="H174" s="162">
        <v>2</v>
      </c>
      <c r="I174" s="163"/>
      <c r="J174" s="164">
        <f t="shared" si="20"/>
        <v>0</v>
      </c>
      <c r="K174" s="165"/>
      <c r="L174" s="166"/>
      <c r="M174" s="167" t="s">
        <v>1</v>
      </c>
      <c r="N174" s="168" t="s">
        <v>40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86</v>
      </c>
      <c r="BK174" s="152">
        <f t="shared" si="29"/>
        <v>0</v>
      </c>
      <c r="BL174" s="13" t="s">
        <v>378</v>
      </c>
      <c r="BM174" s="151" t="s">
        <v>2864</v>
      </c>
    </row>
    <row r="175" spans="2:65" s="1" customFormat="1" ht="24.2" customHeight="1">
      <c r="B175" s="28"/>
      <c r="C175" s="158" t="s">
        <v>446</v>
      </c>
      <c r="D175" s="158" t="s">
        <v>644</v>
      </c>
      <c r="E175" s="159" t="s">
        <v>1888</v>
      </c>
      <c r="F175" s="160" t="s">
        <v>1889</v>
      </c>
      <c r="G175" s="161" t="s">
        <v>396</v>
      </c>
      <c r="H175" s="162">
        <v>1</v>
      </c>
      <c r="I175" s="163"/>
      <c r="J175" s="164">
        <f t="shared" si="20"/>
        <v>0</v>
      </c>
      <c r="K175" s="165"/>
      <c r="L175" s="166"/>
      <c r="M175" s="167" t="s">
        <v>1</v>
      </c>
      <c r="N175" s="168" t="s">
        <v>40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86</v>
      </c>
      <c r="BK175" s="152">
        <f t="shared" si="29"/>
        <v>0</v>
      </c>
      <c r="BL175" s="13" t="s">
        <v>378</v>
      </c>
      <c r="BM175" s="151" t="s">
        <v>2865</v>
      </c>
    </row>
    <row r="176" spans="2:65" s="1" customFormat="1" ht="24.2" customHeight="1">
      <c r="B176" s="28"/>
      <c r="C176" s="139" t="s">
        <v>450</v>
      </c>
      <c r="D176" s="139" t="s">
        <v>316</v>
      </c>
      <c r="E176" s="140" t="s">
        <v>1891</v>
      </c>
      <c r="F176" s="141" t="s">
        <v>1892</v>
      </c>
      <c r="G176" s="142" t="s">
        <v>376</v>
      </c>
      <c r="H176" s="143">
        <v>1</v>
      </c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378</v>
      </c>
      <c r="BM176" s="151" t="s">
        <v>2866</v>
      </c>
    </row>
    <row r="177" spans="2:65" s="1" customFormat="1" ht="24.2" customHeight="1">
      <c r="B177" s="28"/>
      <c r="C177" s="158" t="s">
        <v>454</v>
      </c>
      <c r="D177" s="158" t="s">
        <v>644</v>
      </c>
      <c r="E177" s="159" t="s">
        <v>1894</v>
      </c>
      <c r="F177" s="160" t="s">
        <v>2867</v>
      </c>
      <c r="G177" s="161" t="s">
        <v>396</v>
      </c>
      <c r="H177" s="162">
        <v>1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2868</v>
      </c>
    </row>
    <row r="178" spans="2:65" s="1" customFormat="1" ht="16.5" customHeight="1">
      <c r="B178" s="28"/>
      <c r="C178" s="158" t="s">
        <v>458</v>
      </c>
      <c r="D178" s="158" t="s">
        <v>644</v>
      </c>
      <c r="E178" s="159" t="s">
        <v>1897</v>
      </c>
      <c r="F178" s="160" t="s">
        <v>1898</v>
      </c>
      <c r="G178" s="161" t="s">
        <v>396</v>
      </c>
      <c r="H178" s="162">
        <v>2</v>
      </c>
      <c r="I178" s="163"/>
      <c r="J178" s="164">
        <f t="shared" si="20"/>
        <v>0</v>
      </c>
      <c r="K178" s="165"/>
      <c r="L178" s="166"/>
      <c r="M178" s="167" t="s">
        <v>1</v>
      </c>
      <c r="N178" s="168" t="s">
        <v>40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2869</v>
      </c>
    </row>
    <row r="179" spans="2:65" s="1" customFormat="1" ht="24.2" customHeight="1">
      <c r="B179" s="28"/>
      <c r="C179" s="139" t="s">
        <v>462</v>
      </c>
      <c r="D179" s="139" t="s">
        <v>316</v>
      </c>
      <c r="E179" s="140" t="s">
        <v>1900</v>
      </c>
      <c r="F179" s="141" t="s">
        <v>1901</v>
      </c>
      <c r="G179" s="142" t="s">
        <v>396</v>
      </c>
      <c r="H179" s="143">
        <v>3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2870</v>
      </c>
    </row>
    <row r="180" spans="2:65" s="1" customFormat="1" ht="24.2" customHeight="1">
      <c r="B180" s="28"/>
      <c r="C180" s="158" t="s">
        <v>466</v>
      </c>
      <c r="D180" s="158" t="s">
        <v>644</v>
      </c>
      <c r="E180" s="159" t="s">
        <v>1903</v>
      </c>
      <c r="F180" s="160" t="s">
        <v>2871</v>
      </c>
      <c r="G180" s="161" t="s">
        <v>396</v>
      </c>
      <c r="H180" s="162">
        <v>3</v>
      </c>
      <c r="I180" s="163"/>
      <c r="J180" s="164">
        <f t="shared" si="20"/>
        <v>0</v>
      </c>
      <c r="K180" s="165"/>
      <c r="L180" s="166"/>
      <c r="M180" s="167" t="s">
        <v>1</v>
      </c>
      <c r="N180" s="168" t="s">
        <v>40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2872</v>
      </c>
    </row>
    <row r="181" spans="2:65" s="1" customFormat="1" ht="24.2" customHeight="1">
      <c r="B181" s="28"/>
      <c r="C181" s="139" t="s">
        <v>470</v>
      </c>
      <c r="D181" s="139" t="s">
        <v>316</v>
      </c>
      <c r="E181" s="140" t="s">
        <v>1906</v>
      </c>
      <c r="F181" s="141" t="s">
        <v>1907</v>
      </c>
      <c r="G181" s="142" t="s">
        <v>1497</v>
      </c>
      <c r="H181" s="171"/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2873</v>
      </c>
    </row>
    <row r="182" spans="2:65" s="1" customFormat="1" ht="24.2" customHeight="1">
      <c r="B182" s="28"/>
      <c r="C182" s="139" t="s">
        <v>474</v>
      </c>
      <c r="D182" s="139" t="s">
        <v>316</v>
      </c>
      <c r="E182" s="140" t="s">
        <v>1909</v>
      </c>
      <c r="F182" s="141" t="s">
        <v>1910</v>
      </c>
      <c r="G182" s="142" t="s">
        <v>396</v>
      </c>
      <c r="H182" s="143">
        <v>7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2874</v>
      </c>
    </row>
    <row r="183" spans="2:65" s="1" customFormat="1" ht="24.2" customHeight="1">
      <c r="B183" s="28"/>
      <c r="C183" s="139" t="s">
        <v>478</v>
      </c>
      <c r="D183" s="139" t="s">
        <v>316</v>
      </c>
      <c r="E183" s="140" t="s">
        <v>1912</v>
      </c>
      <c r="F183" s="141" t="s">
        <v>1913</v>
      </c>
      <c r="G183" s="142" t="s">
        <v>396</v>
      </c>
      <c r="H183" s="143">
        <v>2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2875</v>
      </c>
    </row>
    <row r="184" spans="2:65" s="1" customFormat="1" ht="24.2" customHeight="1">
      <c r="B184" s="28"/>
      <c r="C184" s="139" t="s">
        <v>482</v>
      </c>
      <c r="D184" s="139" t="s">
        <v>316</v>
      </c>
      <c r="E184" s="140" t="s">
        <v>1915</v>
      </c>
      <c r="F184" s="141" t="s">
        <v>1916</v>
      </c>
      <c r="G184" s="142" t="s">
        <v>396</v>
      </c>
      <c r="H184" s="143">
        <v>8</v>
      </c>
      <c r="I184" s="144"/>
      <c r="J184" s="145">
        <f t="shared" si="20"/>
        <v>0</v>
      </c>
      <c r="K184" s="146"/>
      <c r="L184" s="28"/>
      <c r="M184" s="147" t="s">
        <v>1</v>
      </c>
      <c r="N184" s="148" t="s">
        <v>40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2876</v>
      </c>
    </row>
    <row r="185" spans="2:65" s="1" customFormat="1" ht="16.5" customHeight="1">
      <c r="B185" s="28"/>
      <c r="C185" s="139" t="s">
        <v>486</v>
      </c>
      <c r="D185" s="139" t="s">
        <v>316</v>
      </c>
      <c r="E185" s="140" t="s">
        <v>1918</v>
      </c>
      <c r="F185" s="141" t="s">
        <v>1919</v>
      </c>
      <c r="G185" s="142" t="s">
        <v>396</v>
      </c>
      <c r="H185" s="143">
        <v>1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2877</v>
      </c>
    </row>
    <row r="186" spans="2:65" s="1" customFormat="1" ht="24.2" customHeight="1">
      <c r="B186" s="28"/>
      <c r="C186" s="139" t="s">
        <v>490</v>
      </c>
      <c r="D186" s="139" t="s">
        <v>316</v>
      </c>
      <c r="E186" s="140" t="s">
        <v>1921</v>
      </c>
      <c r="F186" s="141" t="s">
        <v>1922</v>
      </c>
      <c r="G186" s="142" t="s">
        <v>396</v>
      </c>
      <c r="H186" s="143">
        <v>2</v>
      </c>
      <c r="I186" s="144"/>
      <c r="J186" s="145">
        <f t="shared" si="20"/>
        <v>0</v>
      </c>
      <c r="K186" s="146"/>
      <c r="L186" s="28"/>
      <c r="M186" s="147" t="s">
        <v>1</v>
      </c>
      <c r="N186" s="148" t="s">
        <v>40</v>
      </c>
      <c r="P186" s="149">
        <f t="shared" si="21"/>
        <v>0</v>
      </c>
      <c r="Q186" s="149">
        <v>0</v>
      </c>
      <c r="R186" s="149">
        <f t="shared" si="22"/>
        <v>0</v>
      </c>
      <c r="S186" s="149">
        <v>0</v>
      </c>
      <c r="T186" s="150">
        <f t="shared" si="23"/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2878</v>
      </c>
    </row>
    <row r="187" spans="2:65" s="1" customFormat="1" ht="44.25" customHeight="1">
      <c r="B187" s="28"/>
      <c r="C187" s="158" t="s">
        <v>494</v>
      </c>
      <c r="D187" s="158" t="s">
        <v>644</v>
      </c>
      <c r="E187" s="159" t="s">
        <v>1924</v>
      </c>
      <c r="F187" s="160" t="s">
        <v>1925</v>
      </c>
      <c r="G187" s="161" t="s">
        <v>396</v>
      </c>
      <c r="H187" s="162">
        <v>1</v>
      </c>
      <c r="I187" s="163"/>
      <c r="J187" s="164">
        <f t="shared" si="20"/>
        <v>0</v>
      </c>
      <c r="K187" s="165"/>
      <c r="L187" s="166"/>
      <c r="M187" s="167" t="s">
        <v>1</v>
      </c>
      <c r="N187" s="16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442</v>
      </c>
      <c r="AT187" s="151" t="s">
        <v>644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2879</v>
      </c>
    </row>
    <row r="188" spans="2:65" s="1" customFormat="1" ht="37.9" customHeight="1">
      <c r="B188" s="28"/>
      <c r="C188" s="158" t="s">
        <v>498</v>
      </c>
      <c r="D188" s="158" t="s">
        <v>644</v>
      </c>
      <c r="E188" s="159" t="s">
        <v>1927</v>
      </c>
      <c r="F188" s="160" t="s">
        <v>1928</v>
      </c>
      <c r="G188" s="161" t="s">
        <v>396</v>
      </c>
      <c r="H188" s="162">
        <v>1</v>
      </c>
      <c r="I188" s="163"/>
      <c r="J188" s="164">
        <f t="shared" si="20"/>
        <v>0</v>
      </c>
      <c r="K188" s="165"/>
      <c r="L188" s="166"/>
      <c r="M188" s="167" t="s">
        <v>1</v>
      </c>
      <c r="N188" s="168" t="s">
        <v>40</v>
      </c>
      <c r="P188" s="149">
        <f t="shared" si="21"/>
        <v>0</v>
      </c>
      <c r="Q188" s="149">
        <v>0</v>
      </c>
      <c r="R188" s="149">
        <f t="shared" si="22"/>
        <v>0</v>
      </c>
      <c r="S188" s="149">
        <v>0</v>
      </c>
      <c r="T188" s="150">
        <f t="shared" si="23"/>
        <v>0</v>
      </c>
      <c r="AR188" s="151" t="s">
        <v>442</v>
      </c>
      <c r="AT188" s="151" t="s">
        <v>644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2880</v>
      </c>
    </row>
    <row r="189" spans="2:65" s="1" customFormat="1" ht="24.2" customHeight="1">
      <c r="B189" s="28"/>
      <c r="C189" s="139" t="s">
        <v>504</v>
      </c>
      <c r="D189" s="139" t="s">
        <v>316</v>
      </c>
      <c r="E189" s="140" t="s">
        <v>1930</v>
      </c>
      <c r="F189" s="141" t="s">
        <v>1931</v>
      </c>
      <c r="G189" s="142" t="s">
        <v>376</v>
      </c>
      <c r="H189" s="143">
        <v>229</v>
      </c>
      <c r="I189" s="144"/>
      <c r="J189" s="145">
        <f t="shared" si="20"/>
        <v>0</v>
      </c>
      <c r="K189" s="146"/>
      <c r="L189" s="28"/>
      <c r="M189" s="147" t="s">
        <v>1</v>
      </c>
      <c r="N189" s="148" t="s">
        <v>40</v>
      </c>
      <c r="P189" s="149">
        <f t="shared" si="21"/>
        <v>0</v>
      </c>
      <c r="Q189" s="149">
        <v>0</v>
      </c>
      <c r="R189" s="149">
        <f t="shared" si="22"/>
        <v>0</v>
      </c>
      <c r="S189" s="149">
        <v>0</v>
      </c>
      <c r="T189" s="150">
        <f t="shared" si="2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86</v>
      </c>
      <c r="BK189" s="152">
        <f t="shared" si="29"/>
        <v>0</v>
      </c>
      <c r="BL189" s="13" t="s">
        <v>378</v>
      </c>
      <c r="BM189" s="151" t="s">
        <v>2881</v>
      </c>
    </row>
    <row r="190" spans="2:65" s="1" customFormat="1" ht="24.2" customHeight="1">
      <c r="B190" s="28"/>
      <c r="C190" s="139" t="s">
        <v>512</v>
      </c>
      <c r="D190" s="139" t="s">
        <v>316</v>
      </c>
      <c r="E190" s="140" t="s">
        <v>1933</v>
      </c>
      <c r="F190" s="141" t="s">
        <v>1934</v>
      </c>
      <c r="G190" s="142" t="s">
        <v>1497</v>
      </c>
      <c r="H190" s="171"/>
      <c r="I190" s="144"/>
      <c r="J190" s="145">
        <f t="shared" si="20"/>
        <v>0</v>
      </c>
      <c r="K190" s="146"/>
      <c r="L190" s="28"/>
      <c r="M190" s="147" t="s">
        <v>1</v>
      </c>
      <c r="N190" s="148" t="s">
        <v>40</v>
      </c>
      <c r="P190" s="149">
        <f t="shared" si="21"/>
        <v>0</v>
      </c>
      <c r="Q190" s="149">
        <v>0</v>
      </c>
      <c r="R190" s="149">
        <f t="shared" si="22"/>
        <v>0</v>
      </c>
      <c r="S190" s="149">
        <v>0</v>
      </c>
      <c r="T190" s="150">
        <f t="shared" si="23"/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2882</v>
      </c>
    </row>
    <row r="191" spans="2:65" s="1" customFormat="1" ht="24.2" customHeight="1">
      <c r="B191" s="28"/>
      <c r="C191" s="139" t="s">
        <v>518</v>
      </c>
      <c r="D191" s="139" t="s">
        <v>316</v>
      </c>
      <c r="E191" s="140" t="s">
        <v>1936</v>
      </c>
      <c r="F191" s="141" t="s">
        <v>1937</v>
      </c>
      <c r="G191" s="142" t="s">
        <v>1497</v>
      </c>
      <c r="H191" s="171"/>
      <c r="I191" s="144"/>
      <c r="J191" s="145">
        <f t="shared" si="20"/>
        <v>0</v>
      </c>
      <c r="K191" s="146"/>
      <c r="L191" s="28"/>
      <c r="M191" s="147" t="s">
        <v>1</v>
      </c>
      <c r="N191" s="148" t="s">
        <v>40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2883</v>
      </c>
    </row>
    <row r="192" spans="2:65" s="11" customFormat="1" ht="22.9" customHeight="1">
      <c r="B192" s="127"/>
      <c r="D192" s="128" t="s">
        <v>73</v>
      </c>
      <c r="E192" s="137" t="s">
        <v>1939</v>
      </c>
      <c r="F192" s="137" t="s">
        <v>1940</v>
      </c>
      <c r="I192" s="130"/>
      <c r="J192" s="138">
        <f>BK192</f>
        <v>0</v>
      </c>
      <c r="L192" s="127"/>
      <c r="M192" s="132"/>
      <c r="P192" s="133">
        <f>SUM(P193:P212)</f>
        <v>0</v>
      </c>
      <c r="R192" s="133">
        <f>SUM(R193:R212)</f>
        <v>0</v>
      </c>
      <c r="T192" s="134">
        <f>SUM(T193:T212)</f>
        <v>0</v>
      </c>
      <c r="AR192" s="128" t="s">
        <v>86</v>
      </c>
      <c r="AT192" s="135" t="s">
        <v>73</v>
      </c>
      <c r="AU192" s="135" t="s">
        <v>81</v>
      </c>
      <c r="AY192" s="128" t="s">
        <v>314</v>
      </c>
      <c r="BK192" s="136">
        <f>SUM(BK193:BK212)</f>
        <v>0</v>
      </c>
    </row>
    <row r="193" spans="2:65" s="1" customFormat="1" ht="24.2" customHeight="1">
      <c r="B193" s="28"/>
      <c r="C193" s="139" t="s">
        <v>524</v>
      </c>
      <c r="D193" s="139" t="s">
        <v>316</v>
      </c>
      <c r="E193" s="140" t="s">
        <v>1941</v>
      </c>
      <c r="F193" s="141" t="s">
        <v>1942</v>
      </c>
      <c r="G193" s="142" t="s">
        <v>376</v>
      </c>
      <c r="H193" s="143">
        <v>56.3</v>
      </c>
      <c r="I193" s="144"/>
      <c r="J193" s="145">
        <f t="shared" ref="J193:J212" si="30">ROUND(I193*H193,2)</f>
        <v>0</v>
      </c>
      <c r="K193" s="146"/>
      <c r="L193" s="28"/>
      <c r="M193" s="147" t="s">
        <v>1</v>
      </c>
      <c r="N193" s="148" t="s">
        <v>40</v>
      </c>
      <c r="P193" s="149">
        <f t="shared" ref="P193:P212" si="31">O193*H193</f>
        <v>0</v>
      </c>
      <c r="Q193" s="149">
        <v>0</v>
      </c>
      <c r="R193" s="149">
        <f t="shared" ref="R193:R212" si="32">Q193*H193</f>
        <v>0</v>
      </c>
      <c r="S193" s="149">
        <v>0</v>
      </c>
      <c r="T193" s="150">
        <f t="shared" ref="T193:T212" si="33">S193*H193</f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ref="BE193:BE212" si="34">IF(N193="základná",J193,0)</f>
        <v>0</v>
      </c>
      <c r="BF193" s="152">
        <f t="shared" ref="BF193:BF212" si="35">IF(N193="znížená",J193,0)</f>
        <v>0</v>
      </c>
      <c r="BG193" s="152">
        <f t="shared" ref="BG193:BG212" si="36">IF(N193="zákl. prenesená",J193,0)</f>
        <v>0</v>
      </c>
      <c r="BH193" s="152">
        <f t="shared" ref="BH193:BH212" si="37">IF(N193="zníž. prenesená",J193,0)</f>
        <v>0</v>
      </c>
      <c r="BI193" s="152">
        <f t="shared" ref="BI193:BI212" si="38">IF(N193="nulová",J193,0)</f>
        <v>0</v>
      </c>
      <c r="BJ193" s="13" t="s">
        <v>86</v>
      </c>
      <c r="BK193" s="152">
        <f t="shared" ref="BK193:BK212" si="39">ROUND(I193*H193,2)</f>
        <v>0</v>
      </c>
      <c r="BL193" s="13" t="s">
        <v>378</v>
      </c>
      <c r="BM193" s="151" t="s">
        <v>2884</v>
      </c>
    </row>
    <row r="194" spans="2:65" s="1" customFormat="1" ht="24.2" customHeight="1">
      <c r="B194" s="28"/>
      <c r="C194" s="139" t="s">
        <v>528</v>
      </c>
      <c r="D194" s="139" t="s">
        <v>316</v>
      </c>
      <c r="E194" s="140" t="s">
        <v>1944</v>
      </c>
      <c r="F194" s="141" t="s">
        <v>1945</v>
      </c>
      <c r="G194" s="142" t="s">
        <v>376</v>
      </c>
      <c r="H194" s="143">
        <v>10</v>
      </c>
      <c r="I194" s="144"/>
      <c r="J194" s="145">
        <f t="shared" si="30"/>
        <v>0</v>
      </c>
      <c r="K194" s="146"/>
      <c r="L194" s="28"/>
      <c r="M194" s="147" t="s">
        <v>1</v>
      </c>
      <c r="N194" s="148" t="s">
        <v>40</v>
      </c>
      <c r="P194" s="149">
        <f t="shared" si="31"/>
        <v>0</v>
      </c>
      <c r="Q194" s="149">
        <v>0</v>
      </c>
      <c r="R194" s="149">
        <f t="shared" si="32"/>
        <v>0</v>
      </c>
      <c r="S194" s="149">
        <v>0</v>
      </c>
      <c r="T194" s="150">
        <f t="shared" si="33"/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86</v>
      </c>
      <c r="BK194" s="152">
        <f t="shared" si="39"/>
        <v>0</v>
      </c>
      <c r="BL194" s="13" t="s">
        <v>378</v>
      </c>
      <c r="BM194" s="151" t="s">
        <v>2885</v>
      </c>
    </row>
    <row r="195" spans="2:65" s="1" customFormat="1" ht="24.2" customHeight="1">
      <c r="B195" s="28"/>
      <c r="C195" s="139" t="s">
        <v>532</v>
      </c>
      <c r="D195" s="139" t="s">
        <v>316</v>
      </c>
      <c r="E195" s="140" t="s">
        <v>1947</v>
      </c>
      <c r="F195" s="141" t="s">
        <v>1948</v>
      </c>
      <c r="G195" s="142" t="s">
        <v>376</v>
      </c>
      <c r="H195" s="143">
        <v>12.7</v>
      </c>
      <c r="I195" s="144"/>
      <c r="J195" s="145">
        <f t="shared" si="30"/>
        <v>0</v>
      </c>
      <c r="K195" s="146"/>
      <c r="L195" s="28"/>
      <c r="M195" s="147" t="s">
        <v>1</v>
      </c>
      <c r="N195" s="148" t="s">
        <v>40</v>
      </c>
      <c r="P195" s="149">
        <f t="shared" si="31"/>
        <v>0</v>
      </c>
      <c r="Q195" s="149">
        <v>0</v>
      </c>
      <c r="R195" s="149">
        <f t="shared" si="32"/>
        <v>0</v>
      </c>
      <c r="S195" s="149">
        <v>0</v>
      </c>
      <c r="T195" s="150">
        <f t="shared" si="33"/>
        <v>0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86</v>
      </c>
      <c r="BK195" s="152">
        <f t="shared" si="39"/>
        <v>0</v>
      </c>
      <c r="BL195" s="13" t="s">
        <v>378</v>
      </c>
      <c r="BM195" s="151" t="s">
        <v>2886</v>
      </c>
    </row>
    <row r="196" spans="2:65" s="1" customFormat="1" ht="24.2" customHeight="1">
      <c r="B196" s="28"/>
      <c r="C196" s="139" t="s">
        <v>538</v>
      </c>
      <c r="D196" s="139" t="s">
        <v>316</v>
      </c>
      <c r="E196" s="140" t="s">
        <v>1950</v>
      </c>
      <c r="F196" s="141" t="s">
        <v>1951</v>
      </c>
      <c r="G196" s="142" t="s">
        <v>376</v>
      </c>
      <c r="H196" s="143">
        <v>3</v>
      </c>
      <c r="I196" s="144"/>
      <c r="J196" s="145">
        <f t="shared" si="30"/>
        <v>0</v>
      </c>
      <c r="K196" s="146"/>
      <c r="L196" s="28"/>
      <c r="M196" s="147" t="s">
        <v>1</v>
      </c>
      <c r="N196" s="148" t="s">
        <v>40</v>
      </c>
      <c r="P196" s="149">
        <f t="shared" si="31"/>
        <v>0</v>
      </c>
      <c r="Q196" s="149">
        <v>0</v>
      </c>
      <c r="R196" s="149">
        <f t="shared" si="32"/>
        <v>0</v>
      </c>
      <c r="S196" s="149">
        <v>0</v>
      </c>
      <c r="T196" s="150">
        <f t="shared" si="33"/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86</v>
      </c>
      <c r="BK196" s="152">
        <f t="shared" si="39"/>
        <v>0</v>
      </c>
      <c r="BL196" s="13" t="s">
        <v>378</v>
      </c>
      <c r="BM196" s="151" t="s">
        <v>2887</v>
      </c>
    </row>
    <row r="197" spans="2:65" s="1" customFormat="1" ht="24.2" customHeight="1">
      <c r="B197" s="28"/>
      <c r="C197" s="139" t="s">
        <v>542</v>
      </c>
      <c r="D197" s="139" t="s">
        <v>316</v>
      </c>
      <c r="E197" s="140" t="s">
        <v>1956</v>
      </c>
      <c r="F197" s="141" t="s">
        <v>1957</v>
      </c>
      <c r="G197" s="142" t="s">
        <v>396</v>
      </c>
      <c r="H197" s="143">
        <v>2</v>
      </c>
      <c r="I197" s="144"/>
      <c r="J197" s="145">
        <f t="shared" si="30"/>
        <v>0</v>
      </c>
      <c r="K197" s="146"/>
      <c r="L197" s="28"/>
      <c r="M197" s="147" t="s">
        <v>1</v>
      </c>
      <c r="N197" s="148" t="s">
        <v>40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378</v>
      </c>
      <c r="BM197" s="151" t="s">
        <v>2888</v>
      </c>
    </row>
    <row r="198" spans="2:65" s="1" customFormat="1" ht="16.5" customHeight="1">
      <c r="B198" s="28"/>
      <c r="C198" s="158" t="s">
        <v>548</v>
      </c>
      <c r="D198" s="158" t="s">
        <v>644</v>
      </c>
      <c r="E198" s="159" t="s">
        <v>1959</v>
      </c>
      <c r="F198" s="160" t="s">
        <v>1960</v>
      </c>
      <c r="G198" s="161" t="s">
        <v>396</v>
      </c>
      <c r="H198" s="162">
        <v>2</v>
      </c>
      <c r="I198" s="163"/>
      <c r="J198" s="164">
        <f t="shared" si="30"/>
        <v>0</v>
      </c>
      <c r="K198" s="165"/>
      <c r="L198" s="166"/>
      <c r="M198" s="167" t="s">
        <v>1</v>
      </c>
      <c r="N198" s="168" t="s">
        <v>40</v>
      </c>
      <c r="P198" s="149">
        <f t="shared" si="31"/>
        <v>0</v>
      </c>
      <c r="Q198" s="149">
        <v>0</v>
      </c>
      <c r="R198" s="149">
        <f t="shared" si="32"/>
        <v>0</v>
      </c>
      <c r="S198" s="149">
        <v>0</v>
      </c>
      <c r="T198" s="150">
        <f t="shared" si="33"/>
        <v>0</v>
      </c>
      <c r="AR198" s="151" t="s">
        <v>442</v>
      </c>
      <c r="AT198" s="151" t="s">
        <v>644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378</v>
      </c>
      <c r="BM198" s="151" t="s">
        <v>2889</v>
      </c>
    </row>
    <row r="199" spans="2:65" s="1" customFormat="1" ht="24.2" customHeight="1">
      <c r="B199" s="28"/>
      <c r="C199" s="139" t="s">
        <v>552</v>
      </c>
      <c r="D199" s="139" t="s">
        <v>316</v>
      </c>
      <c r="E199" s="140" t="s">
        <v>1962</v>
      </c>
      <c r="F199" s="141" t="s">
        <v>1963</v>
      </c>
      <c r="G199" s="142" t="s">
        <v>396</v>
      </c>
      <c r="H199" s="143">
        <v>20</v>
      </c>
      <c r="I199" s="144"/>
      <c r="J199" s="145">
        <f t="shared" si="30"/>
        <v>0</v>
      </c>
      <c r="K199" s="146"/>
      <c r="L199" s="28"/>
      <c r="M199" s="147" t="s">
        <v>1</v>
      </c>
      <c r="N199" s="148" t="s">
        <v>40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378</v>
      </c>
      <c r="BM199" s="151" t="s">
        <v>2890</v>
      </c>
    </row>
    <row r="200" spans="2:65" s="1" customFormat="1" ht="21.75" customHeight="1">
      <c r="B200" s="28"/>
      <c r="C200" s="158" t="s">
        <v>559</v>
      </c>
      <c r="D200" s="158" t="s">
        <v>644</v>
      </c>
      <c r="E200" s="159" t="s">
        <v>1965</v>
      </c>
      <c r="F200" s="160" t="s">
        <v>1966</v>
      </c>
      <c r="G200" s="161" t="s">
        <v>396</v>
      </c>
      <c r="H200" s="162">
        <v>20</v>
      </c>
      <c r="I200" s="163"/>
      <c r="J200" s="164">
        <f t="shared" si="30"/>
        <v>0</v>
      </c>
      <c r="K200" s="165"/>
      <c r="L200" s="166"/>
      <c r="M200" s="167" t="s">
        <v>1</v>
      </c>
      <c r="N200" s="168" t="s">
        <v>40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442</v>
      </c>
      <c r="AT200" s="151" t="s">
        <v>644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378</v>
      </c>
      <c r="BM200" s="151" t="s">
        <v>2891</v>
      </c>
    </row>
    <row r="201" spans="2:65" s="1" customFormat="1" ht="21.75" customHeight="1">
      <c r="B201" s="28"/>
      <c r="C201" s="139" t="s">
        <v>563</v>
      </c>
      <c r="D201" s="139" t="s">
        <v>316</v>
      </c>
      <c r="E201" s="140" t="s">
        <v>1968</v>
      </c>
      <c r="F201" s="141" t="s">
        <v>1969</v>
      </c>
      <c r="G201" s="142" t="s">
        <v>396</v>
      </c>
      <c r="H201" s="143">
        <v>2</v>
      </c>
      <c r="I201" s="144"/>
      <c r="J201" s="145">
        <f t="shared" si="30"/>
        <v>0</v>
      </c>
      <c r="K201" s="146"/>
      <c r="L201" s="28"/>
      <c r="M201" s="147" t="s">
        <v>1</v>
      </c>
      <c r="N201" s="148" t="s">
        <v>40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378</v>
      </c>
      <c r="BM201" s="151" t="s">
        <v>2892</v>
      </c>
    </row>
    <row r="202" spans="2:65" s="1" customFormat="1" ht="24.2" customHeight="1">
      <c r="B202" s="28"/>
      <c r="C202" s="158" t="s">
        <v>569</v>
      </c>
      <c r="D202" s="158" t="s">
        <v>644</v>
      </c>
      <c r="E202" s="159" t="s">
        <v>1971</v>
      </c>
      <c r="F202" s="160" t="s">
        <v>1972</v>
      </c>
      <c r="G202" s="161" t="s">
        <v>396</v>
      </c>
      <c r="H202" s="162">
        <v>2</v>
      </c>
      <c r="I202" s="163"/>
      <c r="J202" s="164">
        <f t="shared" si="30"/>
        <v>0</v>
      </c>
      <c r="K202" s="165"/>
      <c r="L202" s="166"/>
      <c r="M202" s="167" t="s">
        <v>1</v>
      </c>
      <c r="N202" s="168" t="s">
        <v>40</v>
      </c>
      <c r="P202" s="149">
        <f t="shared" si="31"/>
        <v>0</v>
      </c>
      <c r="Q202" s="149">
        <v>0</v>
      </c>
      <c r="R202" s="149">
        <f t="shared" si="32"/>
        <v>0</v>
      </c>
      <c r="S202" s="149">
        <v>0</v>
      </c>
      <c r="T202" s="150">
        <f t="shared" si="33"/>
        <v>0</v>
      </c>
      <c r="AR202" s="151" t="s">
        <v>442</v>
      </c>
      <c r="AT202" s="151" t="s">
        <v>644</v>
      </c>
      <c r="AU202" s="151" t="s">
        <v>86</v>
      </c>
      <c r="AY202" s="13" t="s">
        <v>314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86</v>
      </c>
      <c r="BK202" s="152">
        <f t="shared" si="39"/>
        <v>0</v>
      </c>
      <c r="BL202" s="13" t="s">
        <v>378</v>
      </c>
      <c r="BM202" s="151" t="s">
        <v>2893</v>
      </c>
    </row>
    <row r="203" spans="2:65" s="1" customFormat="1" ht="16.5" customHeight="1">
      <c r="B203" s="28"/>
      <c r="C203" s="139" t="s">
        <v>573</v>
      </c>
      <c r="D203" s="139" t="s">
        <v>316</v>
      </c>
      <c r="E203" s="140" t="s">
        <v>1974</v>
      </c>
      <c r="F203" s="141" t="s">
        <v>1975</v>
      </c>
      <c r="G203" s="142" t="s">
        <v>396</v>
      </c>
      <c r="H203" s="143">
        <v>1</v>
      </c>
      <c r="I203" s="144"/>
      <c r="J203" s="145">
        <f t="shared" si="30"/>
        <v>0</v>
      </c>
      <c r="K203" s="146"/>
      <c r="L203" s="28"/>
      <c r="M203" s="147" t="s">
        <v>1</v>
      </c>
      <c r="N203" s="148" t="s">
        <v>40</v>
      </c>
      <c r="P203" s="149">
        <f t="shared" si="31"/>
        <v>0</v>
      </c>
      <c r="Q203" s="149">
        <v>0</v>
      </c>
      <c r="R203" s="149">
        <f t="shared" si="32"/>
        <v>0</v>
      </c>
      <c r="S203" s="149">
        <v>0</v>
      </c>
      <c r="T203" s="150">
        <f t="shared" si="33"/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86</v>
      </c>
      <c r="BK203" s="152">
        <f t="shared" si="39"/>
        <v>0</v>
      </c>
      <c r="BL203" s="13" t="s">
        <v>378</v>
      </c>
      <c r="BM203" s="151" t="s">
        <v>2894</v>
      </c>
    </row>
    <row r="204" spans="2:65" s="1" customFormat="1" ht="24.2" customHeight="1">
      <c r="B204" s="28"/>
      <c r="C204" s="158" t="s">
        <v>1391</v>
      </c>
      <c r="D204" s="158" t="s">
        <v>644</v>
      </c>
      <c r="E204" s="159" t="s">
        <v>1977</v>
      </c>
      <c r="F204" s="160" t="s">
        <v>1978</v>
      </c>
      <c r="G204" s="161" t="s">
        <v>396</v>
      </c>
      <c r="H204" s="162">
        <v>1</v>
      </c>
      <c r="I204" s="163"/>
      <c r="J204" s="164">
        <f t="shared" si="30"/>
        <v>0</v>
      </c>
      <c r="K204" s="165"/>
      <c r="L204" s="166"/>
      <c r="M204" s="167" t="s">
        <v>1</v>
      </c>
      <c r="N204" s="168" t="s">
        <v>40</v>
      </c>
      <c r="P204" s="149">
        <f t="shared" si="31"/>
        <v>0</v>
      </c>
      <c r="Q204" s="149">
        <v>0</v>
      </c>
      <c r="R204" s="149">
        <f t="shared" si="32"/>
        <v>0</v>
      </c>
      <c r="S204" s="149">
        <v>0</v>
      </c>
      <c r="T204" s="150">
        <f t="shared" si="33"/>
        <v>0</v>
      </c>
      <c r="AR204" s="151" t="s">
        <v>442</v>
      </c>
      <c r="AT204" s="151" t="s">
        <v>644</v>
      </c>
      <c r="AU204" s="151" t="s">
        <v>86</v>
      </c>
      <c r="AY204" s="13" t="s">
        <v>314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86</v>
      </c>
      <c r="BK204" s="152">
        <f t="shared" si="39"/>
        <v>0</v>
      </c>
      <c r="BL204" s="13" t="s">
        <v>378</v>
      </c>
      <c r="BM204" s="151" t="s">
        <v>2895</v>
      </c>
    </row>
    <row r="205" spans="2:65" s="1" customFormat="1" ht="24.2" customHeight="1">
      <c r="B205" s="28"/>
      <c r="C205" s="139" t="s">
        <v>1395</v>
      </c>
      <c r="D205" s="139" t="s">
        <v>316</v>
      </c>
      <c r="E205" s="140" t="s">
        <v>1980</v>
      </c>
      <c r="F205" s="141" t="s">
        <v>1981</v>
      </c>
      <c r="G205" s="142" t="s">
        <v>1497</v>
      </c>
      <c r="H205" s="171"/>
      <c r="I205" s="144"/>
      <c r="J205" s="145">
        <f t="shared" si="30"/>
        <v>0</v>
      </c>
      <c r="K205" s="146"/>
      <c r="L205" s="28"/>
      <c r="M205" s="147" t="s">
        <v>1</v>
      </c>
      <c r="N205" s="148" t="s">
        <v>40</v>
      </c>
      <c r="P205" s="149">
        <f t="shared" si="31"/>
        <v>0</v>
      </c>
      <c r="Q205" s="149">
        <v>0</v>
      </c>
      <c r="R205" s="149">
        <f t="shared" si="32"/>
        <v>0</v>
      </c>
      <c r="S205" s="149">
        <v>0</v>
      </c>
      <c r="T205" s="150">
        <f t="shared" si="33"/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86</v>
      </c>
      <c r="BK205" s="152">
        <f t="shared" si="39"/>
        <v>0</v>
      </c>
      <c r="BL205" s="13" t="s">
        <v>378</v>
      </c>
      <c r="BM205" s="151" t="s">
        <v>2896</v>
      </c>
    </row>
    <row r="206" spans="2:65" s="1" customFormat="1" ht="24.2" customHeight="1">
      <c r="B206" s="28"/>
      <c r="C206" s="139" t="s">
        <v>1399</v>
      </c>
      <c r="D206" s="139" t="s">
        <v>316</v>
      </c>
      <c r="E206" s="140" t="s">
        <v>1983</v>
      </c>
      <c r="F206" s="141" t="s">
        <v>1984</v>
      </c>
      <c r="G206" s="142" t="s">
        <v>396</v>
      </c>
      <c r="H206" s="143">
        <v>26</v>
      </c>
      <c r="I206" s="144"/>
      <c r="J206" s="145">
        <f t="shared" si="30"/>
        <v>0</v>
      </c>
      <c r="K206" s="146"/>
      <c r="L206" s="28"/>
      <c r="M206" s="147" t="s">
        <v>1</v>
      </c>
      <c r="N206" s="148" t="s">
        <v>40</v>
      </c>
      <c r="P206" s="149">
        <f t="shared" si="31"/>
        <v>0</v>
      </c>
      <c r="Q206" s="149">
        <v>0</v>
      </c>
      <c r="R206" s="149">
        <f t="shared" si="32"/>
        <v>0</v>
      </c>
      <c r="S206" s="149">
        <v>0</v>
      </c>
      <c r="T206" s="150">
        <f t="shared" si="33"/>
        <v>0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86</v>
      </c>
      <c r="BK206" s="152">
        <f t="shared" si="39"/>
        <v>0</v>
      </c>
      <c r="BL206" s="13" t="s">
        <v>378</v>
      </c>
      <c r="BM206" s="151" t="s">
        <v>2897</v>
      </c>
    </row>
    <row r="207" spans="2:65" s="1" customFormat="1" ht="37.9" customHeight="1">
      <c r="B207" s="28"/>
      <c r="C207" s="158" t="s">
        <v>1198</v>
      </c>
      <c r="D207" s="158" t="s">
        <v>644</v>
      </c>
      <c r="E207" s="159" t="s">
        <v>1986</v>
      </c>
      <c r="F207" s="160" t="s">
        <v>1987</v>
      </c>
      <c r="G207" s="161" t="s">
        <v>396</v>
      </c>
      <c r="H207" s="162">
        <v>26</v>
      </c>
      <c r="I207" s="163"/>
      <c r="J207" s="164">
        <f t="shared" si="30"/>
        <v>0</v>
      </c>
      <c r="K207" s="165"/>
      <c r="L207" s="166"/>
      <c r="M207" s="167" t="s">
        <v>1</v>
      </c>
      <c r="N207" s="168" t="s">
        <v>40</v>
      </c>
      <c r="P207" s="149">
        <f t="shared" si="31"/>
        <v>0</v>
      </c>
      <c r="Q207" s="149">
        <v>0</v>
      </c>
      <c r="R207" s="149">
        <f t="shared" si="32"/>
        <v>0</v>
      </c>
      <c r="S207" s="149">
        <v>0</v>
      </c>
      <c r="T207" s="150">
        <f t="shared" si="33"/>
        <v>0</v>
      </c>
      <c r="AR207" s="151" t="s">
        <v>442</v>
      </c>
      <c r="AT207" s="151" t="s">
        <v>644</v>
      </c>
      <c r="AU207" s="151" t="s">
        <v>86</v>
      </c>
      <c r="AY207" s="13" t="s">
        <v>314</v>
      </c>
      <c r="BE207" s="152">
        <f t="shared" si="34"/>
        <v>0</v>
      </c>
      <c r="BF207" s="152">
        <f t="shared" si="35"/>
        <v>0</v>
      </c>
      <c r="BG207" s="152">
        <f t="shared" si="36"/>
        <v>0</v>
      </c>
      <c r="BH207" s="152">
        <f t="shared" si="37"/>
        <v>0</v>
      </c>
      <c r="BI207" s="152">
        <f t="shared" si="38"/>
        <v>0</v>
      </c>
      <c r="BJ207" s="13" t="s">
        <v>86</v>
      </c>
      <c r="BK207" s="152">
        <f t="shared" si="39"/>
        <v>0</v>
      </c>
      <c r="BL207" s="13" t="s">
        <v>378</v>
      </c>
      <c r="BM207" s="151" t="s">
        <v>2898</v>
      </c>
    </row>
    <row r="208" spans="2:65" s="1" customFormat="1" ht="24.2" customHeight="1">
      <c r="B208" s="28"/>
      <c r="C208" s="158" t="s">
        <v>1202</v>
      </c>
      <c r="D208" s="158" t="s">
        <v>644</v>
      </c>
      <c r="E208" s="159" t="s">
        <v>1989</v>
      </c>
      <c r="F208" s="160" t="s">
        <v>1990</v>
      </c>
      <c r="G208" s="161" t="s">
        <v>396</v>
      </c>
      <c r="H208" s="162">
        <v>26</v>
      </c>
      <c r="I208" s="163"/>
      <c r="J208" s="164">
        <f t="shared" si="30"/>
        <v>0</v>
      </c>
      <c r="K208" s="165"/>
      <c r="L208" s="166"/>
      <c r="M208" s="167" t="s">
        <v>1</v>
      </c>
      <c r="N208" s="168" t="s">
        <v>40</v>
      </c>
      <c r="P208" s="149">
        <f t="shared" si="31"/>
        <v>0</v>
      </c>
      <c r="Q208" s="149">
        <v>0</v>
      </c>
      <c r="R208" s="149">
        <f t="shared" si="32"/>
        <v>0</v>
      </c>
      <c r="S208" s="149">
        <v>0</v>
      </c>
      <c r="T208" s="150">
        <f t="shared" si="33"/>
        <v>0</v>
      </c>
      <c r="AR208" s="151" t="s">
        <v>442</v>
      </c>
      <c r="AT208" s="151" t="s">
        <v>644</v>
      </c>
      <c r="AU208" s="151" t="s">
        <v>86</v>
      </c>
      <c r="AY208" s="13" t="s">
        <v>314</v>
      </c>
      <c r="BE208" s="152">
        <f t="shared" si="34"/>
        <v>0</v>
      </c>
      <c r="BF208" s="152">
        <f t="shared" si="35"/>
        <v>0</v>
      </c>
      <c r="BG208" s="152">
        <f t="shared" si="36"/>
        <v>0</v>
      </c>
      <c r="BH208" s="152">
        <f t="shared" si="37"/>
        <v>0</v>
      </c>
      <c r="BI208" s="152">
        <f t="shared" si="38"/>
        <v>0</v>
      </c>
      <c r="BJ208" s="13" t="s">
        <v>86</v>
      </c>
      <c r="BK208" s="152">
        <f t="shared" si="39"/>
        <v>0</v>
      </c>
      <c r="BL208" s="13" t="s">
        <v>378</v>
      </c>
      <c r="BM208" s="151" t="s">
        <v>2899</v>
      </c>
    </row>
    <row r="209" spans="2:65" s="1" customFormat="1" ht="16.5" customHeight="1">
      <c r="B209" s="28"/>
      <c r="C209" s="139" t="s">
        <v>1206</v>
      </c>
      <c r="D209" s="139" t="s">
        <v>316</v>
      </c>
      <c r="E209" s="140" t="s">
        <v>1992</v>
      </c>
      <c r="F209" s="141" t="s">
        <v>1993</v>
      </c>
      <c r="G209" s="142" t="s">
        <v>376</v>
      </c>
      <c r="H209" s="143">
        <v>82</v>
      </c>
      <c r="I209" s="144"/>
      <c r="J209" s="145">
        <f t="shared" si="30"/>
        <v>0</v>
      </c>
      <c r="K209" s="146"/>
      <c r="L209" s="28"/>
      <c r="M209" s="147" t="s">
        <v>1</v>
      </c>
      <c r="N209" s="148" t="s">
        <v>40</v>
      </c>
      <c r="P209" s="149">
        <f t="shared" si="31"/>
        <v>0</v>
      </c>
      <c r="Q209" s="149">
        <v>0</v>
      </c>
      <c r="R209" s="149">
        <f t="shared" si="32"/>
        <v>0</v>
      </c>
      <c r="S209" s="149">
        <v>0</v>
      </c>
      <c r="T209" s="150">
        <f t="shared" si="33"/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 t="shared" si="34"/>
        <v>0</v>
      </c>
      <c r="BF209" s="152">
        <f t="shared" si="35"/>
        <v>0</v>
      </c>
      <c r="BG209" s="152">
        <f t="shared" si="36"/>
        <v>0</v>
      </c>
      <c r="BH209" s="152">
        <f t="shared" si="37"/>
        <v>0</v>
      </c>
      <c r="BI209" s="152">
        <f t="shared" si="38"/>
        <v>0</v>
      </c>
      <c r="BJ209" s="13" t="s">
        <v>86</v>
      </c>
      <c r="BK209" s="152">
        <f t="shared" si="39"/>
        <v>0</v>
      </c>
      <c r="BL209" s="13" t="s">
        <v>378</v>
      </c>
      <c r="BM209" s="151" t="s">
        <v>2900</v>
      </c>
    </row>
    <row r="210" spans="2:65" s="1" customFormat="1" ht="24.2" customHeight="1">
      <c r="B210" s="28"/>
      <c r="C210" s="139" t="s">
        <v>1210</v>
      </c>
      <c r="D210" s="139" t="s">
        <v>316</v>
      </c>
      <c r="E210" s="140" t="s">
        <v>1995</v>
      </c>
      <c r="F210" s="141" t="s">
        <v>1996</v>
      </c>
      <c r="G210" s="142" t="s">
        <v>376</v>
      </c>
      <c r="H210" s="143">
        <v>82</v>
      </c>
      <c r="I210" s="144"/>
      <c r="J210" s="145">
        <f t="shared" si="30"/>
        <v>0</v>
      </c>
      <c r="K210" s="146"/>
      <c r="L210" s="28"/>
      <c r="M210" s="147" t="s">
        <v>1</v>
      </c>
      <c r="N210" s="148" t="s">
        <v>40</v>
      </c>
      <c r="P210" s="149">
        <f t="shared" si="31"/>
        <v>0</v>
      </c>
      <c r="Q210" s="149">
        <v>0</v>
      </c>
      <c r="R210" s="149">
        <f t="shared" si="32"/>
        <v>0</v>
      </c>
      <c r="S210" s="149">
        <v>0</v>
      </c>
      <c r="T210" s="150">
        <f t="shared" si="33"/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 t="shared" si="34"/>
        <v>0</v>
      </c>
      <c r="BF210" s="152">
        <f t="shared" si="35"/>
        <v>0</v>
      </c>
      <c r="BG210" s="152">
        <f t="shared" si="36"/>
        <v>0</v>
      </c>
      <c r="BH210" s="152">
        <f t="shared" si="37"/>
        <v>0</v>
      </c>
      <c r="BI210" s="152">
        <f t="shared" si="38"/>
        <v>0</v>
      </c>
      <c r="BJ210" s="13" t="s">
        <v>86</v>
      </c>
      <c r="BK210" s="152">
        <f t="shared" si="39"/>
        <v>0</v>
      </c>
      <c r="BL210" s="13" t="s">
        <v>378</v>
      </c>
      <c r="BM210" s="151" t="s">
        <v>2901</v>
      </c>
    </row>
    <row r="211" spans="2:65" s="1" customFormat="1" ht="24.2" customHeight="1">
      <c r="B211" s="28"/>
      <c r="C211" s="139" t="s">
        <v>1214</v>
      </c>
      <c r="D211" s="139" t="s">
        <v>316</v>
      </c>
      <c r="E211" s="140" t="s">
        <v>2001</v>
      </c>
      <c r="F211" s="141" t="s">
        <v>2002</v>
      </c>
      <c r="G211" s="142" t="s">
        <v>1497</v>
      </c>
      <c r="H211" s="171"/>
      <c r="I211" s="144"/>
      <c r="J211" s="145">
        <f t="shared" si="30"/>
        <v>0</v>
      </c>
      <c r="K211" s="146"/>
      <c r="L211" s="28"/>
      <c r="M211" s="147" t="s">
        <v>1</v>
      </c>
      <c r="N211" s="148" t="s">
        <v>40</v>
      </c>
      <c r="P211" s="149">
        <f t="shared" si="31"/>
        <v>0</v>
      </c>
      <c r="Q211" s="149">
        <v>0</v>
      </c>
      <c r="R211" s="149">
        <f t="shared" si="32"/>
        <v>0</v>
      </c>
      <c r="S211" s="149">
        <v>0</v>
      </c>
      <c r="T211" s="150">
        <f t="shared" si="33"/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 t="shared" si="34"/>
        <v>0</v>
      </c>
      <c r="BF211" s="152">
        <f t="shared" si="35"/>
        <v>0</v>
      </c>
      <c r="BG211" s="152">
        <f t="shared" si="36"/>
        <v>0</v>
      </c>
      <c r="BH211" s="152">
        <f t="shared" si="37"/>
        <v>0</v>
      </c>
      <c r="BI211" s="152">
        <f t="shared" si="38"/>
        <v>0</v>
      </c>
      <c r="BJ211" s="13" t="s">
        <v>86</v>
      </c>
      <c r="BK211" s="152">
        <f t="shared" si="39"/>
        <v>0</v>
      </c>
      <c r="BL211" s="13" t="s">
        <v>378</v>
      </c>
      <c r="BM211" s="151" t="s">
        <v>2902</v>
      </c>
    </row>
    <row r="212" spans="2:65" s="1" customFormat="1" ht="24.2" customHeight="1">
      <c r="B212" s="28"/>
      <c r="C212" s="139" t="s">
        <v>1131</v>
      </c>
      <c r="D212" s="139" t="s">
        <v>316</v>
      </c>
      <c r="E212" s="140" t="s">
        <v>2004</v>
      </c>
      <c r="F212" s="141" t="s">
        <v>2005</v>
      </c>
      <c r="G212" s="142" t="s">
        <v>1497</v>
      </c>
      <c r="H212" s="171"/>
      <c r="I212" s="144"/>
      <c r="J212" s="145">
        <f t="shared" si="30"/>
        <v>0</v>
      </c>
      <c r="K212" s="146"/>
      <c r="L212" s="28"/>
      <c r="M212" s="147" t="s">
        <v>1</v>
      </c>
      <c r="N212" s="148" t="s">
        <v>40</v>
      </c>
      <c r="P212" s="149">
        <f t="shared" si="31"/>
        <v>0</v>
      </c>
      <c r="Q212" s="149">
        <v>0</v>
      </c>
      <c r="R212" s="149">
        <f t="shared" si="32"/>
        <v>0</v>
      </c>
      <c r="S212" s="149">
        <v>0</v>
      </c>
      <c r="T212" s="150">
        <f t="shared" si="33"/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 t="shared" si="34"/>
        <v>0</v>
      </c>
      <c r="BF212" s="152">
        <f t="shared" si="35"/>
        <v>0</v>
      </c>
      <c r="BG212" s="152">
        <f t="shared" si="36"/>
        <v>0</v>
      </c>
      <c r="BH212" s="152">
        <f t="shared" si="37"/>
        <v>0</v>
      </c>
      <c r="BI212" s="152">
        <f t="shared" si="38"/>
        <v>0</v>
      </c>
      <c r="BJ212" s="13" t="s">
        <v>86</v>
      </c>
      <c r="BK212" s="152">
        <f t="shared" si="39"/>
        <v>0</v>
      </c>
      <c r="BL212" s="13" t="s">
        <v>378</v>
      </c>
      <c r="BM212" s="151" t="s">
        <v>2903</v>
      </c>
    </row>
    <row r="213" spans="2:65" s="11" customFormat="1" ht="22.9" customHeight="1">
      <c r="B213" s="127"/>
      <c r="D213" s="128" t="s">
        <v>73</v>
      </c>
      <c r="E213" s="137" t="s">
        <v>2007</v>
      </c>
      <c r="F213" s="137" t="s">
        <v>2008</v>
      </c>
      <c r="I213" s="130"/>
      <c r="J213" s="138">
        <f>BK213</f>
        <v>0</v>
      </c>
      <c r="L213" s="127"/>
      <c r="M213" s="132"/>
      <c r="P213" s="133">
        <f>SUM(P214:P216)</f>
        <v>0</v>
      </c>
      <c r="R213" s="133">
        <f>SUM(R214:R216)</f>
        <v>0</v>
      </c>
      <c r="T213" s="134">
        <f>SUM(T214:T216)</f>
        <v>0</v>
      </c>
      <c r="AR213" s="128" t="s">
        <v>86</v>
      </c>
      <c r="AT213" s="135" t="s">
        <v>73</v>
      </c>
      <c r="AU213" s="135" t="s">
        <v>81</v>
      </c>
      <c r="AY213" s="128" t="s">
        <v>314</v>
      </c>
      <c r="BK213" s="136">
        <f>SUM(BK214:BK216)</f>
        <v>0</v>
      </c>
    </row>
    <row r="214" spans="2:65" s="1" customFormat="1" ht="24.2" customHeight="1">
      <c r="B214" s="28"/>
      <c r="C214" s="139" t="s">
        <v>1135</v>
      </c>
      <c r="D214" s="139" t="s">
        <v>316</v>
      </c>
      <c r="E214" s="140" t="s">
        <v>2009</v>
      </c>
      <c r="F214" s="141" t="s">
        <v>2010</v>
      </c>
      <c r="G214" s="142" t="s">
        <v>376</v>
      </c>
      <c r="H214" s="143">
        <v>50</v>
      </c>
      <c r="I214" s="144"/>
      <c r="J214" s="145">
        <f>ROUND(I214*H214,2)</f>
        <v>0</v>
      </c>
      <c r="K214" s="146"/>
      <c r="L214" s="28"/>
      <c r="M214" s="147" t="s">
        <v>1</v>
      </c>
      <c r="N214" s="148" t="s">
        <v>40</v>
      </c>
      <c r="P214" s="149">
        <f>O214*H214</f>
        <v>0</v>
      </c>
      <c r="Q214" s="149">
        <v>0</v>
      </c>
      <c r="R214" s="149">
        <f>Q214*H214</f>
        <v>0</v>
      </c>
      <c r="S214" s="149">
        <v>0</v>
      </c>
      <c r="T214" s="150">
        <f>S214*H214</f>
        <v>0</v>
      </c>
      <c r="AR214" s="151" t="s">
        <v>378</v>
      </c>
      <c r="AT214" s="151" t="s">
        <v>316</v>
      </c>
      <c r="AU214" s="151" t="s">
        <v>86</v>
      </c>
      <c r="AY214" s="13" t="s">
        <v>314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3" t="s">
        <v>86</v>
      </c>
      <c r="BK214" s="152">
        <f>ROUND(I214*H214,2)</f>
        <v>0</v>
      </c>
      <c r="BL214" s="13" t="s">
        <v>378</v>
      </c>
      <c r="BM214" s="151" t="s">
        <v>2904</v>
      </c>
    </row>
    <row r="215" spans="2:65" s="1" customFormat="1" ht="24.2" customHeight="1">
      <c r="B215" s="28"/>
      <c r="C215" s="139" t="s">
        <v>1139</v>
      </c>
      <c r="D215" s="139" t="s">
        <v>316</v>
      </c>
      <c r="E215" s="140" t="s">
        <v>2012</v>
      </c>
      <c r="F215" s="141" t="s">
        <v>2013</v>
      </c>
      <c r="G215" s="142" t="s">
        <v>376</v>
      </c>
      <c r="H215" s="143">
        <v>50</v>
      </c>
      <c r="I215" s="144"/>
      <c r="J215" s="145">
        <f>ROUND(I215*H215,2)</f>
        <v>0</v>
      </c>
      <c r="K215" s="146"/>
      <c r="L215" s="28"/>
      <c r="M215" s="147" t="s">
        <v>1</v>
      </c>
      <c r="N215" s="148" t="s">
        <v>40</v>
      </c>
      <c r="P215" s="149">
        <f>O215*H215</f>
        <v>0</v>
      </c>
      <c r="Q215" s="149">
        <v>0</v>
      </c>
      <c r="R215" s="149">
        <f>Q215*H215</f>
        <v>0</v>
      </c>
      <c r="S215" s="149">
        <v>0</v>
      </c>
      <c r="T215" s="150">
        <f>S215*H215</f>
        <v>0</v>
      </c>
      <c r="AR215" s="151" t="s">
        <v>378</v>
      </c>
      <c r="AT215" s="151" t="s">
        <v>316</v>
      </c>
      <c r="AU215" s="151" t="s">
        <v>86</v>
      </c>
      <c r="AY215" s="13" t="s">
        <v>314</v>
      </c>
      <c r="BE215" s="152">
        <f>IF(N215="základná",J215,0)</f>
        <v>0</v>
      </c>
      <c r="BF215" s="152">
        <f>IF(N215="znížená",J215,0)</f>
        <v>0</v>
      </c>
      <c r="BG215" s="152">
        <f>IF(N215="zákl. prenesená",J215,0)</f>
        <v>0</v>
      </c>
      <c r="BH215" s="152">
        <f>IF(N215="zníž. prenesená",J215,0)</f>
        <v>0</v>
      </c>
      <c r="BI215" s="152">
        <f>IF(N215="nulová",J215,0)</f>
        <v>0</v>
      </c>
      <c r="BJ215" s="13" t="s">
        <v>86</v>
      </c>
      <c r="BK215" s="152">
        <f>ROUND(I215*H215,2)</f>
        <v>0</v>
      </c>
      <c r="BL215" s="13" t="s">
        <v>378</v>
      </c>
      <c r="BM215" s="151" t="s">
        <v>2905</v>
      </c>
    </row>
    <row r="216" spans="2:65" s="1" customFormat="1" ht="37.9" customHeight="1">
      <c r="B216" s="28"/>
      <c r="C216" s="139" t="s">
        <v>1143</v>
      </c>
      <c r="D216" s="139" t="s">
        <v>316</v>
      </c>
      <c r="E216" s="140" t="s">
        <v>2906</v>
      </c>
      <c r="F216" s="141" t="s">
        <v>2907</v>
      </c>
      <c r="G216" s="142" t="s">
        <v>333</v>
      </c>
      <c r="H216" s="143">
        <v>0.33300000000000002</v>
      </c>
      <c r="I216" s="144"/>
      <c r="J216" s="145">
        <f>ROUND(I216*H216,2)</f>
        <v>0</v>
      </c>
      <c r="K216" s="146"/>
      <c r="L216" s="28"/>
      <c r="M216" s="147" t="s">
        <v>1</v>
      </c>
      <c r="N216" s="148" t="s">
        <v>40</v>
      </c>
      <c r="P216" s="149">
        <f>O216*H216</f>
        <v>0</v>
      </c>
      <c r="Q216" s="149">
        <v>0</v>
      </c>
      <c r="R216" s="149">
        <f>Q216*H216</f>
        <v>0</v>
      </c>
      <c r="S216" s="149">
        <v>0</v>
      </c>
      <c r="T216" s="150">
        <f>S216*H216</f>
        <v>0</v>
      </c>
      <c r="AR216" s="151" t="s">
        <v>378</v>
      </c>
      <c r="AT216" s="151" t="s">
        <v>316</v>
      </c>
      <c r="AU216" s="151" t="s">
        <v>86</v>
      </c>
      <c r="AY216" s="13" t="s">
        <v>314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3" t="s">
        <v>86</v>
      </c>
      <c r="BK216" s="152">
        <f>ROUND(I216*H216,2)</f>
        <v>0</v>
      </c>
      <c r="BL216" s="13" t="s">
        <v>378</v>
      </c>
      <c r="BM216" s="151" t="s">
        <v>2908</v>
      </c>
    </row>
    <row r="217" spans="2:65" s="11" customFormat="1" ht="22.9" customHeight="1">
      <c r="B217" s="127"/>
      <c r="D217" s="128" t="s">
        <v>73</v>
      </c>
      <c r="E217" s="137" t="s">
        <v>1335</v>
      </c>
      <c r="F217" s="137" t="s">
        <v>2015</v>
      </c>
      <c r="I217" s="130"/>
      <c r="J217" s="138">
        <f>BK217</f>
        <v>0</v>
      </c>
      <c r="L217" s="127"/>
      <c r="M217" s="132"/>
      <c r="P217" s="133">
        <f>SUM(P218:P259)</f>
        <v>0</v>
      </c>
      <c r="R217" s="133">
        <f>SUM(R218:R259)</f>
        <v>0</v>
      </c>
      <c r="T217" s="134">
        <f>SUM(T218:T259)</f>
        <v>0</v>
      </c>
      <c r="AR217" s="128" t="s">
        <v>86</v>
      </c>
      <c r="AT217" s="135" t="s">
        <v>73</v>
      </c>
      <c r="AU217" s="135" t="s">
        <v>81</v>
      </c>
      <c r="AY217" s="128" t="s">
        <v>314</v>
      </c>
      <c r="BK217" s="136">
        <f>SUM(BK218:BK259)</f>
        <v>0</v>
      </c>
    </row>
    <row r="218" spans="2:65" s="1" customFormat="1" ht="24.2" customHeight="1">
      <c r="B218" s="28"/>
      <c r="C218" s="139" t="s">
        <v>1147</v>
      </c>
      <c r="D218" s="139" t="s">
        <v>316</v>
      </c>
      <c r="E218" s="140" t="s">
        <v>2909</v>
      </c>
      <c r="F218" s="141" t="s">
        <v>2017</v>
      </c>
      <c r="G218" s="142" t="s">
        <v>1580</v>
      </c>
      <c r="H218" s="143">
        <v>2</v>
      </c>
      <c r="I218" s="144"/>
      <c r="J218" s="145">
        <f t="shared" ref="J218:J259" si="40">ROUND(I218*H218,2)</f>
        <v>0</v>
      </c>
      <c r="K218" s="146"/>
      <c r="L218" s="28"/>
      <c r="M218" s="147" t="s">
        <v>1</v>
      </c>
      <c r="N218" s="148" t="s">
        <v>40</v>
      </c>
      <c r="P218" s="149">
        <f t="shared" ref="P218:P259" si="41">O218*H218</f>
        <v>0</v>
      </c>
      <c r="Q218" s="149">
        <v>0</v>
      </c>
      <c r="R218" s="149">
        <f t="shared" ref="R218:R259" si="42">Q218*H218</f>
        <v>0</v>
      </c>
      <c r="S218" s="149">
        <v>0</v>
      </c>
      <c r="T218" s="150">
        <f t="shared" ref="T218:T259" si="43">S218*H218</f>
        <v>0</v>
      </c>
      <c r="AR218" s="151" t="s">
        <v>378</v>
      </c>
      <c r="AT218" s="151" t="s">
        <v>316</v>
      </c>
      <c r="AU218" s="151" t="s">
        <v>86</v>
      </c>
      <c r="AY218" s="13" t="s">
        <v>314</v>
      </c>
      <c r="BE218" s="152">
        <f t="shared" ref="BE218:BE259" si="44">IF(N218="základná",J218,0)</f>
        <v>0</v>
      </c>
      <c r="BF218" s="152">
        <f t="shared" ref="BF218:BF259" si="45">IF(N218="znížená",J218,0)</f>
        <v>0</v>
      </c>
      <c r="BG218" s="152">
        <f t="shared" ref="BG218:BG259" si="46">IF(N218="zákl. prenesená",J218,0)</f>
        <v>0</v>
      </c>
      <c r="BH218" s="152">
        <f t="shared" ref="BH218:BH259" si="47">IF(N218="zníž. prenesená",J218,0)</f>
        <v>0</v>
      </c>
      <c r="BI218" s="152">
        <f t="shared" ref="BI218:BI259" si="48">IF(N218="nulová",J218,0)</f>
        <v>0</v>
      </c>
      <c r="BJ218" s="13" t="s">
        <v>86</v>
      </c>
      <c r="BK218" s="152">
        <f t="shared" ref="BK218:BK259" si="49">ROUND(I218*H218,2)</f>
        <v>0</v>
      </c>
      <c r="BL218" s="13" t="s">
        <v>378</v>
      </c>
      <c r="BM218" s="151" t="s">
        <v>2910</v>
      </c>
    </row>
    <row r="219" spans="2:65" s="1" customFormat="1" ht="21.75" customHeight="1">
      <c r="B219" s="28"/>
      <c r="C219" s="139" t="s">
        <v>1151</v>
      </c>
      <c r="D219" s="139" t="s">
        <v>316</v>
      </c>
      <c r="E219" s="140" t="s">
        <v>2019</v>
      </c>
      <c r="F219" s="141" t="s">
        <v>2020</v>
      </c>
      <c r="G219" s="142" t="s">
        <v>396</v>
      </c>
      <c r="H219" s="143">
        <v>6</v>
      </c>
      <c r="I219" s="144"/>
      <c r="J219" s="145">
        <f t="shared" si="40"/>
        <v>0</v>
      </c>
      <c r="K219" s="146"/>
      <c r="L219" s="28"/>
      <c r="M219" s="147" t="s">
        <v>1</v>
      </c>
      <c r="N219" s="148" t="s">
        <v>40</v>
      </c>
      <c r="P219" s="149">
        <f t="shared" si="41"/>
        <v>0</v>
      </c>
      <c r="Q219" s="149">
        <v>0</v>
      </c>
      <c r="R219" s="149">
        <f t="shared" si="42"/>
        <v>0</v>
      </c>
      <c r="S219" s="149">
        <v>0</v>
      </c>
      <c r="T219" s="150">
        <f t="shared" si="43"/>
        <v>0</v>
      </c>
      <c r="AR219" s="151" t="s">
        <v>378</v>
      </c>
      <c r="AT219" s="151" t="s">
        <v>316</v>
      </c>
      <c r="AU219" s="151" t="s">
        <v>86</v>
      </c>
      <c r="AY219" s="13" t="s">
        <v>314</v>
      </c>
      <c r="BE219" s="152">
        <f t="shared" si="44"/>
        <v>0</v>
      </c>
      <c r="BF219" s="152">
        <f t="shared" si="45"/>
        <v>0</v>
      </c>
      <c r="BG219" s="152">
        <f t="shared" si="46"/>
        <v>0</v>
      </c>
      <c r="BH219" s="152">
        <f t="shared" si="47"/>
        <v>0</v>
      </c>
      <c r="BI219" s="152">
        <f t="shared" si="48"/>
        <v>0</v>
      </c>
      <c r="BJ219" s="13" t="s">
        <v>86</v>
      </c>
      <c r="BK219" s="152">
        <f t="shared" si="49"/>
        <v>0</v>
      </c>
      <c r="BL219" s="13" t="s">
        <v>378</v>
      </c>
      <c r="BM219" s="151" t="s">
        <v>2911</v>
      </c>
    </row>
    <row r="220" spans="2:65" s="1" customFormat="1" ht="24.2" customHeight="1">
      <c r="B220" s="28"/>
      <c r="C220" s="158" t="s">
        <v>1155</v>
      </c>
      <c r="D220" s="158" t="s">
        <v>644</v>
      </c>
      <c r="E220" s="159" t="s">
        <v>2022</v>
      </c>
      <c r="F220" s="160" t="s">
        <v>2023</v>
      </c>
      <c r="G220" s="161" t="s">
        <v>396</v>
      </c>
      <c r="H220" s="162">
        <v>1</v>
      </c>
      <c r="I220" s="163"/>
      <c r="J220" s="164">
        <f t="shared" si="40"/>
        <v>0</v>
      </c>
      <c r="K220" s="165"/>
      <c r="L220" s="166"/>
      <c r="M220" s="167" t="s">
        <v>1</v>
      </c>
      <c r="N220" s="168" t="s">
        <v>40</v>
      </c>
      <c r="P220" s="149">
        <f t="shared" si="41"/>
        <v>0</v>
      </c>
      <c r="Q220" s="149">
        <v>0</v>
      </c>
      <c r="R220" s="149">
        <f t="shared" si="42"/>
        <v>0</v>
      </c>
      <c r="S220" s="149">
        <v>0</v>
      </c>
      <c r="T220" s="150">
        <f t="shared" si="43"/>
        <v>0</v>
      </c>
      <c r="AR220" s="151" t="s">
        <v>442</v>
      </c>
      <c r="AT220" s="151" t="s">
        <v>644</v>
      </c>
      <c r="AU220" s="151" t="s">
        <v>86</v>
      </c>
      <c r="AY220" s="13" t="s">
        <v>314</v>
      </c>
      <c r="BE220" s="152">
        <f t="shared" si="44"/>
        <v>0</v>
      </c>
      <c r="BF220" s="152">
        <f t="shared" si="45"/>
        <v>0</v>
      </c>
      <c r="BG220" s="152">
        <f t="shared" si="46"/>
        <v>0</v>
      </c>
      <c r="BH220" s="152">
        <f t="shared" si="47"/>
        <v>0</v>
      </c>
      <c r="BI220" s="152">
        <f t="shared" si="48"/>
        <v>0</v>
      </c>
      <c r="BJ220" s="13" t="s">
        <v>86</v>
      </c>
      <c r="BK220" s="152">
        <f t="shared" si="49"/>
        <v>0</v>
      </c>
      <c r="BL220" s="13" t="s">
        <v>378</v>
      </c>
      <c r="BM220" s="151" t="s">
        <v>2912</v>
      </c>
    </row>
    <row r="221" spans="2:65" s="1" customFormat="1" ht="16.5" customHeight="1">
      <c r="B221" s="28"/>
      <c r="C221" s="158" t="s">
        <v>1159</v>
      </c>
      <c r="D221" s="158" t="s">
        <v>644</v>
      </c>
      <c r="E221" s="159" t="s">
        <v>2025</v>
      </c>
      <c r="F221" s="160" t="s">
        <v>2026</v>
      </c>
      <c r="G221" s="161" t="s">
        <v>396</v>
      </c>
      <c r="H221" s="162">
        <v>5</v>
      </c>
      <c r="I221" s="163"/>
      <c r="J221" s="164">
        <f t="shared" si="40"/>
        <v>0</v>
      </c>
      <c r="K221" s="165"/>
      <c r="L221" s="166"/>
      <c r="M221" s="167" t="s">
        <v>1</v>
      </c>
      <c r="N221" s="168" t="s">
        <v>40</v>
      </c>
      <c r="P221" s="149">
        <f t="shared" si="41"/>
        <v>0</v>
      </c>
      <c r="Q221" s="149">
        <v>0</v>
      </c>
      <c r="R221" s="149">
        <f t="shared" si="42"/>
        <v>0</v>
      </c>
      <c r="S221" s="149">
        <v>0</v>
      </c>
      <c r="T221" s="150">
        <f t="shared" si="43"/>
        <v>0</v>
      </c>
      <c r="AR221" s="151" t="s">
        <v>442</v>
      </c>
      <c r="AT221" s="151" t="s">
        <v>644</v>
      </c>
      <c r="AU221" s="151" t="s">
        <v>86</v>
      </c>
      <c r="AY221" s="13" t="s">
        <v>314</v>
      </c>
      <c r="BE221" s="152">
        <f t="shared" si="44"/>
        <v>0</v>
      </c>
      <c r="BF221" s="152">
        <f t="shared" si="45"/>
        <v>0</v>
      </c>
      <c r="BG221" s="152">
        <f t="shared" si="46"/>
        <v>0</v>
      </c>
      <c r="BH221" s="152">
        <f t="shared" si="47"/>
        <v>0</v>
      </c>
      <c r="BI221" s="152">
        <f t="shared" si="48"/>
        <v>0</v>
      </c>
      <c r="BJ221" s="13" t="s">
        <v>86</v>
      </c>
      <c r="BK221" s="152">
        <f t="shared" si="49"/>
        <v>0</v>
      </c>
      <c r="BL221" s="13" t="s">
        <v>378</v>
      </c>
      <c r="BM221" s="151" t="s">
        <v>2913</v>
      </c>
    </row>
    <row r="222" spans="2:65" s="1" customFormat="1" ht="37.9" customHeight="1">
      <c r="B222" s="28"/>
      <c r="C222" s="139" t="s">
        <v>1163</v>
      </c>
      <c r="D222" s="139" t="s">
        <v>316</v>
      </c>
      <c r="E222" s="140" t="s">
        <v>2028</v>
      </c>
      <c r="F222" s="141" t="s">
        <v>2029</v>
      </c>
      <c r="G222" s="142" t="s">
        <v>1580</v>
      </c>
      <c r="H222" s="143">
        <v>6</v>
      </c>
      <c r="I222" s="144"/>
      <c r="J222" s="145">
        <f t="shared" si="40"/>
        <v>0</v>
      </c>
      <c r="K222" s="146"/>
      <c r="L222" s="28"/>
      <c r="M222" s="147" t="s">
        <v>1</v>
      </c>
      <c r="N222" s="148" t="s">
        <v>40</v>
      </c>
      <c r="P222" s="149">
        <f t="shared" si="41"/>
        <v>0</v>
      </c>
      <c r="Q222" s="149">
        <v>0</v>
      </c>
      <c r="R222" s="149">
        <f t="shared" si="42"/>
        <v>0</v>
      </c>
      <c r="S222" s="149">
        <v>0</v>
      </c>
      <c r="T222" s="150">
        <f t="shared" si="43"/>
        <v>0</v>
      </c>
      <c r="AR222" s="151" t="s">
        <v>378</v>
      </c>
      <c r="AT222" s="151" t="s">
        <v>316</v>
      </c>
      <c r="AU222" s="151" t="s">
        <v>86</v>
      </c>
      <c r="AY222" s="13" t="s">
        <v>314</v>
      </c>
      <c r="BE222" s="152">
        <f t="shared" si="44"/>
        <v>0</v>
      </c>
      <c r="BF222" s="152">
        <f t="shared" si="45"/>
        <v>0</v>
      </c>
      <c r="BG222" s="152">
        <f t="shared" si="46"/>
        <v>0</v>
      </c>
      <c r="BH222" s="152">
        <f t="shared" si="47"/>
        <v>0</v>
      </c>
      <c r="BI222" s="152">
        <f t="shared" si="48"/>
        <v>0</v>
      </c>
      <c r="BJ222" s="13" t="s">
        <v>86</v>
      </c>
      <c r="BK222" s="152">
        <f t="shared" si="49"/>
        <v>0</v>
      </c>
      <c r="BL222" s="13" t="s">
        <v>378</v>
      </c>
      <c r="BM222" s="151" t="s">
        <v>2914</v>
      </c>
    </row>
    <row r="223" spans="2:65" s="1" customFormat="1" ht="16.5" customHeight="1">
      <c r="B223" s="28"/>
      <c r="C223" s="158" t="s">
        <v>1167</v>
      </c>
      <c r="D223" s="158" t="s">
        <v>644</v>
      </c>
      <c r="E223" s="159" t="s">
        <v>2031</v>
      </c>
      <c r="F223" s="160" t="s">
        <v>2032</v>
      </c>
      <c r="G223" s="161" t="s">
        <v>396</v>
      </c>
      <c r="H223" s="162">
        <v>6</v>
      </c>
      <c r="I223" s="163"/>
      <c r="J223" s="164">
        <f t="shared" si="40"/>
        <v>0</v>
      </c>
      <c r="K223" s="165"/>
      <c r="L223" s="166"/>
      <c r="M223" s="167" t="s">
        <v>1</v>
      </c>
      <c r="N223" s="168" t="s">
        <v>40</v>
      </c>
      <c r="P223" s="149">
        <f t="shared" si="41"/>
        <v>0</v>
      </c>
      <c r="Q223" s="149">
        <v>0</v>
      </c>
      <c r="R223" s="149">
        <f t="shared" si="42"/>
        <v>0</v>
      </c>
      <c r="S223" s="149">
        <v>0</v>
      </c>
      <c r="T223" s="150">
        <f t="shared" si="43"/>
        <v>0</v>
      </c>
      <c r="AR223" s="151" t="s">
        <v>442</v>
      </c>
      <c r="AT223" s="151" t="s">
        <v>644</v>
      </c>
      <c r="AU223" s="151" t="s">
        <v>86</v>
      </c>
      <c r="AY223" s="13" t="s">
        <v>314</v>
      </c>
      <c r="BE223" s="152">
        <f t="shared" si="44"/>
        <v>0</v>
      </c>
      <c r="BF223" s="152">
        <f t="shared" si="45"/>
        <v>0</v>
      </c>
      <c r="BG223" s="152">
        <f t="shared" si="46"/>
        <v>0</v>
      </c>
      <c r="BH223" s="152">
        <f t="shared" si="47"/>
        <v>0</v>
      </c>
      <c r="BI223" s="152">
        <f t="shared" si="48"/>
        <v>0</v>
      </c>
      <c r="BJ223" s="13" t="s">
        <v>86</v>
      </c>
      <c r="BK223" s="152">
        <f t="shared" si="49"/>
        <v>0</v>
      </c>
      <c r="BL223" s="13" t="s">
        <v>378</v>
      </c>
      <c r="BM223" s="151" t="s">
        <v>2915</v>
      </c>
    </row>
    <row r="224" spans="2:65" s="1" customFormat="1" ht="24.2" customHeight="1">
      <c r="B224" s="28"/>
      <c r="C224" s="139" t="s">
        <v>1171</v>
      </c>
      <c r="D224" s="139" t="s">
        <v>316</v>
      </c>
      <c r="E224" s="140" t="s">
        <v>2916</v>
      </c>
      <c r="F224" s="141" t="s">
        <v>2035</v>
      </c>
      <c r="G224" s="142" t="s">
        <v>1580</v>
      </c>
      <c r="H224" s="143">
        <v>7</v>
      </c>
      <c r="I224" s="144"/>
      <c r="J224" s="145">
        <f t="shared" si="40"/>
        <v>0</v>
      </c>
      <c r="K224" s="146"/>
      <c r="L224" s="28"/>
      <c r="M224" s="147" t="s">
        <v>1</v>
      </c>
      <c r="N224" s="148" t="s">
        <v>40</v>
      </c>
      <c r="P224" s="149">
        <f t="shared" si="41"/>
        <v>0</v>
      </c>
      <c r="Q224" s="149">
        <v>0</v>
      </c>
      <c r="R224" s="149">
        <f t="shared" si="42"/>
        <v>0</v>
      </c>
      <c r="S224" s="149">
        <v>0</v>
      </c>
      <c r="T224" s="150">
        <f t="shared" si="43"/>
        <v>0</v>
      </c>
      <c r="AR224" s="151" t="s">
        <v>378</v>
      </c>
      <c r="AT224" s="151" t="s">
        <v>316</v>
      </c>
      <c r="AU224" s="151" t="s">
        <v>86</v>
      </c>
      <c r="AY224" s="13" t="s">
        <v>314</v>
      </c>
      <c r="BE224" s="152">
        <f t="shared" si="44"/>
        <v>0</v>
      </c>
      <c r="BF224" s="152">
        <f t="shared" si="45"/>
        <v>0</v>
      </c>
      <c r="BG224" s="152">
        <f t="shared" si="46"/>
        <v>0</v>
      </c>
      <c r="BH224" s="152">
        <f t="shared" si="47"/>
        <v>0</v>
      </c>
      <c r="BI224" s="152">
        <f t="shared" si="48"/>
        <v>0</v>
      </c>
      <c r="BJ224" s="13" t="s">
        <v>86</v>
      </c>
      <c r="BK224" s="152">
        <f t="shared" si="49"/>
        <v>0</v>
      </c>
      <c r="BL224" s="13" t="s">
        <v>378</v>
      </c>
      <c r="BM224" s="151" t="s">
        <v>2917</v>
      </c>
    </row>
    <row r="225" spans="2:65" s="1" customFormat="1" ht="16.5" customHeight="1">
      <c r="B225" s="28"/>
      <c r="C225" s="139" t="s">
        <v>1174</v>
      </c>
      <c r="D225" s="139" t="s">
        <v>316</v>
      </c>
      <c r="E225" s="140" t="s">
        <v>2037</v>
      </c>
      <c r="F225" s="141" t="s">
        <v>2038</v>
      </c>
      <c r="G225" s="142" t="s">
        <v>1580</v>
      </c>
      <c r="H225" s="143">
        <v>6</v>
      </c>
      <c r="I225" s="144"/>
      <c r="J225" s="145">
        <f t="shared" si="40"/>
        <v>0</v>
      </c>
      <c r="K225" s="146"/>
      <c r="L225" s="28"/>
      <c r="M225" s="147" t="s">
        <v>1</v>
      </c>
      <c r="N225" s="148" t="s">
        <v>40</v>
      </c>
      <c r="P225" s="149">
        <f t="shared" si="41"/>
        <v>0</v>
      </c>
      <c r="Q225" s="149">
        <v>0</v>
      </c>
      <c r="R225" s="149">
        <f t="shared" si="42"/>
        <v>0</v>
      </c>
      <c r="S225" s="149">
        <v>0</v>
      </c>
      <c r="T225" s="150">
        <f t="shared" si="43"/>
        <v>0</v>
      </c>
      <c r="AR225" s="151" t="s">
        <v>378</v>
      </c>
      <c r="AT225" s="151" t="s">
        <v>316</v>
      </c>
      <c r="AU225" s="151" t="s">
        <v>86</v>
      </c>
      <c r="AY225" s="13" t="s">
        <v>314</v>
      </c>
      <c r="BE225" s="152">
        <f t="shared" si="44"/>
        <v>0</v>
      </c>
      <c r="BF225" s="152">
        <f t="shared" si="45"/>
        <v>0</v>
      </c>
      <c r="BG225" s="152">
        <f t="shared" si="46"/>
        <v>0</v>
      </c>
      <c r="BH225" s="152">
        <f t="shared" si="47"/>
        <v>0</v>
      </c>
      <c r="BI225" s="152">
        <f t="shared" si="48"/>
        <v>0</v>
      </c>
      <c r="BJ225" s="13" t="s">
        <v>86</v>
      </c>
      <c r="BK225" s="152">
        <f t="shared" si="49"/>
        <v>0</v>
      </c>
      <c r="BL225" s="13" t="s">
        <v>378</v>
      </c>
      <c r="BM225" s="151" t="s">
        <v>2918</v>
      </c>
    </row>
    <row r="226" spans="2:65" s="1" customFormat="1" ht="21.75" customHeight="1">
      <c r="B226" s="28"/>
      <c r="C226" s="158" t="s">
        <v>1176</v>
      </c>
      <c r="D226" s="158" t="s">
        <v>644</v>
      </c>
      <c r="E226" s="159" t="s">
        <v>2040</v>
      </c>
      <c r="F226" s="160" t="s">
        <v>2041</v>
      </c>
      <c r="G226" s="161" t="s">
        <v>396</v>
      </c>
      <c r="H226" s="162">
        <v>1</v>
      </c>
      <c r="I226" s="163"/>
      <c r="J226" s="164">
        <f t="shared" si="40"/>
        <v>0</v>
      </c>
      <c r="K226" s="165"/>
      <c r="L226" s="166"/>
      <c r="M226" s="167" t="s">
        <v>1</v>
      </c>
      <c r="N226" s="168" t="s">
        <v>40</v>
      </c>
      <c r="P226" s="149">
        <f t="shared" si="41"/>
        <v>0</v>
      </c>
      <c r="Q226" s="149">
        <v>0</v>
      </c>
      <c r="R226" s="149">
        <f t="shared" si="42"/>
        <v>0</v>
      </c>
      <c r="S226" s="149">
        <v>0</v>
      </c>
      <c r="T226" s="150">
        <f t="shared" si="43"/>
        <v>0</v>
      </c>
      <c r="AR226" s="151" t="s">
        <v>442</v>
      </c>
      <c r="AT226" s="151" t="s">
        <v>644</v>
      </c>
      <c r="AU226" s="151" t="s">
        <v>86</v>
      </c>
      <c r="AY226" s="13" t="s">
        <v>314</v>
      </c>
      <c r="BE226" s="152">
        <f t="shared" si="44"/>
        <v>0</v>
      </c>
      <c r="BF226" s="152">
        <f t="shared" si="45"/>
        <v>0</v>
      </c>
      <c r="BG226" s="152">
        <f t="shared" si="46"/>
        <v>0</v>
      </c>
      <c r="BH226" s="152">
        <f t="shared" si="47"/>
        <v>0</v>
      </c>
      <c r="BI226" s="152">
        <f t="shared" si="48"/>
        <v>0</v>
      </c>
      <c r="BJ226" s="13" t="s">
        <v>86</v>
      </c>
      <c r="BK226" s="152">
        <f t="shared" si="49"/>
        <v>0</v>
      </c>
      <c r="BL226" s="13" t="s">
        <v>378</v>
      </c>
      <c r="BM226" s="151" t="s">
        <v>2919</v>
      </c>
    </row>
    <row r="227" spans="2:65" s="1" customFormat="1" ht="16.5" customHeight="1">
      <c r="B227" s="28"/>
      <c r="C227" s="158" t="s">
        <v>1178</v>
      </c>
      <c r="D227" s="158" t="s">
        <v>644</v>
      </c>
      <c r="E227" s="159" t="s">
        <v>2043</v>
      </c>
      <c r="F227" s="160" t="s">
        <v>2044</v>
      </c>
      <c r="G227" s="161" t="s">
        <v>396</v>
      </c>
      <c r="H227" s="162">
        <v>5</v>
      </c>
      <c r="I227" s="163"/>
      <c r="J227" s="164">
        <f t="shared" si="40"/>
        <v>0</v>
      </c>
      <c r="K227" s="165"/>
      <c r="L227" s="166"/>
      <c r="M227" s="167" t="s">
        <v>1</v>
      </c>
      <c r="N227" s="168" t="s">
        <v>40</v>
      </c>
      <c r="P227" s="149">
        <f t="shared" si="41"/>
        <v>0</v>
      </c>
      <c r="Q227" s="149">
        <v>0</v>
      </c>
      <c r="R227" s="149">
        <f t="shared" si="42"/>
        <v>0</v>
      </c>
      <c r="S227" s="149">
        <v>0</v>
      </c>
      <c r="T227" s="150">
        <f t="shared" si="43"/>
        <v>0</v>
      </c>
      <c r="AR227" s="151" t="s">
        <v>442</v>
      </c>
      <c r="AT227" s="151" t="s">
        <v>644</v>
      </c>
      <c r="AU227" s="151" t="s">
        <v>86</v>
      </c>
      <c r="AY227" s="13" t="s">
        <v>314</v>
      </c>
      <c r="BE227" s="152">
        <f t="shared" si="44"/>
        <v>0</v>
      </c>
      <c r="BF227" s="152">
        <f t="shared" si="45"/>
        <v>0</v>
      </c>
      <c r="BG227" s="152">
        <f t="shared" si="46"/>
        <v>0</v>
      </c>
      <c r="BH227" s="152">
        <f t="shared" si="47"/>
        <v>0</v>
      </c>
      <c r="BI227" s="152">
        <f t="shared" si="48"/>
        <v>0</v>
      </c>
      <c r="BJ227" s="13" t="s">
        <v>86</v>
      </c>
      <c r="BK227" s="152">
        <f t="shared" si="49"/>
        <v>0</v>
      </c>
      <c r="BL227" s="13" t="s">
        <v>378</v>
      </c>
      <c r="BM227" s="151" t="s">
        <v>2920</v>
      </c>
    </row>
    <row r="228" spans="2:65" s="1" customFormat="1" ht="24.2" customHeight="1">
      <c r="B228" s="28"/>
      <c r="C228" s="139" t="s">
        <v>1182</v>
      </c>
      <c r="D228" s="139" t="s">
        <v>316</v>
      </c>
      <c r="E228" s="140" t="s">
        <v>2046</v>
      </c>
      <c r="F228" s="141" t="s">
        <v>2047</v>
      </c>
      <c r="G228" s="142" t="s">
        <v>396</v>
      </c>
      <c r="H228" s="143">
        <v>1</v>
      </c>
      <c r="I228" s="144"/>
      <c r="J228" s="145">
        <f t="shared" si="40"/>
        <v>0</v>
      </c>
      <c r="K228" s="146"/>
      <c r="L228" s="28"/>
      <c r="M228" s="147" t="s">
        <v>1</v>
      </c>
      <c r="N228" s="148" t="s">
        <v>40</v>
      </c>
      <c r="P228" s="149">
        <f t="shared" si="41"/>
        <v>0</v>
      </c>
      <c r="Q228" s="149">
        <v>0</v>
      </c>
      <c r="R228" s="149">
        <f t="shared" si="42"/>
        <v>0</v>
      </c>
      <c r="S228" s="149">
        <v>0</v>
      </c>
      <c r="T228" s="150">
        <f t="shared" si="43"/>
        <v>0</v>
      </c>
      <c r="AR228" s="151" t="s">
        <v>378</v>
      </c>
      <c r="AT228" s="151" t="s">
        <v>316</v>
      </c>
      <c r="AU228" s="151" t="s">
        <v>86</v>
      </c>
      <c r="AY228" s="13" t="s">
        <v>314</v>
      </c>
      <c r="BE228" s="152">
        <f t="shared" si="44"/>
        <v>0</v>
      </c>
      <c r="BF228" s="152">
        <f t="shared" si="45"/>
        <v>0</v>
      </c>
      <c r="BG228" s="152">
        <f t="shared" si="46"/>
        <v>0</v>
      </c>
      <c r="BH228" s="152">
        <f t="shared" si="47"/>
        <v>0</v>
      </c>
      <c r="BI228" s="152">
        <f t="shared" si="48"/>
        <v>0</v>
      </c>
      <c r="BJ228" s="13" t="s">
        <v>86</v>
      </c>
      <c r="BK228" s="152">
        <f t="shared" si="49"/>
        <v>0</v>
      </c>
      <c r="BL228" s="13" t="s">
        <v>378</v>
      </c>
      <c r="BM228" s="151" t="s">
        <v>2921</v>
      </c>
    </row>
    <row r="229" spans="2:65" s="1" customFormat="1" ht="24.2" customHeight="1">
      <c r="B229" s="28"/>
      <c r="C229" s="158" t="s">
        <v>1184</v>
      </c>
      <c r="D229" s="158" t="s">
        <v>644</v>
      </c>
      <c r="E229" s="159" t="s">
        <v>2049</v>
      </c>
      <c r="F229" s="160" t="s">
        <v>2050</v>
      </c>
      <c r="G229" s="161" t="s">
        <v>396</v>
      </c>
      <c r="H229" s="162">
        <v>1</v>
      </c>
      <c r="I229" s="163"/>
      <c r="J229" s="164">
        <f t="shared" si="40"/>
        <v>0</v>
      </c>
      <c r="K229" s="165"/>
      <c r="L229" s="166"/>
      <c r="M229" s="167" t="s">
        <v>1</v>
      </c>
      <c r="N229" s="168" t="s">
        <v>40</v>
      </c>
      <c r="P229" s="149">
        <f t="shared" si="41"/>
        <v>0</v>
      </c>
      <c r="Q229" s="149">
        <v>0</v>
      </c>
      <c r="R229" s="149">
        <f t="shared" si="42"/>
        <v>0</v>
      </c>
      <c r="S229" s="149">
        <v>0</v>
      </c>
      <c r="T229" s="150">
        <f t="shared" si="43"/>
        <v>0</v>
      </c>
      <c r="AR229" s="151" t="s">
        <v>442</v>
      </c>
      <c r="AT229" s="151" t="s">
        <v>644</v>
      </c>
      <c r="AU229" s="151" t="s">
        <v>86</v>
      </c>
      <c r="AY229" s="13" t="s">
        <v>314</v>
      </c>
      <c r="BE229" s="152">
        <f t="shared" si="44"/>
        <v>0</v>
      </c>
      <c r="BF229" s="152">
        <f t="shared" si="45"/>
        <v>0</v>
      </c>
      <c r="BG229" s="152">
        <f t="shared" si="46"/>
        <v>0</v>
      </c>
      <c r="BH229" s="152">
        <f t="shared" si="47"/>
        <v>0</v>
      </c>
      <c r="BI229" s="152">
        <f t="shared" si="48"/>
        <v>0</v>
      </c>
      <c r="BJ229" s="13" t="s">
        <v>86</v>
      </c>
      <c r="BK229" s="152">
        <f t="shared" si="49"/>
        <v>0</v>
      </c>
      <c r="BL229" s="13" t="s">
        <v>378</v>
      </c>
      <c r="BM229" s="151" t="s">
        <v>2922</v>
      </c>
    </row>
    <row r="230" spans="2:65" s="1" customFormat="1" ht="16.5" customHeight="1">
      <c r="B230" s="28"/>
      <c r="C230" s="139" t="s">
        <v>1188</v>
      </c>
      <c r="D230" s="139" t="s">
        <v>316</v>
      </c>
      <c r="E230" s="140" t="s">
        <v>2052</v>
      </c>
      <c r="F230" s="141" t="s">
        <v>2053</v>
      </c>
      <c r="G230" s="142" t="s">
        <v>1580</v>
      </c>
      <c r="H230" s="143">
        <v>1</v>
      </c>
      <c r="I230" s="144"/>
      <c r="J230" s="145">
        <f t="shared" si="40"/>
        <v>0</v>
      </c>
      <c r="K230" s="146"/>
      <c r="L230" s="28"/>
      <c r="M230" s="147" t="s">
        <v>1</v>
      </c>
      <c r="N230" s="148" t="s">
        <v>40</v>
      </c>
      <c r="P230" s="149">
        <f t="shared" si="41"/>
        <v>0</v>
      </c>
      <c r="Q230" s="149">
        <v>0</v>
      </c>
      <c r="R230" s="149">
        <f t="shared" si="42"/>
        <v>0</v>
      </c>
      <c r="S230" s="149">
        <v>0</v>
      </c>
      <c r="T230" s="150">
        <f t="shared" si="43"/>
        <v>0</v>
      </c>
      <c r="AR230" s="151" t="s">
        <v>378</v>
      </c>
      <c r="AT230" s="151" t="s">
        <v>316</v>
      </c>
      <c r="AU230" s="151" t="s">
        <v>86</v>
      </c>
      <c r="AY230" s="13" t="s">
        <v>314</v>
      </c>
      <c r="BE230" s="152">
        <f t="shared" si="44"/>
        <v>0</v>
      </c>
      <c r="BF230" s="152">
        <f t="shared" si="45"/>
        <v>0</v>
      </c>
      <c r="BG230" s="152">
        <f t="shared" si="46"/>
        <v>0</v>
      </c>
      <c r="BH230" s="152">
        <f t="shared" si="47"/>
        <v>0</v>
      </c>
      <c r="BI230" s="152">
        <f t="shared" si="48"/>
        <v>0</v>
      </c>
      <c r="BJ230" s="13" t="s">
        <v>86</v>
      </c>
      <c r="BK230" s="152">
        <f t="shared" si="49"/>
        <v>0</v>
      </c>
      <c r="BL230" s="13" t="s">
        <v>378</v>
      </c>
      <c r="BM230" s="151" t="s">
        <v>2923</v>
      </c>
    </row>
    <row r="231" spans="2:65" s="1" customFormat="1" ht="44.25" customHeight="1">
      <c r="B231" s="28"/>
      <c r="C231" s="158" t="s">
        <v>1192</v>
      </c>
      <c r="D231" s="158" t="s">
        <v>644</v>
      </c>
      <c r="E231" s="159" t="s">
        <v>2056</v>
      </c>
      <c r="F231" s="160" t="s">
        <v>2924</v>
      </c>
      <c r="G231" s="161" t="s">
        <v>396</v>
      </c>
      <c r="H231" s="162">
        <v>1</v>
      </c>
      <c r="I231" s="163"/>
      <c r="J231" s="164">
        <f t="shared" si="40"/>
        <v>0</v>
      </c>
      <c r="K231" s="165"/>
      <c r="L231" s="166"/>
      <c r="M231" s="167" t="s">
        <v>1</v>
      </c>
      <c r="N231" s="168" t="s">
        <v>40</v>
      </c>
      <c r="P231" s="149">
        <f t="shared" si="41"/>
        <v>0</v>
      </c>
      <c r="Q231" s="149">
        <v>0</v>
      </c>
      <c r="R231" s="149">
        <f t="shared" si="42"/>
        <v>0</v>
      </c>
      <c r="S231" s="149">
        <v>0</v>
      </c>
      <c r="T231" s="150">
        <f t="shared" si="43"/>
        <v>0</v>
      </c>
      <c r="AR231" s="151" t="s">
        <v>442</v>
      </c>
      <c r="AT231" s="151" t="s">
        <v>644</v>
      </c>
      <c r="AU231" s="151" t="s">
        <v>86</v>
      </c>
      <c r="AY231" s="13" t="s">
        <v>314</v>
      </c>
      <c r="BE231" s="152">
        <f t="shared" si="44"/>
        <v>0</v>
      </c>
      <c r="BF231" s="152">
        <f t="shared" si="45"/>
        <v>0</v>
      </c>
      <c r="BG231" s="152">
        <f t="shared" si="46"/>
        <v>0</v>
      </c>
      <c r="BH231" s="152">
        <f t="shared" si="47"/>
        <v>0</v>
      </c>
      <c r="BI231" s="152">
        <f t="shared" si="48"/>
        <v>0</v>
      </c>
      <c r="BJ231" s="13" t="s">
        <v>86</v>
      </c>
      <c r="BK231" s="152">
        <f t="shared" si="49"/>
        <v>0</v>
      </c>
      <c r="BL231" s="13" t="s">
        <v>378</v>
      </c>
      <c r="BM231" s="151" t="s">
        <v>2925</v>
      </c>
    </row>
    <row r="232" spans="2:65" s="1" customFormat="1" ht="24.2" customHeight="1">
      <c r="B232" s="28"/>
      <c r="C232" s="139" t="s">
        <v>2055</v>
      </c>
      <c r="D232" s="139" t="s">
        <v>316</v>
      </c>
      <c r="E232" s="140" t="s">
        <v>2060</v>
      </c>
      <c r="F232" s="141" t="s">
        <v>2061</v>
      </c>
      <c r="G232" s="142" t="s">
        <v>1580</v>
      </c>
      <c r="H232" s="143">
        <v>6</v>
      </c>
      <c r="I232" s="144"/>
      <c r="J232" s="145">
        <f t="shared" si="40"/>
        <v>0</v>
      </c>
      <c r="K232" s="146"/>
      <c r="L232" s="28"/>
      <c r="M232" s="147" t="s">
        <v>1</v>
      </c>
      <c r="N232" s="148" t="s">
        <v>40</v>
      </c>
      <c r="P232" s="149">
        <f t="shared" si="41"/>
        <v>0</v>
      </c>
      <c r="Q232" s="149">
        <v>0</v>
      </c>
      <c r="R232" s="149">
        <f t="shared" si="42"/>
        <v>0</v>
      </c>
      <c r="S232" s="149">
        <v>0</v>
      </c>
      <c r="T232" s="150">
        <f t="shared" si="43"/>
        <v>0</v>
      </c>
      <c r="AR232" s="151" t="s">
        <v>378</v>
      </c>
      <c r="AT232" s="151" t="s">
        <v>316</v>
      </c>
      <c r="AU232" s="151" t="s">
        <v>86</v>
      </c>
      <c r="AY232" s="13" t="s">
        <v>314</v>
      </c>
      <c r="BE232" s="152">
        <f t="shared" si="44"/>
        <v>0</v>
      </c>
      <c r="BF232" s="152">
        <f t="shared" si="45"/>
        <v>0</v>
      </c>
      <c r="BG232" s="152">
        <f t="shared" si="46"/>
        <v>0</v>
      </c>
      <c r="BH232" s="152">
        <f t="shared" si="47"/>
        <v>0</v>
      </c>
      <c r="BI232" s="152">
        <f t="shared" si="48"/>
        <v>0</v>
      </c>
      <c r="BJ232" s="13" t="s">
        <v>86</v>
      </c>
      <c r="BK232" s="152">
        <f t="shared" si="49"/>
        <v>0</v>
      </c>
      <c r="BL232" s="13" t="s">
        <v>378</v>
      </c>
      <c r="BM232" s="151" t="s">
        <v>2926</v>
      </c>
    </row>
    <row r="233" spans="2:65" s="1" customFormat="1" ht="16.5" customHeight="1">
      <c r="B233" s="28"/>
      <c r="C233" s="158" t="s">
        <v>2059</v>
      </c>
      <c r="D233" s="158" t="s">
        <v>644</v>
      </c>
      <c r="E233" s="159" t="s">
        <v>2064</v>
      </c>
      <c r="F233" s="160" t="s">
        <v>2065</v>
      </c>
      <c r="G233" s="161" t="s">
        <v>396</v>
      </c>
      <c r="H233" s="162">
        <v>5</v>
      </c>
      <c r="I233" s="163"/>
      <c r="J233" s="164">
        <f t="shared" si="40"/>
        <v>0</v>
      </c>
      <c r="K233" s="165"/>
      <c r="L233" s="166"/>
      <c r="M233" s="167" t="s">
        <v>1</v>
      </c>
      <c r="N233" s="168" t="s">
        <v>40</v>
      </c>
      <c r="P233" s="149">
        <f t="shared" si="41"/>
        <v>0</v>
      </c>
      <c r="Q233" s="149">
        <v>0</v>
      </c>
      <c r="R233" s="149">
        <f t="shared" si="42"/>
        <v>0</v>
      </c>
      <c r="S233" s="149">
        <v>0</v>
      </c>
      <c r="T233" s="150">
        <f t="shared" si="43"/>
        <v>0</v>
      </c>
      <c r="AR233" s="151" t="s">
        <v>442</v>
      </c>
      <c r="AT233" s="151" t="s">
        <v>644</v>
      </c>
      <c r="AU233" s="151" t="s">
        <v>86</v>
      </c>
      <c r="AY233" s="13" t="s">
        <v>314</v>
      </c>
      <c r="BE233" s="152">
        <f t="shared" si="44"/>
        <v>0</v>
      </c>
      <c r="BF233" s="152">
        <f t="shared" si="45"/>
        <v>0</v>
      </c>
      <c r="BG233" s="152">
        <f t="shared" si="46"/>
        <v>0</v>
      </c>
      <c r="BH233" s="152">
        <f t="shared" si="47"/>
        <v>0</v>
      </c>
      <c r="BI233" s="152">
        <f t="shared" si="48"/>
        <v>0</v>
      </c>
      <c r="BJ233" s="13" t="s">
        <v>86</v>
      </c>
      <c r="BK233" s="152">
        <f t="shared" si="49"/>
        <v>0</v>
      </c>
      <c r="BL233" s="13" t="s">
        <v>378</v>
      </c>
      <c r="BM233" s="151" t="s">
        <v>2927</v>
      </c>
    </row>
    <row r="234" spans="2:65" s="1" customFormat="1" ht="16.5" customHeight="1">
      <c r="B234" s="28"/>
      <c r="C234" s="158" t="s">
        <v>2063</v>
      </c>
      <c r="D234" s="158" t="s">
        <v>644</v>
      </c>
      <c r="E234" s="159" t="s">
        <v>2068</v>
      </c>
      <c r="F234" s="160" t="s">
        <v>2069</v>
      </c>
      <c r="G234" s="161" t="s">
        <v>396</v>
      </c>
      <c r="H234" s="162">
        <v>1</v>
      </c>
      <c r="I234" s="163"/>
      <c r="J234" s="164">
        <f t="shared" si="40"/>
        <v>0</v>
      </c>
      <c r="K234" s="165"/>
      <c r="L234" s="166"/>
      <c r="M234" s="167" t="s">
        <v>1</v>
      </c>
      <c r="N234" s="168" t="s">
        <v>40</v>
      </c>
      <c r="P234" s="149">
        <f t="shared" si="41"/>
        <v>0</v>
      </c>
      <c r="Q234" s="149">
        <v>0</v>
      </c>
      <c r="R234" s="149">
        <f t="shared" si="42"/>
        <v>0</v>
      </c>
      <c r="S234" s="149">
        <v>0</v>
      </c>
      <c r="T234" s="150">
        <f t="shared" si="43"/>
        <v>0</v>
      </c>
      <c r="AR234" s="151" t="s">
        <v>442</v>
      </c>
      <c r="AT234" s="151" t="s">
        <v>644</v>
      </c>
      <c r="AU234" s="151" t="s">
        <v>86</v>
      </c>
      <c r="AY234" s="13" t="s">
        <v>314</v>
      </c>
      <c r="BE234" s="152">
        <f t="shared" si="44"/>
        <v>0</v>
      </c>
      <c r="BF234" s="152">
        <f t="shared" si="45"/>
        <v>0</v>
      </c>
      <c r="BG234" s="152">
        <f t="shared" si="46"/>
        <v>0</v>
      </c>
      <c r="BH234" s="152">
        <f t="shared" si="47"/>
        <v>0</v>
      </c>
      <c r="BI234" s="152">
        <f t="shared" si="48"/>
        <v>0</v>
      </c>
      <c r="BJ234" s="13" t="s">
        <v>86</v>
      </c>
      <c r="BK234" s="152">
        <f t="shared" si="49"/>
        <v>0</v>
      </c>
      <c r="BL234" s="13" t="s">
        <v>378</v>
      </c>
      <c r="BM234" s="151" t="s">
        <v>2928</v>
      </c>
    </row>
    <row r="235" spans="2:65" s="1" customFormat="1" ht="16.5" customHeight="1">
      <c r="B235" s="28"/>
      <c r="C235" s="158" t="s">
        <v>2067</v>
      </c>
      <c r="D235" s="158" t="s">
        <v>644</v>
      </c>
      <c r="E235" s="159" t="s">
        <v>2072</v>
      </c>
      <c r="F235" s="160" t="s">
        <v>2073</v>
      </c>
      <c r="G235" s="161" t="s">
        <v>396</v>
      </c>
      <c r="H235" s="162">
        <v>6</v>
      </c>
      <c r="I235" s="163"/>
      <c r="J235" s="164">
        <f t="shared" si="40"/>
        <v>0</v>
      </c>
      <c r="K235" s="165"/>
      <c r="L235" s="166"/>
      <c r="M235" s="167" t="s">
        <v>1</v>
      </c>
      <c r="N235" s="168" t="s">
        <v>40</v>
      </c>
      <c r="P235" s="149">
        <f t="shared" si="41"/>
        <v>0</v>
      </c>
      <c r="Q235" s="149">
        <v>0</v>
      </c>
      <c r="R235" s="149">
        <f t="shared" si="42"/>
        <v>0</v>
      </c>
      <c r="S235" s="149">
        <v>0</v>
      </c>
      <c r="T235" s="150">
        <f t="shared" si="43"/>
        <v>0</v>
      </c>
      <c r="AR235" s="151" t="s">
        <v>442</v>
      </c>
      <c r="AT235" s="151" t="s">
        <v>644</v>
      </c>
      <c r="AU235" s="151" t="s">
        <v>86</v>
      </c>
      <c r="AY235" s="13" t="s">
        <v>314</v>
      </c>
      <c r="BE235" s="152">
        <f t="shared" si="44"/>
        <v>0</v>
      </c>
      <c r="BF235" s="152">
        <f t="shared" si="45"/>
        <v>0</v>
      </c>
      <c r="BG235" s="152">
        <f t="shared" si="46"/>
        <v>0</v>
      </c>
      <c r="BH235" s="152">
        <f t="shared" si="47"/>
        <v>0</v>
      </c>
      <c r="BI235" s="152">
        <f t="shared" si="48"/>
        <v>0</v>
      </c>
      <c r="BJ235" s="13" t="s">
        <v>86</v>
      </c>
      <c r="BK235" s="152">
        <f t="shared" si="49"/>
        <v>0</v>
      </c>
      <c r="BL235" s="13" t="s">
        <v>378</v>
      </c>
      <c r="BM235" s="151" t="s">
        <v>2929</v>
      </c>
    </row>
    <row r="236" spans="2:65" s="1" customFormat="1" ht="33" customHeight="1">
      <c r="B236" s="28"/>
      <c r="C236" s="139" t="s">
        <v>2071</v>
      </c>
      <c r="D236" s="139" t="s">
        <v>316</v>
      </c>
      <c r="E236" s="140" t="s">
        <v>2080</v>
      </c>
      <c r="F236" s="141" t="s">
        <v>2081</v>
      </c>
      <c r="G236" s="142" t="s">
        <v>396</v>
      </c>
      <c r="H236" s="143">
        <v>1</v>
      </c>
      <c r="I236" s="144"/>
      <c r="J236" s="145">
        <f t="shared" si="40"/>
        <v>0</v>
      </c>
      <c r="K236" s="146"/>
      <c r="L236" s="28"/>
      <c r="M236" s="147" t="s">
        <v>1</v>
      </c>
      <c r="N236" s="148" t="s">
        <v>40</v>
      </c>
      <c r="P236" s="149">
        <f t="shared" si="41"/>
        <v>0</v>
      </c>
      <c r="Q236" s="149">
        <v>0</v>
      </c>
      <c r="R236" s="149">
        <f t="shared" si="42"/>
        <v>0</v>
      </c>
      <c r="S236" s="149">
        <v>0</v>
      </c>
      <c r="T236" s="150">
        <f t="shared" si="43"/>
        <v>0</v>
      </c>
      <c r="AR236" s="151" t="s">
        <v>378</v>
      </c>
      <c r="AT236" s="151" t="s">
        <v>316</v>
      </c>
      <c r="AU236" s="151" t="s">
        <v>86</v>
      </c>
      <c r="AY236" s="13" t="s">
        <v>314</v>
      </c>
      <c r="BE236" s="152">
        <f t="shared" si="44"/>
        <v>0</v>
      </c>
      <c r="BF236" s="152">
        <f t="shared" si="45"/>
        <v>0</v>
      </c>
      <c r="BG236" s="152">
        <f t="shared" si="46"/>
        <v>0</v>
      </c>
      <c r="BH236" s="152">
        <f t="shared" si="47"/>
        <v>0</v>
      </c>
      <c r="BI236" s="152">
        <f t="shared" si="48"/>
        <v>0</v>
      </c>
      <c r="BJ236" s="13" t="s">
        <v>86</v>
      </c>
      <c r="BK236" s="152">
        <f t="shared" si="49"/>
        <v>0</v>
      </c>
      <c r="BL236" s="13" t="s">
        <v>378</v>
      </c>
      <c r="BM236" s="151" t="s">
        <v>2930</v>
      </c>
    </row>
    <row r="237" spans="2:65" s="1" customFormat="1" ht="24.2" customHeight="1">
      <c r="B237" s="28"/>
      <c r="C237" s="158" t="s">
        <v>2075</v>
      </c>
      <c r="D237" s="158" t="s">
        <v>644</v>
      </c>
      <c r="E237" s="159" t="s">
        <v>2084</v>
      </c>
      <c r="F237" s="160" t="s">
        <v>2085</v>
      </c>
      <c r="G237" s="161" t="s">
        <v>396</v>
      </c>
      <c r="H237" s="162">
        <v>1</v>
      </c>
      <c r="I237" s="163"/>
      <c r="J237" s="164">
        <f t="shared" si="40"/>
        <v>0</v>
      </c>
      <c r="K237" s="165"/>
      <c r="L237" s="166"/>
      <c r="M237" s="167" t="s">
        <v>1</v>
      </c>
      <c r="N237" s="168" t="s">
        <v>40</v>
      </c>
      <c r="P237" s="149">
        <f t="shared" si="41"/>
        <v>0</v>
      </c>
      <c r="Q237" s="149">
        <v>0</v>
      </c>
      <c r="R237" s="149">
        <f t="shared" si="42"/>
        <v>0</v>
      </c>
      <c r="S237" s="149">
        <v>0</v>
      </c>
      <c r="T237" s="150">
        <f t="shared" si="43"/>
        <v>0</v>
      </c>
      <c r="AR237" s="151" t="s">
        <v>442</v>
      </c>
      <c r="AT237" s="151" t="s">
        <v>644</v>
      </c>
      <c r="AU237" s="151" t="s">
        <v>86</v>
      </c>
      <c r="AY237" s="13" t="s">
        <v>314</v>
      </c>
      <c r="BE237" s="152">
        <f t="shared" si="44"/>
        <v>0</v>
      </c>
      <c r="BF237" s="152">
        <f t="shared" si="45"/>
        <v>0</v>
      </c>
      <c r="BG237" s="152">
        <f t="shared" si="46"/>
        <v>0</v>
      </c>
      <c r="BH237" s="152">
        <f t="shared" si="47"/>
        <v>0</v>
      </c>
      <c r="BI237" s="152">
        <f t="shared" si="48"/>
        <v>0</v>
      </c>
      <c r="BJ237" s="13" t="s">
        <v>86</v>
      </c>
      <c r="BK237" s="152">
        <f t="shared" si="49"/>
        <v>0</v>
      </c>
      <c r="BL237" s="13" t="s">
        <v>378</v>
      </c>
      <c r="BM237" s="151" t="s">
        <v>2931</v>
      </c>
    </row>
    <row r="238" spans="2:65" s="1" customFormat="1" ht="33" customHeight="1">
      <c r="B238" s="28"/>
      <c r="C238" s="139" t="s">
        <v>2079</v>
      </c>
      <c r="D238" s="139" t="s">
        <v>316</v>
      </c>
      <c r="E238" s="140" t="s">
        <v>2932</v>
      </c>
      <c r="F238" s="141" t="s">
        <v>2933</v>
      </c>
      <c r="G238" s="142" t="s">
        <v>1580</v>
      </c>
      <c r="H238" s="143">
        <v>2</v>
      </c>
      <c r="I238" s="144"/>
      <c r="J238" s="145">
        <f t="shared" si="40"/>
        <v>0</v>
      </c>
      <c r="K238" s="146"/>
      <c r="L238" s="28"/>
      <c r="M238" s="147" t="s">
        <v>1</v>
      </c>
      <c r="N238" s="148" t="s">
        <v>40</v>
      </c>
      <c r="P238" s="149">
        <f t="shared" si="41"/>
        <v>0</v>
      </c>
      <c r="Q238" s="149">
        <v>0</v>
      </c>
      <c r="R238" s="149">
        <f t="shared" si="42"/>
        <v>0</v>
      </c>
      <c r="S238" s="149">
        <v>0</v>
      </c>
      <c r="T238" s="150">
        <f t="shared" si="43"/>
        <v>0</v>
      </c>
      <c r="AR238" s="151" t="s">
        <v>378</v>
      </c>
      <c r="AT238" s="151" t="s">
        <v>316</v>
      </c>
      <c r="AU238" s="151" t="s">
        <v>86</v>
      </c>
      <c r="AY238" s="13" t="s">
        <v>314</v>
      </c>
      <c r="BE238" s="152">
        <f t="shared" si="44"/>
        <v>0</v>
      </c>
      <c r="BF238" s="152">
        <f t="shared" si="45"/>
        <v>0</v>
      </c>
      <c r="BG238" s="152">
        <f t="shared" si="46"/>
        <v>0</v>
      </c>
      <c r="BH238" s="152">
        <f t="shared" si="47"/>
        <v>0</v>
      </c>
      <c r="BI238" s="152">
        <f t="shared" si="48"/>
        <v>0</v>
      </c>
      <c r="BJ238" s="13" t="s">
        <v>86</v>
      </c>
      <c r="BK238" s="152">
        <f t="shared" si="49"/>
        <v>0</v>
      </c>
      <c r="BL238" s="13" t="s">
        <v>378</v>
      </c>
      <c r="BM238" s="151" t="s">
        <v>2934</v>
      </c>
    </row>
    <row r="239" spans="2:65" s="1" customFormat="1" ht="24.2" customHeight="1">
      <c r="B239" s="28"/>
      <c r="C239" s="139" t="s">
        <v>2083</v>
      </c>
      <c r="D239" s="139" t="s">
        <v>316</v>
      </c>
      <c r="E239" s="140" t="s">
        <v>2935</v>
      </c>
      <c r="F239" s="141" t="s">
        <v>2097</v>
      </c>
      <c r="G239" s="142" t="s">
        <v>1580</v>
      </c>
      <c r="H239" s="143">
        <v>9</v>
      </c>
      <c r="I239" s="144"/>
      <c r="J239" s="145">
        <f t="shared" si="40"/>
        <v>0</v>
      </c>
      <c r="K239" s="146"/>
      <c r="L239" s="28"/>
      <c r="M239" s="147" t="s">
        <v>1</v>
      </c>
      <c r="N239" s="148" t="s">
        <v>40</v>
      </c>
      <c r="P239" s="149">
        <f t="shared" si="41"/>
        <v>0</v>
      </c>
      <c r="Q239" s="149">
        <v>0</v>
      </c>
      <c r="R239" s="149">
        <f t="shared" si="42"/>
        <v>0</v>
      </c>
      <c r="S239" s="149">
        <v>0</v>
      </c>
      <c r="T239" s="150">
        <f t="shared" si="43"/>
        <v>0</v>
      </c>
      <c r="AR239" s="151" t="s">
        <v>378</v>
      </c>
      <c r="AT239" s="151" t="s">
        <v>316</v>
      </c>
      <c r="AU239" s="151" t="s">
        <v>86</v>
      </c>
      <c r="AY239" s="13" t="s">
        <v>314</v>
      </c>
      <c r="BE239" s="152">
        <f t="shared" si="44"/>
        <v>0</v>
      </c>
      <c r="BF239" s="152">
        <f t="shared" si="45"/>
        <v>0</v>
      </c>
      <c r="BG239" s="152">
        <f t="shared" si="46"/>
        <v>0</v>
      </c>
      <c r="BH239" s="152">
        <f t="shared" si="47"/>
        <v>0</v>
      </c>
      <c r="BI239" s="152">
        <f t="shared" si="48"/>
        <v>0</v>
      </c>
      <c r="BJ239" s="13" t="s">
        <v>86</v>
      </c>
      <c r="BK239" s="152">
        <f t="shared" si="49"/>
        <v>0</v>
      </c>
      <c r="BL239" s="13" t="s">
        <v>378</v>
      </c>
      <c r="BM239" s="151" t="s">
        <v>2936</v>
      </c>
    </row>
    <row r="240" spans="2:65" s="1" customFormat="1" ht="33" customHeight="1">
      <c r="B240" s="28"/>
      <c r="C240" s="139" t="s">
        <v>2087</v>
      </c>
      <c r="D240" s="139" t="s">
        <v>316</v>
      </c>
      <c r="E240" s="140" t="s">
        <v>2100</v>
      </c>
      <c r="F240" s="141" t="s">
        <v>2101</v>
      </c>
      <c r="G240" s="142" t="s">
        <v>396</v>
      </c>
      <c r="H240" s="143">
        <v>2</v>
      </c>
      <c r="I240" s="144"/>
      <c r="J240" s="145">
        <f t="shared" si="40"/>
        <v>0</v>
      </c>
      <c r="K240" s="146"/>
      <c r="L240" s="28"/>
      <c r="M240" s="147" t="s">
        <v>1</v>
      </c>
      <c r="N240" s="148" t="s">
        <v>40</v>
      </c>
      <c r="P240" s="149">
        <f t="shared" si="41"/>
        <v>0</v>
      </c>
      <c r="Q240" s="149">
        <v>0</v>
      </c>
      <c r="R240" s="149">
        <f t="shared" si="42"/>
        <v>0</v>
      </c>
      <c r="S240" s="149">
        <v>0</v>
      </c>
      <c r="T240" s="150">
        <f t="shared" si="43"/>
        <v>0</v>
      </c>
      <c r="AR240" s="151" t="s">
        <v>378</v>
      </c>
      <c r="AT240" s="151" t="s">
        <v>316</v>
      </c>
      <c r="AU240" s="151" t="s">
        <v>86</v>
      </c>
      <c r="AY240" s="13" t="s">
        <v>314</v>
      </c>
      <c r="BE240" s="152">
        <f t="shared" si="44"/>
        <v>0</v>
      </c>
      <c r="BF240" s="152">
        <f t="shared" si="45"/>
        <v>0</v>
      </c>
      <c r="BG240" s="152">
        <f t="shared" si="46"/>
        <v>0</v>
      </c>
      <c r="BH240" s="152">
        <f t="shared" si="47"/>
        <v>0</v>
      </c>
      <c r="BI240" s="152">
        <f t="shared" si="48"/>
        <v>0</v>
      </c>
      <c r="BJ240" s="13" t="s">
        <v>86</v>
      </c>
      <c r="BK240" s="152">
        <f t="shared" si="49"/>
        <v>0</v>
      </c>
      <c r="BL240" s="13" t="s">
        <v>378</v>
      </c>
      <c r="BM240" s="151" t="s">
        <v>2937</v>
      </c>
    </row>
    <row r="241" spans="2:65" s="1" customFormat="1" ht="16.5" customHeight="1">
      <c r="B241" s="28"/>
      <c r="C241" s="158" t="s">
        <v>2091</v>
      </c>
      <c r="D241" s="158" t="s">
        <v>644</v>
      </c>
      <c r="E241" s="159" t="s">
        <v>2103</v>
      </c>
      <c r="F241" s="160" t="s">
        <v>2104</v>
      </c>
      <c r="G241" s="161" t="s">
        <v>396</v>
      </c>
      <c r="H241" s="162">
        <v>2</v>
      </c>
      <c r="I241" s="163"/>
      <c r="J241" s="164">
        <f t="shared" si="40"/>
        <v>0</v>
      </c>
      <c r="K241" s="165"/>
      <c r="L241" s="166"/>
      <c r="M241" s="167" t="s">
        <v>1</v>
      </c>
      <c r="N241" s="168" t="s">
        <v>40</v>
      </c>
      <c r="P241" s="149">
        <f t="shared" si="41"/>
        <v>0</v>
      </c>
      <c r="Q241" s="149">
        <v>0</v>
      </c>
      <c r="R241" s="149">
        <f t="shared" si="42"/>
        <v>0</v>
      </c>
      <c r="S241" s="149">
        <v>0</v>
      </c>
      <c r="T241" s="150">
        <f t="shared" si="43"/>
        <v>0</v>
      </c>
      <c r="AR241" s="151" t="s">
        <v>442</v>
      </c>
      <c r="AT241" s="151" t="s">
        <v>644</v>
      </c>
      <c r="AU241" s="151" t="s">
        <v>86</v>
      </c>
      <c r="AY241" s="13" t="s">
        <v>314</v>
      </c>
      <c r="BE241" s="152">
        <f t="shared" si="44"/>
        <v>0</v>
      </c>
      <c r="BF241" s="152">
        <f t="shared" si="45"/>
        <v>0</v>
      </c>
      <c r="BG241" s="152">
        <f t="shared" si="46"/>
        <v>0</v>
      </c>
      <c r="BH241" s="152">
        <f t="shared" si="47"/>
        <v>0</v>
      </c>
      <c r="BI241" s="152">
        <f t="shared" si="48"/>
        <v>0</v>
      </c>
      <c r="BJ241" s="13" t="s">
        <v>86</v>
      </c>
      <c r="BK241" s="152">
        <f t="shared" si="49"/>
        <v>0</v>
      </c>
      <c r="BL241" s="13" t="s">
        <v>378</v>
      </c>
      <c r="BM241" s="151" t="s">
        <v>2938</v>
      </c>
    </row>
    <row r="242" spans="2:65" s="1" customFormat="1" ht="33" customHeight="1">
      <c r="B242" s="28"/>
      <c r="C242" s="139" t="s">
        <v>2095</v>
      </c>
      <c r="D242" s="139" t="s">
        <v>316</v>
      </c>
      <c r="E242" s="140" t="s">
        <v>2107</v>
      </c>
      <c r="F242" s="141" t="s">
        <v>2108</v>
      </c>
      <c r="G242" s="142" t="s">
        <v>396</v>
      </c>
      <c r="H242" s="143">
        <v>7</v>
      </c>
      <c r="I242" s="144"/>
      <c r="J242" s="145">
        <f t="shared" si="40"/>
        <v>0</v>
      </c>
      <c r="K242" s="146"/>
      <c r="L242" s="28"/>
      <c r="M242" s="147" t="s">
        <v>1</v>
      </c>
      <c r="N242" s="148" t="s">
        <v>40</v>
      </c>
      <c r="P242" s="149">
        <f t="shared" si="41"/>
        <v>0</v>
      </c>
      <c r="Q242" s="149">
        <v>0</v>
      </c>
      <c r="R242" s="149">
        <f t="shared" si="42"/>
        <v>0</v>
      </c>
      <c r="S242" s="149">
        <v>0</v>
      </c>
      <c r="T242" s="150">
        <f t="shared" si="43"/>
        <v>0</v>
      </c>
      <c r="AR242" s="151" t="s">
        <v>378</v>
      </c>
      <c r="AT242" s="151" t="s">
        <v>316</v>
      </c>
      <c r="AU242" s="151" t="s">
        <v>86</v>
      </c>
      <c r="AY242" s="13" t="s">
        <v>314</v>
      </c>
      <c r="BE242" s="152">
        <f t="shared" si="44"/>
        <v>0</v>
      </c>
      <c r="BF242" s="152">
        <f t="shared" si="45"/>
        <v>0</v>
      </c>
      <c r="BG242" s="152">
        <f t="shared" si="46"/>
        <v>0</v>
      </c>
      <c r="BH242" s="152">
        <f t="shared" si="47"/>
        <v>0</v>
      </c>
      <c r="BI242" s="152">
        <f t="shared" si="48"/>
        <v>0</v>
      </c>
      <c r="BJ242" s="13" t="s">
        <v>86</v>
      </c>
      <c r="BK242" s="152">
        <f t="shared" si="49"/>
        <v>0</v>
      </c>
      <c r="BL242" s="13" t="s">
        <v>378</v>
      </c>
      <c r="BM242" s="151" t="s">
        <v>2939</v>
      </c>
    </row>
    <row r="243" spans="2:65" s="1" customFormat="1" ht="16.5" customHeight="1">
      <c r="B243" s="28"/>
      <c r="C243" s="158" t="s">
        <v>2099</v>
      </c>
      <c r="D243" s="158" t="s">
        <v>644</v>
      </c>
      <c r="E243" s="159" t="s">
        <v>2111</v>
      </c>
      <c r="F243" s="160" t="s">
        <v>2112</v>
      </c>
      <c r="G243" s="161" t="s">
        <v>396</v>
      </c>
      <c r="H243" s="162">
        <v>1</v>
      </c>
      <c r="I243" s="163"/>
      <c r="J243" s="164">
        <f t="shared" si="40"/>
        <v>0</v>
      </c>
      <c r="K243" s="165"/>
      <c r="L243" s="166"/>
      <c r="M243" s="167" t="s">
        <v>1</v>
      </c>
      <c r="N243" s="168" t="s">
        <v>40</v>
      </c>
      <c r="P243" s="149">
        <f t="shared" si="41"/>
        <v>0</v>
      </c>
      <c r="Q243" s="149">
        <v>0</v>
      </c>
      <c r="R243" s="149">
        <f t="shared" si="42"/>
        <v>0</v>
      </c>
      <c r="S243" s="149">
        <v>0</v>
      </c>
      <c r="T243" s="150">
        <f t="shared" si="43"/>
        <v>0</v>
      </c>
      <c r="AR243" s="151" t="s">
        <v>442</v>
      </c>
      <c r="AT243" s="151" t="s">
        <v>644</v>
      </c>
      <c r="AU243" s="151" t="s">
        <v>86</v>
      </c>
      <c r="AY243" s="13" t="s">
        <v>314</v>
      </c>
      <c r="BE243" s="152">
        <f t="shared" si="44"/>
        <v>0</v>
      </c>
      <c r="BF243" s="152">
        <f t="shared" si="45"/>
        <v>0</v>
      </c>
      <c r="BG243" s="152">
        <f t="shared" si="46"/>
        <v>0</v>
      </c>
      <c r="BH243" s="152">
        <f t="shared" si="47"/>
        <v>0</v>
      </c>
      <c r="BI243" s="152">
        <f t="shared" si="48"/>
        <v>0</v>
      </c>
      <c r="BJ243" s="13" t="s">
        <v>86</v>
      </c>
      <c r="BK243" s="152">
        <f t="shared" si="49"/>
        <v>0</v>
      </c>
      <c r="BL243" s="13" t="s">
        <v>378</v>
      </c>
      <c r="BM243" s="151" t="s">
        <v>2940</v>
      </c>
    </row>
    <row r="244" spans="2:65" s="1" customFormat="1" ht="16.5" customHeight="1">
      <c r="B244" s="28"/>
      <c r="C244" s="158" t="s">
        <v>502</v>
      </c>
      <c r="D244" s="158" t="s">
        <v>644</v>
      </c>
      <c r="E244" s="159" t="s">
        <v>2115</v>
      </c>
      <c r="F244" s="160" t="s">
        <v>2116</v>
      </c>
      <c r="G244" s="161" t="s">
        <v>396</v>
      </c>
      <c r="H244" s="162">
        <v>5</v>
      </c>
      <c r="I244" s="163"/>
      <c r="J244" s="164">
        <f t="shared" si="40"/>
        <v>0</v>
      </c>
      <c r="K244" s="165"/>
      <c r="L244" s="166"/>
      <c r="M244" s="167" t="s">
        <v>1</v>
      </c>
      <c r="N244" s="168" t="s">
        <v>40</v>
      </c>
      <c r="P244" s="149">
        <f t="shared" si="41"/>
        <v>0</v>
      </c>
      <c r="Q244" s="149">
        <v>0</v>
      </c>
      <c r="R244" s="149">
        <f t="shared" si="42"/>
        <v>0</v>
      </c>
      <c r="S244" s="149">
        <v>0</v>
      </c>
      <c r="T244" s="150">
        <f t="shared" si="43"/>
        <v>0</v>
      </c>
      <c r="AR244" s="151" t="s">
        <v>442</v>
      </c>
      <c r="AT244" s="151" t="s">
        <v>644</v>
      </c>
      <c r="AU244" s="151" t="s">
        <v>86</v>
      </c>
      <c r="AY244" s="13" t="s">
        <v>314</v>
      </c>
      <c r="BE244" s="152">
        <f t="shared" si="44"/>
        <v>0</v>
      </c>
      <c r="BF244" s="152">
        <f t="shared" si="45"/>
        <v>0</v>
      </c>
      <c r="BG244" s="152">
        <f t="shared" si="46"/>
        <v>0</v>
      </c>
      <c r="BH244" s="152">
        <f t="shared" si="47"/>
        <v>0</v>
      </c>
      <c r="BI244" s="152">
        <f t="shared" si="48"/>
        <v>0</v>
      </c>
      <c r="BJ244" s="13" t="s">
        <v>86</v>
      </c>
      <c r="BK244" s="152">
        <f t="shared" si="49"/>
        <v>0</v>
      </c>
      <c r="BL244" s="13" t="s">
        <v>378</v>
      </c>
      <c r="BM244" s="151" t="s">
        <v>2941</v>
      </c>
    </row>
    <row r="245" spans="2:65" s="1" customFormat="1" ht="16.5" customHeight="1">
      <c r="B245" s="28"/>
      <c r="C245" s="158" t="s">
        <v>2106</v>
      </c>
      <c r="D245" s="158" t="s">
        <v>644</v>
      </c>
      <c r="E245" s="159" t="s">
        <v>2119</v>
      </c>
      <c r="F245" s="160" t="s">
        <v>2120</v>
      </c>
      <c r="G245" s="161" t="s">
        <v>396</v>
      </c>
      <c r="H245" s="162">
        <v>5</v>
      </c>
      <c r="I245" s="163"/>
      <c r="J245" s="164">
        <f t="shared" si="40"/>
        <v>0</v>
      </c>
      <c r="K245" s="165"/>
      <c r="L245" s="166"/>
      <c r="M245" s="167" t="s">
        <v>1</v>
      </c>
      <c r="N245" s="168" t="s">
        <v>40</v>
      </c>
      <c r="P245" s="149">
        <f t="shared" si="41"/>
        <v>0</v>
      </c>
      <c r="Q245" s="149">
        <v>0</v>
      </c>
      <c r="R245" s="149">
        <f t="shared" si="42"/>
        <v>0</v>
      </c>
      <c r="S245" s="149">
        <v>0</v>
      </c>
      <c r="T245" s="150">
        <f t="shared" si="43"/>
        <v>0</v>
      </c>
      <c r="AR245" s="151" t="s">
        <v>442</v>
      </c>
      <c r="AT245" s="151" t="s">
        <v>644</v>
      </c>
      <c r="AU245" s="151" t="s">
        <v>86</v>
      </c>
      <c r="AY245" s="13" t="s">
        <v>314</v>
      </c>
      <c r="BE245" s="152">
        <f t="shared" si="44"/>
        <v>0</v>
      </c>
      <c r="BF245" s="152">
        <f t="shared" si="45"/>
        <v>0</v>
      </c>
      <c r="BG245" s="152">
        <f t="shared" si="46"/>
        <v>0</v>
      </c>
      <c r="BH245" s="152">
        <f t="shared" si="47"/>
        <v>0</v>
      </c>
      <c r="BI245" s="152">
        <f t="shared" si="48"/>
        <v>0</v>
      </c>
      <c r="BJ245" s="13" t="s">
        <v>86</v>
      </c>
      <c r="BK245" s="152">
        <f t="shared" si="49"/>
        <v>0</v>
      </c>
      <c r="BL245" s="13" t="s">
        <v>378</v>
      </c>
      <c r="BM245" s="151" t="s">
        <v>2942</v>
      </c>
    </row>
    <row r="246" spans="2:65" s="1" customFormat="1" ht="16.5" customHeight="1">
      <c r="B246" s="28"/>
      <c r="C246" s="158" t="s">
        <v>2110</v>
      </c>
      <c r="D246" s="158" t="s">
        <v>644</v>
      </c>
      <c r="E246" s="159" t="s">
        <v>2123</v>
      </c>
      <c r="F246" s="160" t="s">
        <v>2124</v>
      </c>
      <c r="G246" s="161" t="s">
        <v>396</v>
      </c>
      <c r="H246" s="162">
        <v>1</v>
      </c>
      <c r="I246" s="163"/>
      <c r="J246" s="164">
        <f t="shared" si="40"/>
        <v>0</v>
      </c>
      <c r="K246" s="165"/>
      <c r="L246" s="166"/>
      <c r="M246" s="167" t="s">
        <v>1</v>
      </c>
      <c r="N246" s="168" t="s">
        <v>40</v>
      </c>
      <c r="P246" s="149">
        <f t="shared" si="41"/>
        <v>0</v>
      </c>
      <c r="Q246" s="149">
        <v>0</v>
      </c>
      <c r="R246" s="149">
        <f t="shared" si="42"/>
        <v>0</v>
      </c>
      <c r="S246" s="149">
        <v>0</v>
      </c>
      <c r="T246" s="150">
        <f t="shared" si="43"/>
        <v>0</v>
      </c>
      <c r="AR246" s="151" t="s">
        <v>442</v>
      </c>
      <c r="AT246" s="151" t="s">
        <v>644</v>
      </c>
      <c r="AU246" s="151" t="s">
        <v>86</v>
      </c>
      <c r="AY246" s="13" t="s">
        <v>314</v>
      </c>
      <c r="BE246" s="152">
        <f t="shared" si="44"/>
        <v>0</v>
      </c>
      <c r="BF246" s="152">
        <f t="shared" si="45"/>
        <v>0</v>
      </c>
      <c r="BG246" s="152">
        <f t="shared" si="46"/>
        <v>0</v>
      </c>
      <c r="BH246" s="152">
        <f t="shared" si="47"/>
        <v>0</v>
      </c>
      <c r="BI246" s="152">
        <f t="shared" si="48"/>
        <v>0</v>
      </c>
      <c r="BJ246" s="13" t="s">
        <v>86</v>
      </c>
      <c r="BK246" s="152">
        <f t="shared" si="49"/>
        <v>0</v>
      </c>
      <c r="BL246" s="13" t="s">
        <v>378</v>
      </c>
      <c r="BM246" s="151" t="s">
        <v>2943</v>
      </c>
    </row>
    <row r="247" spans="2:65" s="1" customFormat="1" ht="21.75" customHeight="1">
      <c r="B247" s="28"/>
      <c r="C247" s="139" t="s">
        <v>2114</v>
      </c>
      <c r="D247" s="139" t="s">
        <v>316</v>
      </c>
      <c r="E247" s="140" t="s">
        <v>2127</v>
      </c>
      <c r="F247" s="141" t="s">
        <v>2128</v>
      </c>
      <c r="G247" s="142" t="s">
        <v>396</v>
      </c>
      <c r="H247" s="143">
        <v>1</v>
      </c>
      <c r="I247" s="144"/>
      <c r="J247" s="145">
        <f t="shared" si="40"/>
        <v>0</v>
      </c>
      <c r="K247" s="146"/>
      <c r="L247" s="28"/>
      <c r="M247" s="147" t="s">
        <v>1</v>
      </c>
      <c r="N247" s="148" t="s">
        <v>40</v>
      </c>
      <c r="P247" s="149">
        <f t="shared" si="41"/>
        <v>0</v>
      </c>
      <c r="Q247" s="149">
        <v>0</v>
      </c>
      <c r="R247" s="149">
        <f t="shared" si="42"/>
        <v>0</v>
      </c>
      <c r="S247" s="149">
        <v>0</v>
      </c>
      <c r="T247" s="150">
        <f t="shared" si="43"/>
        <v>0</v>
      </c>
      <c r="AR247" s="151" t="s">
        <v>378</v>
      </c>
      <c r="AT247" s="151" t="s">
        <v>316</v>
      </c>
      <c r="AU247" s="151" t="s">
        <v>86</v>
      </c>
      <c r="AY247" s="13" t="s">
        <v>314</v>
      </c>
      <c r="BE247" s="152">
        <f t="shared" si="44"/>
        <v>0</v>
      </c>
      <c r="BF247" s="152">
        <f t="shared" si="45"/>
        <v>0</v>
      </c>
      <c r="BG247" s="152">
        <f t="shared" si="46"/>
        <v>0</v>
      </c>
      <c r="BH247" s="152">
        <f t="shared" si="47"/>
        <v>0</v>
      </c>
      <c r="BI247" s="152">
        <f t="shared" si="48"/>
        <v>0</v>
      </c>
      <c r="BJ247" s="13" t="s">
        <v>86</v>
      </c>
      <c r="BK247" s="152">
        <f t="shared" si="49"/>
        <v>0</v>
      </c>
      <c r="BL247" s="13" t="s">
        <v>378</v>
      </c>
      <c r="BM247" s="151" t="s">
        <v>2944</v>
      </c>
    </row>
    <row r="248" spans="2:65" s="1" customFormat="1" ht="24.2" customHeight="1">
      <c r="B248" s="28"/>
      <c r="C248" s="158" t="s">
        <v>2118</v>
      </c>
      <c r="D248" s="158" t="s">
        <v>644</v>
      </c>
      <c r="E248" s="159" t="s">
        <v>2131</v>
      </c>
      <c r="F248" s="160" t="s">
        <v>2132</v>
      </c>
      <c r="G248" s="161" t="s">
        <v>396</v>
      </c>
      <c r="H248" s="162">
        <v>1</v>
      </c>
      <c r="I248" s="163"/>
      <c r="J248" s="164">
        <f t="shared" si="40"/>
        <v>0</v>
      </c>
      <c r="K248" s="165"/>
      <c r="L248" s="166"/>
      <c r="M248" s="167" t="s">
        <v>1</v>
      </c>
      <c r="N248" s="168" t="s">
        <v>40</v>
      </c>
      <c r="P248" s="149">
        <f t="shared" si="41"/>
        <v>0</v>
      </c>
      <c r="Q248" s="149">
        <v>0</v>
      </c>
      <c r="R248" s="149">
        <f t="shared" si="42"/>
        <v>0</v>
      </c>
      <c r="S248" s="149">
        <v>0</v>
      </c>
      <c r="T248" s="150">
        <f t="shared" si="43"/>
        <v>0</v>
      </c>
      <c r="AR248" s="151" t="s">
        <v>442</v>
      </c>
      <c r="AT248" s="151" t="s">
        <v>644</v>
      </c>
      <c r="AU248" s="151" t="s">
        <v>86</v>
      </c>
      <c r="AY248" s="13" t="s">
        <v>314</v>
      </c>
      <c r="BE248" s="152">
        <f t="shared" si="44"/>
        <v>0</v>
      </c>
      <c r="BF248" s="152">
        <f t="shared" si="45"/>
        <v>0</v>
      </c>
      <c r="BG248" s="152">
        <f t="shared" si="46"/>
        <v>0</v>
      </c>
      <c r="BH248" s="152">
        <f t="shared" si="47"/>
        <v>0</v>
      </c>
      <c r="BI248" s="152">
        <f t="shared" si="48"/>
        <v>0</v>
      </c>
      <c r="BJ248" s="13" t="s">
        <v>86</v>
      </c>
      <c r="BK248" s="152">
        <f t="shared" si="49"/>
        <v>0</v>
      </c>
      <c r="BL248" s="13" t="s">
        <v>378</v>
      </c>
      <c r="BM248" s="151" t="s">
        <v>2945</v>
      </c>
    </row>
    <row r="249" spans="2:65" s="1" customFormat="1" ht="24.2" customHeight="1">
      <c r="B249" s="28"/>
      <c r="C249" s="139" t="s">
        <v>2122</v>
      </c>
      <c r="D249" s="139" t="s">
        <v>316</v>
      </c>
      <c r="E249" s="140" t="s">
        <v>2135</v>
      </c>
      <c r="F249" s="141" t="s">
        <v>2136</v>
      </c>
      <c r="G249" s="142" t="s">
        <v>396</v>
      </c>
      <c r="H249" s="143">
        <v>1</v>
      </c>
      <c r="I249" s="144"/>
      <c r="J249" s="145">
        <f t="shared" si="40"/>
        <v>0</v>
      </c>
      <c r="K249" s="146"/>
      <c r="L249" s="28"/>
      <c r="M249" s="147" t="s">
        <v>1</v>
      </c>
      <c r="N249" s="148" t="s">
        <v>40</v>
      </c>
      <c r="P249" s="149">
        <f t="shared" si="41"/>
        <v>0</v>
      </c>
      <c r="Q249" s="149">
        <v>0</v>
      </c>
      <c r="R249" s="149">
        <f t="shared" si="42"/>
        <v>0</v>
      </c>
      <c r="S249" s="149">
        <v>0</v>
      </c>
      <c r="T249" s="150">
        <f t="shared" si="43"/>
        <v>0</v>
      </c>
      <c r="AR249" s="151" t="s">
        <v>378</v>
      </c>
      <c r="AT249" s="151" t="s">
        <v>316</v>
      </c>
      <c r="AU249" s="151" t="s">
        <v>86</v>
      </c>
      <c r="AY249" s="13" t="s">
        <v>314</v>
      </c>
      <c r="BE249" s="152">
        <f t="shared" si="44"/>
        <v>0</v>
      </c>
      <c r="BF249" s="152">
        <f t="shared" si="45"/>
        <v>0</v>
      </c>
      <c r="BG249" s="152">
        <f t="shared" si="46"/>
        <v>0</v>
      </c>
      <c r="BH249" s="152">
        <f t="shared" si="47"/>
        <v>0</v>
      </c>
      <c r="BI249" s="152">
        <f t="shared" si="48"/>
        <v>0</v>
      </c>
      <c r="BJ249" s="13" t="s">
        <v>86</v>
      </c>
      <c r="BK249" s="152">
        <f t="shared" si="49"/>
        <v>0</v>
      </c>
      <c r="BL249" s="13" t="s">
        <v>378</v>
      </c>
      <c r="BM249" s="151" t="s">
        <v>2946</v>
      </c>
    </row>
    <row r="250" spans="2:65" s="1" customFormat="1" ht="16.5" customHeight="1">
      <c r="B250" s="28"/>
      <c r="C250" s="158" t="s">
        <v>2126</v>
      </c>
      <c r="D250" s="158" t="s">
        <v>644</v>
      </c>
      <c r="E250" s="159" t="s">
        <v>2139</v>
      </c>
      <c r="F250" s="160" t="s">
        <v>2140</v>
      </c>
      <c r="G250" s="161" t="s">
        <v>396</v>
      </c>
      <c r="H250" s="162">
        <v>1</v>
      </c>
      <c r="I250" s="163"/>
      <c r="J250" s="164">
        <f t="shared" si="40"/>
        <v>0</v>
      </c>
      <c r="K250" s="165"/>
      <c r="L250" s="166"/>
      <c r="M250" s="167" t="s">
        <v>1</v>
      </c>
      <c r="N250" s="168" t="s">
        <v>40</v>
      </c>
      <c r="P250" s="149">
        <f t="shared" si="41"/>
        <v>0</v>
      </c>
      <c r="Q250" s="149">
        <v>0</v>
      </c>
      <c r="R250" s="149">
        <f t="shared" si="42"/>
        <v>0</v>
      </c>
      <c r="S250" s="149">
        <v>0</v>
      </c>
      <c r="T250" s="150">
        <f t="shared" si="43"/>
        <v>0</v>
      </c>
      <c r="AR250" s="151" t="s">
        <v>442</v>
      </c>
      <c r="AT250" s="151" t="s">
        <v>644</v>
      </c>
      <c r="AU250" s="151" t="s">
        <v>86</v>
      </c>
      <c r="AY250" s="13" t="s">
        <v>314</v>
      </c>
      <c r="BE250" s="152">
        <f t="shared" si="44"/>
        <v>0</v>
      </c>
      <c r="BF250" s="152">
        <f t="shared" si="45"/>
        <v>0</v>
      </c>
      <c r="BG250" s="152">
        <f t="shared" si="46"/>
        <v>0</v>
      </c>
      <c r="BH250" s="152">
        <f t="shared" si="47"/>
        <v>0</v>
      </c>
      <c r="BI250" s="152">
        <f t="shared" si="48"/>
        <v>0</v>
      </c>
      <c r="BJ250" s="13" t="s">
        <v>86</v>
      </c>
      <c r="BK250" s="152">
        <f t="shared" si="49"/>
        <v>0</v>
      </c>
      <c r="BL250" s="13" t="s">
        <v>378</v>
      </c>
      <c r="BM250" s="151" t="s">
        <v>2947</v>
      </c>
    </row>
    <row r="251" spans="2:65" s="1" customFormat="1" ht="37.9" customHeight="1">
      <c r="B251" s="28"/>
      <c r="C251" s="139" t="s">
        <v>2130</v>
      </c>
      <c r="D251" s="139" t="s">
        <v>316</v>
      </c>
      <c r="E251" s="140" t="s">
        <v>2948</v>
      </c>
      <c r="F251" s="141" t="s">
        <v>2949</v>
      </c>
      <c r="G251" s="142" t="s">
        <v>396</v>
      </c>
      <c r="H251" s="143">
        <v>9</v>
      </c>
      <c r="I251" s="144"/>
      <c r="J251" s="145">
        <f t="shared" si="40"/>
        <v>0</v>
      </c>
      <c r="K251" s="146"/>
      <c r="L251" s="28"/>
      <c r="M251" s="147" t="s">
        <v>1</v>
      </c>
      <c r="N251" s="148" t="s">
        <v>40</v>
      </c>
      <c r="P251" s="149">
        <f t="shared" si="41"/>
        <v>0</v>
      </c>
      <c r="Q251" s="149">
        <v>0</v>
      </c>
      <c r="R251" s="149">
        <f t="shared" si="42"/>
        <v>0</v>
      </c>
      <c r="S251" s="149">
        <v>0</v>
      </c>
      <c r="T251" s="150">
        <f t="shared" si="43"/>
        <v>0</v>
      </c>
      <c r="AR251" s="151" t="s">
        <v>378</v>
      </c>
      <c r="AT251" s="151" t="s">
        <v>316</v>
      </c>
      <c r="AU251" s="151" t="s">
        <v>86</v>
      </c>
      <c r="AY251" s="13" t="s">
        <v>314</v>
      </c>
      <c r="BE251" s="152">
        <f t="shared" si="44"/>
        <v>0</v>
      </c>
      <c r="BF251" s="152">
        <f t="shared" si="45"/>
        <v>0</v>
      </c>
      <c r="BG251" s="152">
        <f t="shared" si="46"/>
        <v>0</v>
      </c>
      <c r="BH251" s="152">
        <f t="shared" si="47"/>
        <v>0</v>
      </c>
      <c r="BI251" s="152">
        <f t="shared" si="48"/>
        <v>0</v>
      </c>
      <c r="BJ251" s="13" t="s">
        <v>86</v>
      </c>
      <c r="BK251" s="152">
        <f t="shared" si="49"/>
        <v>0</v>
      </c>
      <c r="BL251" s="13" t="s">
        <v>378</v>
      </c>
      <c r="BM251" s="151" t="s">
        <v>2950</v>
      </c>
    </row>
    <row r="252" spans="2:65" s="1" customFormat="1" ht="24.2" customHeight="1">
      <c r="B252" s="28"/>
      <c r="C252" s="139" t="s">
        <v>2134</v>
      </c>
      <c r="D252" s="139" t="s">
        <v>316</v>
      </c>
      <c r="E252" s="140" t="s">
        <v>2147</v>
      </c>
      <c r="F252" s="141" t="s">
        <v>2148</v>
      </c>
      <c r="G252" s="142" t="s">
        <v>396</v>
      </c>
      <c r="H252" s="143">
        <v>6</v>
      </c>
      <c r="I252" s="144"/>
      <c r="J252" s="145">
        <f t="shared" si="40"/>
        <v>0</v>
      </c>
      <c r="K252" s="146"/>
      <c r="L252" s="28"/>
      <c r="M252" s="147" t="s">
        <v>1</v>
      </c>
      <c r="N252" s="148" t="s">
        <v>40</v>
      </c>
      <c r="P252" s="149">
        <f t="shared" si="41"/>
        <v>0</v>
      </c>
      <c r="Q252" s="149">
        <v>0</v>
      </c>
      <c r="R252" s="149">
        <f t="shared" si="42"/>
        <v>0</v>
      </c>
      <c r="S252" s="149">
        <v>0</v>
      </c>
      <c r="T252" s="150">
        <f t="shared" si="43"/>
        <v>0</v>
      </c>
      <c r="AR252" s="151" t="s">
        <v>378</v>
      </c>
      <c r="AT252" s="151" t="s">
        <v>316</v>
      </c>
      <c r="AU252" s="151" t="s">
        <v>86</v>
      </c>
      <c r="AY252" s="13" t="s">
        <v>314</v>
      </c>
      <c r="BE252" s="152">
        <f t="shared" si="44"/>
        <v>0</v>
      </c>
      <c r="BF252" s="152">
        <f t="shared" si="45"/>
        <v>0</v>
      </c>
      <c r="BG252" s="152">
        <f t="shared" si="46"/>
        <v>0</v>
      </c>
      <c r="BH252" s="152">
        <f t="shared" si="47"/>
        <v>0</v>
      </c>
      <c r="BI252" s="152">
        <f t="shared" si="48"/>
        <v>0</v>
      </c>
      <c r="BJ252" s="13" t="s">
        <v>86</v>
      </c>
      <c r="BK252" s="152">
        <f t="shared" si="49"/>
        <v>0</v>
      </c>
      <c r="BL252" s="13" t="s">
        <v>378</v>
      </c>
      <c r="BM252" s="151" t="s">
        <v>2951</v>
      </c>
    </row>
    <row r="253" spans="2:65" s="1" customFormat="1" ht="37.9" customHeight="1">
      <c r="B253" s="28"/>
      <c r="C253" s="158" t="s">
        <v>2138</v>
      </c>
      <c r="D253" s="158" t="s">
        <v>644</v>
      </c>
      <c r="E253" s="159" t="s">
        <v>2151</v>
      </c>
      <c r="F253" s="160" t="s">
        <v>2152</v>
      </c>
      <c r="G253" s="161" t="s">
        <v>396</v>
      </c>
      <c r="H253" s="162">
        <v>6</v>
      </c>
      <c r="I253" s="163"/>
      <c r="J253" s="164">
        <f t="shared" si="40"/>
        <v>0</v>
      </c>
      <c r="K253" s="165"/>
      <c r="L253" s="166"/>
      <c r="M253" s="167" t="s">
        <v>1</v>
      </c>
      <c r="N253" s="168" t="s">
        <v>40</v>
      </c>
      <c r="P253" s="149">
        <f t="shared" si="41"/>
        <v>0</v>
      </c>
      <c r="Q253" s="149">
        <v>0</v>
      </c>
      <c r="R253" s="149">
        <f t="shared" si="42"/>
        <v>0</v>
      </c>
      <c r="S253" s="149">
        <v>0</v>
      </c>
      <c r="T253" s="150">
        <f t="shared" si="43"/>
        <v>0</v>
      </c>
      <c r="AR253" s="151" t="s">
        <v>442</v>
      </c>
      <c r="AT253" s="151" t="s">
        <v>644</v>
      </c>
      <c r="AU253" s="151" t="s">
        <v>86</v>
      </c>
      <c r="AY253" s="13" t="s">
        <v>314</v>
      </c>
      <c r="BE253" s="152">
        <f t="shared" si="44"/>
        <v>0</v>
      </c>
      <c r="BF253" s="152">
        <f t="shared" si="45"/>
        <v>0</v>
      </c>
      <c r="BG253" s="152">
        <f t="shared" si="46"/>
        <v>0</v>
      </c>
      <c r="BH253" s="152">
        <f t="shared" si="47"/>
        <v>0</v>
      </c>
      <c r="BI253" s="152">
        <f t="shared" si="48"/>
        <v>0</v>
      </c>
      <c r="BJ253" s="13" t="s">
        <v>86</v>
      </c>
      <c r="BK253" s="152">
        <f t="shared" si="49"/>
        <v>0</v>
      </c>
      <c r="BL253" s="13" t="s">
        <v>378</v>
      </c>
      <c r="BM253" s="151" t="s">
        <v>2952</v>
      </c>
    </row>
    <row r="254" spans="2:65" s="1" customFormat="1" ht="24.2" customHeight="1">
      <c r="B254" s="28"/>
      <c r="C254" s="139" t="s">
        <v>2142</v>
      </c>
      <c r="D254" s="139" t="s">
        <v>316</v>
      </c>
      <c r="E254" s="140" t="s">
        <v>2155</v>
      </c>
      <c r="F254" s="141" t="s">
        <v>2156</v>
      </c>
      <c r="G254" s="142" t="s">
        <v>396</v>
      </c>
      <c r="H254" s="143">
        <v>1</v>
      </c>
      <c r="I254" s="144"/>
      <c r="J254" s="145">
        <f t="shared" si="40"/>
        <v>0</v>
      </c>
      <c r="K254" s="146"/>
      <c r="L254" s="28"/>
      <c r="M254" s="147" t="s">
        <v>1</v>
      </c>
      <c r="N254" s="148" t="s">
        <v>40</v>
      </c>
      <c r="P254" s="149">
        <f t="shared" si="41"/>
        <v>0</v>
      </c>
      <c r="Q254" s="149">
        <v>0</v>
      </c>
      <c r="R254" s="149">
        <f t="shared" si="42"/>
        <v>0</v>
      </c>
      <c r="S254" s="149">
        <v>0</v>
      </c>
      <c r="T254" s="150">
        <f t="shared" si="43"/>
        <v>0</v>
      </c>
      <c r="AR254" s="151" t="s">
        <v>378</v>
      </c>
      <c r="AT254" s="151" t="s">
        <v>316</v>
      </c>
      <c r="AU254" s="151" t="s">
        <v>86</v>
      </c>
      <c r="AY254" s="13" t="s">
        <v>314</v>
      </c>
      <c r="BE254" s="152">
        <f t="shared" si="44"/>
        <v>0</v>
      </c>
      <c r="BF254" s="152">
        <f t="shared" si="45"/>
        <v>0</v>
      </c>
      <c r="BG254" s="152">
        <f t="shared" si="46"/>
        <v>0</v>
      </c>
      <c r="BH254" s="152">
        <f t="shared" si="47"/>
        <v>0</v>
      </c>
      <c r="BI254" s="152">
        <f t="shared" si="48"/>
        <v>0</v>
      </c>
      <c r="BJ254" s="13" t="s">
        <v>86</v>
      </c>
      <c r="BK254" s="152">
        <f t="shared" si="49"/>
        <v>0</v>
      </c>
      <c r="BL254" s="13" t="s">
        <v>378</v>
      </c>
      <c r="BM254" s="151" t="s">
        <v>2953</v>
      </c>
    </row>
    <row r="255" spans="2:65" s="1" customFormat="1" ht="44.25" customHeight="1">
      <c r="B255" s="28"/>
      <c r="C255" s="158" t="s">
        <v>2146</v>
      </c>
      <c r="D255" s="158" t="s">
        <v>644</v>
      </c>
      <c r="E255" s="159" t="s">
        <v>2159</v>
      </c>
      <c r="F255" s="160" t="s">
        <v>2160</v>
      </c>
      <c r="G255" s="161" t="s">
        <v>396</v>
      </c>
      <c r="H255" s="162">
        <v>1</v>
      </c>
      <c r="I255" s="163"/>
      <c r="J255" s="164">
        <f t="shared" si="40"/>
        <v>0</v>
      </c>
      <c r="K255" s="165"/>
      <c r="L255" s="166"/>
      <c r="M255" s="167" t="s">
        <v>1</v>
      </c>
      <c r="N255" s="168" t="s">
        <v>40</v>
      </c>
      <c r="P255" s="149">
        <f t="shared" si="41"/>
        <v>0</v>
      </c>
      <c r="Q255" s="149">
        <v>0</v>
      </c>
      <c r="R255" s="149">
        <f t="shared" si="42"/>
        <v>0</v>
      </c>
      <c r="S255" s="149">
        <v>0</v>
      </c>
      <c r="T255" s="150">
        <f t="shared" si="43"/>
        <v>0</v>
      </c>
      <c r="AR255" s="151" t="s">
        <v>442</v>
      </c>
      <c r="AT255" s="151" t="s">
        <v>644</v>
      </c>
      <c r="AU255" s="151" t="s">
        <v>86</v>
      </c>
      <c r="AY255" s="13" t="s">
        <v>314</v>
      </c>
      <c r="BE255" s="152">
        <f t="shared" si="44"/>
        <v>0</v>
      </c>
      <c r="BF255" s="152">
        <f t="shared" si="45"/>
        <v>0</v>
      </c>
      <c r="BG255" s="152">
        <f t="shared" si="46"/>
        <v>0</v>
      </c>
      <c r="BH255" s="152">
        <f t="shared" si="47"/>
        <v>0</v>
      </c>
      <c r="BI255" s="152">
        <f t="shared" si="48"/>
        <v>0</v>
      </c>
      <c r="BJ255" s="13" t="s">
        <v>86</v>
      </c>
      <c r="BK255" s="152">
        <f t="shared" si="49"/>
        <v>0</v>
      </c>
      <c r="BL255" s="13" t="s">
        <v>378</v>
      </c>
      <c r="BM255" s="151" t="s">
        <v>2954</v>
      </c>
    </row>
    <row r="256" spans="2:65" s="1" customFormat="1" ht="24.2" customHeight="1">
      <c r="B256" s="28"/>
      <c r="C256" s="139" t="s">
        <v>2150</v>
      </c>
      <c r="D256" s="139" t="s">
        <v>316</v>
      </c>
      <c r="E256" s="140" t="s">
        <v>2163</v>
      </c>
      <c r="F256" s="141" t="s">
        <v>2164</v>
      </c>
      <c r="G256" s="142" t="s">
        <v>396</v>
      </c>
      <c r="H256" s="143">
        <v>1</v>
      </c>
      <c r="I256" s="144"/>
      <c r="J256" s="145">
        <f t="shared" si="40"/>
        <v>0</v>
      </c>
      <c r="K256" s="146"/>
      <c r="L256" s="28"/>
      <c r="M256" s="147" t="s">
        <v>1</v>
      </c>
      <c r="N256" s="148" t="s">
        <v>40</v>
      </c>
      <c r="P256" s="149">
        <f t="shared" si="41"/>
        <v>0</v>
      </c>
      <c r="Q256" s="149">
        <v>0</v>
      </c>
      <c r="R256" s="149">
        <f t="shared" si="42"/>
        <v>0</v>
      </c>
      <c r="S256" s="149">
        <v>0</v>
      </c>
      <c r="T256" s="150">
        <f t="shared" si="43"/>
        <v>0</v>
      </c>
      <c r="AR256" s="151" t="s">
        <v>378</v>
      </c>
      <c r="AT256" s="151" t="s">
        <v>316</v>
      </c>
      <c r="AU256" s="151" t="s">
        <v>86</v>
      </c>
      <c r="AY256" s="13" t="s">
        <v>314</v>
      </c>
      <c r="BE256" s="152">
        <f t="shared" si="44"/>
        <v>0</v>
      </c>
      <c r="BF256" s="152">
        <f t="shared" si="45"/>
        <v>0</v>
      </c>
      <c r="BG256" s="152">
        <f t="shared" si="46"/>
        <v>0</v>
      </c>
      <c r="BH256" s="152">
        <f t="shared" si="47"/>
        <v>0</v>
      </c>
      <c r="BI256" s="152">
        <f t="shared" si="48"/>
        <v>0</v>
      </c>
      <c r="BJ256" s="13" t="s">
        <v>86</v>
      </c>
      <c r="BK256" s="152">
        <f t="shared" si="49"/>
        <v>0</v>
      </c>
      <c r="BL256" s="13" t="s">
        <v>378</v>
      </c>
      <c r="BM256" s="151" t="s">
        <v>2955</v>
      </c>
    </row>
    <row r="257" spans="2:65" s="1" customFormat="1" ht="24.2" customHeight="1">
      <c r="B257" s="28"/>
      <c r="C257" s="158" t="s">
        <v>2154</v>
      </c>
      <c r="D257" s="158" t="s">
        <v>644</v>
      </c>
      <c r="E257" s="159" t="s">
        <v>2167</v>
      </c>
      <c r="F257" s="160" t="s">
        <v>2168</v>
      </c>
      <c r="G257" s="161" t="s">
        <v>396</v>
      </c>
      <c r="H257" s="162">
        <v>1</v>
      </c>
      <c r="I257" s="163"/>
      <c r="J257" s="164">
        <f t="shared" si="40"/>
        <v>0</v>
      </c>
      <c r="K257" s="165"/>
      <c r="L257" s="166"/>
      <c r="M257" s="167" t="s">
        <v>1</v>
      </c>
      <c r="N257" s="168" t="s">
        <v>40</v>
      </c>
      <c r="P257" s="149">
        <f t="shared" si="41"/>
        <v>0</v>
      </c>
      <c r="Q257" s="149">
        <v>0</v>
      </c>
      <c r="R257" s="149">
        <f t="shared" si="42"/>
        <v>0</v>
      </c>
      <c r="S257" s="149">
        <v>0</v>
      </c>
      <c r="T257" s="150">
        <f t="shared" si="43"/>
        <v>0</v>
      </c>
      <c r="AR257" s="151" t="s">
        <v>442</v>
      </c>
      <c r="AT257" s="151" t="s">
        <v>644</v>
      </c>
      <c r="AU257" s="151" t="s">
        <v>86</v>
      </c>
      <c r="AY257" s="13" t="s">
        <v>314</v>
      </c>
      <c r="BE257" s="152">
        <f t="shared" si="44"/>
        <v>0</v>
      </c>
      <c r="BF257" s="152">
        <f t="shared" si="45"/>
        <v>0</v>
      </c>
      <c r="BG257" s="152">
        <f t="shared" si="46"/>
        <v>0</v>
      </c>
      <c r="BH257" s="152">
        <f t="shared" si="47"/>
        <v>0</v>
      </c>
      <c r="BI257" s="152">
        <f t="shared" si="48"/>
        <v>0</v>
      </c>
      <c r="BJ257" s="13" t="s">
        <v>86</v>
      </c>
      <c r="BK257" s="152">
        <f t="shared" si="49"/>
        <v>0</v>
      </c>
      <c r="BL257" s="13" t="s">
        <v>378</v>
      </c>
      <c r="BM257" s="151" t="s">
        <v>2956</v>
      </c>
    </row>
    <row r="258" spans="2:65" s="1" customFormat="1" ht="24.2" customHeight="1">
      <c r="B258" s="28"/>
      <c r="C258" s="139" t="s">
        <v>2158</v>
      </c>
      <c r="D258" s="139" t="s">
        <v>316</v>
      </c>
      <c r="E258" s="140" t="s">
        <v>2171</v>
      </c>
      <c r="F258" s="141" t="s">
        <v>1344</v>
      </c>
      <c r="G258" s="142" t="s">
        <v>1497</v>
      </c>
      <c r="H258" s="171"/>
      <c r="I258" s="144"/>
      <c r="J258" s="145">
        <f t="shared" si="40"/>
        <v>0</v>
      </c>
      <c r="K258" s="146"/>
      <c r="L258" s="28"/>
      <c r="M258" s="147" t="s">
        <v>1</v>
      </c>
      <c r="N258" s="148" t="s">
        <v>40</v>
      </c>
      <c r="P258" s="149">
        <f t="shared" si="41"/>
        <v>0</v>
      </c>
      <c r="Q258" s="149">
        <v>0</v>
      </c>
      <c r="R258" s="149">
        <f t="shared" si="42"/>
        <v>0</v>
      </c>
      <c r="S258" s="149">
        <v>0</v>
      </c>
      <c r="T258" s="150">
        <f t="shared" si="43"/>
        <v>0</v>
      </c>
      <c r="AR258" s="151" t="s">
        <v>378</v>
      </c>
      <c r="AT258" s="151" t="s">
        <v>316</v>
      </c>
      <c r="AU258" s="151" t="s">
        <v>86</v>
      </c>
      <c r="AY258" s="13" t="s">
        <v>314</v>
      </c>
      <c r="BE258" s="152">
        <f t="shared" si="44"/>
        <v>0</v>
      </c>
      <c r="BF258" s="152">
        <f t="shared" si="45"/>
        <v>0</v>
      </c>
      <c r="BG258" s="152">
        <f t="shared" si="46"/>
        <v>0</v>
      </c>
      <c r="BH258" s="152">
        <f t="shared" si="47"/>
        <v>0</v>
      </c>
      <c r="BI258" s="152">
        <f t="shared" si="48"/>
        <v>0</v>
      </c>
      <c r="BJ258" s="13" t="s">
        <v>86</v>
      </c>
      <c r="BK258" s="152">
        <f t="shared" si="49"/>
        <v>0</v>
      </c>
      <c r="BL258" s="13" t="s">
        <v>378</v>
      </c>
      <c r="BM258" s="151" t="s">
        <v>2957</v>
      </c>
    </row>
    <row r="259" spans="2:65" s="1" customFormat="1" ht="24.2" customHeight="1">
      <c r="B259" s="28"/>
      <c r="C259" s="139" t="s">
        <v>2162</v>
      </c>
      <c r="D259" s="139" t="s">
        <v>316</v>
      </c>
      <c r="E259" s="140" t="s">
        <v>2174</v>
      </c>
      <c r="F259" s="141" t="s">
        <v>2175</v>
      </c>
      <c r="G259" s="142" t="s">
        <v>1497</v>
      </c>
      <c r="H259" s="171"/>
      <c r="I259" s="144"/>
      <c r="J259" s="145">
        <f t="shared" si="40"/>
        <v>0</v>
      </c>
      <c r="K259" s="146"/>
      <c r="L259" s="28"/>
      <c r="M259" s="147" t="s">
        <v>1</v>
      </c>
      <c r="N259" s="148" t="s">
        <v>40</v>
      </c>
      <c r="P259" s="149">
        <f t="shared" si="41"/>
        <v>0</v>
      </c>
      <c r="Q259" s="149">
        <v>0</v>
      </c>
      <c r="R259" s="149">
        <f t="shared" si="42"/>
        <v>0</v>
      </c>
      <c r="S259" s="149">
        <v>0</v>
      </c>
      <c r="T259" s="150">
        <f t="shared" si="43"/>
        <v>0</v>
      </c>
      <c r="AR259" s="151" t="s">
        <v>378</v>
      </c>
      <c r="AT259" s="151" t="s">
        <v>316</v>
      </c>
      <c r="AU259" s="151" t="s">
        <v>86</v>
      </c>
      <c r="AY259" s="13" t="s">
        <v>314</v>
      </c>
      <c r="BE259" s="152">
        <f t="shared" si="44"/>
        <v>0</v>
      </c>
      <c r="BF259" s="152">
        <f t="shared" si="45"/>
        <v>0</v>
      </c>
      <c r="BG259" s="152">
        <f t="shared" si="46"/>
        <v>0</v>
      </c>
      <c r="BH259" s="152">
        <f t="shared" si="47"/>
        <v>0</v>
      </c>
      <c r="BI259" s="152">
        <f t="shared" si="48"/>
        <v>0</v>
      </c>
      <c r="BJ259" s="13" t="s">
        <v>86</v>
      </c>
      <c r="BK259" s="152">
        <f t="shared" si="49"/>
        <v>0</v>
      </c>
      <c r="BL259" s="13" t="s">
        <v>378</v>
      </c>
      <c r="BM259" s="151" t="s">
        <v>2958</v>
      </c>
    </row>
    <row r="260" spans="2:65" s="11" customFormat="1" ht="25.9" customHeight="1">
      <c r="B260" s="127"/>
      <c r="D260" s="128" t="s">
        <v>73</v>
      </c>
      <c r="E260" s="129" t="s">
        <v>1663</v>
      </c>
      <c r="F260" s="129" t="s">
        <v>1664</v>
      </c>
      <c r="I260" s="130"/>
      <c r="J260" s="131">
        <f>BK260</f>
        <v>0</v>
      </c>
      <c r="L260" s="127"/>
      <c r="M260" s="132"/>
      <c r="P260" s="133">
        <f>P261</f>
        <v>0</v>
      </c>
      <c r="R260" s="133">
        <f>R261</f>
        <v>0</v>
      </c>
      <c r="T260" s="134">
        <f>T261</f>
        <v>0</v>
      </c>
      <c r="AR260" s="128" t="s">
        <v>90</v>
      </c>
      <c r="AT260" s="135" t="s">
        <v>73</v>
      </c>
      <c r="AU260" s="135" t="s">
        <v>74</v>
      </c>
      <c r="AY260" s="128" t="s">
        <v>314</v>
      </c>
      <c r="BK260" s="136">
        <f>BK261</f>
        <v>0</v>
      </c>
    </row>
    <row r="261" spans="2:65" s="1" customFormat="1" ht="16.5" customHeight="1">
      <c r="B261" s="28"/>
      <c r="C261" s="139" t="s">
        <v>2166</v>
      </c>
      <c r="D261" s="139" t="s">
        <v>316</v>
      </c>
      <c r="E261" s="140" t="s">
        <v>1678</v>
      </c>
      <c r="F261" s="141" t="s">
        <v>1679</v>
      </c>
      <c r="G261" s="142" t="s">
        <v>1497</v>
      </c>
      <c r="H261" s="171"/>
      <c r="I261" s="144"/>
      <c r="J261" s="145">
        <f>ROUND(I261*H261,2)</f>
        <v>0</v>
      </c>
      <c r="K261" s="146"/>
      <c r="L261" s="28"/>
      <c r="M261" s="147" t="s">
        <v>1</v>
      </c>
      <c r="N261" s="148" t="s">
        <v>40</v>
      </c>
      <c r="P261" s="149">
        <f>O261*H261</f>
        <v>0</v>
      </c>
      <c r="Q261" s="149">
        <v>0</v>
      </c>
      <c r="R261" s="149">
        <f>Q261*H261</f>
        <v>0</v>
      </c>
      <c r="S261" s="149">
        <v>0</v>
      </c>
      <c r="T261" s="150">
        <f>S261*H261</f>
        <v>0</v>
      </c>
      <c r="AR261" s="151" t="s">
        <v>1198</v>
      </c>
      <c r="AT261" s="151" t="s">
        <v>316</v>
      </c>
      <c r="AU261" s="151" t="s">
        <v>81</v>
      </c>
      <c r="AY261" s="13" t="s">
        <v>314</v>
      </c>
      <c r="BE261" s="152">
        <f>IF(N261="základná",J261,0)</f>
        <v>0</v>
      </c>
      <c r="BF261" s="152">
        <f>IF(N261="znížená",J261,0)</f>
        <v>0</v>
      </c>
      <c r="BG261" s="152">
        <f>IF(N261="zákl. prenesená",J261,0)</f>
        <v>0</v>
      </c>
      <c r="BH261" s="152">
        <f>IF(N261="zníž. prenesená",J261,0)</f>
        <v>0</v>
      </c>
      <c r="BI261" s="152">
        <f>IF(N261="nulová",J261,0)</f>
        <v>0</v>
      </c>
      <c r="BJ261" s="13" t="s">
        <v>86</v>
      </c>
      <c r="BK261" s="152">
        <f>ROUND(I261*H261,2)</f>
        <v>0</v>
      </c>
      <c r="BL261" s="13" t="s">
        <v>1198</v>
      </c>
      <c r="BM261" s="151" t="s">
        <v>2959</v>
      </c>
    </row>
    <row r="262" spans="2:65" s="11" customFormat="1" ht="25.9" customHeight="1">
      <c r="B262" s="127"/>
      <c r="D262" s="128" t="s">
        <v>73</v>
      </c>
      <c r="E262" s="129" t="s">
        <v>644</v>
      </c>
      <c r="F262" s="129" t="s">
        <v>1464</v>
      </c>
      <c r="I262" s="130"/>
      <c r="J262" s="131">
        <f>BK262</f>
        <v>0</v>
      </c>
      <c r="L262" s="127"/>
      <c r="M262" s="132"/>
      <c r="P262" s="133">
        <v>0</v>
      </c>
      <c r="R262" s="133">
        <v>0</v>
      </c>
      <c r="T262" s="134">
        <v>0</v>
      </c>
      <c r="AR262" s="128" t="s">
        <v>90</v>
      </c>
      <c r="AT262" s="135" t="s">
        <v>73</v>
      </c>
      <c r="AU262" s="135" t="s">
        <v>74</v>
      </c>
      <c r="AY262" s="128" t="s">
        <v>314</v>
      </c>
      <c r="BK262" s="136">
        <v>0</v>
      </c>
    </row>
    <row r="263" spans="2:65" s="11" customFormat="1" ht="25.9" customHeight="1">
      <c r="B263" s="127"/>
      <c r="D263" s="128" t="s">
        <v>73</v>
      </c>
      <c r="E263" s="129" t="s">
        <v>1450</v>
      </c>
      <c r="F263" s="129" t="s">
        <v>1451</v>
      </c>
      <c r="I263" s="130"/>
      <c r="J263" s="131">
        <f>BK263</f>
        <v>0</v>
      </c>
      <c r="L263" s="127"/>
      <c r="M263" s="132"/>
      <c r="P263" s="133">
        <f>P264</f>
        <v>0</v>
      </c>
      <c r="R263" s="133">
        <f>R264</f>
        <v>0</v>
      </c>
      <c r="T263" s="134">
        <f>T264</f>
        <v>0</v>
      </c>
      <c r="AR263" s="128" t="s">
        <v>95</v>
      </c>
      <c r="AT263" s="135" t="s">
        <v>73</v>
      </c>
      <c r="AU263" s="135" t="s">
        <v>74</v>
      </c>
      <c r="AY263" s="128" t="s">
        <v>314</v>
      </c>
      <c r="BK263" s="136">
        <f>BK264</f>
        <v>0</v>
      </c>
    </row>
    <row r="264" spans="2:65" s="1" customFormat="1" ht="33" customHeight="1">
      <c r="B264" s="28"/>
      <c r="C264" s="139" t="s">
        <v>2170</v>
      </c>
      <c r="D264" s="139" t="s">
        <v>316</v>
      </c>
      <c r="E264" s="140" t="s">
        <v>2180</v>
      </c>
      <c r="F264" s="141" t="s">
        <v>2181</v>
      </c>
      <c r="G264" s="142" t="s">
        <v>1454</v>
      </c>
      <c r="H264" s="143">
        <v>8</v>
      </c>
      <c r="I264" s="144"/>
      <c r="J264" s="145">
        <f>ROUND(I264*H264,2)</f>
        <v>0</v>
      </c>
      <c r="K264" s="146"/>
      <c r="L264" s="28"/>
      <c r="M264" s="153" t="s">
        <v>1</v>
      </c>
      <c r="N264" s="154" t="s">
        <v>40</v>
      </c>
      <c r="O264" s="155"/>
      <c r="P264" s="156">
        <f>O264*H264</f>
        <v>0</v>
      </c>
      <c r="Q264" s="156">
        <v>0</v>
      </c>
      <c r="R264" s="156">
        <f>Q264*H264</f>
        <v>0</v>
      </c>
      <c r="S264" s="156">
        <v>0</v>
      </c>
      <c r="T264" s="157">
        <f>S264*H264</f>
        <v>0</v>
      </c>
      <c r="AR264" s="151" t="s">
        <v>1692</v>
      </c>
      <c r="AT264" s="151" t="s">
        <v>316</v>
      </c>
      <c r="AU264" s="151" t="s">
        <v>81</v>
      </c>
      <c r="AY264" s="13" t="s">
        <v>314</v>
      </c>
      <c r="BE264" s="152">
        <f>IF(N264="základná",J264,0)</f>
        <v>0</v>
      </c>
      <c r="BF264" s="152">
        <f>IF(N264="znížená",J264,0)</f>
        <v>0</v>
      </c>
      <c r="BG264" s="152">
        <f>IF(N264="zákl. prenesená",J264,0)</f>
        <v>0</v>
      </c>
      <c r="BH264" s="152">
        <f>IF(N264="zníž. prenesená",J264,0)</f>
        <v>0</v>
      </c>
      <c r="BI264" s="152">
        <f>IF(N264="nulová",J264,0)</f>
        <v>0</v>
      </c>
      <c r="BJ264" s="13" t="s">
        <v>86</v>
      </c>
      <c r="BK264" s="152">
        <f>ROUND(I264*H264,2)</f>
        <v>0</v>
      </c>
      <c r="BL264" s="13" t="s">
        <v>1692</v>
      </c>
      <c r="BM264" s="151" t="s">
        <v>2960</v>
      </c>
    </row>
    <row r="265" spans="2:65" s="1" customFormat="1" ht="6.95" customHeight="1">
      <c r="B265" s="43"/>
      <c r="C265" s="44"/>
      <c r="D265" s="44"/>
      <c r="E265" s="44"/>
      <c r="F265" s="44"/>
      <c r="G265" s="44"/>
      <c r="H265" s="44"/>
      <c r="I265" s="44"/>
      <c r="J265" s="44"/>
      <c r="K265" s="44"/>
      <c r="L265" s="28"/>
    </row>
  </sheetData>
  <sheetProtection algorithmName="SHA-512" hashValue="MOlPnN/YMvIg0K0A/1K6Rq3bLaKGM+t/RSs87SjAi0R8f1TjiV2i6iGz93SGmTwddpGkCwTFJNf/mFQoyhYnbg==" saltValue="55pIghng6tflgaZGPwguf6+EvV64H7ZjquzZSpTnvaaE8WOpenv5mH3yhRN3g2Cdm2JGeX11q1C+ulQzrqiJzg==" spinCount="100000" sheet="1" objects="1" scenarios="1" formatColumns="0" formatRows="0" autoFilter="0"/>
  <autoFilter ref="C135:K264" xr:uid="{00000000-0009-0000-0000-000015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20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159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2334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30" hidden="1" customHeight="1">
      <c r="B13" s="28"/>
      <c r="E13" s="289" t="s">
        <v>2961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ROUND((SUM(BE136:BE203)),  2)</f>
        <v>0</v>
      </c>
      <c r="G37" s="96"/>
      <c r="H37" s="96"/>
      <c r="I37" s="97">
        <v>0.2</v>
      </c>
      <c r="J37" s="95">
        <f>ROUND(((SUM(BE136:BE203))*I37),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ROUND((SUM(BF136:BF203)),  2)</f>
        <v>0</v>
      </c>
      <c r="G38" s="96"/>
      <c r="H38" s="96"/>
      <c r="I38" s="97">
        <v>0.2</v>
      </c>
      <c r="J38" s="95">
        <f>ROUND(((SUM(BF136:BF203))*I38),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ROUND((SUM(BG136:BG203)),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ROUND((SUM(BH136:BH203)),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ROUND((SUM(BI136:BI203)),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2334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30" hidden="1" customHeight="1">
      <c r="B91" s="28"/>
      <c r="E91" s="289" t="str">
        <f>E13</f>
        <v>SO.102_ZTI2 - Rozvody vody, kanal. a techn.potrubia v základoch SO 102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899999999999999" hidden="1" customHeight="1">
      <c r="B104" s="114"/>
      <c r="D104" s="115" t="s">
        <v>1220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47" s="9" customFormat="1" ht="19.899999999999999" hidden="1" customHeight="1">
      <c r="B105" s="114"/>
      <c r="D105" s="115" t="s">
        <v>290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8" customFormat="1" ht="24.95" hidden="1" customHeight="1">
      <c r="B106" s="110"/>
      <c r="D106" s="111" t="s">
        <v>2184</v>
      </c>
      <c r="E106" s="112"/>
      <c r="F106" s="112"/>
      <c r="G106" s="112"/>
      <c r="H106" s="112"/>
      <c r="I106" s="112"/>
      <c r="J106" s="113">
        <f>J160</f>
        <v>0</v>
      </c>
      <c r="L106" s="110"/>
    </row>
    <row r="107" spans="2:47" s="8" customFormat="1" ht="24.95" hidden="1" customHeight="1">
      <c r="B107" s="110"/>
      <c r="D107" s="111" t="s">
        <v>2185</v>
      </c>
      <c r="E107" s="112"/>
      <c r="F107" s="112"/>
      <c r="G107" s="112"/>
      <c r="H107" s="112"/>
      <c r="I107" s="112"/>
      <c r="J107" s="113">
        <f>J162</f>
        <v>0</v>
      </c>
      <c r="L107" s="110"/>
    </row>
    <row r="108" spans="2:47" s="8" customFormat="1" ht="24.95" hidden="1" customHeight="1">
      <c r="B108" s="110"/>
      <c r="D108" s="111" t="s">
        <v>292</v>
      </c>
      <c r="E108" s="112"/>
      <c r="F108" s="112"/>
      <c r="G108" s="112"/>
      <c r="H108" s="112"/>
      <c r="I108" s="112"/>
      <c r="J108" s="113">
        <f>J171</f>
        <v>0</v>
      </c>
      <c r="L108" s="110"/>
    </row>
    <row r="109" spans="2:47" s="9" customFormat="1" ht="19.899999999999999" hidden="1" customHeight="1">
      <c r="B109" s="114"/>
      <c r="D109" s="115" t="s">
        <v>294</v>
      </c>
      <c r="E109" s="116"/>
      <c r="F109" s="116"/>
      <c r="G109" s="116"/>
      <c r="H109" s="116"/>
      <c r="I109" s="116"/>
      <c r="J109" s="117">
        <f>J172</f>
        <v>0</v>
      </c>
      <c r="L109" s="114"/>
    </row>
    <row r="110" spans="2:47" s="8" customFormat="1" ht="24.95" hidden="1" customHeight="1">
      <c r="B110" s="110"/>
      <c r="D110" s="111" t="s">
        <v>1462</v>
      </c>
      <c r="E110" s="112"/>
      <c r="F110" s="112"/>
      <c r="G110" s="112"/>
      <c r="H110" s="112"/>
      <c r="I110" s="112"/>
      <c r="J110" s="113">
        <f>J194</f>
        <v>0</v>
      </c>
      <c r="L110" s="110"/>
    </row>
    <row r="111" spans="2:47" s="9" customFormat="1" ht="19.899999999999999" hidden="1" customHeight="1">
      <c r="B111" s="114"/>
      <c r="D111" s="115" t="s">
        <v>1474</v>
      </c>
      <c r="E111" s="116"/>
      <c r="F111" s="116"/>
      <c r="G111" s="116"/>
      <c r="H111" s="116"/>
      <c r="I111" s="116"/>
      <c r="J111" s="117">
        <f>J195</f>
        <v>0</v>
      </c>
      <c r="L111" s="114"/>
    </row>
    <row r="112" spans="2:47" s="8" customFormat="1" ht="24.95" hidden="1" customHeight="1">
      <c r="B112" s="110"/>
      <c r="D112" s="111" t="s">
        <v>1225</v>
      </c>
      <c r="E112" s="112"/>
      <c r="F112" s="112"/>
      <c r="G112" s="112"/>
      <c r="H112" s="112"/>
      <c r="I112" s="112"/>
      <c r="J112" s="113">
        <f>J202</f>
        <v>0</v>
      </c>
      <c r="L112" s="110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301" t="str">
        <f>E7</f>
        <v>Rozšírenie kapacít MŠ Oštepová 1, Košice</v>
      </c>
      <c r="F122" s="302"/>
      <c r="G122" s="302"/>
      <c r="H122" s="302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301" t="s">
        <v>278</v>
      </c>
      <c r="F124" s="265"/>
      <c r="G124" s="265"/>
      <c r="H124" s="265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271" t="s">
        <v>2334</v>
      </c>
      <c r="F126" s="303"/>
      <c r="G126" s="303"/>
      <c r="H126" s="303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30" customHeight="1">
      <c r="B128" s="28"/>
      <c r="E128" s="289" t="str">
        <f>E13</f>
        <v>SO.102_ZTI2 - Rozvody vody, kanal. a techn.potrubia v základoch SO 102</v>
      </c>
      <c r="F128" s="303"/>
      <c r="G128" s="303"/>
      <c r="H128" s="303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P137+P160+P162+P171+P194+P202</f>
        <v>0</v>
      </c>
      <c r="Q136" s="52"/>
      <c r="R136" s="124">
        <f>R137+R160+R162+R171+R194+R202</f>
        <v>0</v>
      </c>
      <c r="S136" s="52"/>
      <c r="T136" s="125">
        <f>T137+T160+T162+T171+T194+T202</f>
        <v>0</v>
      </c>
      <c r="AT136" s="13" t="s">
        <v>73</v>
      </c>
      <c r="AU136" s="13" t="s">
        <v>287</v>
      </c>
      <c r="BK136" s="126">
        <f>BK137+BK160+BK162+BK171+BK194+BK202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P138+P149+P152+P156</f>
        <v>0</v>
      </c>
      <c r="R137" s="133">
        <f>R138+R149+R152+R156</f>
        <v>0</v>
      </c>
      <c r="T137" s="134">
        <f>T138+T149+T152+T156</f>
        <v>0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BK138+BK149+BK152+BK156</f>
        <v>0</v>
      </c>
    </row>
    <row r="138" spans="2:65" s="11" customFormat="1" ht="22.9" customHeight="1">
      <c r="B138" s="127"/>
      <c r="D138" s="128" t="s">
        <v>73</v>
      </c>
      <c r="E138" s="137" t="s">
        <v>81</v>
      </c>
      <c r="F138" s="137" t="s">
        <v>315</v>
      </c>
      <c r="I138" s="130"/>
      <c r="J138" s="138">
        <f>BK138</f>
        <v>0</v>
      </c>
      <c r="L138" s="127"/>
      <c r="M138" s="132"/>
      <c r="P138" s="133">
        <f>SUM(P139:P148)</f>
        <v>0</v>
      </c>
      <c r="R138" s="133">
        <f>SUM(R139:R148)</f>
        <v>0</v>
      </c>
      <c r="T138" s="134">
        <f>SUM(T139:T148)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SUM(BK139:BK148)</f>
        <v>0</v>
      </c>
    </row>
    <row r="139" spans="2:65" s="1" customFormat="1" ht="24.2" customHeight="1">
      <c r="B139" s="28"/>
      <c r="C139" s="139" t="s">
        <v>81</v>
      </c>
      <c r="D139" s="139" t="s">
        <v>316</v>
      </c>
      <c r="E139" s="140" t="s">
        <v>2186</v>
      </c>
      <c r="F139" s="141" t="s">
        <v>2187</v>
      </c>
      <c r="G139" s="142" t="s">
        <v>319</v>
      </c>
      <c r="H139" s="143">
        <v>15.6</v>
      </c>
      <c r="I139" s="144"/>
      <c r="J139" s="145">
        <f t="shared" ref="J139:J148" si="0">ROUND(I139*H139,2)</f>
        <v>0</v>
      </c>
      <c r="K139" s="146"/>
      <c r="L139" s="28"/>
      <c r="M139" s="147" t="s">
        <v>1</v>
      </c>
      <c r="N139" s="148" t="s">
        <v>40</v>
      </c>
      <c r="P139" s="149">
        <f t="shared" ref="P139:P148" si="1">O139*H139</f>
        <v>0</v>
      </c>
      <c r="Q139" s="149">
        <v>0</v>
      </c>
      <c r="R139" s="149">
        <f t="shared" ref="R139:R148" si="2">Q139*H139</f>
        <v>0</v>
      </c>
      <c r="S139" s="149">
        <v>0</v>
      </c>
      <c r="T139" s="150">
        <f t="shared" ref="T139:T148" si="3"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ref="BE139:BE148" si="4">IF(N139="základná",J139,0)</f>
        <v>0</v>
      </c>
      <c r="BF139" s="152">
        <f t="shared" ref="BF139:BF148" si="5">IF(N139="znížená",J139,0)</f>
        <v>0</v>
      </c>
      <c r="BG139" s="152">
        <f t="shared" ref="BG139:BG148" si="6">IF(N139="zákl. prenesená",J139,0)</f>
        <v>0</v>
      </c>
      <c r="BH139" s="152">
        <f t="shared" ref="BH139:BH148" si="7">IF(N139="zníž. prenesená",J139,0)</f>
        <v>0</v>
      </c>
      <c r="BI139" s="152">
        <f t="shared" ref="BI139:BI148" si="8">IF(N139="nulová",J139,0)</f>
        <v>0</v>
      </c>
      <c r="BJ139" s="13" t="s">
        <v>86</v>
      </c>
      <c r="BK139" s="152">
        <f t="shared" ref="BK139:BK148" si="9">ROUND(I139*H139,2)</f>
        <v>0</v>
      </c>
      <c r="BL139" s="13" t="s">
        <v>95</v>
      </c>
      <c r="BM139" s="151" t="s">
        <v>2962</v>
      </c>
    </row>
    <row r="140" spans="2:65" s="1" customFormat="1" ht="33" customHeight="1">
      <c r="B140" s="28"/>
      <c r="C140" s="139" t="s">
        <v>86</v>
      </c>
      <c r="D140" s="139" t="s">
        <v>316</v>
      </c>
      <c r="E140" s="140" t="s">
        <v>2189</v>
      </c>
      <c r="F140" s="141" t="s">
        <v>2190</v>
      </c>
      <c r="G140" s="142" t="s">
        <v>319</v>
      </c>
      <c r="H140" s="143">
        <v>15.6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2963</v>
      </c>
    </row>
    <row r="141" spans="2:65" s="1" customFormat="1" ht="21.75" customHeight="1">
      <c r="B141" s="28"/>
      <c r="C141" s="139" t="s">
        <v>90</v>
      </c>
      <c r="D141" s="139" t="s">
        <v>316</v>
      </c>
      <c r="E141" s="140" t="s">
        <v>2964</v>
      </c>
      <c r="F141" s="141" t="s">
        <v>2965</v>
      </c>
      <c r="G141" s="142" t="s">
        <v>319</v>
      </c>
      <c r="H141" s="143">
        <v>3.64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2966</v>
      </c>
    </row>
    <row r="142" spans="2:65" s="1" customFormat="1" ht="37.9" customHeight="1">
      <c r="B142" s="28"/>
      <c r="C142" s="139" t="s">
        <v>95</v>
      </c>
      <c r="D142" s="139" t="s">
        <v>316</v>
      </c>
      <c r="E142" s="140" t="s">
        <v>324</v>
      </c>
      <c r="F142" s="141" t="s">
        <v>325</v>
      </c>
      <c r="G142" s="142" t="s">
        <v>319</v>
      </c>
      <c r="H142" s="143">
        <v>29.12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2967</v>
      </c>
    </row>
    <row r="143" spans="2:65" s="1" customFormat="1" ht="24.2" customHeight="1">
      <c r="B143" s="28"/>
      <c r="C143" s="139" t="s">
        <v>330</v>
      </c>
      <c r="D143" s="139" t="s">
        <v>316</v>
      </c>
      <c r="E143" s="140" t="s">
        <v>2198</v>
      </c>
      <c r="F143" s="141" t="s">
        <v>2199</v>
      </c>
      <c r="G143" s="142" t="s">
        <v>319</v>
      </c>
      <c r="H143" s="143">
        <v>3.64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2968</v>
      </c>
    </row>
    <row r="144" spans="2:65" s="1" customFormat="1" ht="16.5" customHeight="1">
      <c r="B144" s="28"/>
      <c r="C144" s="139" t="s">
        <v>337</v>
      </c>
      <c r="D144" s="139" t="s">
        <v>316</v>
      </c>
      <c r="E144" s="140" t="s">
        <v>2201</v>
      </c>
      <c r="F144" s="141" t="s">
        <v>328</v>
      </c>
      <c r="G144" s="142" t="s">
        <v>319</v>
      </c>
      <c r="H144" s="143">
        <v>3.64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2969</v>
      </c>
    </row>
    <row r="145" spans="2:65" s="1" customFormat="1" ht="24.2" customHeight="1">
      <c r="B145" s="28"/>
      <c r="C145" s="139" t="s">
        <v>342</v>
      </c>
      <c r="D145" s="139" t="s">
        <v>316</v>
      </c>
      <c r="E145" s="140" t="s">
        <v>331</v>
      </c>
      <c r="F145" s="141" t="s">
        <v>332</v>
      </c>
      <c r="G145" s="142" t="s">
        <v>333</v>
      </c>
      <c r="H145" s="143">
        <v>6.5519999999999996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2970</v>
      </c>
    </row>
    <row r="146" spans="2:65" s="1" customFormat="1" ht="24.2" customHeight="1">
      <c r="B146" s="28"/>
      <c r="C146" s="139" t="s">
        <v>346</v>
      </c>
      <c r="D146" s="139" t="s">
        <v>316</v>
      </c>
      <c r="E146" s="140" t="s">
        <v>2204</v>
      </c>
      <c r="F146" s="141" t="s">
        <v>1227</v>
      </c>
      <c r="G146" s="142" t="s">
        <v>319</v>
      </c>
      <c r="H146" s="143">
        <v>11.96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2971</v>
      </c>
    </row>
    <row r="147" spans="2:65" s="1" customFormat="1" ht="24.2" customHeight="1">
      <c r="B147" s="28"/>
      <c r="C147" s="139" t="s">
        <v>335</v>
      </c>
      <c r="D147" s="139" t="s">
        <v>316</v>
      </c>
      <c r="E147" s="140" t="s">
        <v>2206</v>
      </c>
      <c r="F147" s="141" t="s">
        <v>2207</v>
      </c>
      <c r="G147" s="142" t="s">
        <v>319</v>
      </c>
      <c r="H147" s="143">
        <v>2.08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2972</v>
      </c>
    </row>
    <row r="148" spans="2:65" s="1" customFormat="1" ht="16.5" customHeight="1">
      <c r="B148" s="28"/>
      <c r="C148" s="158" t="s">
        <v>353</v>
      </c>
      <c r="D148" s="158" t="s">
        <v>644</v>
      </c>
      <c r="E148" s="159" t="s">
        <v>2209</v>
      </c>
      <c r="F148" s="160" t="s">
        <v>2210</v>
      </c>
      <c r="G148" s="161" t="s">
        <v>319</v>
      </c>
      <c r="H148" s="162">
        <v>2.496</v>
      </c>
      <c r="I148" s="163"/>
      <c r="J148" s="164">
        <f t="shared" si="0"/>
        <v>0</v>
      </c>
      <c r="K148" s="165"/>
      <c r="L148" s="166"/>
      <c r="M148" s="167" t="s">
        <v>1</v>
      </c>
      <c r="N148" s="16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346</v>
      </c>
      <c r="AT148" s="151" t="s">
        <v>644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2973</v>
      </c>
    </row>
    <row r="149" spans="2:65" s="11" customFormat="1" ht="22.9" customHeight="1">
      <c r="B149" s="127"/>
      <c r="D149" s="128" t="s">
        <v>73</v>
      </c>
      <c r="E149" s="137" t="s">
        <v>86</v>
      </c>
      <c r="F149" s="137" t="s">
        <v>1232</v>
      </c>
      <c r="I149" s="130"/>
      <c r="J149" s="138">
        <f>BK149</f>
        <v>0</v>
      </c>
      <c r="L149" s="127"/>
      <c r="M149" s="132"/>
      <c r="P149" s="133">
        <f>SUM(P150:P151)</f>
        <v>0</v>
      </c>
      <c r="R149" s="133">
        <f>SUM(R150:R151)</f>
        <v>0</v>
      </c>
      <c r="T149" s="134">
        <f>SUM(T150:T151)</f>
        <v>0</v>
      </c>
      <c r="AR149" s="128" t="s">
        <v>81</v>
      </c>
      <c r="AT149" s="135" t="s">
        <v>73</v>
      </c>
      <c r="AU149" s="135" t="s">
        <v>81</v>
      </c>
      <c r="AY149" s="128" t="s">
        <v>314</v>
      </c>
      <c r="BK149" s="136">
        <f>SUM(BK150:BK151)</f>
        <v>0</v>
      </c>
    </row>
    <row r="150" spans="2:65" s="1" customFormat="1" ht="33" customHeight="1">
      <c r="B150" s="28"/>
      <c r="C150" s="139" t="s">
        <v>357</v>
      </c>
      <c r="D150" s="139" t="s">
        <v>316</v>
      </c>
      <c r="E150" s="140" t="s">
        <v>2212</v>
      </c>
      <c r="F150" s="141" t="s">
        <v>2974</v>
      </c>
      <c r="G150" s="142" t="s">
        <v>396</v>
      </c>
      <c r="H150" s="143">
        <v>2</v>
      </c>
      <c r="I150" s="144"/>
      <c r="J150" s="145">
        <f>ROUND(I150*H150,2)</f>
        <v>0</v>
      </c>
      <c r="K150" s="146"/>
      <c r="L150" s="28"/>
      <c r="M150" s="147" t="s">
        <v>1</v>
      </c>
      <c r="N150" s="148" t="s">
        <v>40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95</v>
      </c>
      <c r="BM150" s="151" t="s">
        <v>2975</v>
      </c>
    </row>
    <row r="151" spans="2:65" s="1" customFormat="1" ht="37.9" customHeight="1">
      <c r="B151" s="28"/>
      <c r="C151" s="139" t="s">
        <v>361</v>
      </c>
      <c r="D151" s="139" t="s">
        <v>316</v>
      </c>
      <c r="E151" s="140" t="s">
        <v>2218</v>
      </c>
      <c r="F151" s="141" t="s">
        <v>2976</v>
      </c>
      <c r="G151" s="142" t="s">
        <v>396</v>
      </c>
      <c r="H151" s="143">
        <v>1</v>
      </c>
      <c r="I151" s="144"/>
      <c r="J151" s="145">
        <f>ROUND(I151*H151,2)</f>
        <v>0</v>
      </c>
      <c r="K151" s="146"/>
      <c r="L151" s="28"/>
      <c r="M151" s="147" t="s">
        <v>1</v>
      </c>
      <c r="N151" s="148" t="s">
        <v>40</v>
      </c>
      <c r="P151" s="149">
        <f>O151*H151</f>
        <v>0</v>
      </c>
      <c r="Q151" s="149">
        <v>0</v>
      </c>
      <c r="R151" s="149">
        <f>Q151*H151</f>
        <v>0</v>
      </c>
      <c r="S151" s="149">
        <v>0</v>
      </c>
      <c r="T151" s="150">
        <f>S151*H151</f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86</v>
      </c>
      <c r="BK151" s="152">
        <f>ROUND(I151*H151,2)</f>
        <v>0</v>
      </c>
      <c r="BL151" s="13" t="s">
        <v>95</v>
      </c>
      <c r="BM151" s="151" t="s">
        <v>2977</v>
      </c>
    </row>
    <row r="152" spans="2:65" s="11" customFormat="1" ht="22.9" customHeight="1">
      <c r="B152" s="127"/>
      <c r="D152" s="128" t="s">
        <v>73</v>
      </c>
      <c r="E152" s="137" t="s">
        <v>346</v>
      </c>
      <c r="F152" s="137" t="s">
        <v>1285</v>
      </c>
      <c r="I152" s="130"/>
      <c r="J152" s="138">
        <f>BK152</f>
        <v>0</v>
      </c>
      <c r="L152" s="127"/>
      <c r="M152" s="132"/>
      <c r="P152" s="133">
        <f>SUM(P153:P155)</f>
        <v>0</v>
      </c>
      <c r="R152" s="133">
        <f>SUM(R153:R155)</f>
        <v>0</v>
      </c>
      <c r="T152" s="134">
        <f>SUM(T153:T155)</f>
        <v>0</v>
      </c>
      <c r="AR152" s="128" t="s">
        <v>81</v>
      </c>
      <c r="AT152" s="135" t="s">
        <v>73</v>
      </c>
      <c r="AU152" s="135" t="s">
        <v>81</v>
      </c>
      <c r="AY152" s="128" t="s">
        <v>314</v>
      </c>
      <c r="BK152" s="136">
        <f>SUM(BK153:BK155)</f>
        <v>0</v>
      </c>
    </row>
    <row r="153" spans="2:65" s="1" customFormat="1" ht="33" customHeight="1">
      <c r="B153" s="28"/>
      <c r="C153" s="139" t="s">
        <v>365</v>
      </c>
      <c r="D153" s="139" t="s">
        <v>316</v>
      </c>
      <c r="E153" s="140" t="s">
        <v>2221</v>
      </c>
      <c r="F153" s="141" t="s">
        <v>2222</v>
      </c>
      <c r="G153" s="142" t="s">
        <v>376</v>
      </c>
      <c r="H153" s="143">
        <v>2</v>
      </c>
      <c r="I153" s="144"/>
      <c r="J153" s="145">
        <f>ROUND(I153*H153,2)</f>
        <v>0</v>
      </c>
      <c r="K153" s="146"/>
      <c r="L153" s="28"/>
      <c r="M153" s="147" t="s">
        <v>1</v>
      </c>
      <c r="N153" s="148" t="s">
        <v>40</v>
      </c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3" t="s">
        <v>86</v>
      </c>
      <c r="BK153" s="152">
        <f>ROUND(I153*H153,2)</f>
        <v>0</v>
      </c>
      <c r="BL153" s="13" t="s">
        <v>95</v>
      </c>
      <c r="BM153" s="151" t="s">
        <v>2978</v>
      </c>
    </row>
    <row r="154" spans="2:65" s="1" customFormat="1" ht="24.2" customHeight="1">
      <c r="B154" s="28"/>
      <c r="C154" s="158" t="s">
        <v>369</v>
      </c>
      <c r="D154" s="158" t="s">
        <v>644</v>
      </c>
      <c r="E154" s="159" t="s">
        <v>2224</v>
      </c>
      <c r="F154" s="160" t="s">
        <v>2225</v>
      </c>
      <c r="G154" s="161" t="s">
        <v>376</v>
      </c>
      <c r="H154" s="162">
        <v>2</v>
      </c>
      <c r="I154" s="163"/>
      <c r="J154" s="164">
        <f>ROUND(I154*H154,2)</f>
        <v>0</v>
      </c>
      <c r="K154" s="165"/>
      <c r="L154" s="166"/>
      <c r="M154" s="167" t="s">
        <v>1</v>
      </c>
      <c r="N154" s="168" t="s">
        <v>40</v>
      </c>
      <c r="P154" s="149">
        <f>O154*H154</f>
        <v>0</v>
      </c>
      <c r="Q154" s="149">
        <v>0</v>
      </c>
      <c r="R154" s="149">
        <f>Q154*H154</f>
        <v>0</v>
      </c>
      <c r="S154" s="149">
        <v>0</v>
      </c>
      <c r="T154" s="150">
        <f>S154*H154</f>
        <v>0</v>
      </c>
      <c r="AR154" s="151" t="s">
        <v>346</v>
      </c>
      <c r="AT154" s="151" t="s">
        <v>644</v>
      </c>
      <c r="AU154" s="151" t="s">
        <v>86</v>
      </c>
      <c r="AY154" s="13" t="s">
        <v>314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86</v>
      </c>
      <c r="BK154" s="152">
        <f>ROUND(I154*H154,2)</f>
        <v>0</v>
      </c>
      <c r="BL154" s="13" t="s">
        <v>95</v>
      </c>
      <c r="BM154" s="151" t="s">
        <v>2979</v>
      </c>
    </row>
    <row r="155" spans="2:65" s="1" customFormat="1" ht="37.9" customHeight="1">
      <c r="B155" s="28"/>
      <c r="C155" s="158" t="s">
        <v>373</v>
      </c>
      <c r="D155" s="158" t="s">
        <v>644</v>
      </c>
      <c r="E155" s="159" t="s">
        <v>2227</v>
      </c>
      <c r="F155" s="160" t="s">
        <v>2228</v>
      </c>
      <c r="G155" s="161" t="s">
        <v>396</v>
      </c>
      <c r="H155" s="162">
        <v>0.36399999999999999</v>
      </c>
      <c r="I155" s="163"/>
      <c r="J155" s="164">
        <f>ROUND(I155*H155,2)</f>
        <v>0</v>
      </c>
      <c r="K155" s="165"/>
      <c r="L155" s="166"/>
      <c r="M155" s="167" t="s">
        <v>1</v>
      </c>
      <c r="N155" s="168" t="s">
        <v>40</v>
      </c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AR155" s="151" t="s">
        <v>346</v>
      </c>
      <c r="AT155" s="151" t="s">
        <v>644</v>
      </c>
      <c r="AU155" s="151" t="s">
        <v>86</v>
      </c>
      <c r="AY155" s="13" t="s">
        <v>314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86</v>
      </c>
      <c r="BK155" s="152">
        <f>ROUND(I155*H155,2)</f>
        <v>0</v>
      </c>
      <c r="BL155" s="13" t="s">
        <v>95</v>
      </c>
      <c r="BM155" s="151" t="s">
        <v>2980</v>
      </c>
    </row>
    <row r="156" spans="2:65" s="11" customFormat="1" ht="22.9" customHeight="1">
      <c r="B156" s="127"/>
      <c r="D156" s="128" t="s">
        <v>73</v>
      </c>
      <c r="E156" s="137" t="s">
        <v>335</v>
      </c>
      <c r="F156" s="137" t="s">
        <v>336</v>
      </c>
      <c r="I156" s="130"/>
      <c r="J156" s="138">
        <f>BK156</f>
        <v>0</v>
      </c>
      <c r="L156" s="127"/>
      <c r="M156" s="132"/>
      <c r="P156" s="133">
        <f>SUM(P157:P159)</f>
        <v>0</v>
      </c>
      <c r="R156" s="133">
        <f>SUM(R157:R159)</f>
        <v>0</v>
      </c>
      <c r="T156" s="134">
        <f>SUM(T157:T159)</f>
        <v>0</v>
      </c>
      <c r="AR156" s="128" t="s">
        <v>81</v>
      </c>
      <c r="AT156" s="135" t="s">
        <v>73</v>
      </c>
      <c r="AU156" s="135" t="s">
        <v>81</v>
      </c>
      <c r="AY156" s="128" t="s">
        <v>314</v>
      </c>
      <c r="BK156" s="136">
        <f>SUM(BK157:BK159)</f>
        <v>0</v>
      </c>
    </row>
    <row r="157" spans="2:65" s="1" customFormat="1" ht="16.5" customHeight="1">
      <c r="B157" s="28"/>
      <c r="C157" s="139" t="s">
        <v>378</v>
      </c>
      <c r="D157" s="139" t="s">
        <v>316</v>
      </c>
      <c r="E157" s="140" t="s">
        <v>2230</v>
      </c>
      <c r="F157" s="141" t="s">
        <v>2231</v>
      </c>
      <c r="G157" s="142" t="s">
        <v>340</v>
      </c>
      <c r="H157" s="143">
        <v>8.5</v>
      </c>
      <c r="I157" s="144"/>
      <c r="J157" s="145">
        <f>ROUND(I157*H157,2)</f>
        <v>0</v>
      </c>
      <c r="K157" s="146"/>
      <c r="L157" s="28"/>
      <c r="M157" s="147" t="s">
        <v>1</v>
      </c>
      <c r="N157" s="148" t="s">
        <v>40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3" t="s">
        <v>86</v>
      </c>
      <c r="BK157" s="152">
        <f>ROUND(I157*H157,2)</f>
        <v>0</v>
      </c>
      <c r="BL157" s="13" t="s">
        <v>95</v>
      </c>
      <c r="BM157" s="151" t="s">
        <v>2981</v>
      </c>
    </row>
    <row r="158" spans="2:65" s="1" customFormat="1" ht="37.9" customHeight="1">
      <c r="B158" s="28"/>
      <c r="C158" s="139" t="s">
        <v>382</v>
      </c>
      <c r="D158" s="139" t="s">
        <v>316</v>
      </c>
      <c r="E158" s="140" t="s">
        <v>383</v>
      </c>
      <c r="F158" s="141" t="s">
        <v>384</v>
      </c>
      <c r="G158" s="142" t="s">
        <v>319</v>
      </c>
      <c r="H158" s="143">
        <v>0.1</v>
      </c>
      <c r="I158" s="144"/>
      <c r="J158" s="145">
        <f>ROUND(I158*H158,2)</f>
        <v>0</v>
      </c>
      <c r="K158" s="146"/>
      <c r="L158" s="28"/>
      <c r="M158" s="147" t="s">
        <v>1</v>
      </c>
      <c r="N158" s="148" t="s">
        <v>40</v>
      </c>
      <c r="P158" s="149">
        <f>O158*H158</f>
        <v>0</v>
      </c>
      <c r="Q158" s="149">
        <v>0</v>
      </c>
      <c r="R158" s="149">
        <f>Q158*H158</f>
        <v>0</v>
      </c>
      <c r="S158" s="149">
        <v>0</v>
      </c>
      <c r="T158" s="150">
        <f>S158*H158</f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86</v>
      </c>
      <c r="BK158" s="152">
        <f>ROUND(I158*H158,2)</f>
        <v>0</v>
      </c>
      <c r="BL158" s="13" t="s">
        <v>95</v>
      </c>
      <c r="BM158" s="151" t="s">
        <v>2982</v>
      </c>
    </row>
    <row r="159" spans="2:65" s="1" customFormat="1" ht="24.2" customHeight="1">
      <c r="B159" s="28"/>
      <c r="C159" s="139" t="s">
        <v>386</v>
      </c>
      <c r="D159" s="139" t="s">
        <v>316</v>
      </c>
      <c r="E159" s="140" t="s">
        <v>487</v>
      </c>
      <c r="F159" s="141" t="s">
        <v>488</v>
      </c>
      <c r="G159" s="142" t="s">
        <v>333</v>
      </c>
      <c r="H159" s="143">
        <v>1.8520000000000001</v>
      </c>
      <c r="I159" s="144"/>
      <c r="J159" s="145">
        <f>ROUND(I159*H159,2)</f>
        <v>0</v>
      </c>
      <c r="K159" s="146"/>
      <c r="L159" s="28"/>
      <c r="M159" s="147" t="s">
        <v>1</v>
      </c>
      <c r="N159" s="148" t="s">
        <v>40</v>
      </c>
      <c r="P159" s="149">
        <f>O159*H159</f>
        <v>0</v>
      </c>
      <c r="Q159" s="149">
        <v>0</v>
      </c>
      <c r="R159" s="149">
        <f>Q159*H159</f>
        <v>0</v>
      </c>
      <c r="S159" s="149">
        <v>0</v>
      </c>
      <c r="T159" s="150">
        <f>S159*H159</f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86</v>
      </c>
      <c r="BK159" s="152">
        <f>ROUND(I159*H159,2)</f>
        <v>0</v>
      </c>
      <c r="BL159" s="13" t="s">
        <v>95</v>
      </c>
      <c r="BM159" s="151" t="s">
        <v>2983</v>
      </c>
    </row>
    <row r="160" spans="2:65" s="11" customFormat="1" ht="25.9" customHeight="1">
      <c r="B160" s="127"/>
      <c r="D160" s="128" t="s">
        <v>73</v>
      </c>
      <c r="E160" s="129" t="s">
        <v>95</v>
      </c>
      <c r="F160" s="129" t="s">
        <v>707</v>
      </c>
      <c r="I160" s="130"/>
      <c r="J160" s="131">
        <f>BK160</f>
        <v>0</v>
      </c>
      <c r="L160" s="127"/>
      <c r="M160" s="132"/>
      <c r="P160" s="133">
        <f>P161</f>
        <v>0</v>
      </c>
      <c r="R160" s="133">
        <f>R161</f>
        <v>0</v>
      </c>
      <c r="T160" s="134">
        <f>T161</f>
        <v>0</v>
      </c>
      <c r="AR160" s="128" t="s">
        <v>81</v>
      </c>
      <c r="AT160" s="135" t="s">
        <v>73</v>
      </c>
      <c r="AU160" s="135" t="s">
        <v>74</v>
      </c>
      <c r="AY160" s="128" t="s">
        <v>314</v>
      </c>
      <c r="BK160" s="136">
        <f>BK161</f>
        <v>0</v>
      </c>
    </row>
    <row r="161" spans="2:65" s="1" customFormat="1" ht="33" customHeight="1">
      <c r="B161" s="28"/>
      <c r="C161" s="139" t="s">
        <v>390</v>
      </c>
      <c r="D161" s="139" t="s">
        <v>316</v>
      </c>
      <c r="E161" s="140" t="s">
        <v>2235</v>
      </c>
      <c r="F161" s="141" t="s">
        <v>2236</v>
      </c>
      <c r="G161" s="142" t="s">
        <v>319</v>
      </c>
      <c r="H161" s="143">
        <v>1.56</v>
      </c>
      <c r="I161" s="144"/>
      <c r="J161" s="145">
        <f>ROUND(I161*H161,2)</f>
        <v>0</v>
      </c>
      <c r="K161" s="146"/>
      <c r="L161" s="28"/>
      <c r="M161" s="147" t="s">
        <v>1</v>
      </c>
      <c r="N161" s="148" t="s">
        <v>40</v>
      </c>
      <c r="P161" s="149">
        <f>O161*H161</f>
        <v>0</v>
      </c>
      <c r="Q161" s="149">
        <v>0</v>
      </c>
      <c r="R161" s="149">
        <f>Q161*H161</f>
        <v>0</v>
      </c>
      <c r="S161" s="149">
        <v>0</v>
      </c>
      <c r="T161" s="150">
        <f>S161*H161</f>
        <v>0</v>
      </c>
      <c r="AR161" s="151" t="s">
        <v>95</v>
      </c>
      <c r="AT161" s="151" t="s">
        <v>316</v>
      </c>
      <c r="AU161" s="151" t="s">
        <v>81</v>
      </c>
      <c r="AY161" s="13" t="s">
        <v>314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3" t="s">
        <v>86</v>
      </c>
      <c r="BK161" s="152">
        <f>ROUND(I161*H161,2)</f>
        <v>0</v>
      </c>
      <c r="BL161" s="13" t="s">
        <v>95</v>
      </c>
      <c r="BM161" s="151" t="s">
        <v>2984</v>
      </c>
    </row>
    <row r="162" spans="2:65" s="11" customFormat="1" ht="25.9" customHeight="1">
      <c r="B162" s="127"/>
      <c r="D162" s="128" t="s">
        <v>73</v>
      </c>
      <c r="E162" s="129" t="s">
        <v>1939</v>
      </c>
      <c r="F162" s="129" t="s">
        <v>1940</v>
      </c>
      <c r="I162" s="130"/>
      <c r="J162" s="131">
        <f>BK162</f>
        <v>0</v>
      </c>
      <c r="L162" s="127"/>
      <c r="M162" s="132"/>
      <c r="P162" s="133">
        <f>SUM(P163:P170)</f>
        <v>0</v>
      </c>
      <c r="R162" s="133">
        <f>SUM(R163:R170)</f>
        <v>0</v>
      </c>
      <c r="T162" s="134">
        <f>SUM(T163:T170)</f>
        <v>0</v>
      </c>
      <c r="AR162" s="128" t="s">
        <v>86</v>
      </c>
      <c r="AT162" s="135" t="s">
        <v>73</v>
      </c>
      <c r="AU162" s="135" t="s">
        <v>74</v>
      </c>
      <c r="AY162" s="128" t="s">
        <v>314</v>
      </c>
      <c r="BK162" s="136">
        <f>SUM(BK163:BK170)</f>
        <v>0</v>
      </c>
    </row>
    <row r="163" spans="2:65" s="1" customFormat="1" ht="24.2" customHeight="1">
      <c r="B163" s="28"/>
      <c r="C163" s="139" t="s">
        <v>7</v>
      </c>
      <c r="D163" s="139" t="s">
        <v>316</v>
      </c>
      <c r="E163" s="140" t="s">
        <v>2238</v>
      </c>
      <c r="F163" s="141" t="s">
        <v>2239</v>
      </c>
      <c r="G163" s="142" t="s">
        <v>396</v>
      </c>
      <c r="H163" s="143">
        <v>1</v>
      </c>
      <c r="I163" s="144"/>
      <c r="J163" s="145">
        <f t="shared" ref="J163:J170" si="10">ROUND(I163*H163,2)</f>
        <v>0</v>
      </c>
      <c r="K163" s="146"/>
      <c r="L163" s="28"/>
      <c r="M163" s="147" t="s">
        <v>1</v>
      </c>
      <c r="N163" s="148" t="s">
        <v>40</v>
      </c>
      <c r="P163" s="149">
        <f t="shared" ref="P163:P170" si="11">O163*H163</f>
        <v>0</v>
      </c>
      <c r="Q163" s="149">
        <v>0</v>
      </c>
      <c r="R163" s="149">
        <f t="shared" ref="R163:R170" si="12">Q163*H163</f>
        <v>0</v>
      </c>
      <c r="S163" s="149">
        <v>0</v>
      </c>
      <c r="T163" s="150">
        <f t="shared" ref="T163:T170" si="13">S163*H163</f>
        <v>0</v>
      </c>
      <c r="AR163" s="151" t="s">
        <v>378</v>
      </c>
      <c r="AT163" s="151" t="s">
        <v>316</v>
      </c>
      <c r="AU163" s="151" t="s">
        <v>81</v>
      </c>
      <c r="AY163" s="13" t="s">
        <v>314</v>
      </c>
      <c r="BE163" s="152">
        <f t="shared" ref="BE163:BE170" si="14">IF(N163="základná",J163,0)</f>
        <v>0</v>
      </c>
      <c r="BF163" s="152">
        <f t="shared" ref="BF163:BF170" si="15">IF(N163="znížená",J163,0)</f>
        <v>0</v>
      </c>
      <c r="BG163" s="152">
        <f t="shared" ref="BG163:BG170" si="16">IF(N163="zákl. prenesená",J163,0)</f>
        <v>0</v>
      </c>
      <c r="BH163" s="152">
        <f t="shared" ref="BH163:BH170" si="17">IF(N163="zníž. prenesená",J163,0)</f>
        <v>0</v>
      </c>
      <c r="BI163" s="152">
        <f t="shared" ref="BI163:BI170" si="18">IF(N163="nulová",J163,0)</f>
        <v>0</v>
      </c>
      <c r="BJ163" s="13" t="s">
        <v>86</v>
      </c>
      <c r="BK163" s="152">
        <f t="shared" ref="BK163:BK170" si="19">ROUND(I163*H163,2)</f>
        <v>0</v>
      </c>
      <c r="BL163" s="13" t="s">
        <v>378</v>
      </c>
      <c r="BM163" s="151" t="s">
        <v>2985</v>
      </c>
    </row>
    <row r="164" spans="2:65" s="1" customFormat="1" ht="16.5" customHeight="1">
      <c r="B164" s="28"/>
      <c r="C164" s="158" t="s">
        <v>398</v>
      </c>
      <c r="D164" s="158" t="s">
        <v>644</v>
      </c>
      <c r="E164" s="159" t="s">
        <v>2241</v>
      </c>
      <c r="F164" s="160" t="s">
        <v>2242</v>
      </c>
      <c r="G164" s="161" t="s">
        <v>396</v>
      </c>
      <c r="H164" s="162">
        <v>1</v>
      </c>
      <c r="I164" s="163"/>
      <c r="J164" s="164">
        <f t="shared" si="10"/>
        <v>0</v>
      </c>
      <c r="K164" s="165"/>
      <c r="L164" s="166"/>
      <c r="M164" s="167" t="s">
        <v>1</v>
      </c>
      <c r="N164" s="16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442</v>
      </c>
      <c r="AT164" s="151" t="s">
        <v>644</v>
      </c>
      <c r="AU164" s="151" t="s">
        <v>81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2986</v>
      </c>
    </row>
    <row r="165" spans="2:65" s="1" customFormat="1" ht="24.2" customHeight="1">
      <c r="B165" s="28"/>
      <c r="C165" s="139" t="s">
        <v>402</v>
      </c>
      <c r="D165" s="139" t="s">
        <v>316</v>
      </c>
      <c r="E165" s="140" t="s">
        <v>2244</v>
      </c>
      <c r="F165" s="141" t="s">
        <v>2245</v>
      </c>
      <c r="G165" s="142" t="s">
        <v>396</v>
      </c>
      <c r="H165" s="143">
        <v>1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81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2987</v>
      </c>
    </row>
    <row r="166" spans="2:65" s="1" customFormat="1" ht="16.5" customHeight="1">
      <c r="B166" s="28"/>
      <c r="C166" s="158" t="s">
        <v>406</v>
      </c>
      <c r="D166" s="158" t="s">
        <v>644</v>
      </c>
      <c r="E166" s="159" t="s">
        <v>2247</v>
      </c>
      <c r="F166" s="160" t="s">
        <v>2248</v>
      </c>
      <c r="G166" s="161" t="s">
        <v>396</v>
      </c>
      <c r="H166" s="162">
        <v>1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81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2988</v>
      </c>
    </row>
    <row r="167" spans="2:65" s="1" customFormat="1" ht="24.2" customHeight="1">
      <c r="B167" s="28"/>
      <c r="C167" s="139" t="s">
        <v>410</v>
      </c>
      <c r="D167" s="139" t="s">
        <v>316</v>
      </c>
      <c r="E167" s="140" t="s">
        <v>1956</v>
      </c>
      <c r="F167" s="141" t="s">
        <v>1957</v>
      </c>
      <c r="G167" s="142" t="s">
        <v>396</v>
      </c>
      <c r="H167" s="143">
        <v>1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378</v>
      </c>
      <c r="AT167" s="151" t="s">
        <v>316</v>
      </c>
      <c r="AU167" s="151" t="s">
        <v>81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2989</v>
      </c>
    </row>
    <row r="168" spans="2:65" s="1" customFormat="1" ht="16.5" customHeight="1">
      <c r="B168" s="28"/>
      <c r="C168" s="158" t="s">
        <v>414</v>
      </c>
      <c r="D168" s="158" t="s">
        <v>644</v>
      </c>
      <c r="E168" s="159" t="s">
        <v>1959</v>
      </c>
      <c r="F168" s="160" t="s">
        <v>1960</v>
      </c>
      <c r="G168" s="161" t="s">
        <v>396</v>
      </c>
      <c r="H168" s="162">
        <v>1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81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2990</v>
      </c>
    </row>
    <row r="169" spans="2:65" s="1" customFormat="1" ht="24.2" customHeight="1">
      <c r="B169" s="28"/>
      <c r="C169" s="139" t="s">
        <v>418</v>
      </c>
      <c r="D169" s="139" t="s">
        <v>316</v>
      </c>
      <c r="E169" s="140" t="s">
        <v>2001</v>
      </c>
      <c r="F169" s="141" t="s">
        <v>2002</v>
      </c>
      <c r="G169" s="142" t="s">
        <v>1497</v>
      </c>
      <c r="H169" s="171"/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378</v>
      </c>
      <c r="AT169" s="151" t="s">
        <v>316</v>
      </c>
      <c r="AU169" s="151" t="s">
        <v>81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2991</v>
      </c>
    </row>
    <row r="170" spans="2:65" s="1" customFormat="1" ht="24.2" customHeight="1">
      <c r="B170" s="28"/>
      <c r="C170" s="139" t="s">
        <v>422</v>
      </c>
      <c r="D170" s="139" t="s">
        <v>316</v>
      </c>
      <c r="E170" s="140" t="s">
        <v>2004</v>
      </c>
      <c r="F170" s="141" t="s">
        <v>2005</v>
      </c>
      <c r="G170" s="142" t="s">
        <v>1497</v>
      </c>
      <c r="H170" s="171"/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378</v>
      </c>
      <c r="AT170" s="151" t="s">
        <v>316</v>
      </c>
      <c r="AU170" s="151" t="s">
        <v>81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2992</v>
      </c>
    </row>
    <row r="171" spans="2:65" s="11" customFormat="1" ht="25.9" customHeight="1">
      <c r="B171" s="127"/>
      <c r="D171" s="128" t="s">
        <v>73</v>
      </c>
      <c r="E171" s="129" t="s">
        <v>508</v>
      </c>
      <c r="F171" s="129" t="s">
        <v>509</v>
      </c>
      <c r="I171" s="130"/>
      <c r="J171" s="131">
        <f>BK171</f>
        <v>0</v>
      </c>
      <c r="L171" s="127"/>
      <c r="M171" s="132"/>
      <c r="P171" s="133">
        <f>P172</f>
        <v>0</v>
      </c>
      <c r="R171" s="133">
        <f>R172</f>
        <v>0</v>
      </c>
      <c r="T171" s="134">
        <f>T172</f>
        <v>0</v>
      </c>
      <c r="AR171" s="128" t="s">
        <v>86</v>
      </c>
      <c r="AT171" s="135" t="s">
        <v>73</v>
      </c>
      <c r="AU171" s="135" t="s">
        <v>74</v>
      </c>
      <c r="AY171" s="128" t="s">
        <v>314</v>
      </c>
      <c r="BK171" s="136">
        <f>BK172</f>
        <v>0</v>
      </c>
    </row>
    <row r="172" spans="2:65" s="11" customFormat="1" ht="22.9" customHeight="1">
      <c r="B172" s="127"/>
      <c r="D172" s="128" t="s">
        <v>73</v>
      </c>
      <c r="E172" s="137" t="s">
        <v>516</v>
      </c>
      <c r="F172" s="137" t="s">
        <v>517</v>
      </c>
      <c r="I172" s="130"/>
      <c r="J172" s="138">
        <f>BK172</f>
        <v>0</v>
      </c>
      <c r="L172" s="127"/>
      <c r="M172" s="132"/>
      <c r="P172" s="133">
        <f>SUM(P173:P193)</f>
        <v>0</v>
      </c>
      <c r="R172" s="133">
        <f>SUM(R173:R193)</f>
        <v>0</v>
      </c>
      <c r="T172" s="134">
        <f>SUM(T173:T193)</f>
        <v>0</v>
      </c>
      <c r="AR172" s="128" t="s">
        <v>86</v>
      </c>
      <c r="AT172" s="135" t="s">
        <v>73</v>
      </c>
      <c r="AU172" s="135" t="s">
        <v>81</v>
      </c>
      <c r="AY172" s="128" t="s">
        <v>314</v>
      </c>
      <c r="BK172" s="136">
        <f>SUM(BK173:BK193)</f>
        <v>0</v>
      </c>
    </row>
    <row r="173" spans="2:65" s="1" customFormat="1" ht="16.5" customHeight="1">
      <c r="B173" s="28"/>
      <c r="C173" s="139" t="s">
        <v>426</v>
      </c>
      <c r="D173" s="139" t="s">
        <v>316</v>
      </c>
      <c r="E173" s="140" t="s">
        <v>2254</v>
      </c>
      <c r="F173" s="141" t="s">
        <v>2255</v>
      </c>
      <c r="G173" s="142" t="s">
        <v>376</v>
      </c>
      <c r="H173" s="143">
        <v>1</v>
      </c>
      <c r="I173" s="144"/>
      <c r="J173" s="145">
        <f t="shared" ref="J173:J193" si="20">ROUND(I173*H173,2)</f>
        <v>0</v>
      </c>
      <c r="K173" s="146"/>
      <c r="L173" s="28"/>
      <c r="M173" s="147" t="s">
        <v>1</v>
      </c>
      <c r="N173" s="148" t="s">
        <v>40</v>
      </c>
      <c r="P173" s="149">
        <f t="shared" ref="P173:P193" si="21">O173*H173</f>
        <v>0</v>
      </c>
      <c r="Q173" s="149">
        <v>0</v>
      </c>
      <c r="R173" s="149">
        <f t="shared" ref="R173:R193" si="22">Q173*H173</f>
        <v>0</v>
      </c>
      <c r="S173" s="149">
        <v>0</v>
      </c>
      <c r="T173" s="150">
        <f t="shared" ref="T173:T193" si="23">S173*H173</f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 t="shared" ref="BE173:BE193" si="24">IF(N173="základná",J173,0)</f>
        <v>0</v>
      </c>
      <c r="BF173" s="152">
        <f t="shared" ref="BF173:BF193" si="25">IF(N173="znížená",J173,0)</f>
        <v>0</v>
      </c>
      <c r="BG173" s="152">
        <f t="shared" ref="BG173:BG193" si="26">IF(N173="zákl. prenesená",J173,0)</f>
        <v>0</v>
      </c>
      <c r="BH173" s="152">
        <f t="shared" ref="BH173:BH193" si="27">IF(N173="zníž. prenesená",J173,0)</f>
        <v>0</v>
      </c>
      <c r="BI173" s="152">
        <f t="shared" ref="BI173:BI193" si="28">IF(N173="nulová",J173,0)</f>
        <v>0</v>
      </c>
      <c r="BJ173" s="13" t="s">
        <v>86</v>
      </c>
      <c r="BK173" s="152">
        <f t="shared" ref="BK173:BK193" si="29">ROUND(I173*H173,2)</f>
        <v>0</v>
      </c>
      <c r="BL173" s="13" t="s">
        <v>378</v>
      </c>
      <c r="BM173" s="151" t="s">
        <v>2993</v>
      </c>
    </row>
    <row r="174" spans="2:65" s="1" customFormat="1" ht="16.5" customHeight="1">
      <c r="B174" s="28"/>
      <c r="C174" s="139" t="s">
        <v>430</v>
      </c>
      <c r="D174" s="139" t="s">
        <v>316</v>
      </c>
      <c r="E174" s="140" t="s">
        <v>2257</v>
      </c>
      <c r="F174" s="141" t="s">
        <v>2258</v>
      </c>
      <c r="G174" s="142" t="s">
        <v>376</v>
      </c>
      <c r="H174" s="143">
        <v>23</v>
      </c>
      <c r="I174" s="144"/>
      <c r="J174" s="145">
        <f t="shared" si="20"/>
        <v>0</v>
      </c>
      <c r="K174" s="146"/>
      <c r="L174" s="28"/>
      <c r="M174" s="147" t="s">
        <v>1</v>
      </c>
      <c r="N174" s="148" t="s">
        <v>40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86</v>
      </c>
      <c r="BK174" s="152">
        <f t="shared" si="29"/>
        <v>0</v>
      </c>
      <c r="BL174" s="13" t="s">
        <v>378</v>
      </c>
      <c r="BM174" s="151" t="s">
        <v>2994</v>
      </c>
    </row>
    <row r="175" spans="2:65" s="1" customFormat="1" ht="16.5" customHeight="1">
      <c r="B175" s="28"/>
      <c r="C175" s="139" t="s">
        <v>434</v>
      </c>
      <c r="D175" s="139" t="s">
        <v>316</v>
      </c>
      <c r="E175" s="140" t="s">
        <v>2260</v>
      </c>
      <c r="F175" s="141" t="s">
        <v>2261</v>
      </c>
      <c r="G175" s="142" t="s">
        <v>376</v>
      </c>
      <c r="H175" s="143">
        <v>1</v>
      </c>
      <c r="I175" s="144"/>
      <c r="J175" s="145">
        <f t="shared" si="20"/>
        <v>0</v>
      </c>
      <c r="K175" s="146"/>
      <c r="L175" s="28"/>
      <c r="M175" s="147" t="s">
        <v>1</v>
      </c>
      <c r="N175" s="148" t="s">
        <v>40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86</v>
      </c>
      <c r="BK175" s="152">
        <f t="shared" si="29"/>
        <v>0</v>
      </c>
      <c r="BL175" s="13" t="s">
        <v>378</v>
      </c>
      <c r="BM175" s="151" t="s">
        <v>2995</v>
      </c>
    </row>
    <row r="176" spans="2:65" s="1" customFormat="1" ht="16.5" customHeight="1">
      <c r="B176" s="28"/>
      <c r="C176" s="139" t="s">
        <v>438</v>
      </c>
      <c r="D176" s="139" t="s">
        <v>316</v>
      </c>
      <c r="E176" s="140" t="s">
        <v>2263</v>
      </c>
      <c r="F176" s="141" t="s">
        <v>2264</v>
      </c>
      <c r="G176" s="142" t="s">
        <v>396</v>
      </c>
      <c r="H176" s="143">
        <v>3</v>
      </c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378</v>
      </c>
      <c r="BM176" s="151" t="s">
        <v>2996</v>
      </c>
    </row>
    <row r="177" spans="2:65" s="1" customFormat="1" ht="16.5" customHeight="1">
      <c r="B177" s="28"/>
      <c r="C177" s="158" t="s">
        <v>442</v>
      </c>
      <c r="D177" s="158" t="s">
        <v>644</v>
      </c>
      <c r="E177" s="159" t="s">
        <v>2266</v>
      </c>
      <c r="F177" s="160" t="s">
        <v>2267</v>
      </c>
      <c r="G177" s="161" t="s">
        <v>396</v>
      </c>
      <c r="H177" s="162">
        <v>3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0</v>
      </c>
      <c r="R177" s="149">
        <f t="shared" si="22"/>
        <v>0</v>
      </c>
      <c r="S177" s="149">
        <v>0</v>
      </c>
      <c r="T177" s="150">
        <f t="shared" si="2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2997</v>
      </c>
    </row>
    <row r="178" spans="2:65" s="1" customFormat="1" ht="16.5" customHeight="1">
      <c r="B178" s="28"/>
      <c r="C178" s="139" t="s">
        <v>446</v>
      </c>
      <c r="D178" s="139" t="s">
        <v>316</v>
      </c>
      <c r="E178" s="140" t="s">
        <v>2269</v>
      </c>
      <c r="F178" s="141" t="s">
        <v>2270</v>
      </c>
      <c r="G178" s="142" t="s">
        <v>396</v>
      </c>
      <c r="H178" s="143">
        <v>17</v>
      </c>
      <c r="I178" s="144"/>
      <c r="J178" s="145">
        <f t="shared" si="20"/>
        <v>0</v>
      </c>
      <c r="K178" s="146"/>
      <c r="L178" s="28"/>
      <c r="M178" s="147" t="s">
        <v>1</v>
      </c>
      <c r="N178" s="148" t="s">
        <v>40</v>
      </c>
      <c r="P178" s="149">
        <f t="shared" si="21"/>
        <v>0</v>
      </c>
      <c r="Q178" s="149">
        <v>0</v>
      </c>
      <c r="R178" s="149">
        <f t="shared" si="22"/>
        <v>0</v>
      </c>
      <c r="S178" s="149">
        <v>0</v>
      </c>
      <c r="T178" s="150">
        <f t="shared" si="2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2998</v>
      </c>
    </row>
    <row r="179" spans="2:65" s="1" customFormat="1" ht="24.2" customHeight="1">
      <c r="B179" s="28"/>
      <c r="C179" s="158" t="s">
        <v>450</v>
      </c>
      <c r="D179" s="158" t="s">
        <v>644</v>
      </c>
      <c r="E179" s="159" t="s">
        <v>2275</v>
      </c>
      <c r="F179" s="160" t="s">
        <v>2276</v>
      </c>
      <c r="G179" s="161" t="s">
        <v>396</v>
      </c>
      <c r="H179" s="162">
        <v>17</v>
      </c>
      <c r="I179" s="163"/>
      <c r="J179" s="164">
        <f t="shared" si="20"/>
        <v>0</v>
      </c>
      <c r="K179" s="165"/>
      <c r="L179" s="166"/>
      <c r="M179" s="167" t="s">
        <v>1</v>
      </c>
      <c r="N179" s="168" t="s">
        <v>40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442</v>
      </c>
      <c r="AT179" s="151" t="s">
        <v>644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2999</v>
      </c>
    </row>
    <row r="180" spans="2:65" s="1" customFormat="1" ht="16.5" customHeight="1">
      <c r="B180" s="28"/>
      <c r="C180" s="139" t="s">
        <v>454</v>
      </c>
      <c r="D180" s="139" t="s">
        <v>316</v>
      </c>
      <c r="E180" s="140" t="s">
        <v>2278</v>
      </c>
      <c r="F180" s="141" t="s">
        <v>2279</v>
      </c>
      <c r="G180" s="142" t="s">
        <v>396</v>
      </c>
      <c r="H180" s="143">
        <v>4</v>
      </c>
      <c r="I180" s="144"/>
      <c r="J180" s="145">
        <f t="shared" si="20"/>
        <v>0</v>
      </c>
      <c r="K180" s="146"/>
      <c r="L180" s="28"/>
      <c r="M180" s="147" t="s">
        <v>1</v>
      </c>
      <c r="N180" s="148" t="s">
        <v>40</v>
      </c>
      <c r="P180" s="149">
        <f t="shared" si="21"/>
        <v>0</v>
      </c>
      <c r="Q180" s="149">
        <v>0</v>
      </c>
      <c r="R180" s="149">
        <f t="shared" si="22"/>
        <v>0</v>
      </c>
      <c r="S180" s="149">
        <v>0</v>
      </c>
      <c r="T180" s="150">
        <f t="shared" si="2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3000</v>
      </c>
    </row>
    <row r="181" spans="2:65" s="1" customFormat="1" ht="24.2" customHeight="1">
      <c r="B181" s="28"/>
      <c r="C181" s="158" t="s">
        <v>458</v>
      </c>
      <c r="D181" s="158" t="s">
        <v>644</v>
      </c>
      <c r="E181" s="159" t="s">
        <v>2281</v>
      </c>
      <c r="F181" s="160" t="s">
        <v>2282</v>
      </c>
      <c r="G181" s="161" t="s">
        <v>396</v>
      </c>
      <c r="H181" s="162">
        <v>3</v>
      </c>
      <c r="I181" s="163"/>
      <c r="J181" s="164">
        <f t="shared" si="20"/>
        <v>0</v>
      </c>
      <c r="K181" s="165"/>
      <c r="L181" s="166"/>
      <c r="M181" s="167" t="s">
        <v>1</v>
      </c>
      <c r="N181" s="168" t="s">
        <v>40</v>
      </c>
      <c r="P181" s="149">
        <f t="shared" si="21"/>
        <v>0</v>
      </c>
      <c r="Q181" s="149">
        <v>0</v>
      </c>
      <c r="R181" s="149">
        <f t="shared" si="22"/>
        <v>0</v>
      </c>
      <c r="S181" s="149">
        <v>0</v>
      </c>
      <c r="T181" s="150">
        <f t="shared" si="23"/>
        <v>0</v>
      </c>
      <c r="AR181" s="151" t="s">
        <v>442</v>
      </c>
      <c r="AT181" s="151" t="s">
        <v>644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3001</v>
      </c>
    </row>
    <row r="182" spans="2:65" s="1" customFormat="1" ht="24.2" customHeight="1">
      <c r="B182" s="28"/>
      <c r="C182" s="158" t="s">
        <v>462</v>
      </c>
      <c r="D182" s="158" t="s">
        <v>644</v>
      </c>
      <c r="E182" s="159" t="s">
        <v>2284</v>
      </c>
      <c r="F182" s="160" t="s">
        <v>2285</v>
      </c>
      <c r="G182" s="161" t="s">
        <v>396</v>
      </c>
      <c r="H182" s="162">
        <v>1</v>
      </c>
      <c r="I182" s="163"/>
      <c r="J182" s="164">
        <f t="shared" si="20"/>
        <v>0</v>
      </c>
      <c r="K182" s="165"/>
      <c r="L182" s="166"/>
      <c r="M182" s="167" t="s">
        <v>1</v>
      </c>
      <c r="N182" s="168" t="s">
        <v>40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442</v>
      </c>
      <c r="AT182" s="151" t="s">
        <v>644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3002</v>
      </c>
    </row>
    <row r="183" spans="2:65" s="1" customFormat="1" ht="16.5" customHeight="1">
      <c r="B183" s="28"/>
      <c r="C183" s="139" t="s">
        <v>466</v>
      </c>
      <c r="D183" s="139" t="s">
        <v>316</v>
      </c>
      <c r="E183" s="140" t="s">
        <v>2287</v>
      </c>
      <c r="F183" s="141" t="s">
        <v>2288</v>
      </c>
      <c r="G183" s="142" t="s">
        <v>396</v>
      </c>
      <c r="H183" s="143">
        <v>1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3003</v>
      </c>
    </row>
    <row r="184" spans="2:65" s="1" customFormat="1" ht="24.2" customHeight="1">
      <c r="B184" s="28"/>
      <c r="C184" s="158" t="s">
        <v>470</v>
      </c>
      <c r="D184" s="158" t="s">
        <v>644</v>
      </c>
      <c r="E184" s="159" t="s">
        <v>2290</v>
      </c>
      <c r="F184" s="160" t="s">
        <v>3004</v>
      </c>
      <c r="G184" s="161" t="s">
        <v>396</v>
      </c>
      <c r="H184" s="162">
        <v>1</v>
      </c>
      <c r="I184" s="163"/>
      <c r="J184" s="164">
        <f t="shared" si="20"/>
        <v>0</v>
      </c>
      <c r="K184" s="165"/>
      <c r="L184" s="166"/>
      <c r="M184" s="167" t="s">
        <v>1</v>
      </c>
      <c r="N184" s="168" t="s">
        <v>40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442</v>
      </c>
      <c r="AT184" s="151" t="s">
        <v>644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3005</v>
      </c>
    </row>
    <row r="185" spans="2:65" s="1" customFormat="1" ht="16.5" customHeight="1">
      <c r="B185" s="28"/>
      <c r="C185" s="139" t="s">
        <v>474</v>
      </c>
      <c r="D185" s="139" t="s">
        <v>316</v>
      </c>
      <c r="E185" s="140" t="s">
        <v>1864</v>
      </c>
      <c r="F185" s="141" t="s">
        <v>1865</v>
      </c>
      <c r="G185" s="142" t="s">
        <v>396</v>
      </c>
      <c r="H185" s="143">
        <v>3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3006</v>
      </c>
    </row>
    <row r="186" spans="2:65" s="1" customFormat="1" ht="24.2" customHeight="1">
      <c r="B186" s="28"/>
      <c r="C186" s="158" t="s">
        <v>478</v>
      </c>
      <c r="D186" s="158" t="s">
        <v>644</v>
      </c>
      <c r="E186" s="159" t="s">
        <v>2294</v>
      </c>
      <c r="F186" s="160" t="s">
        <v>2295</v>
      </c>
      <c r="G186" s="161" t="s">
        <v>396</v>
      </c>
      <c r="H186" s="162">
        <v>3</v>
      </c>
      <c r="I186" s="163"/>
      <c r="J186" s="164">
        <f t="shared" si="20"/>
        <v>0</v>
      </c>
      <c r="K186" s="165"/>
      <c r="L186" s="166"/>
      <c r="M186" s="167" t="s">
        <v>1</v>
      </c>
      <c r="N186" s="168" t="s">
        <v>40</v>
      </c>
      <c r="P186" s="149">
        <f t="shared" si="21"/>
        <v>0</v>
      </c>
      <c r="Q186" s="149">
        <v>0</v>
      </c>
      <c r="R186" s="149">
        <f t="shared" si="22"/>
        <v>0</v>
      </c>
      <c r="S186" s="149">
        <v>0</v>
      </c>
      <c r="T186" s="150">
        <f t="shared" si="23"/>
        <v>0</v>
      </c>
      <c r="AR186" s="151" t="s">
        <v>442</v>
      </c>
      <c r="AT186" s="151" t="s">
        <v>644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3007</v>
      </c>
    </row>
    <row r="187" spans="2:65" s="1" customFormat="1" ht="16.5" customHeight="1">
      <c r="B187" s="28"/>
      <c r="C187" s="139" t="s">
        <v>482</v>
      </c>
      <c r="D187" s="139" t="s">
        <v>316</v>
      </c>
      <c r="E187" s="140" t="s">
        <v>2297</v>
      </c>
      <c r="F187" s="141" t="s">
        <v>2298</v>
      </c>
      <c r="G187" s="142" t="s">
        <v>396</v>
      </c>
      <c r="H187" s="143">
        <v>3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3008</v>
      </c>
    </row>
    <row r="188" spans="2:65" s="1" customFormat="1" ht="24.2" customHeight="1">
      <c r="B188" s="28"/>
      <c r="C188" s="158" t="s">
        <v>486</v>
      </c>
      <c r="D188" s="158" t="s">
        <v>644</v>
      </c>
      <c r="E188" s="159" t="s">
        <v>2300</v>
      </c>
      <c r="F188" s="160" t="s">
        <v>2301</v>
      </c>
      <c r="G188" s="161" t="s">
        <v>396</v>
      </c>
      <c r="H188" s="162">
        <v>3</v>
      </c>
      <c r="I188" s="163"/>
      <c r="J188" s="164">
        <f t="shared" si="20"/>
        <v>0</v>
      </c>
      <c r="K188" s="165"/>
      <c r="L188" s="166"/>
      <c r="M188" s="167" t="s">
        <v>1</v>
      </c>
      <c r="N188" s="168" t="s">
        <v>40</v>
      </c>
      <c r="P188" s="149">
        <f t="shared" si="21"/>
        <v>0</v>
      </c>
      <c r="Q188" s="149">
        <v>0</v>
      </c>
      <c r="R188" s="149">
        <f t="shared" si="22"/>
        <v>0</v>
      </c>
      <c r="S188" s="149">
        <v>0</v>
      </c>
      <c r="T188" s="150">
        <f t="shared" si="23"/>
        <v>0</v>
      </c>
      <c r="AR188" s="151" t="s">
        <v>442</v>
      </c>
      <c r="AT188" s="151" t="s">
        <v>644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3009</v>
      </c>
    </row>
    <row r="189" spans="2:65" s="1" customFormat="1" ht="16.5" customHeight="1">
      <c r="B189" s="28"/>
      <c r="C189" s="139" t="s">
        <v>490</v>
      </c>
      <c r="D189" s="139" t="s">
        <v>316</v>
      </c>
      <c r="E189" s="140" t="s">
        <v>2307</v>
      </c>
      <c r="F189" s="141" t="s">
        <v>2308</v>
      </c>
      <c r="G189" s="142" t="s">
        <v>396</v>
      </c>
      <c r="H189" s="143">
        <v>2</v>
      </c>
      <c r="I189" s="144"/>
      <c r="J189" s="145">
        <f t="shared" si="20"/>
        <v>0</v>
      </c>
      <c r="K189" s="146"/>
      <c r="L189" s="28"/>
      <c r="M189" s="147" t="s">
        <v>1</v>
      </c>
      <c r="N189" s="148" t="s">
        <v>40</v>
      </c>
      <c r="P189" s="149">
        <f t="shared" si="21"/>
        <v>0</v>
      </c>
      <c r="Q189" s="149">
        <v>0</v>
      </c>
      <c r="R189" s="149">
        <f t="shared" si="22"/>
        <v>0</v>
      </c>
      <c r="S189" s="149">
        <v>0</v>
      </c>
      <c r="T189" s="150">
        <f t="shared" si="2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86</v>
      </c>
      <c r="BK189" s="152">
        <f t="shared" si="29"/>
        <v>0</v>
      </c>
      <c r="BL189" s="13" t="s">
        <v>378</v>
      </c>
      <c r="BM189" s="151" t="s">
        <v>3010</v>
      </c>
    </row>
    <row r="190" spans="2:65" s="1" customFormat="1" ht="24.2" customHeight="1">
      <c r="B190" s="28"/>
      <c r="C190" s="158" t="s">
        <v>494</v>
      </c>
      <c r="D190" s="158" t="s">
        <v>644</v>
      </c>
      <c r="E190" s="159" t="s">
        <v>2310</v>
      </c>
      <c r="F190" s="160" t="s">
        <v>2311</v>
      </c>
      <c r="G190" s="161" t="s">
        <v>396</v>
      </c>
      <c r="H190" s="162">
        <v>2</v>
      </c>
      <c r="I190" s="163"/>
      <c r="J190" s="164">
        <f t="shared" si="20"/>
        <v>0</v>
      </c>
      <c r="K190" s="165"/>
      <c r="L190" s="166"/>
      <c r="M190" s="167" t="s">
        <v>1</v>
      </c>
      <c r="N190" s="168" t="s">
        <v>40</v>
      </c>
      <c r="P190" s="149">
        <f t="shared" si="21"/>
        <v>0</v>
      </c>
      <c r="Q190" s="149">
        <v>0</v>
      </c>
      <c r="R190" s="149">
        <f t="shared" si="22"/>
        <v>0</v>
      </c>
      <c r="S190" s="149">
        <v>0</v>
      </c>
      <c r="T190" s="150">
        <f t="shared" si="2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3011</v>
      </c>
    </row>
    <row r="191" spans="2:65" s="1" customFormat="1" ht="24.2" customHeight="1">
      <c r="B191" s="28"/>
      <c r="C191" s="139" t="s">
        <v>498</v>
      </c>
      <c r="D191" s="139" t="s">
        <v>316</v>
      </c>
      <c r="E191" s="140" t="s">
        <v>1930</v>
      </c>
      <c r="F191" s="141" t="s">
        <v>1931</v>
      </c>
      <c r="G191" s="142" t="s">
        <v>376</v>
      </c>
      <c r="H191" s="143">
        <v>33</v>
      </c>
      <c r="I191" s="144"/>
      <c r="J191" s="145">
        <f t="shared" si="20"/>
        <v>0</v>
      </c>
      <c r="K191" s="146"/>
      <c r="L191" s="28"/>
      <c r="M191" s="147" t="s">
        <v>1</v>
      </c>
      <c r="N191" s="148" t="s">
        <v>40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3012</v>
      </c>
    </row>
    <row r="192" spans="2:65" s="1" customFormat="1" ht="24.2" customHeight="1">
      <c r="B192" s="28"/>
      <c r="C192" s="139" t="s">
        <v>504</v>
      </c>
      <c r="D192" s="139" t="s">
        <v>316</v>
      </c>
      <c r="E192" s="140" t="s">
        <v>1933</v>
      </c>
      <c r="F192" s="141" t="s">
        <v>1934</v>
      </c>
      <c r="G192" s="142" t="s">
        <v>1497</v>
      </c>
      <c r="H192" s="171"/>
      <c r="I192" s="144"/>
      <c r="J192" s="145">
        <f t="shared" si="20"/>
        <v>0</v>
      </c>
      <c r="K192" s="146"/>
      <c r="L192" s="28"/>
      <c r="M192" s="147" t="s">
        <v>1</v>
      </c>
      <c r="N192" s="148" t="s">
        <v>40</v>
      </c>
      <c r="P192" s="149">
        <f t="shared" si="21"/>
        <v>0</v>
      </c>
      <c r="Q192" s="149">
        <v>0</v>
      </c>
      <c r="R192" s="149">
        <f t="shared" si="22"/>
        <v>0</v>
      </c>
      <c r="S192" s="149">
        <v>0</v>
      </c>
      <c r="T192" s="150">
        <f t="shared" si="23"/>
        <v>0</v>
      </c>
      <c r="AR192" s="151" t="s">
        <v>378</v>
      </c>
      <c r="AT192" s="151" t="s">
        <v>316</v>
      </c>
      <c r="AU192" s="151" t="s">
        <v>86</v>
      </c>
      <c r="AY192" s="13" t="s">
        <v>314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86</v>
      </c>
      <c r="BK192" s="152">
        <f t="shared" si="29"/>
        <v>0</v>
      </c>
      <c r="BL192" s="13" t="s">
        <v>378</v>
      </c>
      <c r="BM192" s="151" t="s">
        <v>3013</v>
      </c>
    </row>
    <row r="193" spans="2:65" s="1" customFormat="1" ht="24.2" customHeight="1">
      <c r="B193" s="28"/>
      <c r="C193" s="139" t="s">
        <v>512</v>
      </c>
      <c r="D193" s="139" t="s">
        <v>316</v>
      </c>
      <c r="E193" s="140" t="s">
        <v>1936</v>
      </c>
      <c r="F193" s="141" t="s">
        <v>1937</v>
      </c>
      <c r="G193" s="142" t="s">
        <v>1497</v>
      </c>
      <c r="H193" s="171"/>
      <c r="I193" s="144"/>
      <c r="J193" s="145">
        <f t="shared" si="20"/>
        <v>0</v>
      </c>
      <c r="K193" s="146"/>
      <c r="L193" s="28"/>
      <c r="M193" s="147" t="s">
        <v>1</v>
      </c>
      <c r="N193" s="148" t="s">
        <v>40</v>
      </c>
      <c r="P193" s="149">
        <f t="shared" si="21"/>
        <v>0</v>
      </c>
      <c r="Q193" s="149">
        <v>0</v>
      </c>
      <c r="R193" s="149">
        <f t="shared" si="22"/>
        <v>0</v>
      </c>
      <c r="S193" s="149">
        <v>0</v>
      </c>
      <c r="T193" s="150">
        <f t="shared" si="2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86</v>
      </c>
      <c r="BK193" s="152">
        <f t="shared" si="29"/>
        <v>0</v>
      </c>
      <c r="BL193" s="13" t="s">
        <v>378</v>
      </c>
      <c r="BM193" s="151" t="s">
        <v>3014</v>
      </c>
    </row>
    <row r="194" spans="2:65" s="11" customFormat="1" ht="25.9" customHeight="1">
      <c r="B194" s="127"/>
      <c r="D194" s="128" t="s">
        <v>73</v>
      </c>
      <c r="E194" s="129" t="s">
        <v>644</v>
      </c>
      <c r="F194" s="129" t="s">
        <v>1464</v>
      </c>
      <c r="I194" s="130"/>
      <c r="J194" s="131">
        <f>BK194</f>
        <v>0</v>
      </c>
      <c r="L194" s="127"/>
      <c r="M194" s="132"/>
      <c r="P194" s="133">
        <f>P195</f>
        <v>0</v>
      </c>
      <c r="R194" s="133">
        <f>R195</f>
        <v>0</v>
      </c>
      <c r="T194" s="134">
        <f>T195</f>
        <v>0</v>
      </c>
      <c r="AR194" s="128" t="s">
        <v>90</v>
      </c>
      <c r="AT194" s="135" t="s">
        <v>73</v>
      </c>
      <c r="AU194" s="135" t="s">
        <v>74</v>
      </c>
      <c r="AY194" s="128" t="s">
        <v>314</v>
      </c>
      <c r="BK194" s="136">
        <f>BK195</f>
        <v>0</v>
      </c>
    </row>
    <row r="195" spans="2:65" s="11" customFormat="1" ht="22.9" customHeight="1">
      <c r="B195" s="127"/>
      <c r="D195" s="128" t="s">
        <v>73</v>
      </c>
      <c r="E195" s="137" t="s">
        <v>1663</v>
      </c>
      <c r="F195" s="137" t="s">
        <v>1664</v>
      </c>
      <c r="I195" s="130"/>
      <c r="J195" s="138">
        <f>BK195</f>
        <v>0</v>
      </c>
      <c r="L195" s="127"/>
      <c r="M195" s="132"/>
      <c r="P195" s="133">
        <f>SUM(P196:P201)</f>
        <v>0</v>
      </c>
      <c r="R195" s="133">
        <f>SUM(R196:R201)</f>
        <v>0</v>
      </c>
      <c r="T195" s="134">
        <f>SUM(T196:T201)</f>
        <v>0</v>
      </c>
      <c r="AR195" s="128" t="s">
        <v>90</v>
      </c>
      <c r="AT195" s="135" t="s">
        <v>73</v>
      </c>
      <c r="AU195" s="135" t="s">
        <v>81</v>
      </c>
      <c r="AY195" s="128" t="s">
        <v>314</v>
      </c>
      <c r="BK195" s="136">
        <f>SUM(BK196:BK201)</f>
        <v>0</v>
      </c>
    </row>
    <row r="196" spans="2:65" s="1" customFormat="1" ht="24.2" customHeight="1">
      <c r="B196" s="28"/>
      <c r="C196" s="139" t="s">
        <v>518</v>
      </c>
      <c r="D196" s="139" t="s">
        <v>316</v>
      </c>
      <c r="E196" s="140" t="s">
        <v>2316</v>
      </c>
      <c r="F196" s="141" t="s">
        <v>2317</v>
      </c>
      <c r="G196" s="142" t="s">
        <v>396</v>
      </c>
      <c r="H196" s="143">
        <v>1</v>
      </c>
      <c r="I196" s="144"/>
      <c r="J196" s="145">
        <f t="shared" ref="J196:J201" si="30">ROUND(I196*H196,2)</f>
        <v>0</v>
      </c>
      <c r="K196" s="146"/>
      <c r="L196" s="28"/>
      <c r="M196" s="147" t="s">
        <v>1</v>
      </c>
      <c r="N196" s="148" t="s">
        <v>40</v>
      </c>
      <c r="P196" s="149">
        <f t="shared" ref="P196:P201" si="31">O196*H196</f>
        <v>0</v>
      </c>
      <c r="Q196" s="149">
        <v>0</v>
      </c>
      <c r="R196" s="149">
        <f t="shared" ref="R196:R201" si="32">Q196*H196</f>
        <v>0</v>
      </c>
      <c r="S196" s="149">
        <v>0</v>
      </c>
      <c r="T196" s="150">
        <f t="shared" ref="T196:T201" si="33">S196*H196</f>
        <v>0</v>
      </c>
      <c r="AR196" s="151" t="s">
        <v>1198</v>
      </c>
      <c r="AT196" s="151" t="s">
        <v>316</v>
      </c>
      <c r="AU196" s="151" t="s">
        <v>86</v>
      </c>
      <c r="AY196" s="13" t="s">
        <v>314</v>
      </c>
      <c r="BE196" s="152">
        <f t="shared" ref="BE196:BE201" si="34">IF(N196="základná",J196,0)</f>
        <v>0</v>
      </c>
      <c r="BF196" s="152">
        <f t="shared" ref="BF196:BF201" si="35">IF(N196="znížená",J196,0)</f>
        <v>0</v>
      </c>
      <c r="BG196" s="152">
        <f t="shared" ref="BG196:BG201" si="36">IF(N196="zákl. prenesená",J196,0)</f>
        <v>0</v>
      </c>
      <c r="BH196" s="152">
        <f t="shared" ref="BH196:BH201" si="37">IF(N196="zníž. prenesená",J196,0)</f>
        <v>0</v>
      </c>
      <c r="BI196" s="152">
        <f t="shared" ref="BI196:BI201" si="38">IF(N196="nulová",J196,0)</f>
        <v>0</v>
      </c>
      <c r="BJ196" s="13" t="s">
        <v>86</v>
      </c>
      <c r="BK196" s="152">
        <f t="shared" ref="BK196:BK201" si="39">ROUND(I196*H196,2)</f>
        <v>0</v>
      </c>
      <c r="BL196" s="13" t="s">
        <v>1198</v>
      </c>
      <c r="BM196" s="151" t="s">
        <v>3015</v>
      </c>
    </row>
    <row r="197" spans="2:65" s="1" customFormat="1" ht="33" customHeight="1">
      <c r="B197" s="28"/>
      <c r="C197" s="158" t="s">
        <v>524</v>
      </c>
      <c r="D197" s="158" t="s">
        <v>644</v>
      </c>
      <c r="E197" s="159" t="s">
        <v>2319</v>
      </c>
      <c r="F197" s="160" t="s">
        <v>2320</v>
      </c>
      <c r="G197" s="161" t="s">
        <v>396</v>
      </c>
      <c r="H197" s="162">
        <v>1</v>
      </c>
      <c r="I197" s="163"/>
      <c r="J197" s="164">
        <f t="shared" si="30"/>
        <v>0</v>
      </c>
      <c r="K197" s="165"/>
      <c r="L197" s="166"/>
      <c r="M197" s="167" t="s">
        <v>1</v>
      </c>
      <c r="N197" s="168" t="s">
        <v>40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1670</v>
      </c>
      <c r="AT197" s="151" t="s">
        <v>644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1198</v>
      </c>
      <c r="BM197" s="151" t="s">
        <v>3016</v>
      </c>
    </row>
    <row r="198" spans="2:65" s="1" customFormat="1" ht="24.2" customHeight="1">
      <c r="B198" s="28"/>
      <c r="C198" s="139" t="s">
        <v>528</v>
      </c>
      <c r="D198" s="139" t="s">
        <v>316</v>
      </c>
      <c r="E198" s="140" t="s">
        <v>2322</v>
      </c>
      <c r="F198" s="141" t="s">
        <v>2323</v>
      </c>
      <c r="G198" s="142" t="s">
        <v>376</v>
      </c>
      <c r="H198" s="143">
        <v>26</v>
      </c>
      <c r="I198" s="144"/>
      <c r="J198" s="145">
        <f t="shared" si="30"/>
        <v>0</v>
      </c>
      <c r="K198" s="146"/>
      <c r="L198" s="28"/>
      <c r="M198" s="147" t="s">
        <v>1</v>
      </c>
      <c r="N198" s="148" t="s">
        <v>40</v>
      </c>
      <c r="P198" s="149">
        <f t="shared" si="31"/>
        <v>0</v>
      </c>
      <c r="Q198" s="149">
        <v>0</v>
      </c>
      <c r="R198" s="149">
        <f t="shared" si="32"/>
        <v>0</v>
      </c>
      <c r="S198" s="149">
        <v>0</v>
      </c>
      <c r="T198" s="150">
        <f t="shared" si="33"/>
        <v>0</v>
      </c>
      <c r="AR198" s="151" t="s">
        <v>1198</v>
      </c>
      <c r="AT198" s="151" t="s">
        <v>316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1198</v>
      </c>
      <c r="BM198" s="151" t="s">
        <v>3017</v>
      </c>
    </row>
    <row r="199" spans="2:65" s="1" customFormat="1" ht="16.5" customHeight="1">
      <c r="B199" s="28"/>
      <c r="C199" s="139" t="s">
        <v>532</v>
      </c>
      <c r="D199" s="139" t="s">
        <v>316</v>
      </c>
      <c r="E199" s="140" t="s">
        <v>2325</v>
      </c>
      <c r="F199" s="141" t="s">
        <v>2326</v>
      </c>
      <c r="G199" s="142" t="s">
        <v>2327</v>
      </c>
      <c r="H199" s="143">
        <v>2</v>
      </c>
      <c r="I199" s="144"/>
      <c r="J199" s="145">
        <f t="shared" si="30"/>
        <v>0</v>
      </c>
      <c r="K199" s="146"/>
      <c r="L199" s="28"/>
      <c r="M199" s="147" t="s">
        <v>1</v>
      </c>
      <c r="N199" s="148" t="s">
        <v>40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1198</v>
      </c>
      <c r="AT199" s="151" t="s">
        <v>316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1198</v>
      </c>
      <c r="BM199" s="151" t="s">
        <v>3018</v>
      </c>
    </row>
    <row r="200" spans="2:65" s="1" customFormat="1" ht="16.5" customHeight="1">
      <c r="B200" s="28"/>
      <c r="C200" s="139" t="s">
        <v>538</v>
      </c>
      <c r="D200" s="139" t="s">
        <v>316</v>
      </c>
      <c r="E200" s="140" t="s">
        <v>1678</v>
      </c>
      <c r="F200" s="141" t="s">
        <v>1679</v>
      </c>
      <c r="G200" s="142" t="s">
        <v>1497</v>
      </c>
      <c r="H200" s="171"/>
      <c r="I200" s="144"/>
      <c r="J200" s="145">
        <f t="shared" si="30"/>
        <v>0</v>
      </c>
      <c r="K200" s="146"/>
      <c r="L200" s="28"/>
      <c r="M200" s="147" t="s">
        <v>1</v>
      </c>
      <c r="N200" s="148" t="s">
        <v>40</v>
      </c>
      <c r="P200" s="149">
        <f t="shared" si="31"/>
        <v>0</v>
      </c>
      <c r="Q200" s="149">
        <v>0</v>
      </c>
      <c r="R200" s="149">
        <f t="shared" si="32"/>
        <v>0</v>
      </c>
      <c r="S200" s="149">
        <v>0</v>
      </c>
      <c r="T200" s="150">
        <f t="shared" si="33"/>
        <v>0</v>
      </c>
      <c r="AR200" s="151" t="s">
        <v>1198</v>
      </c>
      <c r="AT200" s="151" t="s">
        <v>316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1198</v>
      </c>
      <c r="BM200" s="151" t="s">
        <v>3019</v>
      </c>
    </row>
    <row r="201" spans="2:65" s="1" customFormat="1" ht="16.5" customHeight="1">
      <c r="B201" s="28"/>
      <c r="C201" s="139" t="s">
        <v>542</v>
      </c>
      <c r="D201" s="139" t="s">
        <v>316</v>
      </c>
      <c r="E201" s="140" t="s">
        <v>1684</v>
      </c>
      <c r="F201" s="141" t="s">
        <v>1685</v>
      </c>
      <c r="G201" s="142" t="s">
        <v>1497</v>
      </c>
      <c r="H201" s="171"/>
      <c r="I201" s="144"/>
      <c r="J201" s="145">
        <f t="shared" si="30"/>
        <v>0</v>
      </c>
      <c r="K201" s="146"/>
      <c r="L201" s="28"/>
      <c r="M201" s="147" t="s">
        <v>1</v>
      </c>
      <c r="N201" s="148" t="s">
        <v>40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1198</v>
      </c>
      <c r="AT201" s="151" t="s">
        <v>316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1198</v>
      </c>
      <c r="BM201" s="151" t="s">
        <v>3020</v>
      </c>
    </row>
    <row r="202" spans="2:65" s="11" customFormat="1" ht="25.9" customHeight="1">
      <c r="B202" s="127"/>
      <c r="D202" s="128" t="s">
        <v>73</v>
      </c>
      <c r="E202" s="129" t="s">
        <v>1450</v>
      </c>
      <c r="F202" s="129" t="s">
        <v>1451</v>
      </c>
      <c r="I202" s="130"/>
      <c r="J202" s="131">
        <f>BK202</f>
        <v>0</v>
      </c>
      <c r="L202" s="127"/>
      <c r="M202" s="132"/>
      <c r="P202" s="133">
        <f>P203</f>
        <v>0</v>
      </c>
      <c r="R202" s="133">
        <f>R203</f>
        <v>0</v>
      </c>
      <c r="T202" s="134">
        <f>T203</f>
        <v>0</v>
      </c>
      <c r="AR202" s="128" t="s">
        <v>95</v>
      </c>
      <c r="AT202" s="135" t="s">
        <v>73</v>
      </c>
      <c r="AU202" s="135" t="s">
        <v>74</v>
      </c>
      <c r="AY202" s="128" t="s">
        <v>314</v>
      </c>
      <c r="BK202" s="136">
        <f>BK203</f>
        <v>0</v>
      </c>
    </row>
    <row r="203" spans="2:65" s="1" customFormat="1" ht="37.9" customHeight="1">
      <c r="B203" s="28"/>
      <c r="C203" s="139" t="s">
        <v>548</v>
      </c>
      <c r="D203" s="139" t="s">
        <v>316</v>
      </c>
      <c r="E203" s="140" t="s">
        <v>2331</v>
      </c>
      <c r="F203" s="141" t="s">
        <v>2332</v>
      </c>
      <c r="G203" s="142" t="s">
        <v>1454</v>
      </c>
      <c r="H203" s="143">
        <v>8</v>
      </c>
      <c r="I203" s="144"/>
      <c r="J203" s="145">
        <f>ROUND(I203*H203,2)</f>
        <v>0</v>
      </c>
      <c r="K203" s="146"/>
      <c r="L203" s="28"/>
      <c r="M203" s="153" t="s">
        <v>1</v>
      </c>
      <c r="N203" s="154" t="s">
        <v>40</v>
      </c>
      <c r="O203" s="155"/>
      <c r="P203" s="156">
        <f>O203*H203</f>
        <v>0</v>
      </c>
      <c r="Q203" s="156">
        <v>0</v>
      </c>
      <c r="R203" s="156">
        <f>Q203*H203</f>
        <v>0</v>
      </c>
      <c r="S203" s="156">
        <v>0</v>
      </c>
      <c r="T203" s="157">
        <f>S203*H203</f>
        <v>0</v>
      </c>
      <c r="AR203" s="151" t="s">
        <v>1692</v>
      </c>
      <c r="AT203" s="151" t="s">
        <v>316</v>
      </c>
      <c r="AU203" s="151" t="s">
        <v>81</v>
      </c>
      <c r="AY203" s="13" t="s">
        <v>314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86</v>
      </c>
      <c r="BK203" s="152">
        <f>ROUND(I203*H203,2)</f>
        <v>0</v>
      </c>
      <c r="BL203" s="13" t="s">
        <v>1692</v>
      </c>
      <c r="BM203" s="151" t="s">
        <v>3021</v>
      </c>
    </row>
    <row r="204" spans="2:65" s="1" customFormat="1" ht="6.95" customHeight="1">
      <c r="B204" s="43"/>
      <c r="C204" s="44"/>
      <c r="D204" s="44"/>
      <c r="E204" s="44"/>
      <c r="F204" s="44"/>
      <c r="G204" s="44"/>
      <c r="H204" s="44"/>
      <c r="I204" s="44"/>
      <c r="J204" s="44"/>
      <c r="K204" s="44"/>
      <c r="L204" s="28"/>
    </row>
  </sheetData>
  <sheetProtection algorithmName="SHA-512" hashValue="ou4yBpG+fRhv5VPgvI8oF0y/IjhvdUc3dW4sToqSnaah3nXdKMFllq/mrzM8uRvyV9tOzPaIVLCYH2OJ221UEg==" saltValue="qo484xkzaN3oSI3bbhgLMoPg3yEY6ui0ioIh+fXUqBLPu7G4OJjVvQrL0jT0xJbpWSuOdxKtTFyAvp9fQxxQWw==" spinCount="100000" sheet="1" objects="1" scenarios="1" formatColumns="0" formatRows="0" autoFilter="0"/>
  <autoFilter ref="C135:K203" xr:uid="{00000000-0009-0000-0000-000016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9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166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3022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3023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ROUND(J133,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ROUND((SUM(BE133:BE189)),  2)</f>
        <v>0</v>
      </c>
      <c r="G37" s="96"/>
      <c r="H37" s="96"/>
      <c r="I37" s="97">
        <v>0.2</v>
      </c>
      <c r="J37" s="95">
        <f>ROUND(((SUM(BE133:BE189))*I37),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ROUND((SUM(BF133:BF189)),  2)</f>
        <v>0</v>
      </c>
      <c r="G38" s="96"/>
      <c r="H38" s="96"/>
      <c r="I38" s="97">
        <v>0.2</v>
      </c>
      <c r="J38" s="95">
        <f>ROUND(((SUM(BF133:BF189))*I38),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ROUND((SUM(BG133:BG189)),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ROUND((SUM(BH133:BH189)),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ROUND((SUM(BI133:BI189)),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3022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SO.103_ASR1 - Búracie práce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J133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J142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J173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J175</f>
        <v>0</v>
      </c>
      <c r="L105" s="110"/>
    </row>
    <row r="106" spans="2:47" s="9" customFormat="1" ht="19.899999999999999" hidden="1" customHeight="1">
      <c r="B106" s="114"/>
      <c r="D106" s="115" t="s">
        <v>294</v>
      </c>
      <c r="E106" s="116"/>
      <c r="F106" s="116"/>
      <c r="G106" s="116"/>
      <c r="H106" s="116"/>
      <c r="I106" s="116"/>
      <c r="J106" s="117">
        <f>J176</f>
        <v>0</v>
      </c>
      <c r="L106" s="114"/>
    </row>
    <row r="107" spans="2:47" s="9" customFormat="1" ht="19.899999999999999" hidden="1" customHeight="1">
      <c r="B107" s="114"/>
      <c r="D107" s="115" t="s">
        <v>295</v>
      </c>
      <c r="E107" s="116"/>
      <c r="F107" s="116"/>
      <c r="G107" s="116"/>
      <c r="H107" s="116"/>
      <c r="I107" s="116"/>
      <c r="J107" s="117">
        <f>J178</f>
        <v>0</v>
      </c>
      <c r="L107" s="114"/>
    </row>
    <row r="108" spans="2:47" s="9" customFormat="1" ht="19.899999999999999" hidden="1" customHeight="1">
      <c r="B108" s="114"/>
      <c r="D108" s="115" t="s">
        <v>297</v>
      </c>
      <c r="E108" s="116"/>
      <c r="F108" s="116"/>
      <c r="G108" s="116"/>
      <c r="H108" s="116"/>
      <c r="I108" s="116"/>
      <c r="J108" s="117">
        <f>J182</f>
        <v>0</v>
      </c>
      <c r="L108" s="114"/>
    </row>
    <row r="109" spans="2:47" s="9" customFormat="1" ht="19.899999999999999" hidden="1" customHeight="1">
      <c r="B109" s="114"/>
      <c r="D109" s="115" t="s">
        <v>299</v>
      </c>
      <c r="E109" s="116"/>
      <c r="F109" s="116"/>
      <c r="G109" s="116"/>
      <c r="H109" s="116"/>
      <c r="I109" s="116"/>
      <c r="J109" s="117">
        <f>J185</f>
        <v>0</v>
      </c>
      <c r="L109" s="114"/>
    </row>
    <row r="110" spans="2:47" s="1" customFormat="1" ht="21.75" hidden="1" customHeight="1">
      <c r="B110" s="28"/>
      <c r="L110" s="28"/>
    </row>
    <row r="111" spans="2:47" s="1" customFormat="1" ht="6.95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47" hidden="1"/>
    <row r="113" spans="2:12" hidden="1"/>
    <row r="114" spans="2:12" hidden="1"/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>
      <c r="B116" s="28"/>
      <c r="C116" s="17" t="s">
        <v>300</v>
      </c>
      <c r="L116" s="28"/>
    </row>
    <row r="117" spans="2:12" s="1" customFormat="1" ht="6.95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301" t="str">
        <f>E7</f>
        <v>Rozšírenie kapacít MŠ Oštepová 1, Košice</v>
      </c>
      <c r="F119" s="302"/>
      <c r="G119" s="302"/>
      <c r="H119" s="302"/>
      <c r="L119" s="28"/>
    </row>
    <row r="120" spans="2:12" ht="12" customHeight="1">
      <c r="B120" s="16"/>
      <c r="C120" s="23" t="s">
        <v>277</v>
      </c>
      <c r="L120" s="16"/>
    </row>
    <row r="121" spans="2:12" ht="16.5" customHeight="1">
      <c r="B121" s="16"/>
      <c r="E121" s="301" t="s">
        <v>278</v>
      </c>
      <c r="F121" s="265"/>
      <c r="G121" s="265"/>
      <c r="H121" s="265"/>
      <c r="L121" s="16"/>
    </row>
    <row r="122" spans="2:12" ht="12" customHeight="1">
      <c r="B122" s="16"/>
      <c r="C122" s="23" t="s">
        <v>279</v>
      </c>
      <c r="L122" s="16"/>
    </row>
    <row r="123" spans="2:12" s="1" customFormat="1" ht="16.5" customHeight="1">
      <c r="B123" s="28"/>
      <c r="E123" s="271" t="s">
        <v>3022</v>
      </c>
      <c r="F123" s="303"/>
      <c r="G123" s="303"/>
      <c r="H123" s="303"/>
      <c r="L123" s="28"/>
    </row>
    <row r="124" spans="2:12" s="1" customFormat="1" ht="12" customHeight="1">
      <c r="B124" s="28"/>
      <c r="C124" s="23" t="s">
        <v>281</v>
      </c>
      <c r="L124" s="28"/>
    </row>
    <row r="125" spans="2:12" s="1" customFormat="1" ht="16.5" customHeight="1">
      <c r="B125" s="28"/>
      <c r="E125" s="289" t="str">
        <f>E13</f>
        <v>SO.103_ASR1 - Búracie práce</v>
      </c>
      <c r="F125" s="303"/>
      <c r="G125" s="303"/>
      <c r="H125" s="303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Oštepová 1, Košice</v>
      </c>
      <c r="I127" s="23" t="s">
        <v>21</v>
      </c>
      <c r="J127" s="51" t="str">
        <f>IF(J16="","",J16)</f>
        <v>15. 6. 2022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E19</f>
        <v>Mesto Košice</v>
      </c>
      <c r="I129" s="23" t="s">
        <v>29</v>
      </c>
      <c r="J129" s="26" t="str">
        <f>E25</f>
        <v xml:space="preserve"> </v>
      </c>
      <c r="L129" s="28"/>
    </row>
    <row r="130" spans="2:65" s="1" customFormat="1" ht="15.2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 xml:space="preserve"> 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301</v>
      </c>
      <c r="D132" s="120" t="s">
        <v>59</v>
      </c>
      <c r="E132" s="120" t="s">
        <v>55</v>
      </c>
      <c r="F132" s="120" t="s">
        <v>56</v>
      </c>
      <c r="G132" s="120" t="s">
        <v>302</v>
      </c>
      <c r="H132" s="120" t="s">
        <v>303</v>
      </c>
      <c r="I132" s="120" t="s">
        <v>304</v>
      </c>
      <c r="J132" s="121" t="s">
        <v>285</v>
      </c>
      <c r="K132" s="122" t="s">
        <v>305</v>
      </c>
      <c r="L132" s="118"/>
      <c r="M132" s="58" t="s">
        <v>1</v>
      </c>
      <c r="N132" s="59" t="s">
        <v>38</v>
      </c>
      <c r="O132" s="59" t="s">
        <v>306</v>
      </c>
      <c r="P132" s="59" t="s">
        <v>307</v>
      </c>
      <c r="Q132" s="59" t="s">
        <v>308</v>
      </c>
      <c r="R132" s="59" t="s">
        <v>309</v>
      </c>
      <c r="S132" s="59" t="s">
        <v>310</v>
      </c>
      <c r="T132" s="60" t="s">
        <v>311</v>
      </c>
    </row>
    <row r="133" spans="2:65" s="1" customFormat="1" ht="22.9" customHeight="1">
      <c r="B133" s="28"/>
      <c r="C133" s="63" t="s">
        <v>286</v>
      </c>
      <c r="J133" s="123">
        <f>BK133</f>
        <v>0</v>
      </c>
      <c r="L133" s="28"/>
      <c r="M133" s="61"/>
      <c r="N133" s="52"/>
      <c r="O133" s="52"/>
      <c r="P133" s="124">
        <f>P134+P175</f>
        <v>0</v>
      </c>
      <c r="Q133" s="52"/>
      <c r="R133" s="124">
        <f>R134+R175</f>
        <v>36.628784380000006</v>
      </c>
      <c r="S133" s="52"/>
      <c r="T133" s="125">
        <f>T134+T175</f>
        <v>41.917163400000007</v>
      </c>
      <c r="AT133" s="13" t="s">
        <v>73</v>
      </c>
      <c r="AU133" s="13" t="s">
        <v>287</v>
      </c>
      <c r="BK133" s="126">
        <f>BK134+BK175</f>
        <v>0</v>
      </c>
    </row>
    <row r="134" spans="2:65" s="11" customFormat="1" ht="25.9" customHeight="1">
      <c r="B134" s="127"/>
      <c r="D134" s="128" t="s">
        <v>73</v>
      </c>
      <c r="E134" s="129" t="s">
        <v>312</v>
      </c>
      <c r="F134" s="129" t="s">
        <v>313</v>
      </c>
      <c r="I134" s="130"/>
      <c r="J134" s="131">
        <f>BK134</f>
        <v>0</v>
      </c>
      <c r="L134" s="127"/>
      <c r="M134" s="132"/>
      <c r="P134" s="133">
        <f>P135+P142+P173</f>
        <v>0</v>
      </c>
      <c r="R134" s="133">
        <f>R135+R142+R173</f>
        <v>36.559384380000004</v>
      </c>
      <c r="T134" s="134">
        <f>T135+T142+T173</f>
        <v>39.496210000000005</v>
      </c>
      <c r="AR134" s="128" t="s">
        <v>81</v>
      </c>
      <c r="AT134" s="135" t="s">
        <v>73</v>
      </c>
      <c r="AU134" s="135" t="s">
        <v>74</v>
      </c>
      <c r="AY134" s="128" t="s">
        <v>314</v>
      </c>
      <c r="BK134" s="136">
        <f>BK135+BK142+BK173</f>
        <v>0</v>
      </c>
    </row>
    <row r="135" spans="2:65" s="11" customFormat="1" ht="22.9" customHeight="1">
      <c r="B135" s="127"/>
      <c r="D135" s="128" t="s">
        <v>73</v>
      </c>
      <c r="E135" s="137" t="s">
        <v>81</v>
      </c>
      <c r="F135" s="137" t="s">
        <v>315</v>
      </c>
      <c r="I135" s="130"/>
      <c r="J135" s="138">
        <f>BK135</f>
        <v>0</v>
      </c>
      <c r="L135" s="127"/>
      <c r="M135" s="132"/>
      <c r="P135" s="133">
        <f>SUM(P136:P141)</f>
        <v>0</v>
      </c>
      <c r="R135" s="133">
        <f>SUM(R136:R141)</f>
        <v>0</v>
      </c>
      <c r="T135" s="134">
        <f>SUM(T136:T141)</f>
        <v>3.53878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SUM(BK136:BK141)</f>
        <v>0</v>
      </c>
    </row>
    <row r="136" spans="2:65" s="1" customFormat="1" ht="24.2" customHeight="1">
      <c r="B136" s="28"/>
      <c r="C136" s="139" t="s">
        <v>81</v>
      </c>
      <c r="D136" s="139" t="s">
        <v>316</v>
      </c>
      <c r="E136" s="140" t="s">
        <v>3024</v>
      </c>
      <c r="F136" s="141" t="s">
        <v>3025</v>
      </c>
      <c r="G136" s="142" t="s">
        <v>340</v>
      </c>
      <c r="H136" s="143">
        <v>36.11</v>
      </c>
      <c r="I136" s="144"/>
      <c r="J136" s="145">
        <f t="shared" ref="J136:J141" si="0">ROUND(I136*H136,2)</f>
        <v>0</v>
      </c>
      <c r="K136" s="146"/>
      <c r="L136" s="28"/>
      <c r="M136" s="147" t="s">
        <v>1</v>
      </c>
      <c r="N136" s="148" t="s">
        <v>40</v>
      </c>
      <c r="P136" s="149">
        <f t="shared" ref="P136:P141" si="1">O136*H136</f>
        <v>0</v>
      </c>
      <c r="Q136" s="149">
        <v>0</v>
      </c>
      <c r="R136" s="149">
        <f t="shared" ref="R136:R141" si="2">Q136*H136</f>
        <v>0</v>
      </c>
      <c r="S136" s="149">
        <v>9.8000000000000004E-2</v>
      </c>
      <c r="T136" s="150">
        <f t="shared" ref="T136:T141" si="3">S136*H136</f>
        <v>3.53878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ref="BE136:BE141" si="4">IF(N136="základná",J136,0)</f>
        <v>0</v>
      </c>
      <c r="BF136" s="152">
        <f t="shared" ref="BF136:BF141" si="5">IF(N136="znížená",J136,0)</f>
        <v>0</v>
      </c>
      <c r="BG136" s="152">
        <f t="shared" ref="BG136:BG141" si="6">IF(N136="zákl. prenesená",J136,0)</f>
        <v>0</v>
      </c>
      <c r="BH136" s="152">
        <f t="shared" ref="BH136:BH141" si="7">IF(N136="zníž. prenesená",J136,0)</f>
        <v>0</v>
      </c>
      <c r="BI136" s="152">
        <f t="shared" ref="BI136:BI141" si="8">IF(N136="nulová",J136,0)</f>
        <v>0</v>
      </c>
      <c r="BJ136" s="13" t="s">
        <v>86</v>
      </c>
      <c r="BK136" s="152">
        <f t="shared" ref="BK136:BK141" si="9">ROUND(I136*H136,2)</f>
        <v>0</v>
      </c>
      <c r="BL136" s="13" t="s">
        <v>95</v>
      </c>
      <c r="BM136" s="151" t="s">
        <v>3026</v>
      </c>
    </row>
    <row r="137" spans="2:65" s="1" customFormat="1" ht="24.2" customHeight="1">
      <c r="B137" s="28"/>
      <c r="C137" s="139" t="s">
        <v>86</v>
      </c>
      <c r="D137" s="139" t="s">
        <v>316</v>
      </c>
      <c r="E137" s="140" t="s">
        <v>317</v>
      </c>
      <c r="F137" s="141" t="s">
        <v>318</v>
      </c>
      <c r="G137" s="142" t="s">
        <v>319</v>
      </c>
      <c r="H137" s="143">
        <v>22.54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3027</v>
      </c>
    </row>
    <row r="138" spans="2:65" s="1" customFormat="1" ht="33" customHeight="1">
      <c r="B138" s="28"/>
      <c r="C138" s="139" t="s">
        <v>90</v>
      </c>
      <c r="D138" s="139" t="s">
        <v>316</v>
      </c>
      <c r="E138" s="140" t="s">
        <v>321</v>
      </c>
      <c r="F138" s="141" t="s">
        <v>322</v>
      </c>
      <c r="G138" s="142" t="s">
        <v>319</v>
      </c>
      <c r="H138" s="143">
        <v>11.71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3028</v>
      </c>
    </row>
    <row r="139" spans="2:65" s="1" customFormat="1" ht="37.9" customHeight="1">
      <c r="B139" s="28"/>
      <c r="C139" s="139" t="s">
        <v>95</v>
      </c>
      <c r="D139" s="139" t="s">
        <v>316</v>
      </c>
      <c r="E139" s="140" t="s">
        <v>324</v>
      </c>
      <c r="F139" s="141" t="s">
        <v>325</v>
      </c>
      <c r="G139" s="142" t="s">
        <v>319</v>
      </c>
      <c r="H139" s="143">
        <v>93.68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3029</v>
      </c>
    </row>
    <row r="140" spans="2:65" s="1" customFormat="1" ht="16.5" customHeight="1">
      <c r="B140" s="28"/>
      <c r="C140" s="139" t="s">
        <v>330</v>
      </c>
      <c r="D140" s="139" t="s">
        <v>316</v>
      </c>
      <c r="E140" s="140" t="s">
        <v>327</v>
      </c>
      <c r="F140" s="141" t="s">
        <v>328</v>
      </c>
      <c r="G140" s="142" t="s">
        <v>319</v>
      </c>
      <c r="H140" s="143">
        <v>11.71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3030</v>
      </c>
    </row>
    <row r="141" spans="2:65" s="1" customFormat="1" ht="24.2" customHeight="1">
      <c r="B141" s="28"/>
      <c r="C141" s="139" t="s">
        <v>337</v>
      </c>
      <c r="D141" s="139" t="s">
        <v>316</v>
      </c>
      <c r="E141" s="140" t="s">
        <v>331</v>
      </c>
      <c r="F141" s="141" t="s">
        <v>332</v>
      </c>
      <c r="G141" s="142" t="s">
        <v>333</v>
      </c>
      <c r="H141" s="143">
        <v>21.077999999999999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3031</v>
      </c>
    </row>
    <row r="142" spans="2:65" s="11" customFormat="1" ht="22.9" customHeight="1">
      <c r="B142" s="127"/>
      <c r="D142" s="128" t="s">
        <v>73</v>
      </c>
      <c r="E142" s="137" t="s">
        <v>335</v>
      </c>
      <c r="F142" s="137" t="s">
        <v>336</v>
      </c>
      <c r="I142" s="130"/>
      <c r="J142" s="138">
        <f>BK142</f>
        <v>0</v>
      </c>
      <c r="L142" s="127"/>
      <c r="M142" s="132"/>
      <c r="P142" s="133">
        <f>SUM(P143:P172)</f>
        <v>0</v>
      </c>
      <c r="R142" s="133">
        <f>SUM(R143:R172)</f>
        <v>36.559384380000004</v>
      </c>
      <c r="T142" s="134">
        <f>SUM(T143:T172)</f>
        <v>35.957430000000002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SUM(BK143:BK172)</f>
        <v>0</v>
      </c>
    </row>
    <row r="143" spans="2:65" s="1" customFormat="1" ht="33" customHeight="1">
      <c r="B143" s="28"/>
      <c r="C143" s="139" t="s">
        <v>342</v>
      </c>
      <c r="D143" s="139" t="s">
        <v>316</v>
      </c>
      <c r="E143" s="140" t="s">
        <v>338</v>
      </c>
      <c r="F143" s="141" t="s">
        <v>339</v>
      </c>
      <c r="G143" s="142" t="s">
        <v>340</v>
      </c>
      <c r="H143" s="143">
        <v>706.21199999999999</v>
      </c>
      <c r="I143" s="144"/>
      <c r="J143" s="145">
        <f t="shared" ref="J143:J172" si="10">ROUND(I143*H143,2)</f>
        <v>0</v>
      </c>
      <c r="K143" s="146"/>
      <c r="L143" s="28"/>
      <c r="M143" s="147" t="s">
        <v>1</v>
      </c>
      <c r="N143" s="148" t="s">
        <v>40</v>
      </c>
      <c r="P143" s="149">
        <f t="shared" ref="P143:P172" si="11">O143*H143</f>
        <v>0</v>
      </c>
      <c r="Q143" s="149">
        <v>2.572E-2</v>
      </c>
      <c r="R143" s="149">
        <f t="shared" ref="R143:R172" si="12">Q143*H143</f>
        <v>18.163772640000001</v>
      </c>
      <c r="S143" s="149">
        <v>0</v>
      </c>
      <c r="T143" s="150">
        <f t="shared" ref="T143:T172" si="13"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ref="BE143:BE172" si="14">IF(N143="základná",J143,0)</f>
        <v>0</v>
      </c>
      <c r="BF143" s="152">
        <f t="shared" ref="BF143:BF172" si="15">IF(N143="znížená",J143,0)</f>
        <v>0</v>
      </c>
      <c r="BG143" s="152">
        <f t="shared" ref="BG143:BG172" si="16">IF(N143="zákl. prenesená",J143,0)</f>
        <v>0</v>
      </c>
      <c r="BH143" s="152">
        <f t="shared" ref="BH143:BH172" si="17">IF(N143="zníž. prenesená",J143,0)</f>
        <v>0</v>
      </c>
      <c r="BI143" s="152">
        <f t="shared" ref="BI143:BI172" si="18">IF(N143="nulová",J143,0)</f>
        <v>0</v>
      </c>
      <c r="BJ143" s="13" t="s">
        <v>86</v>
      </c>
      <c r="BK143" s="152">
        <f t="shared" ref="BK143:BK172" si="19">ROUND(I143*H143,2)</f>
        <v>0</v>
      </c>
      <c r="BL143" s="13" t="s">
        <v>95</v>
      </c>
      <c r="BM143" s="151" t="s">
        <v>3032</v>
      </c>
    </row>
    <row r="144" spans="2:65" s="1" customFormat="1" ht="44.25" customHeight="1">
      <c r="B144" s="28"/>
      <c r="C144" s="139" t="s">
        <v>346</v>
      </c>
      <c r="D144" s="139" t="s">
        <v>316</v>
      </c>
      <c r="E144" s="140" t="s">
        <v>343</v>
      </c>
      <c r="F144" s="141" t="s">
        <v>344</v>
      </c>
      <c r="G144" s="142" t="s">
        <v>340</v>
      </c>
      <c r="H144" s="143">
        <v>1412.424</v>
      </c>
      <c r="I144" s="144"/>
      <c r="J144" s="145">
        <f t="shared" si="10"/>
        <v>0</v>
      </c>
      <c r="K144" s="146"/>
      <c r="L144" s="28"/>
      <c r="M144" s="147" t="s">
        <v>1</v>
      </c>
      <c r="N144" s="148" t="s">
        <v>40</v>
      </c>
      <c r="P144" s="149">
        <f t="shared" si="11"/>
        <v>0</v>
      </c>
      <c r="Q144" s="149">
        <v>0</v>
      </c>
      <c r="R144" s="149">
        <f t="shared" si="12"/>
        <v>0</v>
      </c>
      <c r="S144" s="149">
        <v>0</v>
      </c>
      <c r="T144" s="150">
        <f t="shared" si="1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14"/>
        <v>0</v>
      </c>
      <c r="BF144" s="152">
        <f t="shared" si="15"/>
        <v>0</v>
      </c>
      <c r="BG144" s="152">
        <f t="shared" si="16"/>
        <v>0</v>
      </c>
      <c r="BH144" s="152">
        <f t="shared" si="17"/>
        <v>0</v>
      </c>
      <c r="BI144" s="152">
        <f t="shared" si="18"/>
        <v>0</v>
      </c>
      <c r="BJ144" s="13" t="s">
        <v>86</v>
      </c>
      <c r="BK144" s="152">
        <f t="shared" si="19"/>
        <v>0</v>
      </c>
      <c r="BL144" s="13" t="s">
        <v>95</v>
      </c>
      <c r="BM144" s="151" t="s">
        <v>3033</v>
      </c>
    </row>
    <row r="145" spans="2:65" s="1" customFormat="1" ht="33" customHeight="1">
      <c r="B145" s="28"/>
      <c r="C145" s="139" t="s">
        <v>335</v>
      </c>
      <c r="D145" s="139" t="s">
        <v>316</v>
      </c>
      <c r="E145" s="140" t="s">
        <v>347</v>
      </c>
      <c r="F145" s="141" t="s">
        <v>348</v>
      </c>
      <c r="G145" s="142" t="s">
        <v>340</v>
      </c>
      <c r="H145" s="143">
        <v>706.21199999999999</v>
      </c>
      <c r="I145" s="144"/>
      <c r="J145" s="145">
        <f t="shared" si="10"/>
        <v>0</v>
      </c>
      <c r="K145" s="146"/>
      <c r="L145" s="28"/>
      <c r="M145" s="147" t="s">
        <v>1</v>
      </c>
      <c r="N145" s="148" t="s">
        <v>40</v>
      </c>
      <c r="P145" s="149">
        <f t="shared" si="11"/>
        <v>0</v>
      </c>
      <c r="Q145" s="149">
        <v>2.572E-2</v>
      </c>
      <c r="R145" s="149">
        <f t="shared" si="12"/>
        <v>18.163772640000001</v>
      </c>
      <c r="S145" s="149">
        <v>0</v>
      </c>
      <c r="T145" s="150">
        <f t="shared" si="1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86</v>
      </c>
      <c r="BK145" s="152">
        <f t="shared" si="19"/>
        <v>0</v>
      </c>
      <c r="BL145" s="13" t="s">
        <v>95</v>
      </c>
      <c r="BM145" s="151" t="s">
        <v>3034</v>
      </c>
    </row>
    <row r="146" spans="2:65" s="1" customFormat="1" ht="24.2" customHeight="1">
      <c r="B146" s="28"/>
      <c r="C146" s="139" t="s">
        <v>353</v>
      </c>
      <c r="D146" s="139" t="s">
        <v>316</v>
      </c>
      <c r="E146" s="140" t="s">
        <v>350</v>
      </c>
      <c r="F146" s="141" t="s">
        <v>351</v>
      </c>
      <c r="G146" s="142" t="s">
        <v>340</v>
      </c>
      <c r="H146" s="143">
        <v>128.44999999999999</v>
      </c>
      <c r="I146" s="144"/>
      <c r="J146" s="145">
        <f t="shared" si="10"/>
        <v>0</v>
      </c>
      <c r="K146" s="146"/>
      <c r="L146" s="28"/>
      <c r="M146" s="147" t="s">
        <v>1</v>
      </c>
      <c r="N146" s="148" t="s">
        <v>40</v>
      </c>
      <c r="P146" s="149">
        <f t="shared" si="11"/>
        <v>0</v>
      </c>
      <c r="Q146" s="149">
        <v>1.5299999999999999E-3</v>
      </c>
      <c r="R146" s="149">
        <f t="shared" si="12"/>
        <v>0.19652849999999997</v>
      </c>
      <c r="S146" s="149">
        <v>0</v>
      </c>
      <c r="T146" s="150">
        <f t="shared" si="1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86</v>
      </c>
      <c r="BK146" s="152">
        <f t="shared" si="19"/>
        <v>0</v>
      </c>
      <c r="BL146" s="13" t="s">
        <v>95</v>
      </c>
      <c r="BM146" s="151" t="s">
        <v>3035</v>
      </c>
    </row>
    <row r="147" spans="2:65" s="1" customFormat="1" ht="24.2" customHeight="1">
      <c r="B147" s="28"/>
      <c r="C147" s="139" t="s">
        <v>357</v>
      </c>
      <c r="D147" s="139" t="s">
        <v>316</v>
      </c>
      <c r="E147" s="140" t="s">
        <v>3036</v>
      </c>
      <c r="F147" s="141" t="s">
        <v>3037</v>
      </c>
      <c r="G147" s="142" t="s">
        <v>340</v>
      </c>
      <c r="H147" s="143">
        <v>706.21199999999999</v>
      </c>
      <c r="I147" s="144"/>
      <c r="J147" s="145">
        <f t="shared" si="10"/>
        <v>0</v>
      </c>
      <c r="K147" s="146"/>
      <c r="L147" s="28"/>
      <c r="M147" s="147" t="s">
        <v>1</v>
      </c>
      <c r="N147" s="148" t="s">
        <v>40</v>
      </c>
      <c r="P147" s="149">
        <f t="shared" si="11"/>
        <v>0</v>
      </c>
      <c r="Q147" s="149">
        <v>5.0000000000000002E-5</v>
      </c>
      <c r="R147" s="149">
        <f t="shared" si="12"/>
        <v>3.5310600000000004E-2</v>
      </c>
      <c r="S147" s="149">
        <v>0</v>
      </c>
      <c r="T147" s="150">
        <f t="shared" si="1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86</v>
      </c>
      <c r="BK147" s="152">
        <f t="shared" si="19"/>
        <v>0</v>
      </c>
      <c r="BL147" s="13" t="s">
        <v>95</v>
      </c>
      <c r="BM147" s="151" t="s">
        <v>3038</v>
      </c>
    </row>
    <row r="148" spans="2:65" s="1" customFormat="1" ht="24.2" customHeight="1">
      <c r="B148" s="28"/>
      <c r="C148" s="139" t="s">
        <v>361</v>
      </c>
      <c r="D148" s="139" t="s">
        <v>316</v>
      </c>
      <c r="E148" s="140" t="s">
        <v>3039</v>
      </c>
      <c r="F148" s="141" t="s">
        <v>3040</v>
      </c>
      <c r="G148" s="142" t="s">
        <v>340</v>
      </c>
      <c r="H148" s="143">
        <v>706.21199999999999</v>
      </c>
      <c r="I148" s="144"/>
      <c r="J148" s="145">
        <f t="shared" si="10"/>
        <v>0</v>
      </c>
      <c r="K148" s="146"/>
      <c r="L148" s="28"/>
      <c r="M148" s="147" t="s">
        <v>1</v>
      </c>
      <c r="N148" s="148" t="s">
        <v>40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86</v>
      </c>
      <c r="BK148" s="152">
        <f t="shared" si="19"/>
        <v>0</v>
      </c>
      <c r="BL148" s="13" t="s">
        <v>95</v>
      </c>
      <c r="BM148" s="151" t="s">
        <v>3041</v>
      </c>
    </row>
    <row r="149" spans="2:65" s="1" customFormat="1" ht="37.9" customHeight="1">
      <c r="B149" s="28"/>
      <c r="C149" s="139" t="s">
        <v>365</v>
      </c>
      <c r="D149" s="139" t="s">
        <v>316</v>
      </c>
      <c r="E149" s="140" t="s">
        <v>3042</v>
      </c>
      <c r="F149" s="141" t="s">
        <v>3043</v>
      </c>
      <c r="G149" s="142" t="s">
        <v>319</v>
      </c>
      <c r="H149" s="143">
        <v>5.52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1.6</v>
      </c>
      <c r="T149" s="150">
        <f t="shared" si="13"/>
        <v>8.831999999999999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3044</v>
      </c>
    </row>
    <row r="150" spans="2:65" s="1" customFormat="1" ht="37.9" customHeight="1">
      <c r="B150" s="28"/>
      <c r="C150" s="139" t="s">
        <v>369</v>
      </c>
      <c r="D150" s="139" t="s">
        <v>316</v>
      </c>
      <c r="E150" s="140" t="s">
        <v>383</v>
      </c>
      <c r="F150" s="141" t="s">
        <v>384</v>
      </c>
      <c r="G150" s="142" t="s">
        <v>319</v>
      </c>
      <c r="H150" s="143">
        <v>1.365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2.2000000000000002</v>
      </c>
      <c r="T150" s="150">
        <f t="shared" si="13"/>
        <v>3.0030000000000001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3045</v>
      </c>
    </row>
    <row r="151" spans="2:65" s="1" customFormat="1" ht="37.9" customHeight="1">
      <c r="B151" s="28"/>
      <c r="C151" s="139" t="s">
        <v>373</v>
      </c>
      <c r="D151" s="139" t="s">
        <v>316</v>
      </c>
      <c r="E151" s="140" t="s">
        <v>387</v>
      </c>
      <c r="F151" s="141" t="s">
        <v>388</v>
      </c>
      <c r="G151" s="142" t="s">
        <v>340</v>
      </c>
      <c r="H151" s="143">
        <v>88.59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6.5000000000000002E-2</v>
      </c>
      <c r="T151" s="150">
        <f t="shared" si="13"/>
        <v>5.7583500000000001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3046</v>
      </c>
    </row>
    <row r="152" spans="2:65" s="1" customFormat="1" ht="24.2" customHeight="1">
      <c r="B152" s="28"/>
      <c r="C152" s="139" t="s">
        <v>378</v>
      </c>
      <c r="D152" s="139" t="s">
        <v>316</v>
      </c>
      <c r="E152" s="140" t="s">
        <v>394</v>
      </c>
      <c r="F152" s="141" t="s">
        <v>395</v>
      </c>
      <c r="G152" s="142" t="s">
        <v>396</v>
      </c>
      <c r="H152" s="143">
        <v>34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1.2E-2</v>
      </c>
      <c r="T152" s="150">
        <f t="shared" si="13"/>
        <v>0.40800000000000003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3047</v>
      </c>
    </row>
    <row r="153" spans="2:65" s="1" customFormat="1" ht="24.2" customHeight="1">
      <c r="B153" s="28"/>
      <c r="C153" s="139" t="s">
        <v>382</v>
      </c>
      <c r="D153" s="139" t="s">
        <v>316</v>
      </c>
      <c r="E153" s="140" t="s">
        <v>399</v>
      </c>
      <c r="F153" s="141" t="s">
        <v>400</v>
      </c>
      <c r="G153" s="142" t="s">
        <v>396</v>
      </c>
      <c r="H153" s="143">
        <v>4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1.6E-2</v>
      </c>
      <c r="T153" s="150">
        <f t="shared" si="13"/>
        <v>6.4000000000000001E-2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3048</v>
      </c>
    </row>
    <row r="154" spans="2:65" s="1" customFormat="1" ht="24.2" customHeight="1">
      <c r="B154" s="28"/>
      <c r="C154" s="139" t="s">
        <v>386</v>
      </c>
      <c r="D154" s="139" t="s">
        <v>316</v>
      </c>
      <c r="E154" s="140" t="s">
        <v>403</v>
      </c>
      <c r="F154" s="141" t="s">
        <v>404</v>
      </c>
      <c r="G154" s="142" t="s">
        <v>396</v>
      </c>
      <c r="H154" s="143">
        <v>16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2.4E-2</v>
      </c>
      <c r="T154" s="150">
        <f t="shared" si="13"/>
        <v>0.38400000000000001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3049</v>
      </c>
    </row>
    <row r="155" spans="2:65" s="1" customFormat="1" ht="24.2" customHeight="1">
      <c r="B155" s="28"/>
      <c r="C155" s="139" t="s">
        <v>390</v>
      </c>
      <c r="D155" s="139" t="s">
        <v>316</v>
      </c>
      <c r="E155" s="140" t="s">
        <v>411</v>
      </c>
      <c r="F155" s="141" t="s">
        <v>412</v>
      </c>
      <c r="G155" s="142" t="s">
        <v>340</v>
      </c>
      <c r="H155" s="143">
        <v>4.9000000000000004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4.1000000000000002E-2</v>
      </c>
      <c r="T155" s="150">
        <f t="shared" si="13"/>
        <v>0.20090000000000002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3050</v>
      </c>
    </row>
    <row r="156" spans="2:65" s="1" customFormat="1" ht="24.2" customHeight="1">
      <c r="B156" s="28"/>
      <c r="C156" s="139" t="s">
        <v>7</v>
      </c>
      <c r="D156" s="139" t="s">
        <v>316</v>
      </c>
      <c r="E156" s="140" t="s">
        <v>415</v>
      </c>
      <c r="F156" s="141" t="s">
        <v>416</v>
      </c>
      <c r="G156" s="142" t="s">
        <v>340</v>
      </c>
      <c r="H156" s="143">
        <v>14.896000000000001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3.1E-2</v>
      </c>
      <c r="T156" s="150">
        <f t="shared" si="13"/>
        <v>0.46177600000000002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95</v>
      </c>
      <c r="BM156" s="151" t="s">
        <v>3051</v>
      </c>
    </row>
    <row r="157" spans="2:65" s="1" customFormat="1" ht="24.2" customHeight="1">
      <c r="B157" s="28"/>
      <c r="C157" s="139" t="s">
        <v>398</v>
      </c>
      <c r="D157" s="139" t="s">
        <v>316</v>
      </c>
      <c r="E157" s="140" t="s">
        <v>419</v>
      </c>
      <c r="F157" s="141" t="s">
        <v>420</v>
      </c>
      <c r="G157" s="142" t="s">
        <v>340</v>
      </c>
      <c r="H157" s="143">
        <v>50.4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2.7E-2</v>
      </c>
      <c r="T157" s="150">
        <f t="shared" si="13"/>
        <v>1.3608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95</v>
      </c>
      <c r="BM157" s="151" t="s">
        <v>3052</v>
      </c>
    </row>
    <row r="158" spans="2:65" s="1" customFormat="1" ht="24.2" customHeight="1">
      <c r="B158" s="28"/>
      <c r="C158" s="139" t="s">
        <v>402</v>
      </c>
      <c r="D158" s="139" t="s">
        <v>316</v>
      </c>
      <c r="E158" s="140" t="s">
        <v>3053</v>
      </c>
      <c r="F158" s="141" t="s">
        <v>3054</v>
      </c>
      <c r="G158" s="142" t="s">
        <v>340</v>
      </c>
      <c r="H158" s="143">
        <v>125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4.0000000000000001E-3</v>
      </c>
      <c r="T158" s="150">
        <f t="shared" si="13"/>
        <v>0.5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95</v>
      </c>
      <c r="BM158" s="151" t="s">
        <v>3055</v>
      </c>
    </row>
    <row r="159" spans="2:65" s="1" customFormat="1" ht="24.2" customHeight="1">
      <c r="B159" s="28"/>
      <c r="C159" s="139" t="s">
        <v>406</v>
      </c>
      <c r="D159" s="139" t="s">
        <v>316</v>
      </c>
      <c r="E159" s="140" t="s">
        <v>439</v>
      </c>
      <c r="F159" s="141" t="s">
        <v>440</v>
      </c>
      <c r="G159" s="142" t="s">
        <v>340</v>
      </c>
      <c r="H159" s="143">
        <v>18.920000000000002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7.5999999999999998E-2</v>
      </c>
      <c r="T159" s="150">
        <f t="shared" si="13"/>
        <v>1.4379200000000001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95</v>
      </c>
      <c r="BM159" s="151" t="s">
        <v>3056</v>
      </c>
    </row>
    <row r="160" spans="2:65" s="1" customFormat="1" ht="24.2" customHeight="1">
      <c r="B160" s="28"/>
      <c r="C160" s="139" t="s">
        <v>410</v>
      </c>
      <c r="D160" s="139" t="s">
        <v>316</v>
      </c>
      <c r="E160" s="140" t="s">
        <v>443</v>
      </c>
      <c r="F160" s="141" t="s">
        <v>444</v>
      </c>
      <c r="G160" s="142" t="s">
        <v>340</v>
      </c>
      <c r="H160" s="143">
        <v>12.928000000000001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6.3E-2</v>
      </c>
      <c r="T160" s="150">
        <f t="shared" si="13"/>
        <v>0.81446400000000008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95</v>
      </c>
      <c r="BM160" s="151" t="s">
        <v>3057</v>
      </c>
    </row>
    <row r="161" spans="2:65" s="1" customFormat="1" ht="16.5" customHeight="1">
      <c r="B161" s="28"/>
      <c r="C161" s="139" t="s">
        <v>414</v>
      </c>
      <c r="D161" s="139" t="s">
        <v>316</v>
      </c>
      <c r="E161" s="140" t="s">
        <v>3058</v>
      </c>
      <c r="F161" s="141" t="s">
        <v>3059</v>
      </c>
      <c r="G161" s="142" t="s">
        <v>376</v>
      </c>
      <c r="H161" s="143">
        <v>16.399999999999999</v>
      </c>
      <c r="I161" s="144"/>
      <c r="J161" s="145">
        <f t="shared" si="10"/>
        <v>0</v>
      </c>
      <c r="K161" s="146"/>
      <c r="L161" s="28"/>
      <c r="M161" s="147" t="s">
        <v>1</v>
      </c>
      <c r="N161" s="14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3.6999999999999998E-2</v>
      </c>
      <c r="T161" s="150">
        <f t="shared" si="13"/>
        <v>0.6067999999999999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95</v>
      </c>
      <c r="BM161" s="151" t="s">
        <v>3060</v>
      </c>
    </row>
    <row r="162" spans="2:65" s="1" customFormat="1" ht="33" customHeight="1">
      <c r="B162" s="28"/>
      <c r="C162" s="139" t="s">
        <v>418</v>
      </c>
      <c r="D162" s="139" t="s">
        <v>316</v>
      </c>
      <c r="E162" s="140" t="s">
        <v>3061</v>
      </c>
      <c r="F162" s="141" t="s">
        <v>3062</v>
      </c>
      <c r="G162" s="142" t="s">
        <v>340</v>
      </c>
      <c r="H162" s="143">
        <v>128.44999999999999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0.01</v>
      </c>
      <c r="T162" s="150">
        <f t="shared" si="13"/>
        <v>1.2845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95</v>
      </c>
      <c r="BM162" s="151" t="s">
        <v>3063</v>
      </c>
    </row>
    <row r="163" spans="2:65" s="1" customFormat="1" ht="33" customHeight="1">
      <c r="B163" s="28"/>
      <c r="C163" s="139" t="s">
        <v>422</v>
      </c>
      <c r="D163" s="139" t="s">
        <v>316</v>
      </c>
      <c r="E163" s="140" t="s">
        <v>3064</v>
      </c>
      <c r="F163" s="141" t="s">
        <v>3065</v>
      </c>
      <c r="G163" s="142" t="s">
        <v>340</v>
      </c>
      <c r="H163" s="143">
        <v>351.18</v>
      </c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0.01</v>
      </c>
      <c r="T163" s="150">
        <f t="shared" si="13"/>
        <v>3.5118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95</v>
      </c>
      <c r="BM163" s="151" t="s">
        <v>3066</v>
      </c>
    </row>
    <row r="164" spans="2:65" s="1" customFormat="1" ht="37.9" customHeight="1">
      <c r="B164" s="28"/>
      <c r="C164" s="139" t="s">
        <v>426</v>
      </c>
      <c r="D164" s="139" t="s">
        <v>316</v>
      </c>
      <c r="E164" s="140" t="s">
        <v>467</v>
      </c>
      <c r="F164" s="141" t="s">
        <v>468</v>
      </c>
      <c r="G164" s="142" t="s">
        <v>340</v>
      </c>
      <c r="H164" s="143">
        <v>458.07</v>
      </c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1.6E-2</v>
      </c>
      <c r="T164" s="150">
        <f t="shared" si="13"/>
        <v>7.3291199999999996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95</v>
      </c>
      <c r="BM164" s="151" t="s">
        <v>3067</v>
      </c>
    </row>
    <row r="165" spans="2:65" s="1" customFormat="1" ht="24.2" customHeight="1">
      <c r="B165" s="28"/>
      <c r="C165" s="139" t="s">
        <v>430</v>
      </c>
      <c r="D165" s="139" t="s">
        <v>316</v>
      </c>
      <c r="E165" s="140" t="s">
        <v>475</v>
      </c>
      <c r="F165" s="141" t="s">
        <v>476</v>
      </c>
      <c r="G165" s="142" t="s">
        <v>333</v>
      </c>
      <c r="H165" s="143">
        <v>41.917000000000002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95</v>
      </c>
      <c r="BM165" s="151" t="s">
        <v>3068</v>
      </c>
    </row>
    <row r="166" spans="2:65" s="1" customFormat="1" ht="21.75" customHeight="1">
      <c r="B166" s="28"/>
      <c r="C166" s="139" t="s">
        <v>434</v>
      </c>
      <c r="D166" s="139" t="s">
        <v>316</v>
      </c>
      <c r="E166" s="140" t="s">
        <v>479</v>
      </c>
      <c r="F166" s="141" t="s">
        <v>480</v>
      </c>
      <c r="G166" s="142" t="s">
        <v>333</v>
      </c>
      <c r="H166" s="143">
        <v>41.917000000000002</v>
      </c>
      <c r="I166" s="144"/>
      <c r="J166" s="145">
        <f t="shared" si="10"/>
        <v>0</v>
      </c>
      <c r="K166" s="146"/>
      <c r="L166" s="28"/>
      <c r="M166" s="147" t="s">
        <v>1</v>
      </c>
      <c r="N166" s="148" t="s">
        <v>40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95</v>
      </c>
      <c r="BM166" s="151" t="s">
        <v>3069</v>
      </c>
    </row>
    <row r="167" spans="2:65" s="1" customFormat="1" ht="24.2" customHeight="1">
      <c r="B167" s="28"/>
      <c r="C167" s="139" t="s">
        <v>438</v>
      </c>
      <c r="D167" s="139" t="s">
        <v>316</v>
      </c>
      <c r="E167" s="140" t="s">
        <v>483</v>
      </c>
      <c r="F167" s="141" t="s">
        <v>484</v>
      </c>
      <c r="G167" s="142" t="s">
        <v>333</v>
      </c>
      <c r="H167" s="143">
        <v>419.17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95</v>
      </c>
      <c r="BM167" s="151" t="s">
        <v>3070</v>
      </c>
    </row>
    <row r="168" spans="2:65" s="1" customFormat="1" ht="24.2" customHeight="1">
      <c r="B168" s="28"/>
      <c r="C168" s="139" t="s">
        <v>442</v>
      </c>
      <c r="D168" s="139" t="s">
        <v>316</v>
      </c>
      <c r="E168" s="140" t="s">
        <v>487</v>
      </c>
      <c r="F168" s="141" t="s">
        <v>488</v>
      </c>
      <c r="G168" s="142" t="s">
        <v>333</v>
      </c>
      <c r="H168" s="143">
        <v>41.917000000000002</v>
      </c>
      <c r="I168" s="144"/>
      <c r="J168" s="145">
        <f t="shared" si="10"/>
        <v>0</v>
      </c>
      <c r="K168" s="146"/>
      <c r="L168" s="28"/>
      <c r="M168" s="147" t="s">
        <v>1</v>
      </c>
      <c r="N168" s="148" t="s">
        <v>40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95</v>
      </c>
      <c r="BM168" s="151" t="s">
        <v>3071</v>
      </c>
    </row>
    <row r="169" spans="2:65" s="1" customFormat="1" ht="24.2" customHeight="1">
      <c r="B169" s="28"/>
      <c r="C169" s="139" t="s">
        <v>446</v>
      </c>
      <c r="D169" s="139" t="s">
        <v>316</v>
      </c>
      <c r="E169" s="140" t="s">
        <v>491</v>
      </c>
      <c r="F169" s="141" t="s">
        <v>492</v>
      </c>
      <c r="G169" s="142" t="s">
        <v>333</v>
      </c>
      <c r="H169" s="143">
        <v>209.58500000000001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95</v>
      </c>
      <c r="AT169" s="151" t="s">
        <v>316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95</v>
      </c>
      <c r="BM169" s="151" t="s">
        <v>3072</v>
      </c>
    </row>
    <row r="170" spans="2:65" s="1" customFormat="1" ht="24.2" customHeight="1">
      <c r="B170" s="28"/>
      <c r="C170" s="139" t="s">
        <v>450</v>
      </c>
      <c r="D170" s="139" t="s">
        <v>316</v>
      </c>
      <c r="E170" s="140" t="s">
        <v>495</v>
      </c>
      <c r="F170" s="141" t="s">
        <v>496</v>
      </c>
      <c r="G170" s="142" t="s">
        <v>333</v>
      </c>
      <c r="H170" s="143">
        <v>29.719000000000001</v>
      </c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95</v>
      </c>
      <c r="BM170" s="151" t="s">
        <v>3073</v>
      </c>
    </row>
    <row r="171" spans="2:65" s="1" customFormat="1" ht="24.2" customHeight="1">
      <c r="B171" s="28"/>
      <c r="C171" s="139" t="s">
        <v>454</v>
      </c>
      <c r="D171" s="139" t="s">
        <v>316</v>
      </c>
      <c r="E171" s="140" t="s">
        <v>3074</v>
      </c>
      <c r="F171" s="141" t="s">
        <v>3075</v>
      </c>
      <c r="G171" s="142" t="s">
        <v>333</v>
      </c>
      <c r="H171" s="143">
        <v>3.5390000000000001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95</v>
      </c>
      <c r="AT171" s="151" t="s">
        <v>316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95</v>
      </c>
      <c r="BM171" s="151" t="s">
        <v>3076</v>
      </c>
    </row>
    <row r="172" spans="2:65" s="1" customFormat="1" ht="24.2" customHeight="1">
      <c r="B172" s="28"/>
      <c r="C172" s="139" t="s">
        <v>458</v>
      </c>
      <c r="D172" s="139" t="s">
        <v>316</v>
      </c>
      <c r="E172" s="140" t="s">
        <v>499</v>
      </c>
      <c r="F172" s="141" t="s">
        <v>500</v>
      </c>
      <c r="G172" s="142" t="s">
        <v>333</v>
      </c>
      <c r="H172" s="143">
        <v>8.6590000000000007</v>
      </c>
      <c r="I172" s="144"/>
      <c r="J172" s="145">
        <f t="shared" si="10"/>
        <v>0</v>
      </c>
      <c r="K172" s="146"/>
      <c r="L172" s="28"/>
      <c r="M172" s="147" t="s">
        <v>1</v>
      </c>
      <c r="N172" s="148" t="s">
        <v>40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95</v>
      </c>
      <c r="AT172" s="151" t="s">
        <v>316</v>
      </c>
      <c r="AU172" s="151" t="s">
        <v>86</v>
      </c>
      <c r="AY172" s="13" t="s">
        <v>314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86</v>
      </c>
      <c r="BK172" s="152">
        <f t="shared" si="19"/>
        <v>0</v>
      </c>
      <c r="BL172" s="13" t="s">
        <v>95</v>
      </c>
      <c r="BM172" s="151" t="s">
        <v>3077</v>
      </c>
    </row>
    <row r="173" spans="2:65" s="11" customFormat="1" ht="22.9" customHeight="1">
      <c r="B173" s="127"/>
      <c r="D173" s="128" t="s">
        <v>73</v>
      </c>
      <c r="E173" s="137" t="s">
        <v>502</v>
      </c>
      <c r="F173" s="137" t="s">
        <v>503</v>
      </c>
      <c r="I173" s="130"/>
      <c r="J173" s="138">
        <f>BK173</f>
        <v>0</v>
      </c>
      <c r="L173" s="127"/>
      <c r="M173" s="132"/>
      <c r="P173" s="133">
        <f>P174</f>
        <v>0</v>
      </c>
      <c r="R173" s="133">
        <f>R174</f>
        <v>0</v>
      </c>
      <c r="T173" s="134">
        <f>T174</f>
        <v>0</v>
      </c>
      <c r="AR173" s="128" t="s">
        <v>81</v>
      </c>
      <c r="AT173" s="135" t="s">
        <v>73</v>
      </c>
      <c r="AU173" s="135" t="s">
        <v>81</v>
      </c>
      <c r="AY173" s="128" t="s">
        <v>314</v>
      </c>
      <c r="BK173" s="136">
        <f>BK174</f>
        <v>0</v>
      </c>
    </row>
    <row r="174" spans="2:65" s="1" customFormat="1" ht="24.2" customHeight="1">
      <c r="B174" s="28"/>
      <c r="C174" s="139" t="s">
        <v>462</v>
      </c>
      <c r="D174" s="139" t="s">
        <v>316</v>
      </c>
      <c r="E174" s="140" t="s">
        <v>505</v>
      </c>
      <c r="F174" s="141" t="s">
        <v>506</v>
      </c>
      <c r="G174" s="142" t="s">
        <v>333</v>
      </c>
      <c r="H174" s="143">
        <v>36.558999999999997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95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95</v>
      </c>
      <c r="BM174" s="151" t="s">
        <v>3078</v>
      </c>
    </row>
    <row r="175" spans="2:65" s="11" customFormat="1" ht="25.9" customHeight="1">
      <c r="B175" s="127"/>
      <c r="D175" s="128" t="s">
        <v>73</v>
      </c>
      <c r="E175" s="129" t="s">
        <v>508</v>
      </c>
      <c r="F175" s="129" t="s">
        <v>509</v>
      </c>
      <c r="I175" s="130"/>
      <c r="J175" s="131">
        <f>BK175</f>
        <v>0</v>
      </c>
      <c r="L175" s="127"/>
      <c r="M175" s="132"/>
      <c r="P175" s="133">
        <f>P176+P178+P182+P185</f>
        <v>0</v>
      </c>
      <c r="R175" s="133">
        <f>R176+R178+R182+R185</f>
        <v>6.9400000000000003E-2</v>
      </c>
      <c r="T175" s="134">
        <f>T176+T178+T182+T185</f>
        <v>2.4209534000000001</v>
      </c>
      <c r="AR175" s="128" t="s">
        <v>86</v>
      </c>
      <c r="AT175" s="135" t="s">
        <v>73</v>
      </c>
      <c r="AU175" s="135" t="s">
        <v>74</v>
      </c>
      <c r="AY175" s="128" t="s">
        <v>314</v>
      </c>
      <c r="BK175" s="136">
        <f>BK176+BK178+BK182+BK185</f>
        <v>0</v>
      </c>
    </row>
    <row r="176" spans="2:65" s="11" customFormat="1" ht="22.9" customHeight="1">
      <c r="B176" s="127"/>
      <c r="D176" s="128" t="s">
        <v>73</v>
      </c>
      <c r="E176" s="137" t="s">
        <v>516</v>
      </c>
      <c r="F176" s="137" t="s">
        <v>517</v>
      </c>
      <c r="I176" s="130"/>
      <c r="J176" s="138">
        <f>BK176</f>
        <v>0</v>
      </c>
      <c r="L176" s="127"/>
      <c r="M176" s="132"/>
      <c r="P176" s="133">
        <f>P177</f>
        <v>0</v>
      </c>
      <c r="R176" s="133">
        <f>R177</f>
        <v>0</v>
      </c>
      <c r="T176" s="134">
        <f>T177</f>
        <v>8.0439999999999998E-2</v>
      </c>
      <c r="AR176" s="128" t="s">
        <v>86</v>
      </c>
      <c r="AT176" s="135" t="s">
        <v>73</v>
      </c>
      <c r="AU176" s="135" t="s">
        <v>81</v>
      </c>
      <c r="AY176" s="128" t="s">
        <v>314</v>
      </c>
      <c r="BK176" s="136">
        <f>BK177</f>
        <v>0</v>
      </c>
    </row>
    <row r="177" spans="2:65" s="1" customFormat="1" ht="16.5" customHeight="1">
      <c r="B177" s="28"/>
      <c r="C177" s="139" t="s">
        <v>466</v>
      </c>
      <c r="D177" s="139" t="s">
        <v>316</v>
      </c>
      <c r="E177" s="140" t="s">
        <v>519</v>
      </c>
      <c r="F177" s="141" t="s">
        <v>520</v>
      </c>
      <c r="G177" s="142" t="s">
        <v>396</v>
      </c>
      <c r="H177" s="143">
        <v>4</v>
      </c>
      <c r="I177" s="144"/>
      <c r="J177" s="145">
        <f>ROUND(I177*H177,2)</f>
        <v>0</v>
      </c>
      <c r="K177" s="146"/>
      <c r="L177" s="28"/>
      <c r="M177" s="147" t="s">
        <v>1</v>
      </c>
      <c r="N177" s="148" t="s">
        <v>40</v>
      </c>
      <c r="P177" s="149">
        <f>O177*H177</f>
        <v>0</v>
      </c>
      <c r="Q177" s="149">
        <v>0</v>
      </c>
      <c r="R177" s="149">
        <f>Q177*H177</f>
        <v>0</v>
      </c>
      <c r="S177" s="149">
        <v>2.0109999999999999E-2</v>
      </c>
      <c r="T177" s="150">
        <f>S177*H177</f>
        <v>8.0439999999999998E-2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86</v>
      </c>
      <c r="BK177" s="152">
        <f>ROUND(I177*H177,2)</f>
        <v>0</v>
      </c>
      <c r="BL177" s="13" t="s">
        <v>378</v>
      </c>
      <c r="BM177" s="151" t="s">
        <v>3079</v>
      </c>
    </row>
    <row r="178" spans="2:65" s="11" customFormat="1" ht="22.9" customHeight="1">
      <c r="B178" s="127"/>
      <c r="D178" s="128" t="s">
        <v>73</v>
      </c>
      <c r="E178" s="137" t="s">
        <v>522</v>
      </c>
      <c r="F178" s="137" t="s">
        <v>523</v>
      </c>
      <c r="I178" s="130"/>
      <c r="J178" s="138">
        <f>BK178</f>
        <v>0</v>
      </c>
      <c r="L178" s="127"/>
      <c r="M178" s="132"/>
      <c r="P178" s="133">
        <f>SUM(P179:P181)</f>
        <v>0</v>
      </c>
      <c r="R178" s="133">
        <f>SUM(R179:R181)</f>
        <v>0</v>
      </c>
      <c r="T178" s="134">
        <f>SUM(T179:T181)</f>
        <v>0.52952440000000001</v>
      </c>
      <c r="AR178" s="128" t="s">
        <v>86</v>
      </c>
      <c r="AT178" s="135" t="s">
        <v>73</v>
      </c>
      <c r="AU178" s="135" t="s">
        <v>81</v>
      </c>
      <c r="AY178" s="128" t="s">
        <v>314</v>
      </c>
      <c r="BK178" s="136">
        <f>SUM(BK179:BK181)</f>
        <v>0</v>
      </c>
    </row>
    <row r="179" spans="2:65" s="1" customFormat="1" ht="24.2" customHeight="1">
      <c r="B179" s="28"/>
      <c r="C179" s="139" t="s">
        <v>470</v>
      </c>
      <c r="D179" s="139" t="s">
        <v>316</v>
      </c>
      <c r="E179" s="140" t="s">
        <v>3080</v>
      </c>
      <c r="F179" s="141" t="s">
        <v>3081</v>
      </c>
      <c r="G179" s="142" t="s">
        <v>340</v>
      </c>
      <c r="H179" s="143">
        <v>26.82</v>
      </c>
      <c r="I179" s="144"/>
      <c r="J179" s="145">
        <f>ROUND(I179*H179,2)</f>
        <v>0</v>
      </c>
      <c r="K179" s="146"/>
      <c r="L179" s="28"/>
      <c r="M179" s="147" t="s">
        <v>1</v>
      </c>
      <c r="N179" s="148" t="s">
        <v>40</v>
      </c>
      <c r="P179" s="149">
        <f>O179*H179</f>
        <v>0</v>
      </c>
      <c r="Q179" s="149">
        <v>0</v>
      </c>
      <c r="R179" s="149">
        <f>Q179*H179</f>
        <v>0</v>
      </c>
      <c r="S179" s="149">
        <v>7.3200000000000001E-3</v>
      </c>
      <c r="T179" s="150">
        <f>S179*H179</f>
        <v>0.19632240000000001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3" t="s">
        <v>86</v>
      </c>
      <c r="BK179" s="152">
        <f>ROUND(I179*H179,2)</f>
        <v>0</v>
      </c>
      <c r="BL179" s="13" t="s">
        <v>378</v>
      </c>
      <c r="BM179" s="151" t="s">
        <v>3082</v>
      </c>
    </row>
    <row r="180" spans="2:65" s="1" customFormat="1" ht="24.2" customHeight="1">
      <c r="B180" s="28"/>
      <c r="C180" s="139" t="s">
        <v>474</v>
      </c>
      <c r="D180" s="139" t="s">
        <v>316</v>
      </c>
      <c r="E180" s="140" t="s">
        <v>529</v>
      </c>
      <c r="F180" s="141" t="s">
        <v>530</v>
      </c>
      <c r="G180" s="142" t="s">
        <v>376</v>
      </c>
      <c r="H180" s="143">
        <v>141</v>
      </c>
      <c r="I180" s="144"/>
      <c r="J180" s="145">
        <f>ROUND(I180*H180,2)</f>
        <v>0</v>
      </c>
      <c r="K180" s="146"/>
      <c r="L180" s="28"/>
      <c r="M180" s="147" t="s">
        <v>1</v>
      </c>
      <c r="N180" s="148" t="s">
        <v>40</v>
      </c>
      <c r="P180" s="149">
        <f>O180*H180</f>
        <v>0</v>
      </c>
      <c r="Q180" s="149">
        <v>0</v>
      </c>
      <c r="R180" s="149">
        <f>Q180*H180</f>
        <v>0</v>
      </c>
      <c r="S180" s="149">
        <v>1.3500000000000001E-3</v>
      </c>
      <c r="T180" s="150">
        <f>S180*H180</f>
        <v>0.19035000000000002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86</v>
      </c>
      <c r="BK180" s="152">
        <f>ROUND(I180*H180,2)</f>
        <v>0</v>
      </c>
      <c r="BL180" s="13" t="s">
        <v>378</v>
      </c>
      <c r="BM180" s="151" t="s">
        <v>3083</v>
      </c>
    </row>
    <row r="181" spans="2:65" s="1" customFormat="1" ht="24.2" customHeight="1">
      <c r="B181" s="28"/>
      <c r="C181" s="139" t="s">
        <v>478</v>
      </c>
      <c r="D181" s="139" t="s">
        <v>316</v>
      </c>
      <c r="E181" s="140" t="s">
        <v>533</v>
      </c>
      <c r="F181" s="141" t="s">
        <v>534</v>
      </c>
      <c r="G181" s="142" t="s">
        <v>376</v>
      </c>
      <c r="H181" s="143">
        <v>100.6</v>
      </c>
      <c r="I181" s="144"/>
      <c r="J181" s="145">
        <f>ROUND(I181*H181,2)</f>
        <v>0</v>
      </c>
      <c r="K181" s="146"/>
      <c r="L181" s="28"/>
      <c r="M181" s="147" t="s">
        <v>1</v>
      </c>
      <c r="N181" s="148" t="s">
        <v>40</v>
      </c>
      <c r="P181" s="149">
        <f>O181*H181</f>
        <v>0</v>
      </c>
      <c r="Q181" s="149">
        <v>0</v>
      </c>
      <c r="R181" s="149">
        <f>Q181*H181</f>
        <v>0</v>
      </c>
      <c r="S181" s="149">
        <v>1.42E-3</v>
      </c>
      <c r="T181" s="150">
        <f>S181*H181</f>
        <v>0.14285200000000001</v>
      </c>
      <c r="AR181" s="151" t="s">
        <v>95</v>
      </c>
      <c r="AT181" s="151" t="s">
        <v>316</v>
      </c>
      <c r="AU181" s="151" t="s">
        <v>86</v>
      </c>
      <c r="AY181" s="13" t="s">
        <v>314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3" t="s">
        <v>86</v>
      </c>
      <c r="BK181" s="152">
        <f>ROUND(I181*H181,2)</f>
        <v>0</v>
      </c>
      <c r="BL181" s="13" t="s">
        <v>95</v>
      </c>
      <c r="BM181" s="151" t="s">
        <v>3084</v>
      </c>
    </row>
    <row r="182" spans="2:65" s="11" customFormat="1" ht="22.9" customHeight="1">
      <c r="B182" s="127"/>
      <c r="D182" s="128" t="s">
        <v>73</v>
      </c>
      <c r="E182" s="137" t="s">
        <v>546</v>
      </c>
      <c r="F182" s="137" t="s">
        <v>547</v>
      </c>
      <c r="I182" s="130"/>
      <c r="J182" s="138">
        <f>BK182</f>
        <v>0</v>
      </c>
      <c r="L182" s="127"/>
      <c r="M182" s="132"/>
      <c r="P182" s="133">
        <f>SUM(P183:P184)</f>
        <v>0</v>
      </c>
      <c r="R182" s="133">
        <f>SUM(R183:R184)</f>
        <v>6.9400000000000003E-2</v>
      </c>
      <c r="T182" s="134">
        <f>SUM(T183:T184)</f>
        <v>1.3880000000000001</v>
      </c>
      <c r="AR182" s="128" t="s">
        <v>86</v>
      </c>
      <c r="AT182" s="135" t="s">
        <v>73</v>
      </c>
      <c r="AU182" s="135" t="s">
        <v>81</v>
      </c>
      <c r="AY182" s="128" t="s">
        <v>314</v>
      </c>
      <c r="BK182" s="136">
        <f>SUM(BK183:BK184)</f>
        <v>0</v>
      </c>
    </row>
    <row r="183" spans="2:65" s="1" customFormat="1" ht="33" customHeight="1">
      <c r="B183" s="28"/>
      <c r="C183" s="139" t="s">
        <v>482</v>
      </c>
      <c r="D183" s="139" t="s">
        <v>316</v>
      </c>
      <c r="E183" s="140" t="s">
        <v>553</v>
      </c>
      <c r="F183" s="141" t="s">
        <v>554</v>
      </c>
      <c r="G183" s="142" t="s">
        <v>555</v>
      </c>
      <c r="H183" s="143">
        <v>36</v>
      </c>
      <c r="I183" s="144"/>
      <c r="J183" s="145">
        <f>ROUND(I183*H183,2)</f>
        <v>0</v>
      </c>
      <c r="K183" s="146"/>
      <c r="L183" s="28"/>
      <c r="M183" s="147" t="s">
        <v>1</v>
      </c>
      <c r="N183" s="148" t="s">
        <v>40</v>
      </c>
      <c r="P183" s="149">
        <f>O183*H183</f>
        <v>0</v>
      </c>
      <c r="Q183" s="149">
        <v>5.0000000000000002E-5</v>
      </c>
      <c r="R183" s="149">
        <f>Q183*H183</f>
        <v>1.8000000000000002E-3</v>
      </c>
      <c r="S183" s="149">
        <v>1E-3</v>
      </c>
      <c r="T183" s="150">
        <f>S183*H183</f>
        <v>3.6000000000000004E-2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3" t="s">
        <v>86</v>
      </c>
      <c r="BK183" s="152">
        <f>ROUND(I183*H183,2)</f>
        <v>0</v>
      </c>
      <c r="BL183" s="13" t="s">
        <v>378</v>
      </c>
      <c r="BM183" s="151" t="s">
        <v>3085</v>
      </c>
    </row>
    <row r="184" spans="2:65" s="1" customFormat="1" ht="33" customHeight="1">
      <c r="B184" s="28"/>
      <c r="C184" s="139" t="s">
        <v>486</v>
      </c>
      <c r="D184" s="139" t="s">
        <v>316</v>
      </c>
      <c r="E184" s="140" t="s">
        <v>3086</v>
      </c>
      <c r="F184" s="141" t="s">
        <v>3087</v>
      </c>
      <c r="G184" s="142" t="s">
        <v>555</v>
      </c>
      <c r="H184" s="143">
        <v>1352</v>
      </c>
      <c r="I184" s="144"/>
      <c r="J184" s="145">
        <f>ROUND(I184*H184,2)</f>
        <v>0</v>
      </c>
      <c r="K184" s="146"/>
      <c r="L184" s="28"/>
      <c r="M184" s="147" t="s">
        <v>1</v>
      </c>
      <c r="N184" s="148" t="s">
        <v>40</v>
      </c>
      <c r="P184" s="149">
        <f>O184*H184</f>
        <v>0</v>
      </c>
      <c r="Q184" s="149">
        <v>5.0000000000000002E-5</v>
      </c>
      <c r="R184" s="149">
        <f>Q184*H184</f>
        <v>6.7600000000000007E-2</v>
      </c>
      <c r="S184" s="149">
        <v>1E-3</v>
      </c>
      <c r="T184" s="150">
        <f>S184*H184</f>
        <v>1.3520000000000001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3" t="s">
        <v>86</v>
      </c>
      <c r="BK184" s="152">
        <f>ROUND(I184*H184,2)</f>
        <v>0</v>
      </c>
      <c r="BL184" s="13" t="s">
        <v>378</v>
      </c>
      <c r="BM184" s="151" t="s">
        <v>3088</v>
      </c>
    </row>
    <row r="185" spans="2:65" s="11" customFormat="1" ht="22.9" customHeight="1">
      <c r="B185" s="127"/>
      <c r="D185" s="128" t="s">
        <v>73</v>
      </c>
      <c r="E185" s="137" t="s">
        <v>567</v>
      </c>
      <c r="F185" s="137" t="s">
        <v>568</v>
      </c>
      <c r="I185" s="130"/>
      <c r="J185" s="138">
        <f>BK185</f>
        <v>0</v>
      </c>
      <c r="L185" s="127"/>
      <c r="M185" s="132"/>
      <c r="P185" s="133">
        <f>SUM(P186:P189)</f>
        <v>0</v>
      </c>
      <c r="R185" s="133">
        <f>SUM(R186:R189)</f>
        <v>0</v>
      </c>
      <c r="T185" s="134">
        <f>SUM(T186:T189)</f>
        <v>0.422989</v>
      </c>
      <c r="AR185" s="128" t="s">
        <v>86</v>
      </c>
      <c r="AT185" s="135" t="s">
        <v>73</v>
      </c>
      <c r="AU185" s="135" t="s">
        <v>81</v>
      </c>
      <c r="AY185" s="128" t="s">
        <v>314</v>
      </c>
      <c r="BK185" s="136">
        <f>SUM(BK186:BK189)</f>
        <v>0</v>
      </c>
    </row>
    <row r="186" spans="2:65" s="1" customFormat="1" ht="24.2" customHeight="1">
      <c r="B186" s="28"/>
      <c r="C186" s="139" t="s">
        <v>490</v>
      </c>
      <c r="D186" s="139" t="s">
        <v>316</v>
      </c>
      <c r="E186" s="140" t="s">
        <v>3089</v>
      </c>
      <c r="F186" s="141" t="s">
        <v>3090</v>
      </c>
      <c r="G186" s="142" t="s">
        <v>340</v>
      </c>
      <c r="H186" s="143">
        <v>28.129000000000001</v>
      </c>
      <c r="I186" s="144"/>
      <c r="J186" s="145">
        <f>ROUND(I186*H186,2)</f>
        <v>0</v>
      </c>
      <c r="K186" s="146"/>
      <c r="L186" s="28"/>
      <c r="M186" s="147" t="s">
        <v>1</v>
      </c>
      <c r="N186" s="148" t="s">
        <v>40</v>
      </c>
      <c r="P186" s="149">
        <f>O186*H186</f>
        <v>0</v>
      </c>
      <c r="Q186" s="149">
        <v>0</v>
      </c>
      <c r="R186" s="149">
        <f>Q186*H186</f>
        <v>0</v>
      </c>
      <c r="S186" s="149">
        <v>1E-3</v>
      </c>
      <c r="T186" s="150">
        <f>S186*H186</f>
        <v>2.8129000000000001E-2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3" t="s">
        <v>86</v>
      </c>
      <c r="BK186" s="152">
        <f>ROUND(I186*H186,2)</f>
        <v>0</v>
      </c>
      <c r="BL186" s="13" t="s">
        <v>378</v>
      </c>
      <c r="BM186" s="151" t="s">
        <v>3091</v>
      </c>
    </row>
    <row r="187" spans="2:65" s="1" customFormat="1" ht="24.2" customHeight="1">
      <c r="B187" s="28"/>
      <c r="C187" s="139" t="s">
        <v>494</v>
      </c>
      <c r="D187" s="139" t="s">
        <v>316</v>
      </c>
      <c r="E187" s="140" t="s">
        <v>3092</v>
      </c>
      <c r="F187" s="141" t="s">
        <v>3093</v>
      </c>
      <c r="G187" s="142" t="s">
        <v>376</v>
      </c>
      <c r="H187" s="143">
        <v>50.6</v>
      </c>
      <c r="I187" s="144"/>
      <c r="J187" s="145">
        <f>ROUND(I187*H187,2)</f>
        <v>0</v>
      </c>
      <c r="K187" s="146"/>
      <c r="L187" s="28"/>
      <c r="M187" s="147" t="s">
        <v>1</v>
      </c>
      <c r="N187" s="148" t="s">
        <v>40</v>
      </c>
      <c r="P187" s="149">
        <f>O187*H187</f>
        <v>0</v>
      </c>
      <c r="Q187" s="149">
        <v>0</v>
      </c>
      <c r="R187" s="149">
        <f>Q187*H187</f>
        <v>0</v>
      </c>
      <c r="S187" s="149">
        <v>3.0000000000000001E-3</v>
      </c>
      <c r="T187" s="150">
        <f>S187*H187</f>
        <v>0.15180000000000002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86</v>
      </c>
      <c r="BK187" s="152">
        <f>ROUND(I187*H187,2)</f>
        <v>0</v>
      </c>
      <c r="BL187" s="13" t="s">
        <v>378</v>
      </c>
      <c r="BM187" s="151" t="s">
        <v>3094</v>
      </c>
    </row>
    <row r="188" spans="2:65" s="1" customFormat="1" ht="16.5" customHeight="1">
      <c r="B188" s="28"/>
      <c r="C188" s="139" t="s">
        <v>498</v>
      </c>
      <c r="D188" s="139" t="s">
        <v>316</v>
      </c>
      <c r="E188" s="140" t="s">
        <v>570</v>
      </c>
      <c r="F188" s="141" t="s">
        <v>571</v>
      </c>
      <c r="G188" s="142" t="s">
        <v>376</v>
      </c>
      <c r="H188" s="143">
        <v>132.19999999999999</v>
      </c>
      <c r="I188" s="144"/>
      <c r="J188" s="145">
        <f>ROUND(I188*H188,2)</f>
        <v>0</v>
      </c>
      <c r="K188" s="146"/>
      <c r="L188" s="28"/>
      <c r="M188" s="147" t="s">
        <v>1</v>
      </c>
      <c r="N188" s="148" t="s">
        <v>40</v>
      </c>
      <c r="P188" s="149">
        <f>O188*H188</f>
        <v>0</v>
      </c>
      <c r="Q188" s="149">
        <v>0</v>
      </c>
      <c r="R188" s="149">
        <f>Q188*H188</f>
        <v>0</v>
      </c>
      <c r="S188" s="149">
        <v>1E-3</v>
      </c>
      <c r="T188" s="150">
        <f>S188*H188</f>
        <v>0.13219999999999998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86</v>
      </c>
      <c r="BK188" s="152">
        <f>ROUND(I188*H188,2)</f>
        <v>0</v>
      </c>
      <c r="BL188" s="13" t="s">
        <v>378</v>
      </c>
      <c r="BM188" s="151" t="s">
        <v>3095</v>
      </c>
    </row>
    <row r="189" spans="2:65" s="1" customFormat="1" ht="24.2" customHeight="1">
      <c r="B189" s="28"/>
      <c r="C189" s="139" t="s">
        <v>504</v>
      </c>
      <c r="D189" s="139" t="s">
        <v>316</v>
      </c>
      <c r="E189" s="140" t="s">
        <v>574</v>
      </c>
      <c r="F189" s="141" t="s">
        <v>575</v>
      </c>
      <c r="G189" s="142" t="s">
        <v>340</v>
      </c>
      <c r="H189" s="143">
        <v>110.86</v>
      </c>
      <c r="I189" s="144"/>
      <c r="J189" s="145">
        <f>ROUND(I189*H189,2)</f>
        <v>0</v>
      </c>
      <c r="K189" s="146"/>
      <c r="L189" s="28"/>
      <c r="M189" s="153" t="s">
        <v>1</v>
      </c>
      <c r="N189" s="154" t="s">
        <v>40</v>
      </c>
      <c r="O189" s="155"/>
      <c r="P189" s="156">
        <f>O189*H189</f>
        <v>0</v>
      </c>
      <c r="Q189" s="156">
        <v>0</v>
      </c>
      <c r="R189" s="156">
        <f>Q189*H189</f>
        <v>0</v>
      </c>
      <c r="S189" s="156">
        <v>1E-3</v>
      </c>
      <c r="T189" s="157">
        <f>S189*H189</f>
        <v>0.11086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86</v>
      </c>
      <c r="BK189" s="152">
        <f>ROUND(I189*H189,2)</f>
        <v>0</v>
      </c>
      <c r="BL189" s="13" t="s">
        <v>378</v>
      </c>
      <c r="BM189" s="151" t="s">
        <v>3096</v>
      </c>
    </row>
    <row r="190" spans="2:65" s="1" customFormat="1" ht="6.95" customHeight="1">
      <c r="B190" s="43"/>
      <c r="C190" s="44"/>
      <c r="D190" s="44"/>
      <c r="E190" s="44"/>
      <c r="F190" s="44"/>
      <c r="G190" s="44"/>
      <c r="H190" s="44"/>
      <c r="I190" s="44"/>
      <c r="J190" s="44"/>
      <c r="K190" s="44"/>
      <c r="L190" s="28"/>
    </row>
  </sheetData>
  <sheetProtection algorithmName="SHA-512" hashValue="ukPnbsiQJDQU9I0A4c6tS71ZNA6Fr6jDqWRvKLFj0ZHAORh+sT1M1fkdjadvQwUFJU6htO5E1kH0cxJqPt1pdA==" saltValue="mBh2bss/41/zcQJ7+X+TlXRr0Ee5cBHEaPOuYhEyfKpkb9y157jR21VUQjus9enC3Z4Z42dybojw56dwmrbjUA==" spinCount="100000" sheet="1" objects="1" scenarios="1" formatColumns="0" formatRows="0" autoFilter="0"/>
  <autoFilter ref="C132:K189" xr:uid="{00000000-0009-0000-0000-000017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7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168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3022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3097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ROUND(J132,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ROUND((SUM(BE132:BE174)),  2)</f>
        <v>0</v>
      </c>
      <c r="G37" s="96"/>
      <c r="H37" s="96"/>
      <c r="I37" s="97">
        <v>0.2</v>
      </c>
      <c r="J37" s="95">
        <f>ROUND(((SUM(BE132:BE174))*I37),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ROUND((SUM(BF132:BF174)),  2)</f>
        <v>0</v>
      </c>
      <c r="G38" s="96"/>
      <c r="H38" s="96"/>
      <c r="I38" s="97">
        <v>0.2</v>
      </c>
      <c r="J38" s="95">
        <f>ROUND(((SUM(BF132:BF174))*I38),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ROUND((SUM(BG132:BG174)),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ROUND((SUM(BH132:BH174)),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ROUND((SUM(BI132:BI174)),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3022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SO.103_ASR2 - Fasáda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J132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J145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J154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J156</f>
        <v>0</v>
      </c>
      <c r="L105" s="110"/>
    </row>
    <row r="106" spans="2:47" s="9" customFormat="1" ht="19.899999999999999" hidden="1" customHeight="1">
      <c r="B106" s="114"/>
      <c r="D106" s="115" t="s">
        <v>293</v>
      </c>
      <c r="E106" s="116"/>
      <c r="F106" s="116"/>
      <c r="G106" s="116"/>
      <c r="H106" s="116"/>
      <c r="I106" s="116"/>
      <c r="J106" s="117">
        <f>J157</f>
        <v>0</v>
      </c>
      <c r="L106" s="114"/>
    </row>
    <row r="107" spans="2:47" s="9" customFormat="1" ht="19.899999999999999" hidden="1" customHeight="1">
      <c r="B107" s="114"/>
      <c r="D107" s="115" t="s">
        <v>580</v>
      </c>
      <c r="E107" s="116"/>
      <c r="F107" s="116"/>
      <c r="G107" s="116"/>
      <c r="H107" s="116"/>
      <c r="I107" s="116"/>
      <c r="J107" s="117">
        <f>J166</f>
        <v>0</v>
      </c>
      <c r="L107" s="114"/>
    </row>
    <row r="108" spans="2:47" s="9" customFormat="1" ht="19.899999999999999" hidden="1" customHeight="1">
      <c r="B108" s="114"/>
      <c r="D108" s="115" t="s">
        <v>581</v>
      </c>
      <c r="E108" s="116"/>
      <c r="F108" s="116"/>
      <c r="G108" s="116"/>
      <c r="H108" s="116"/>
      <c r="I108" s="116"/>
      <c r="J108" s="117">
        <f>J171</f>
        <v>0</v>
      </c>
      <c r="L108" s="114"/>
    </row>
    <row r="109" spans="2:47" s="1" customFormat="1" ht="21.75" hidden="1" customHeight="1">
      <c r="B109" s="28"/>
      <c r="L109" s="28"/>
    </row>
    <row r="110" spans="2:47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47" hidden="1"/>
    <row r="112" spans="2:47" hidden="1"/>
    <row r="113" spans="2:12" hidden="1"/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300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301" t="str">
        <f>E7</f>
        <v>Rozšírenie kapacít MŠ Oštepová 1, Košice</v>
      </c>
      <c r="F118" s="302"/>
      <c r="G118" s="302"/>
      <c r="H118" s="302"/>
      <c r="L118" s="28"/>
    </row>
    <row r="119" spans="2:12" ht="12" customHeight="1">
      <c r="B119" s="16"/>
      <c r="C119" s="23" t="s">
        <v>277</v>
      </c>
      <c r="L119" s="16"/>
    </row>
    <row r="120" spans="2:12" ht="16.5" customHeight="1">
      <c r="B120" s="16"/>
      <c r="E120" s="301" t="s">
        <v>278</v>
      </c>
      <c r="F120" s="265"/>
      <c r="G120" s="265"/>
      <c r="H120" s="265"/>
      <c r="L120" s="16"/>
    </row>
    <row r="121" spans="2:12" ht="12" customHeight="1">
      <c r="B121" s="16"/>
      <c r="C121" s="23" t="s">
        <v>279</v>
      </c>
      <c r="L121" s="16"/>
    </row>
    <row r="122" spans="2:12" s="1" customFormat="1" ht="16.5" customHeight="1">
      <c r="B122" s="28"/>
      <c r="E122" s="271" t="s">
        <v>3022</v>
      </c>
      <c r="F122" s="303"/>
      <c r="G122" s="303"/>
      <c r="H122" s="303"/>
      <c r="L122" s="28"/>
    </row>
    <row r="123" spans="2:12" s="1" customFormat="1" ht="12" customHeight="1">
      <c r="B123" s="28"/>
      <c r="C123" s="23" t="s">
        <v>281</v>
      </c>
      <c r="L123" s="28"/>
    </row>
    <row r="124" spans="2:12" s="1" customFormat="1" ht="16.5" customHeight="1">
      <c r="B124" s="28"/>
      <c r="E124" s="289" t="str">
        <f>E13</f>
        <v>SO.103_ASR2 - Fasáda</v>
      </c>
      <c r="F124" s="303"/>
      <c r="G124" s="303"/>
      <c r="H124" s="303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Oštepová 1, Košice</v>
      </c>
      <c r="I126" s="23" t="s">
        <v>21</v>
      </c>
      <c r="J126" s="51" t="str">
        <f>IF(J16="","",J16)</f>
        <v>15. 6. 2022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23</v>
      </c>
      <c r="F128" s="21" t="str">
        <f>E19</f>
        <v>Mesto Košice</v>
      </c>
      <c r="I128" s="23" t="s">
        <v>29</v>
      </c>
      <c r="J128" s="26" t="str">
        <f>E25</f>
        <v xml:space="preserve"> </v>
      </c>
      <c r="L128" s="28"/>
    </row>
    <row r="129" spans="2:65" s="1" customFormat="1" ht="15.2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 xml:space="preserve"> 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301</v>
      </c>
      <c r="D131" s="120" t="s">
        <v>59</v>
      </c>
      <c r="E131" s="120" t="s">
        <v>55</v>
      </c>
      <c r="F131" s="120" t="s">
        <v>56</v>
      </c>
      <c r="G131" s="120" t="s">
        <v>302</v>
      </c>
      <c r="H131" s="120" t="s">
        <v>303</v>
      </c>
      <c r="I131" s="120" t="s">
        <v>304</v>
      </c>
      <c r="J131" s="121" t="s">
        <v>285</v>
      </c>
      <c r="K131" s="122" t="s">
        <v>305</v>
      </c>
      <c r="L131" s="118"/>
      <c r="M131" s="58" t="s">
        <v>1</v>
      </c>
      <c r="N131" s="59" t="s">
        <v>38</v>
      </c>
      <c r="O131" s="59" t="s">
        <v>306</v>
      </c>
      <c r="P131" s="59" t="s">
        <v>307</v>
      </c>
      <c r="Q131" s="59" t="s">
        <v>308</v>
      </c>
      <c r="R131" s="59" t="s">
        <v>309</v>
      </c>
      <c r="S131" s="59" t="s">
        <v>310</v>
      </c>
      <c r="T131" s="60" t="s">
        <v>311</v>
      </c>
    </row>
    <row r="132" spans="2:65" s="1" customFormat="1" ht="22.9" customHeight="1">
      <c r="B132" s="28"/>
      <c r="C132" s="63" t="s">
        <v>286</v>
      </c>
      <c r="J132" s="123">
        <f>BK132</f>
        <v>0</v>
      </c>
      <c r="L132" s="28"/>
      <c r="M132" s="61"/>
      <c r="N132" s="52"/>
      <c r="O132" s="52"/>
      <c r="P132" s="124">
        <f>P133+P156</f>
        <v>0</v>
      </c>
      <c r="Q132" s="52"/>
      <c r="R132" s="124">
        <f>R133+R156</f>
        <v>19.80165384</v>
      </c>
      <c r="S132" s="52"/>
      <c r="T132" s="125">
        <f>T133+T156</f>
        <v>0</v>
      </c>
      <c r="AT132" s="13" t="s">
        <v>73</v>
      </c>
      <c r="AU132" s="13" t="s">
        <v>287</v>
      </c>
      <c r="BK132" s="126">
        <f>BK133+BK156</f>
        <v>0</v>
      </c>
    </row>
    <row r="133" spans="2:65" s="11" customFormat="1" ht="25.9" customHeight="1">
      <c r="B133" s="127"/>
      <c r="D133" s="128" t="s">
        <v>73</v>
      </c>
      <c r="E133" s="129" t="s">
        <v>312</v>
      </c>
      <c r="F133" s="129" t="s">
        <v>313</v>
      </c>
      <c r="I133" s="130"/>
      <c r="J133" s="131">
        <f>BK133</f>
        <v>0</v>
      </c>
      <c r="L133" s="127"/>
      <c r="M133" s="132"/>
      <c r="P133" s="133">
        <f>P134+P145+P154</f>
        <v>0</v>
      </c>
      <c r="R133" s="133">
        <f>R134+R145+R154</f>
        <v>19.345086080000002</v>
      </c>
      <c r="T133" s="134">
        <f>T134+T145+T154</f>
        <v>0</v>
      </c>
      <c r="AR133" s="128" t="s">
        <v>81</v>
      </c>
      <c r="AT133" s="135" t="s">
        <v>73</v>
      </c>
      <c r="AU133" s="135" t="s">
        <v>74</v>
      </c>
      <c r="AY133" s="128" t="s">
        <v>314</v>
      </c>
      <c r="BK133" s="136">
        <f>BK134+BK145+BK154</f>
        <v>0</v>
      </c>
    </row>
    <row r="134" spans="2:65" s="11" customFormat="1" ht="22.9" customHeight="1">
      <c r="B134" s="127"/>
      <c r="D134" s="128" t="s">
        <v>73</v>
      </c>
      <c r="E134" s="137" t="s">
        <v>337</v>
      </c>
      <c r="F134" s="137" t="s">
        <v>586</v>
      </c>
      <c r="I134" s="130"/>
      <c r="J134" s="138">
        <f>BK134</f>
        <v>0</v>
      </c>
      <c r="L134" s="127"/>
      <c r="M134" s="132"/>
      <c r="P134" s="133">
        <f>SUM(P135:P144)</f>
        <v>0</v>
      </c>
      <c r="R134" s="133">
        <f>SUM(R135:R144)</f>
        <v>19.156425580000001</v>
      </c>
      <c r="T134" s="134">
        <f>SUM(T135:T144)</f>
        <v>0</v>
      </c>
      <c r="AR134" s="128" t="s">
        <v>81</v>
      </c>
      <c r="AT134" s="135" t="s">
        <v>73</v>
      </c>
      <c r="AU134" s="135" t="s">
        <v>81</v>
      </c>
      <c r="AY134" s="128" t="s">
        <v>314</v>
      </c>
      <c r="BK134" s="136">
        <f>SUM(BK135:BK144)</f>
        <v>0</v>
      </c>
    </row>
    <row r="135" spans="2:65" s="1" customFormat="1" ht="24.2" customHeight="1">
      <c r="B135" s="28"/>
      <c r="C135" s="139" t="s">
        <v>81</v>
      </c>
      <c r="D135" s="139" t="s">
        <v>316</v>
      </c>
      <c r="E135" s="140" t="s">
        <v>587</v>
      </c>
      <c r="F135" s="141" t="s">
        <v>588</v>
      </c>
      <c r="G135" s="142" t="s">
        <v>340</v>
      </c>
      <c r="H135" s="143">
        <v>455.56</v>
      </c>
      <c r="I135" s="144"/>
      <c r="J135" s="145">
        <f t="shared" ref="J135:J144" si="0">ROUND(I135*H135,2)</f>
        <v>0</v>
      </c>
      <c r="K135" s="146"/>
      <c r="L135" s="28"/>
      <c r="M135" s="147" t="s">
        <v>1</v>
      </c>
      <c r="N135" s="148" t="s">
        <v>40</v>
      </c>
      <c r="P135" s="149">
        <f t="shared" ref="P135:P144" si="1">O135*H135</f>
        <v>0</v>
      </c>
      <c r="Q135" s="149">
        <v>1.146E-2</v>
      </c>
      <c r="R135" s="149">
        <f t="shared" ref="R135:R144" si="2">Q135*H135</f>
        <v>5.2207175999999995</v>
      </c>
      <c r="S135" s="149">
        <v>0</v>
      </c>
      <c r="T135" s="150">
        <f t="shared" ref="T135:T144" si="3"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 t="shared" ref="BE135:BE144" si="4">IF(N135="základná",J135,0)</f>
        <v>0</v>
      </c>
      <c r="BF135" s="152">
        <f t="shared" ref="BF135:BF144" si="5">IF(N135="znížená",J135,0)</f>
        <v>0</v>
      </c>
      <c r="BG135" s="152">
        <f t="shared" ref="BG135:BG144" si="6">IF(N135="zákl. prenesená",J135,0)</f>
        <v>0</v>
      </c>
      <c r="BH135" s="152">
        <f t="shared" ref="BH135:BH144" si="7">IF(N135="zníž. prenesená",J135,0)</f>
        <v>0</v>
      </c>
      <c r="BI135" s="152">
        <f t="shared" ref="BI135:BI144" si="8">IF(N135="nulová",J135,0)</f>
        <v>0</v>
      </c>
      <c r="BJ135" s="13" t="s">
        <v>86</v>
      </c>
      <c r="BK135" s="152">
        <f t="shared" ref="BK135:BK144" si="9">ROUND(I135*H135,2)</f>
        <v>0</v>
      </c>
      <c r="BL135" s="13" t="s">
        <v>95</v>
      </c>
      <c r="BM135" s="151" t="s">
        <v>3098</v>
      </c>
    </row>
    <row r="136" spans="2:65" s="1" customFormat="1" ht="24.2" customHeight="1">
      <c r="B136" s="28"/>
      <c r="C136" s="139" t="s">
        <v>86</v>
      </c>
      <c r="D136" s="139" t="s">
        <v>316</v>
      </c>
      <c r="E136" s="140" t="s">
        <v>590</v>
      </c>
      <c r="F136" s="141" t="s">
        <v>591</v>
      </c>
      <c r="G136" s="142" t="s">
        <v>340</v>
      </c>
      <c r="H136" s="143">
        <v>12.97</v>
      </c>
      <c r="I136" s="144"/>
      <c r="J136" s="145">
        <f t="shared" si="0"/>
        <v>0</v>
      </c>
      <c r="K136" s="146"/>
      <c r="L136" s="28"/>
      <c r="M136" s="147" t="s">
        <v>1</v>
      </c>
      <c r="N136" s="148" t="s">
        <v>40</v>
      </c>
      <c r="P136" s="149">
        <f t="shared" si="1"/>
        <v>0</v>
      </c>
      <c r="Q136" s="149">
        <v>2.3000000000000001E-4</v>
      </c>
      <c r="R136" s="149">
        <f t="shared" si="2"/>
        <v>2.9831000000000002E-3</v>
      </c>
      <c r="S136" s="149">
        <v>0</v>
      </c>
      <c r="T136" s="150">
        <f t="shared" si="3"/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95</v>
      </c>
      <c r="BM136" s="151" t="s">
        <v>3099</v>
      </c>
    </row>
    <row r="137" spans="2:65" s="1" customFormat="1" ht="24.2" customHeight="1">
      <c r="B137" s="28"/>
      <c r="C137" s="139" t="s">
        <v>90</v>
      </c>
      <c r="D137" s="139" t="s">
        <v>316</v>
      </c>
      <c r="E137" s="140" t="s">
        <v>593</v>
      </c>
      <c r="F137" s="141" t="s">
        <v>594</v>
      </c>
      <c r="G137" s="142" t="s">
        <v>340</v>
      </c>
      <c r="H137" s="143">
        <v>24.12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6.1799999999999997E-3</v>
      </c>
      <c r="R137" s="149">
        <f t="shared" si="2"/>
        <v>0.14906159999999999</v>
      </c>
      <c r="S137" s="149">
        <v>0</v>
      </c>
      <c r="T137" s="150">
        <f t="shared" si="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3100</v>
      </c>
    </row>
    <row r="138" spans="2:65" s="1" customFormat="1" ht="37.9" customHeight="1">
      <c r="B138" s="28"/>
      <c r="C138" s="139" t="s">
        <v>95</v>
      </c>
      <c r="D138" s="139" t="s">
        <v>316</v>
      </c>
      <c r="E138" s="140" t="s">
        <v>596</v>
      </c>
      <c r="F138" s="141" t="s">
        <v>597</v>
      </c>
      <c r="G138" s="142" t="s">
        <v>340</v>
      </c>
      <c r="H138" s="143">
        <v>33.066000000000003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5.0800000000000003E-3</v>
      </c>
      <c r="R138" s="149">
        <f t="shared" si="2"/>
        <v>0.16797528000000003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3101</v>
      </c>
    </row>
    <row r="139" spans="2:65" s="1" customFormat="1" ht="24.2" customHeight="1">
      <c r="B139" s="28"/>
      <c r="C139" s="139" t="s">
        <v>330</v>
      </c>
      <c r="D139" s="139" t="s">
        <v>316</v>
      </c>
      <c r="E139" s="140" t="s">
        <v>599</v>
      </c>
      <c r="F139" s="141" t="s">
        <v>600</v>
      </c>
      <c r="G139" s="142" t="s">
        <v>340</v>
      </c>
      <c r="H139" s="143">
        <v>406.58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3.3800000000000002E-3</v>
      </c>
      <c r="R139" s="149">
        <f t="shared" si="2"/>
        <v>1.3742403999999999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3102</v>
      </c>
    </row>
    <row r="140" spans="2:65" s="1" customFormat="1" ht="24.2" customHeight="1">
      <c r="B140" s="28"/>
      <c r="C140" s="139" t="s">
        <v>337</v>
      </c>
      <c r="D140" s="139" t="s">
        <v>316</v>
      </c>
      <c r="E140" s="140" t="s">
        <v>602</v>
      </c>
      <c r="F140" s="141" t="s">
        <v>603</v>
      </c>
      <c r="G140" s="142" t="s">
        <v>340</v>
      </c>
      <c r="H140" s="143">
        <v>37.090000000000003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4.15E-3</v>
      </c>
      <c r="R140" s="149">
        <f t="shared" si="2"/>
        <v>0.15392350000000002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3103</v>
      </c>
    </row>
    <row r="141" spans="2:65" s="1" customFormat="1" ht="24.2" customHeight="1">
      <c r="B141" s="28"/>
      <c r="C141" s="139" t="s">
        <v>342</v>
      </c>
      <c r="D141" s="139" t="s">
        <v>316</v>
      </c>
      <c r="E141" s="140" t="s">
        <v>605</v>
      </c>
      <c r="F141" s="141" t="s">
        <v>606</v>
      </c>
      <c r="G141" s="142" t="s">
        <v>340</v>
      </c>
      <c r="H141" s="143">
        <v>18.920000000000002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1.299E-2</v>
      </c>
      <c r="R141" s="149">
        <f t="shared" si="2"/>
        <v>0.24577080000000001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3104</v>
      </c>
    </row>
    <row r="142" spans="2:65" s="1" customFormat="1" ht="24.2" customHeight="1">
      <c r="B142" s="28"/>
      <c r="C142" s="139" t="s">
        <v>346</v>
      </c>
      <c r="D142" s="139" t="s">
        <v>316</v>
      </c>
      <c r="E142" s="140" t="s">
        <v>608</v>
      </c>
      <c r="F142" s="141" t="s">
        <v>609</v>
      </c>
      <c r="G142" s="142" t="s">
        <v>340</v>
      </c>
      <c r="H142" s="143">
        <v>397.33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2.6450000000000001E-2</v>
      </c>
      <c r="R142" s="149">
        <f t="shared" si="2"/>
        <v>10.5093785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3105</v>
      </c>
    </row>
    <row r="143" spans="2:65" s="1" customFormat="1" ht="24.2" customHeight="1">
      <c r="B143" s="28"/>
      <c r="C143" s="139" t="s">
        <v>335</v>
      </c>
      <c r="D143" s="139" t="s">
        <v>316</v>
      </c>
      <c r="E143" s="140" t="s">
        <v>3106</v>
      </c>
      <c r="F143" s="141" t="s">
        <v>3107</v>
      </c>
      <c r="G143" s="142" t="s">
        <v>340</v>
      </c>
      <c r="H143" s="143">
        <v>39.31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1.4080000000000001E-2</v>
      </c>
      <c r="R143" s="149">
        <f t="shared" si="2"/>
        <v>0.5534848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3108</v>
      </c>
    </row>
    <row r="144" spans="2:65" s="1" customFormat="1" ht="24.2" customHeight="1">
      <c r="B144" s="28"/>
      <c r="C144" s="139" t="s">
        <v>353</v>
      </c>
      <c r="D144" s="139" t="s">
        <v>316</v>
      </c>
      <c r="E144" s="140" t="s">
        <v>611</v>
      </c>
      <c r="F144" s="141" t="s">
        <v>612</v>
      </c>
      <c r="G144" s="142" t="s">
        <v>340</v>
      </c>
      <c r="H144" s="143">
        <v>37.090000000000003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2.1000000000000001E-2</v>
      </c>
      <c r="R144" s="149">
        <f t="shared" si="2"/>
        <v>0.77889000000000008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3109</v>
      </c>
    </row>
    <row r="145" spans="2:65" s="11" customFormat="1" ht="22.9" customHeight="1">
      <c r="B145" s="127"/>
      <c r="D145" s="128" t="s">
        <v>73</v>
      </c>
      <c r="E145" s="137" t="s">
        <v>335</v>
      </c>
      <c r="F145" s="137" t="s">
        <v>336</v>
      </c>
      <c r="I145" s="130"/>
      <c r="J145" s="138">
        <f>BK145</f>
        <v>0</v>
      </c>
      <c r="L145" s="127"/>
      <c r="M145" s="132"/>
      <c r="P145" s="133">
        <f>SUM(P146:P153)</f>
        <v>0</v>
      </c>
      <c r="R145" s="133">
        <f>SUM(R146:R153)</f>
        <v>0.18866049999999998</v>
      </c>
      <c r="T145" s="134">
        <f>SUM(T146:T153)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SUM(BK146:BK153)</f>
        <v>0</v>
      </c>
    </row>
    <row r="146" spans="2:65" s="1" customFormat="1" ht="21.75" customHeight="1">
      <c r="B146" s="28"/>
      <c r="C146" s="139" t="s">
        <v>357</v>
      </c>
      <c r="D146" s="139" t="s">
        <v>316</v>
      </c>
      <c r="E146" s="140" t="s">
        <v>614</v>
      </c>
      <c r="F146" s="141" t="s">
        <v>615</v>
      </c>
      <c r="G146" s="142" t="s">
        <v>340</v>
      </c>
      <c r="H146" s="143">
        <v>492.65</v>
      </c>
      <c r="I146" s="144"/>
      <c r="J146" s="145">
        <f t="shared" ref="J146:J153" si="10">ROUND(I146*H146,2)</f>
        <v>0</v>
      </c>
      <c r="K146" s="146"/>
      <c r="L146" s="28"/>
      <c r="M146" s="147" t="s">
        <v>1</v>
      </c>
      <c r="N146" s="148" t="s">
        <v>40</v>
      </c>
      <c r="P146" s="149">
        <f t="shared" ref="P146:P153" si="11">O146*H146</f>
        <v>0</v>
      </c>
      <c r="Q146" s="149">
        <v>4.0000000000000003E-5</v>
      </c>
      <c r="R146" s="149">
        <f t="shared" ref="R146:R153" si="12">Q146*H146</f>
        <v>1.9706000000000001E-2</v>
      </c>
      <c r="S146" s="149">
        <v>0</v>
      </c>
      <c r="T146" s="150">
        <f t="shared" ref="T146:T153" si="13"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ref="BE146:BE153" si="14">IF(N146="základná",J146,0)</f>
        <v>0</v>
      </c>
      <c r="BF146" s="152">
        <f t="shared" ref="BF146:BF153" si="15">IF(N146="znížená",J146,0)</f>
        <v>0</v>
      </c>
      <c r="BG146" s="152">
        <f t="shared" ref="BG146:BG153" si="16">IF(N146="zákl. prenesená",J146,0)</f>
        <v>0</v>
      </c>
      <c r="BH146" s="152">
        <f t="shared" ref="BH146:BH153" si="17">IF(N146="zníž. prenesená",J146,0)</f>
        <v>0</v>
      </c>
      <c r="BI146" s="152">
        <f t="shared" ref="BI146:BI153" si="18">IF(N146="nulová",J146,0)</f>
        <v>0</v>
      </c>
      <c r="BJ146" s="13" t="s">
        <v>86</v>
      </c>
      <c r="BK146" s="152">
        <f t="shared" ref="BK146:BK153" si="19">ROUND(I146*H146,2)</f>
        <v>0</v>
      </c>
      <c r="BL146" s="13" t="s">
        <v>95</v>
      </c>
      <c r="BM146" s="151" t="s">
        <v>3110</v>
      </c>
    </row>
    <row r="147" spans="2:65" s="1" customFormat="1" ht="24.2" customHeight="1">
      <c r="B147" s="28"/>
      <c r="C147" s="139" t="s">
        <v>361</v>
      </c>
      <c r="D147" s="139" t="s">
        <v>316</v>
      </c>
      <c r="E147" s="140" t="s">
        <v>617</v>
      </c>
      <c r="F147" s="141" t="s">
        <v>618</v>
      </c>
      <c r="G147" s="142" t="s">
        <v>340</v>
      </c>
      <c r="H147" s="143">
        <v>272.83</v>
      </c>
      <c r="I147" s="144"/>
      <c r="J147" s="145">
        <f t="shared" si="10"/>
        <v>0</v>
      </c>
      <c r="K147" s="146"/>
      <c r="L147" s="28"/>
      <c r="M147" s="147" t="s">
        <v>1</v>
      </c>
      <c r="N147" s="148" t="s">
        <v>40</v>
      </c>
      <c r="P147" s="149">
        <f t="shared" si="11"/>
        <v>0</v>
      </c>
      <c r="Q147" s="149">
        <v>3.0000000000000001E-5</v>
      </c>
      <c r="R147" s="149">
        <f t="shared" si="12"/>
        <v>8.1849000000000002E-3</v>
      </c>
      <c r="S147" s="149">
        <v>0</v>
      </c>
      <c r="T147" s="150">
        <f t="shared" si="1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86</v>
      </c>
      <c r="BK147" s="152">
        <f t="shared" si="19"/>
        <v>0</v>
      </c>
      <c r="BL147" s="13" t="s">
        <v>95</v>
      </c>
      <c r="BM147" s="151" t="s">
        <v>3111</v>
      </c>
    </row>
    <row r="148" spans="2:65" s="1" customFormat="1" ht="16.5" customHeight="1">
      <c r="B148" s="28"/>
      <c r="C148" s="139" t="s">
        <v>365</v>
      </c>
      <c r="D148" s="139" t="s">
        <v>316</v>
      </c>
      <c r="E148" s="140" t="s">
        <v>620</v>
      </c>
      <c r="F148" s="141" t="s">
        <v>621</v>
      </c>
      <c r="G148" s="142" t="s">
        <v>376</v>
      </c>
      <c r="H148" s="143">
        <v>45.54</v>
      </c>
      <c r="I148" s="144"/>
      <c r="J148" s="145">
        <f t="shared" si="10"/>
        <v>0</v>
      </c>
      <c r="K148" s="146"/>
      <c r="L148" s="28"/>
      <c r="M148" s="147" t="s">
        <v>1</v>
      </c>
      <c r="N148" s="148" t="s">
        <v>40</v>
      </c>
      <c r="P148" s="149">
        <f t="shared" si="11"/>
        <v>0</v>
      </c>
      <c r="Q148" s="149">
        <v>3.4000000000000002E-4</v>
      </c>
      <c r="R148" s="149">
        <f t="shared" si="12"/>
        <v>1.54836E-2</v>
      </c>
      <c r="S148" s="149">
        <v>0</v>
      </c>
      <c r="T148" s="150">
        <f t="shared" si="1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86</v>
      </c>
      <c r="BK148" s="152">
        <f t="shared" si="19"/>
        <v>0</v>
      </c>
      <c r="BL148" s="13" t="s">
        <v>95</v>
      </c>
      <c r="BM148" s="151" t="s">
        <v>3112</v>
      </c>
    </row>
    <row r="149" spans="2:65" s="1" customFormat="1" ht="16.5" customHeight="1">
      <c r="B149" s="28"/>
      <c r="C149" s="139" t="s">
        <v>369</v>
      </c>
      <c r="D149" s="139" t="s">
        <v>316</v>
      </c>
      <c r="E149" s="140" t="s">
        <v>623</v>
      </c>
      <c r="F149" s="141" t="s">
        <v>624</v>
      </c>
      <c r="G149" s="142" t="s">
        <v>376</v>
      </c>
      <c r="H149" s="143">
        <v>393.1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2.3000000000000001E-4</v>
      </c>
      <c r="R149" s="149">
        <f t="shared" si="12"/>
        <v>9.0413000000000007E-2</v>
      </c>
      <c r="S149" s="149">
        <v>0</v>
      </c>
      <c r="T149" s="150">
        <f t="shared" si="1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3113</v>
      </c>
    </row>
    <row r="150" spans="2:65" s="1" customFormat="1" ht="16.5" customHeight="1">
      <c r="B150" s="28"/>
      <c r="C150" s="139" t="s">
        <v>373</v>
      </c>
      <c r="D150" s="139" t="s">
        <v>316</v>
      </c>
      <c r="E150" s="140" t="s">
        <v>626</v>
      </c>
      <c r="F150" s="141" t="s">
        <v>627</v>
      </c>
      <c r="G150" s="142" t="s">
        <v>376</v>
      </c>
      <c r="H150" s="143">
        <v>151.30000000000001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6.9999999999999994E-5</v>
      </c>
      <c r="R150" s="149">
        <f t="shared" si="12"/>
        <v>1.0591E-2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3114</v>
      </c>
    </row>
    <row r="151" spans="2:65" s="1" customFormat="1" ht="16.5" customHeight="1">
      <c r="B151" s="28"/>
      <c r="C151" s="139" t="s">
        <v>378</v>
      </c>
      <c r="D151" s="139" t="s">
        <v>316</v>
      </c>
      <c r="E151" s="140" t="s">
        <v>629</v>
      </c>
      <c r="F151" s="141" t="s">
        <v>630</v>
      </c>
      <c r="G151" s="142" t="s">
        <v>376</v>
      </c>
      <c r="H151" s="143">
        <v>142.80000000000001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1.6000000000000001E-4</v>
      </c>
      <c r="R151" s="149">
        <f t="shared" si="12"/>
        <v>2.2848000000000004E-2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3115</v>
      </c>
    </row>
    <row r="152" spans="2:65" s="1" customFormat="1" ht="16.5" customHeight="1">
      <c r="B152" s="28"/>
      <c r="C152" s="139" t="s">
        <v>382</v>
      </c>
      <c r="D152" s="139" t="s">
        <v>316</v>
      </c>
      <c r="E152" s="140" t="s">
        <v>632</v>
      </c>
      <c r="F152" s="141" t="s">
        <v>633</v>
      </c>
      <c r="G152" s="142" t="s">
        <v>376</v>
      </c>
      <c r="H152" s="143">
        <v>273.39999999999998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6.9999999999999994E-5</v>
      </c>
      <c r="R152" s="149">
        <f t="shared" si="12"/>
        <v>1.9137999999999995E-2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3116</v>
      </c>
    </row>
    <row r="153" spans="2:65" s="1" customFormat="1" ht="24.2" customHeight="1">
      <c r="B153" s="28"/>
      <c r="C153" s="139" t="s">
        <v>386</v>
      </c>
      <c r="D153" s="139" t="s">
        <v>316</v>
      </c>
      <c r="E153" s="140" t="s">
        <v>635</v>
      </c>
      <c r="F153" s="141" t="s">
        <v>636</v>
      </c>
      <c r="G153" s="142" t="s">
        <v>376</v>
      </c>
      <c r="H153" s="143">
        <v>14.35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1.6000000000000001E-4</v>
      </c>
      <c r="R153" s="149">
        <f t="shared" si="12"/>
        <v>2.2960000000000003E-3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3117</v>
      </c>
    </row>
    <row r="154" spans="2:65" s="11" customFormat="1" ht="22.9" customHeight="1">
      <c r="B154" s="127"/>
      <c r="D154" s="128" t="s">
        <v>73</v>
      </c>
      <c r="E154" s="137" t="s">
        <v>502</v>
      </c>
      <c r="F154" s="137" t="s">
        <v>503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81</v>
      </c>
      <c r="AT154" s="135" t="s">
        <v>73</v>
      </c>
      <c r="AU154" s="135" t="s">
        <v>81</v>
      </c>
      <c r="AY154" s="128" t="s">
        <v>314</v>
      </c>
      <c r="BK154" s="136">
        <f>BK155</f>
        <v>0</v>
      </c>
    </row>
    <row r="155" spans="2:65" s="1" customFormat="1" ht="24.2" customHeight="1">
      <c r="B155" s="28"/>
      <c r="C155" s="139" t="s">
        <v>390</v>
      </c>
      <c r="D155" s="139" t="s">
        <v>316</v>
      </c>
      <c r="E155" s="140" t="s">
        <v>3118</v>
      </c>
      <c r="F155" s="141" t="s">
        <v>3119</v>
      </c>
      <c r="G155" s="142" t="s">
        <v>333</v>
      </c>
      <c r="H155" s="143">
        <v>19.344999999999999</v>
      </c>
      <c r="I155" s="144"/>
      <c r="J155" s="145">
        <f>ROUND(I155*H155,2)</f>
        <v>0</v>
      </c>
      <c r="K155" s="146"/>
      <c r="L155" s="28"/>
      <c r="M155" s="147" t="s">
        <v>1</v>
      </c>
      <c r="N155" s="148" t="s">
        <v>40</v>
      </c>
      <c r="P155" s="149">
        <f>O155*H155</f>
        <v>0</v>
      </c>
      <c r="Q155" s="149">
        <v>0</v>
      </c>
      <c r="R155" s="149">
        <f>Q155*H155</f>
        <v>0</v>
      </c>
      <c r="S155" s="149">
        <v>0</v>
      </c>
      <c r="T155" s="150">
        <f>S155*H155</f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86</v>
      </c>
      <c r="BK155" s="152">
        <f>ROUND(I155*H155,2)</f>
        <v>0</v>
      </c>
      <c r="BL155" s="13" t="s">
        <v>95</v>
      </c>
      <c r="BM155" s="151" t="s">
        <v>3120</v>
      </c>
    </row>
    <row r="156" spans="2:65" s="11" customFormat="1" ht="25.9" customHeight="1">
      <c r="B156" s="127"/>
      <c r="D156" s="128" t="s">
        <v>73</v>
      </c>
      <c r="E156" s="129" t="s">
        <v>508</v>
      </c>
      <c r="F156" s="129" t="s">
        <v>509</v>
      </c>
      <c r="I156" s="130"/>
      <c r="J156" s="131">
        <f>BK156</f>
        <v>0</v>
      </c>
      <c r="L156" s="127"/>
      <c r="M156" s="132"/>
      <c r="P156" s="133">
        <f>P157+P166+P171</f>
        <v>0</v>
      </c>
      <c r="R156" s="133">
        <f>R157+R166+R171</f>
        <v>0.45656776000000004</v>
      </c>
      <c r="T156" s="134">
        <f>T157+T166+T171</f>
        <v>0</v>
      </c>
      <c r="AR156" s="128" t="s">
        <v>86</v>
      </c>
      <c r="AT156" s="135" t="s">
        <v>73</v>
      </c>
      <c r="AU156" s="135" t="s">
        <v>74</v>
      </c>
      <c r="AY156" s="128" t="s">
        <v>314</v>
      </c>
      <c r="BK156" s="136">
        <f>BK157+BK166+BK171</f>
        <v>0</v>
      </c>
    </row>
    <row r="157" spans="2:65" s="11" customFormat="1" ht="22.9" customHeight="1">
      <c r="B157" s="127"/>
      <c r="D157" s="128" t="s">
        <v>73</v>
      </c>
      <c r="E157" s="137" t="s">
        <v>510</v>
      </c>
      <c r="F157" s="137" t="s">
        <v>511</v>
      </c>
      <c r="I157" s="130"/>
      <c r="J157" s="138">
        <f>BK157</f>
        <v>0</v>
      </c>
      <c r="L157" s="127"/>
      <c r="M157" s="132"/>
      <c r="P157" s="133">
        <f>SUM(P158:P165)</f>
        <v>0</v>
      </c>
      <c r="R157" s="133">
        <f>SUM(R158:R165)</f>
        <v>0.14497320000000002</v>
      </c>
      <c r="T157" s="134">
        <f>SUM(T158:T165)</f>
        <v>0</v>
      </c>
      <c r="AR157" s="128" t="s">
        <v>86</v>
      </c>
      <c r="AT157" s="135" t="s">
        <v>73</v>
      </c>
      <c r="AU157" s="135" t="s">
        <v>81</v>
      </c>
      <c r="AY157" s="128" t="s">
        <v>314</v>
      </c>
      <c r="BK157" s="136">
        <f>SUM(BK158:BK165)</f>
        <v>0</v>
      </c>
    </row>
    <row r="158" spans="2:65" s="1" customFormat="1" ht="24.2" customHeight="1">
      <c r="B158" s="28"/>
      <c r="C158" s="139" t="s">
        <v>7</v>
      </c>
      <c r="D158" s="139" t="s">
        <v>316</v>
      </c>
      <c r="E158" s="140" t="s">
        <v>641</v>
      </c>
      <c r="F158" s="141" t="s">
        <v>642</v>
      </c>
      <c r="G158" s="142" t="s">
        <v>340</v>
      </c>
      <c r="H158" s="143">
        <v>37.090000000000003</v>
      </c>
      <c r="I158" s="144"/>
      <c r="J158" s="145">
        <f t="shared" ref="J158:J165" si="20">ROUND(I158*H158,2)</f>
        <v>0</v>
      </c>
      <c r="K158" s="146"/>
      <c r="L158" s="28"/>
      <c r="M158" s="147" t="s">
        <v>1</v>
      </c>
      <c r="N158" s="148" t="s">
        <v>40</v>
      </c>
      <c r="P158" s="149">
        <f t="shared" ref="P158:P165" si="21">O158*H158</f>
        <v>0</v>
      </c>
      <c r="Q158" s="149">
        <v>0</v>
      </c>
      <c r="R158" s="149">
        <f t="shared" ref="R158:R165" si="22">Q158*H158</f>
        <v>0</v>
      </c>
      <c r="S158" s="149">
        <v>0</v>
      </c>
      <c r="T158" s="150">
        <f t="shared" ref="T158:T165" si="23">S158*H158</f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ref="BE158:BE165" si="24">IF(N158="základná",J158,0)</f>
        <v>0</v>
      </c>
      <c r="BF158" s="152">
        <f t="shared" ref="BF158:BF165" si="25">IF(N158="znížená",J158,0)</f>
        <v>0</v>
      </c>
      <c r="BG158" s="152">
        <f t="shared" ref="BG158:BG165" si="26">IF(N158="zákl. prenesená",J158,0)</f>
        <v>0</v>
      </c>
      <c r="BH158" s="152">
        <f t="shared" ref="BH158:BH165" si="27">IF(N158="zníž. prenesená",J158,0)</f>
        <v>0</v>
      </c>
      <c r="BI158" s="152">
        <f t="shared" ref="BI158:BI165" si="28">IF(N158="nulová",J158,0)</f>
        <v>0</v>
      </c>
      <c r="BJ158" s="13" t="s">
        <v>86</v>
      </c>
      <c r="BK158" s="152">
        <f t="shared" ref="BK158:BK165" si="29">ROUND(I158*H158,2)</f>
        <v>0</v>
      </c>
      <c r="BL158" s="13" t="s">
        <v>378</v>
      </c>
      <c r="BM158" s="151" t="s">
        <v>3121</v>
      </c>
    </row>
    <row r="159" spans="2:65" s="1" customFormat="1" ht="24.2" customHeight="1">
      <c r="B159" s="28"/>
      <c r="C159" s="158" t="s">
        <v>398</v>
      </c>
      <c r="D159" s="158" t="s">
        <v>644</v>
      </c>
      <c r="E159" s="159" t="s">
        <v>645</v>
      </c>
      <c r="F159" s="160" t="s">
        <v>646</v>
      </c>
      <c r="G159" s="161" t="s">
        <v>647</v>
      </c>
      <c r="H159" s="162">
        <v>7.8250000000000002</v>
      </c>
      <c r="I159" s="163"/>
      <c r="J159" s="164">
        <f t="shared" si="20"/>
        <v>0</v>
      </c>
      <c r="K159" s="165"/>
      <c r="L159" s="166"/>
      <c r="M159" s="167" t="s">
        <v>1</v>
      </c>
      <c r="N159" s="168" t="s">
        <v>40</v>
      </c>
      <c r="P159" s="149">
        <f t="shared" si="21"/>
        <v>0</v>
      </c>
      <c r="Q159" s="149">
        <v>1E-3</v>
      </c>
      <c r="R159" s="149">
        <f t="shared" si="22"/>
        <v>7.8250000000000004E-3</v>
      </c>
      <c r="S159" s="149">
        <v>0</v>
      </c>
      <c r="T159" s="150">
        <f t="shared" si="2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24"/>
        <v>0</v>
      </c>
      <c r="BF159" s="152">
        <f t="shared" si="25"/>
        <v>0</v>
      </c>
      <c r="BG159" s="152">
        <f t="shared" si="26"/>
        <v>0</v>
      </c>
      <c r="BH159" s="152">
        <f t="shared" si="27"/>
        <v>0</v>
      </c>
      <c r="BI159" s="152">
        <f t="shared" si="28"/>
        <v>0</v>
      </c>
      <c r="BJ159" s="13" t="s">
        <v>86</v>
      </c>
      <c r="BK159" s="152">
        <f t="shared" si="29"/>
        <v>0</v>
      </c>
      <c r="BL159" s="13" t="s">
        <v>378</v>
      </c>
      <c r="BM159" s="151" t="s">
        <v>3122</v>
      </c>
    </row>
    <row r="160" spans="2:65" s="1" customFormat="1" ht="24.2" customHeight="1">
      <c r="B160" s="28"/>
      <c r="C160" s="139" t="s">
        <v>402</v>
      </c>
      <c r="D160" s="139" t="s">
        <v>316</v>
      </c>
      <c r="E160" s="140" t="s">
        <v>649</v>
      </c>
      <c r="F160" s="141" t="s">
        <v>650</v>
      </c>
      <c r="G160" s="142" t="s">
        <v>340</v>
      </c>
      <c r="H160" s="143">
        <v>12.97</v>
      </c>
      <c r="I160" s="144"/>
      <c r="J160" s="145">
        <f t="shared" si="20"/>
        <v>0</v>
      </c>
      <c r="K160" s="146"/>
      <c r="L160" s="28"/>
      <c r="M160" s="147" t="s">
        <v>1</v>
      </c>
      <c r="N160" s="148" t="s">
        <v>40</v>
      </c>
      <c r="P160" s="149">
        <f t="shared" si="21"/>
        <v>0</v>
      </c>
      <c r="Q160" s="149">
        <v>8.0000000000000007E-5</v>
      </c>
      <c r="R160" s="149">
        <f t="shared" si="22"/>
        <v>1.0376000000000001E-3</v>
      </c>
      <c r="S160" s="149">
        <v>0</v>
      </c>
      <c r="T160" s="150">
        <f t="shared" si="23"/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si="24"/>
        <v>0</v>
      </c>
      <c r="BF160" s="152">
        <f t="shared" si="25"/>
        <v>0</v>
      </c>
      <c r="BG160" s="152">
        <f t="shared" si="26"/>
        <v>0</v>
      </c>
      <c r="BH160" s="152">
        <f t="shared" si="27"/>
        <v>0</v>
      </c>
      <c r="BI160" s="152">
        <f t="shared" si="28"/>
        <v>0</v>
      </c>
      <c r="BJ160" s="13" t="s">
        <v>86</v>
      </c>
      <c r="BK160" s="152">
        <f t="shared" si="29"/>
        <v>0</v>
      </c>
      <c r="BL160" s="13" t="s">
        <v>378</v>
      </c>
      <c r="BM160" s="151" t="s">
        <v>3123</v>
      </c>
    </row>
    <row r="161" spans="2:65" s="1" customFormat="1" ht="37.9" customHeight="1">
      <c r="B161" s="28"/>
      <c r="C161" s="158" t="s">
        <v>406</v>
      </c>
      <c r="D161" s="158" t="s">
        <v>644</v>
      </c>
      <c r="E161" s="159" t="s">
        <v>652</v>
      </c>
      <c r="F161" s="160" t="s">
        <v>653</v>
      </c>
      <c r="G161" s="161" t="s">
        <v>340</v>
      </c>
      <c r="H161" s="162">
        <v>14.916</v>
      </c>
      <c r="I161" s="163"/>
      <c r="J161" s="164">
        <f t="shared" si="20"/>
        <v>0</v>
      </c>
      <c r="K161" s="165"/>
      <c r="L161" s="166"/>
      <c r="M161" s="167" t="s">
        <v>1</v>
      </c>
      <c r="N161" s="168" t="s">
        <v>40</v>
      </c>
      <c r="P161" s="149">
        <f t="shared" si="21"/>
        <v>0</v>
      </c>
      <c r="Q161" s="149">
        <v>2E-3</v>
      </c>
      <c r="R161" s="149">
        <f t="shared" si="22"/>
        <v>2.9832000000000001E-2</v>
      </c>
      <c r="S161" s="149">
        <v>0</v>
      </c>
      <c r="T161" s="150">
        <f t="shared" si="2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24"/>
        <v>0</v>
      </c>
      <c r="BF161" s="152">
        <f t="shared" si="25"/>
        <v>0</v>
      </c>
      <c r="BG161" s="152">
        <f t="shared" si="26"/>
        <v>0</v>
      </c>
      <c r="BH161" s="152">
        <f t="shared" si="27"/>
        <v>0</v>
      </c>
      <c r="BI161" s="152">
        <f t="shared" si="28"/>
        <v>0</v>
      </c>
      <c r="BJ161" s="13" t="s">
        <v>86</v>
      </c>
      <c r="BK161" s="152">
        <f t="shared" si="29"/>
        <v>0</v>
      </c>
      <c r="BL161" s="13" t="s">
        <v>378</v>
      </c>
      <c r="BM161" s="151" t="s">
        <v>3124</v>
      </c>
    </row>
    <row r="162" spans="2:65" s="1" customFormat="1" ht="16.5" customHeight="1">
      <c r="B162" s="28"/>
      <c r="C162" s="158" t="s">
        <v>410</v>
      </c>
      <c r="D162" s="158" t="s">
        <v>644</v>
      </c>
      <c r="E162" s="159" t="s">
        <v>655</v>
      </c>
      <c r="F162" s="160" t="s">
        <v>656</v>
      </c>
      <c r="G162" s="161" t="s">
        <v>396</v>
      </c>
      <c r="H162" s="162">
        <v>57.5</v>
      </c>
      <c r="I162" s="163"/>
      <c r="J162" s="164">
        <f t="shared" si="20"/>
        <v>0</v>
      </c>
      <c r="K162" s="165"/>
      <c r="L162" s="166"/>
      <c r="M162" s="167" t="s">
        <v>1</v>
      </c>
      <c r="N162" s="168" t="s">
        <v>40</v>
      </c>
      <c r="P162" s="149">
        <f t="shared" si="21"/>
        <v>0</v>
      </c>
      <c r="Q162" s="149">
        <v>1.5E-3</v>
      </c>
      <c r="R162" s="149">
        <f t="shared" si="22"/>
        <v>8.6250000000000007E-2</v>
      </c>
      <c r="S162" s="149">
        <v>0</v>
      </c>
      <c r="T162" s="150">
        <f t="shared" si="2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86</v>
      </c>
      <c r="BK162" s="152">
        <f t="shared" si="29"/>
        <v>0</v>
      </c>
      <c r="BL162" s="13" t="s">
        <v>378</v>
      </c>
      <c r="BM162" s="151" t="s">
        <v>3125</v>
      </c>
    </row>
    <row r="163" spans="2:65" s="1" customFormat="1" ht="24.2" customHeight="1">
      <c r="B163" s="28"/>
      <c r="C163" s="139" t="s">
        <v>414</v>
      </c>
      <c r="D163" s="139" t="s">
        <v>316</v>
      </c>
      <c r="E163" s="140" t="s">
        <v>658</v>
      </c>
      <c r="F163" s="141" t="s">
        <v>659</v>
      </c>
      <c r="G163" s="142" t="s">
        <v>340</v>
      </c>
      <c r="H163" s="143">
        <v>37.090000000000003</v>
      </c>
      <c r="I163" s="144"/>
      <c r="J163" s="145">
        <f t="shared" si="20"/>
        <v>0</v>
      </c>
      <c r="K163" s="146"/>
      <c r="L163" s="28"/>
      <c r="M163" s="147" t="s">
        <v>1</v>
      </c>
      <c r="N163" s="148" t="s">
        <v>40</v>
      </c>
      <c r="P163" s="149">
        <f t="shared" si="21"/>
        <v>0</v>
      </c>
      <c r="Q163" s="149">
        <v>5.4000000000000001E-4</v>
      </c>
      <c r="R163" s="149">
        <f t="shared" si="22"/>
        <v>2.0028600000000001E-2</v>
      </c>
      <c r="S163" s="149">
        <v>0</v>
      </c>
      <c r="T163" s="150">
        <f t="shared" si="2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86</v>
      </c>
      <c r="BK163" s="152">
        <f t="shared" si="29"/>
        <v>0</v>
      </c>
      <c r="BL163" s="13" t="s">
        <v>378</v>
      </c>
      <c r="BM163" s="151" t="s">
        <v>3126</v>
      </c>
    </row>
    <row r="164" spans="2:65" s="1" customFormat="1" ht="24.2" customHeight="1">
      <c r="B164" s="28"/>
      <c r="C164" s="158" t="s">
        <v>418</v>
      </c>
      <c r="D164" s="158" t="s">
        <v>644</v>
      </c>
      <c r="E164" s="159" t="s">
        <v>661</v>
      </c>
      <c r="F164" s="160" t="s">
        <v>662</v>
      </c>
      <c r="G164" s="161" t="s">
        <v>340</v>
      </c>
      <c r="H164" s="162">
        <v>44.508000000000003</v>
      </c>
      <c r="I164" s="163"/>
      <c r="J164" s="164">
        <f t="shared" si="20"/>
        <v>0</v>
      </c>
      <c r="K164" s="165"/>
      <c r="L164" s="166"/>
      <c r="M164" s="167" t="s">
        <v>1</v>
      </c>
      <c r="N164" s="168" t="s">
        <v>40</v>
      </c>
      <c r="P164" s="149">
        <f t="shared" si="21"/>
        <v>0</v>
      </c>
      <c r="Q164" s="149">
        <v>0</v>
      </c>
      <c r="R164" s="149">
        <f t="shared" si="22"/>
        <v>0</v>
      </c>
      <c r="S164" s="149">
        <v>0</v>
      </c>
      <c r="T164" s="150">
        <f t="shared" si="2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3127</v>
      </c>
    </row>
    <row r="165" spans="2:65" s="1" customFormat="1" ht="24.2" customHeight="1">
      <c r="B165" s="28"/>
      <c r="C165" s="139" t="s">
        <v>422</v>
      </c>
      <c r="D165" s="139" t="s">
        <v>316</v>
      </c>
      <c r="E165" s="140" t="s">
        <v>1326</v>
      </c>
      <c r="F165" s="141" t="s">
        <v>1327</v>
      </c>
      <c r="G165" s="142" t="s">
        <v>333</v>
      </c>
      <c r="H165" s="143">
        <v>0.14499999999999999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3128</v>
      </c>
    </row>
    <row r="166" spans="2:65" s="11" customFormat="1" ht="22.9" customHeight="1">
      <c r="B166" s="127"/>
      <c r="D166" s="128" t="s">
        <v>73</v>
      </c>
      <c r="E166" s="137" t="s">
        <v>667</v>
      </c>
      <c r="F166" s="137" t="s">
        <v>668</v>
      </c>
      <c r="I166" s="130"/>
      <c r="J166" s="138">
        <f>BK166</f>
        <v>0</v>
      </c>
      <c r="L166" s="127"/>
      <c r="M166" s="132"/>
      <c r="P166" s="133">
        <f>SUM(P167:P170)</f>
        <v>0</v>
      </c>
      <c r="R166" s="133">
        <f>SUM(R167:R170)</f>
        <v>0.14661215999999999</v>
      </c>
      <c r="T166" s="134">
        <f>SUM(T167:T170)</f>
        <v>0</v>
      </c>
      <c r="AR166" s="128" t="s">
        <v>86</v>
      </c>
      <c r="AT166" s="135" t="s">
        <v>73</v>
      </c>
      <c r="AU166" s="135" t="s">
        <v>81</v>
      </c>
      <c r="AY166" s="128" t="s">
        <v>314</v>
      </c>
      <c r="BK166" s="136">
        <f>SUM(BK167:BK170)</f>
        <v>0</v>
      </c>
    </row>
    <row r="167" spans="2:65" s="1" customFormat="1" ht="24.2" customHeight="1">
      <c r="B167" s="28"/>
      <c r="C167" s="139" t="s">
        <v>426</v>
      </c>
      <c r="D167" s="139" t="s">
        <v>316</v>
      </c>
      <c r="E167" s="140" t="s">
        <v>669</v>
      </c>
      <c r="F167" s="141" t="s">
        <v>670</v>
      </c>
      <c r="G167" s="142" t="s">
        <v>340</v>
      </c>
      <c r="H167" s="143">
        <v>37.090000000000003</v>
      </c>
      <c r="I167" s="144"/>
      <c r="J167" s="145">
        <f>ROUND(I167*H167,2)</f>
        <v>0</v>
      </c>
      <c r="K167" s="146"/>
      <c r="L167" s="28"/>
      <c r="M167" s="147" t="s">
        <v>1</v>
      </c>
      <c r="N167" s="148" t="s">
        <v>40</v>
      </c>
      <c r="P167" s="149">
        <f>O167*H167</f>
        <v>0</v>
      </c>
      <c r="Q167" s="149">
        <v>1.4E-3</v>
      </c>
      <c r="R167" s="149">
        <f>Q167*H167</f>
        <v>5.1926000000000007E-2</v>
      </c>
      <c r="S167" s="149">
        <v>0</v>
      </c>
      <c r="T167" s="150">
        <f>S167*H167</f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86</v>
      </c>
      <c r="BK167" s="152">
        <f>ROUND(I167*H167,2)</f>
        <v>0</v>
      </c>
      <c r="BL167" s="13" t="s">
        <v>378</v>
      </c>
      <c r="BM167" s="151" t="s">
        <v>3129</v>
      </c>
    </row>
    <row r="168" spans="2:65" s="1" customFormat="1" ht="24.2" customHeight="1">
      <c r="B168" s="28"/>
      <c r="C168" s="158" t="s">
        <v>430</v>
      </c>
      <c r="D168" s="158" t="s">
        <v>644</v>
      </c>
      <c r="E168" s="159" t="s">
        <v>672</v>
      </c>
      <c r="F168" s="160" t="s">
        <v>673</v>
      </c>
      <c r="G168" s="161" t="s">
        <v>340</v>
      </c>
      <c r="H168" s="162">
        <v>21.082999999999998</v>
      </c>
      <c r="I168" s="163"/>
      <c r="J168" s="164">
        <f>ROUND(I168*H168,2)</f>
        <v>0</v>
      </c>
      <c r="K168" s="165"/>
      <c r="L168" s="166"/>
      <c r="M168" s="167" t="s">
        <v>1</v>
      </c>
      <c r="N168" s="168" t="s">
        <v>40</v>
      </c>
      <c r="P168" s="149">
        <f>O168*H168</f>
        <v>0</v>
      </c>
      <c r="Q168" s="149">
        <v>3.8E-3</v>
      </c>
      <c r="R168" s="149">
        <f>Q168*H168</f>
        <v>8.0115399999999989E-2</v>
      </c>
      <c r="S168" s="149">
        <v>0</v>
      </c>
      <c r="T168" s="150">
        <f>S168*H168</f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86</v>
      </c>
      <c r="BK168" s="152">
        <f>ROUND(I168*H168,2)</f>
        <v>0</v>
      </c>
      <c r="BL168" s="13" t="s">
        <v>378</v>
      </c>
      <c r="BM168" s="151" t="s">
        <v>3130</v>
      </c>
    </row>
    <row r="169" spans="2:65" s="1" customFormat="1" ht="24.2" customHeight="1">
      <c r="B169" s="28"/>
      <c r="C169" s="158" t="s">
        <v>434</v>
      </c>
      <c r="D169" s="158" t="s">
        <v>644</v>
      </c>
      <c r="E169" s="159" t="s">
        <v>675</v>
      </c>
      <c r="F169" s="160" t="s">
        <v>676</v>
      </c>
      <c r="G169" s="161" t="s">
        <v>340</v>
      </c>
      <c r="H169" s="162">
        <v>16.748000000000001</v>
      </c>
      <c r="I169" s="163"/>
      <c r="J169" s="164">
        <f>ROUND(I169*H169,2)</f>
        <v>0</v>
      </c>
      <c r="K169" s="165"/>
      <c r="L169" s="166"/>
      <c r="M169" s="167" t="s">
        <v>1</v>
      </c>
      <c r="N169" s="168" t="s">
        <v>40</v>
      </c>
      <c r="P169" s="149">
        <f>O169*H169</f>
        <v>0</v>
      </c>
      <c r="Q169" s="149">
        <v>8.7000000000000001E-4</v>
      </c>
      <c r="R169" s="149">
        <f>Q169*H169</f>
        <v>1.457076E-2</v>
      </c>
      <c r="S169" s="149">
        <v>0</v>
      </c>
      <c r="T169" s="150">
        <f>S169*H169</f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378</v>
      </c>
      <c r="BM169" s="151" t="s">
        <v>3131</v>
      </c>
    </row>
    <row r="170" spans="2:65" s="1" customFormat="1" ht="24.2" customHeight="1">
      <c r="B170" s="28"/>
      <c r="C170" s="139" t="s">
        <v>438</v>
      </c>
      <c r="D170" s="139" t="s">
        <v>316</v>
      </c>
      <c r="E170" s="140" t="s">
        <v>3132</v>
      </c>
      <c r="F170" s="141" t="s">
        <v>3133</v>
      </c>
      <c r="G170" s="142" t="s">
        <v>333</v>
      </c>
      <c r="H170" s="143">
        <v>0.14699999999999999</v>
      </c>
      <c r="I170" s="144"/>
      <c r="J170" s="145">
        <f>ROUND(I170*H170,2)</f>
        <v>0</v>
      </c>
      <c r="K170" s="146"/>
      <c r="L170" s="28"/>
      <c r="M170" s="147" t="s">
        <v>1</v>
      </c>
      <c r="N170" s="148" t="s">
        <v>40</v>
      </c>
      <c r="P170" s="149">
        <f>O170*H170</f>
        <v>0</v>
      </c>
      <c r="Q170" s="149">
        <v>0</v>
      </c>
      <c r="R170" s="149">
        <f>Q170*H170</f>
        <v>0</v>
      </c>
      <c r="S170" s="149">
        <v>0</v>
      </c>
      <c r="T170" s="150">
        <f>S170*H170</f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86</v>
      </c>
      <c r="BK170" s="152">
        <f>ROUND(I170*H170,2)</f>
        <v>0</v>
      </c>
      <c r="BL170" s="13" t="s">
        <v>378</v>
      </c>
      <c r="BM170" s="151" t="s">
        <v>3134</v>
      </c>
    </row>
    <row r="171" spans="2:65" s="11" customFormat="1" ht="22.9" customHeight="1">
      <c r="B171" s="127"/>
      <c r="D171" s="128" t="s">
        <v>73</v>
      </c>
      <c r="E171" s="137" t="s">
        <v>681</v>
      </c>
      <c r="F171" s="137" t="s">
        <v>682</v>
      </c>
      <c r="I171" s="130"/>
      <c r="J171" s="138">
        <f>BK171</f>
        <v>0</v>
      </c>
      <c r="L171" s="127"/>
      <c r="M171" s="132"/>
      <c r="P171" s="133">
        <f>SUM(P172:P174)</f>
        <v>0</v>
      </c>
      <c r="R171" s="133">
        <f>SUM(R172:R174)</f>
        <v>0.16498240000000003</v>
      </c>
      <c r="T171" s="134">
        <f>SUM(T172:T174)</f>
        <v>0</v>
      </c>
      <c r="AR171" s="128" t="s">
        <v>86</v>
      </c>
      <c r="AT171" s="135" t="s">
        <v>73</v>
      </c>
      <c r="AU171" s="135" t="s">
        <v>81</v>
      </c>
      <c r="AY171" s="128" t="s">
        <v>314</v>
      </c>
      <c r="BK171" s="136">
        <f>SUM(BK172:BK174)</f>
        <v>0</v>
      </c>
    </row>
    <row r="172" spans="2:65" s="1" customFormat="1" ht="24.2" customHeight="1">
      <c r="B172" s="28"/>
      <c r="C172" s="139" t="s">
        <v>442</v>
      </c>
      <c r="D172" s="139" t="s">
        <v>316</v>
      </c>
      <c r="E172" s="140" t="s">
        <v>683</v>
      </c>
      <c r="F172" s="141" t="s">
        <v>684</v>
      </c>
      <c r="G172" s="142" t="s">
        <v>340</v>
      </c>
      <c r="H172" s="143">
        <v>18.920000000000002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8.4799999999999997E-3</v>
      </c>
      <c r="R172" s="149">
        <f>Q172*H172</f>
        <v>0.16044160000000002</v>
      </c>
      <c r="S172" s="149">
        <v>0</v>
      </c>
      <c r="T172" s="150">
        <f>S172*H172</f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378</v>
      </c>
      <c r="BM172" s="151" t="s">
        <v>3135</v>
      </c>
    </row>
    <row r="173" spans="2:65" s="1" customFormat="1" ht="33" customHeight="1">
      <c r="B173" s="28"/>
      <c r="C173" s="139" t="s">
        <v>446</v>
      </c>
      <c r="D173" s="139" t="s">
        <v>316</v>
      </c>
      <c r="E173" s="140" t="s">
        <v>686</v>
      </c>
      <c r="F173" s="141" t="s">
        <v>687</v>
      </c>
      <c r="G173" s="142" t="s">
        <v>340</v>
      </c>
      <c r="H173" s="143">
        <v>18.920000000000002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2.4000000000000001E-4</v>
      </c>
      <c r="R173" s="149">
        <f>Q173*H173</f>
        <v>4.5408000000000002E-3</v>
      </c>
      <c r="S173" s="149">
        <v>0</v>
      </c>
      <c r="T173" s="150">
        <f>S173*H173</f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378</v>
      </c>
      <c r="BM173" s="151" t="s">
        <v>3136</v>
      </c>
    </row>
    <row r="174" spans="2:65" s="1" customFormat="1" ht="24.2" customHeight="1">
      <c r="B174" s="28"/>
      <c r="C174" s="139" t="s">
        <v>450</v>
      </c>
      <c r="D174" s="139" t="s">
        <v>316</v>
      </c>
      <c r="E174" s="140" t="s">
        <v>689</v>
      </c>
      <c r="F174" s="141" t="s">
        <v>690</v>
      </c>
      <c r="G174" s="142" t="s">
        <v>333</v>
      </c>
      <c r="H174" s="143">
        <v>0.16500000000000001</v>
      </c>
      <c r="I174" s="144"/>
      <c r="J174" s="145">
        <f>ROUND(I174*H174,2)</f>
        <v>0</v>
      </c>
      <c r="K174" s="146"/>
      <c r="L174" s="28"/>
      <c r="M174" s="153" t="s">
        <v>1</v>
      </c>
      <c r="N174" s="154" t="s">
        <v>40</v>
      </c>
      <c r="O174" s="155"/>
      <c r="P174" s="156">
        <f>O174*H174</f>
        <v>0</v>
      </c>
      <c r="Q174" s="156">
        <v>0</v>
      </c>
      <c r="R174" s="156">
        <f>Q174*H174</f>
        <v>0</v>
      </c>
      <c r="S174" s="156">
        <v>0</v>
      </c>
      <c r="T174" s="157">
        <f>S174*H174</f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3137</v>
      </c>
    </row>
    <row r="175" spans="2:65" s="1" customFormat="1" ht="6.95" customHeight="1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sheetProtection algorithmName="SHA-512" hashValue="3y/cZvDLa4BDe4+eBVJ6cmnOGRYn//GiMSbYf9MJUsEGiZ1uF3EuJD8X2QXv5rCFzaX6yOLRFmqablSReElifw==" saltValue="dllEEAMYITOrZVzaYJnupiufopzhmLKNqXMLw2jDk7L7C6Fh2jSbelIiSeDWyaBFypATyC0QnzQXFhaFRqt/ZA==" spinCount="100000" sheet="1" objects="1" scenarios="1" formatColumns="0" formatRows="0" autoFilter="0"/>
  <autoFilter ref="C131:K174" xr:uid="{00000000-0009-0000-0000-000018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19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170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3022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3138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ROUND((SUM(BE134:BE190)),  2)</f>
        <v>0</v>
      </c>
      <c r="G37" s="96"/>
      <c r="H37" s="96"/>
      <c r="I37" s="97">
        <v>0.2</v>
      </c>
      <c r="J37" s="95">
        <f>ROUND(((SUM(BE134:BE190))*I37),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ROUND((SUM(BF134:BF190)),  2)</f>
        <v>0</v>
      </c>
      <c r="G38" s="96"/>
      <c r="H38" s="96"/>
      <c r="I38" s="97">
        <v>0.2</v>
      </c>
      <c r="J38" s="95">
        <f>ROUND(((SUM(BF134:BF190))*I38),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ROUND((SUM(BG134:BG190)),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ROUND((SUM(BH134:BH190)),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ROUND((SUM(BI134:BI190)),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3022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SO.103_ASR3 - Zastrešenie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hidden="1" customHeight="1">
      <c r="B103" s="114"/>
      <c r="D103" s="115" t="s">
        <v>578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hidden="1" customHeight="1">
      <c r="B104" s="114"/>
      <c r="D104" s="115" t="s">
        <v>693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J145</f>
        <v>0</v>
      </c>
      <c r="L105" s="114"/>
    </row>
    <row r="106" spans="2:47" s="9" customFormat="1" ht="19.899999999999999" hidden="1" customHeight="1">
      <c r="B106" s="114"/>
      <c r="D106" s="115" t="s">
        <v>291</v>
      </c>
      <c r="E106" s="116"/>
      <c r="F106" s="116"/>
      <c r="G106" s="116"/>
      <c r="H106" s="116"/>
      <c r="I106" s="116"/>
      <c r="J106" s="117">
        <f>J147</f>
        <v>0</v>
      </c>
      <c r="L106" s="114"/>
    </row>
    <row r="107" spans="2:47" s="8" customFormat="1" ht="24.95" hidden="1" customHeight="1">
      <c r="B107" s="110"/>
      <c r="D107" s="111" t="s">
        <v>292</v>
      </c>
      <c r="E107" s="112"/>
      <c r="F107" s="112"/>
      <c r="G107" s="112"/>
      <c r="H107" s="112"/>
      <c r="I107" s="112"/>
      <c r="J107" s="113">
        <f>J149</f>
        <v>0</v>
      </c>
      <c r="L107" s="110"/>
    </row>
    <row r="108" spans="2:47" s="9" customFormat="1" ht="19.899999999999999" hidden="1" customHeight="1">
      <c r="B108" s="114"/>
      <c r="D108" s="115" t="s">
        <v>694</v>
      </c>
      <c r="E108" s="116"/>
      <c r="F108" s="116"/>
      <c r="G108" s="116"/>
      <c r="H108" s="116"/>
      <c r="I108" s="116"/>
      <c r="J108" s="117">
        <f>J150</f>
        <v>0</v>
      </c>
      <c r="L108" s="114"/>
    </row>
    <row r="109" spans="2:47" s="9" customFormat="1" ht="19.899999999999999" hidden="1" customHeight="1">
      <c r="B109" s="114"/>
      <c r="D109" s="115" t="s">
        <v>580</v>
      </c>
      <c r="E109" s="116"/>
      <c r="F109" s="116"/>
      <c r="G109" s="116"/>
      <c r="H109" s="116"/>
      <c r="I109" s="116"/>
      <c r="J109" s="117">
        <f>J178</f>
        <v>0</v>
      </c>
      <c r="L109" s="114"/>
    </row>
    <row r="110" spans="2:47" s="9" customFormat="1" ht="19.899999999999999" hidden="1" customHeight="1">
      <c r="B110" s="114"/>
      <c r="D110" s="115" t="s">
        <v>295</v>
      </c>
      <c r="E110" s="116"/>
      <c r="F110" s="116"/>
      <c r="G110" s="116"/>
      <c r="H110" s="116"/>
      <c r="I110" s="116"/>
      <c r="J110" s="117">
        <f>J187</f>
        <v>0</v>
      </c>
      <c r="L110" s="114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301" t="str">
        <f>E7</f>
        <v>Rozšírenie kapacít MŠ Oštepová 1, Košice</v>
      </c>
      <c r="F120" s="302"/>
      <c r="G120" s="302"/>
      <c r="H120" s="302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301" t="s">
        <v>278</v>
      </c>
      <c r="F122" s="265"/>
      <c r="G122" s="265"/>
      <c r="H122" s="265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271" t="s">
        <v>3022</v>
      </c>
      <c r="F124" s="303"/>
      <c r="G124" s="303"/>
      <c r="H124" s="303"/>
      <c r="L124" s="28"/>
    </row>
    <row r="125" spans="2:12" s="1" customFormat="1" ht="12" customHeight="1">
      <c r="B125" s="28"/>
      <c r="C125" s="23" t="s">
        <v>281</v>
      </c>
      <c r="L125" s="28"/>
    </row>
    <row r="126" spans="2:12" s="1" customFormat="1" ht="16.5" customHeight="1">
      <c r="B126" s="28"/>
      <c r="E126" s="289" t="str">
        <f>E13</f>
        <v>SO.103_ASR3 - Zastrešenie</v>
      </c>
      <c r="F126" s="303"/>
      <c r="G126" s="303"/>
      <c r="H126" s="303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P135+P149</f>
        <v>0</v>
      </c>
      <c r="Q134" s="52"/>
      <c r="R134" s="124">
        <f>R135+R149</f>
        <v>46.312061387720007</v>
      </c>
      <c r="S134" s="52"/>
      <c r="T134" s="125">
        <f>T135+T149</f>
        <v>0</v>
      </c>
      <c r="AT134" s="13" t="s">
        <v>73</v>
      </c>
      <c r="AU134" s="13" t="s">
        <v>287</v>
      </c>
      <c r="BK134" s="126">
        <f>BK135+BK149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P136+P139+P142+P145+P147</f>
        <v>0</v>
      </c>
      <c r="R135" s="133">
        <f>R136+R139+R142+R145+R147</f>
        <v>21.594292720000002</v>
      </c>
      <c r="T135" s="134">
        <f>T136+T139+T142+T145+T147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BK136+BK139+BK142+BK145+BK147</f>
        <v>0</v>
      </c>
    </row>
    <row r="136" spans="2:65" s="11" customFormat="1" ht="22.9" customHeight="1">
      <c r="B136" s="127"/>
      <c r="D136" s="128" t="s">
        <v>73</v>
      </c>
      <c r="E136" s="137" t="s">
        <v>81</v>
      </c>
      <c r="F136" s="137" t="s">
        <v>315</v>
      </c>
      <c r="I136" s="130"/>
      <c r="J136" s="138">
        <f>BK136</f>
        <v>0</v>
      </c>
      <c r="L136" s="127"/>
      <c r="M136" s="132"/>
      <c r="P136" s="133">
        <f>SUM(P137:P138)</f>
        <v>0</v>
      </c>
      <c r="R136" s="133">
        <f>SUM(R137:R138)</f>
        <v>8.0219400000000007</v>
      </c>
      <c r="T136" s="134">
        <f>SUM(T137:T138)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SUM(BK137:BK138)</f>
        <v>0</v>
      </c>
    </row>
    <row r="137" spans="2:65" s="1" customFormat="1" ht="21.75" customHeight="1">
      <c r="B137" s="28"/>
      <c r="C137" s="139" t="s">
        <v>81</v>
      </c>
      <c r="D137" s="139" t="s">
        <v>316</v>
      </c>
      <c r="E137" s="140" t="s">
        <v>695</v>
      </c>
      <c r="F137" s="141" t="s">
        <v>696</v>
      </c>
      <c r="G137" s="142" t="s">
        <v>340</v>
      </c>
      <c r="H137" s="143">
        <v>465.04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3139</v>
      </c>
    </row>
    <row r="138" spans="2:65" s="1" customFormat="1" ht="37.9" customHeight="1">
      <c r="B138" s="28"/>
      <c r="C138" s="158" t="s">
        <v>86</v>
      </c>
      <c r="D138" s="158" t="s">
        <v>644</v>
      </c>
      <c r="E138" s="159" t="s">
        <v>698</v>
      </c>
      <c r="F138" s="160" t="s">
        <v>699</v>
      </c>
      <c r="G138" s="161" t="s">
        <v>340</v>
      </c>
      <c r="H138" s="162">
        <v>534.79600000000005</v>
      </c>
      <c r="I138" s="163"/>
      <c r="J138" s="164">
        <f>ROUND(I138*H138,2)</f>
        <v>0</v>
      </c>
      <c r="K138" s="165"/>
      <c r="L138" s="166"/>
      <c r="M138" s="167" t="s">
        <v>1</v>
      </c>
      <c r="N138" s="168" t="s">
        <v>40</v>
      </c>
      <c r="P138" s="149">
        <f>O138*H138</f>
        <v>0</v>
      </c>
      <c r="Q138" s="149">
        <v>1.4999999999999999E-2</v>
      </c>
      <c r="R138" s="149">
        <f>Q138*H138</f>
        <v>8.0219400000000007</v>
      </c>
      <c r="S138" s="149">
        <v>0</v>
      </c>
      <c r="T138" s="150">
        <f>S138*H138</f>
        <v>0</v>
      </c>
      <c r="AR138" s="151" t="s">
        <v>442</v>
      </c>
      <c r="AT138" s="151" t="s">
        <v>644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378</v>
      </c>
      <c r="BM138" s="151" t="s">
        <v>3140</v>
      </c>
    </row>
    <row r="139" spans="2:65" s="11" customFormat="1" ht="22.9" customHeight="1">
      <c r="B139" s="127"/>
      <c r="D139" s="128" t="s">
        <v>73</v>
      </c>
      <c r="E139" s="137" t="s">
        <v>90</v>
      </c>
      <c r="F139" s="137" t="s">
        <v>582</v>
      </c>
      <c r="I139" s="130"/>
      <c r="J139" s="138">
        <f>BK139</f>
        <v>0</v>
      </c>
      <c r="L139" s="127"/>
      <c r="M139" s="132"/>
      <c r="P139" s="133">
        <f>SUM(P140:P141)</f>
        <v>0</v>
      </c>
      <c r="R139" s="133">
        <f>SUM(R140:R141)</f>
        <v>6.7399494999999998</v>
      </c>
      <c r="T139" s="134">
        <f>SUM(T140:T141)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SUM(BK140:BK141)</f>
        <v>0</v>
      </c>
    </row>
    <row r="140" spans="2:65" s="1" customFormat="1" ht="33" customHeight="1">
      <c r="B140" s="28"/>
      <c r="C140" s="139" t="s">
        <v>90</v>
      </c>
      <c r="D140" s="139" t="s">
        <v>316</v>
      </c>
      <c r="E140" s="140" t="s">
        <v>701</v>
      </c>
      <c r="F140" s="141" t="s">
        <v>702</v>
      </c>
      <c r="G140" s="142" t="s">
        <v>319</v>
      </c>
      <c r="H140" s="143">
        <v>4.99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0.83004999999999995</v>
      </c>
      <c r="R140" s="149">
        <f>Q140*H140</f>
        <v>4.1419495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3141</v>
      </c>
    </row>
    <row r="141" spans="2:65" s="1" customFormat="1" ht="37.9" customHeight="1">
      <c r="B141" s="28"/>
      <c r="C141" s="139" t="s">
        <v>95</v>
      </c>
      <c r="D141" s="139" t="s">
        <v>316</v>
      </c>
      <c r="E141" s="140" t="s">
        <v>704</v>
      </c>
      <c r="F141" s="141" t="s">
        <v>705</v>
      </c>
      <c r="G141" s="142" t="s">
        <v>396</v>
      </c>
      <c r="H141" s="143">
        <v>200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1.299E-2</v>
      </c>
      <c r="R141" s="149">
        <f>Q141*H141</f>
        <v>2.5979999999999999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3142</v>
      </c>
    </row>
    <row r="142" spans="2:65" s="11" customFormat="1" ht="22.9" customHeight="1">
      <c r="B142" s="127"/>
      <c r="D142" s="128" t="s">
        <v>73</v>
      </c>
      <c r="E142" s="137" t="s">
        <v>95</v>
      </c>
      <c r="F142" s="137" t="s">
        <v>707</v>
      </c>
      <c r="I142" s="130"/>
      <c r="J142" s="138">
        <f>BK142</f>
        <v>0</v>
      </c>
      <c r="L142" s="127"/>
      <c r="M142" s="132"/>
      <c r="P142" s="133">
        <f>SUM(P143:P144)</f>
        <v>0</v>
      </c>
      <c r="R142" s="133">
        <f>SUM(R143:R144)</f>
        <v>4.6996462200000009</v>
      </c>
      <c r="T142" s="134">
        <f>SUM(T143:T144)</f>
        <v>0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SUM(BK143:BK144)</f>
        <v>0</v>
      </c>
    </row>
    <row r="143" spans="2:65" s="1" customFormat="1" ht="21.75" customHeight="1">
      <c r="B143" s="28"/>
      <c r="C143" s="139" t="s">
        <v>330</v>
      </c>
      <c r="D143" s="139" t="s">
        <v>316</v>
      </c>
      <c r="E143" s="140" t="s">
        <v>708</v>
      </c>
      <c r="F143" s="141" t="s">
        <v>709</v>
      </c>
      <c r="G143" s="142" t="s">
        <v>319</v>
      </c>
      <c r="H143" s="143">
        <v>1.7370000000000001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2.4018600000000001</v>
      </c>
      <c r="R143" s="149">
        <f>Q143*H143</f>
        <v>4.1720308200000007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3143</v>
      </c>
    </row>
    <row r="144" spans="2:65" s="1" customFormat="1" ht="24.2" customHeight="1">
      <c r="B144" s="28"/>
      <c r="C144" s="139" t="s">
        <v>337</v>
      </c>
      <c r="D144" s="139" t="s">
        <v>316</v>
      </c>
      <c r="E144" s="140" t="s">
        <v>711</v>
      </c>
      <c r="F144" s="141" t="s">
        <v>712</v>
      </c>
      <c r="G144" s="142" t="s">
        <v>333</v>
      </c>
      <c r="H144" s="143">
        <v>0.51900000000000002</v>
      </c>
      <c r="I144" s="144"/>
      <c r="J144" s="145">
        <f>ROUND(I144*H144,2)</f>
        <v>0</v>
      </c>
      <c r="K144" s="146"/>
      <c r="L144" s="28"/>
      <c r="M144" s="147" t="s">
        <v>1</v>
      </c>
      <c r="N144" s="148" t="s">
        <v>40</v>
      </c>
      <c r="P144" s="149">
        <f>O144*H144</f>
        <v>0</v>
      </c>
      <c r="Q144" s="149">
        <v>1.0165999999999999</v>
      </c>
      <c r="R144" s="149">
        <f>Q144*H144</f>
        <v>0.52761539999999996</v>
      </c>
      <c r="S144" s="149">
        <v>0</v>
      </c>
      <c r="T144" s="150">
        <f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3144</v>
      </c>
    </row>
    <row r="145" spans="2:65" s="11" customFormat="1" ht="22.9" customHeight="1">
      <c r="B145" s="127"/>
      <c r="D145" s="128" t="s">
        <v>73</v>
      </c>
      <c r="E145" s="137" t="s">
        <v>337</v>
      </c>
      <c r="F145" s="137" t="s">
        <v>586</v>
      </c>
      <c r="I145" s="130"/>
      <c r="J145" s="138">
        <f>BK145</f>
        <v>0</v>
      </c>
      <c r="L145" s="127"/>
      <c r="M145" s="132"/>
      <c r="P145" s="133">
        <f>P146</f>
        <v>0</v>
      </c>
      <c r="R145" s="133">
        <f>R146</f>
        <v>2.1327570000000002</v>
      </c>
      <c r="T145" s="134">
        <f>T146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BK146</f>
        <v>0</v>
      </c>
    </row>
    <row r="146" spans="2:65" s="1" customFormat="1" ht="37.9" customHeight="1">
      <c r="B146" s="28"/>
      <c r="C146" s="139" t="s">
        <v>342</v>
      </c>
      <c r="D146" s="139" t="s">
        <v>316</v>
      </c>
      <c r="E146" s="140" t="s">
        <v>714</v>
      </c>
      <c r="F146" s="141" t="s">
        <v>715</v>
      </c>
      <c r="G146" s="142" t="s">
        <v>319</v>
      </c>
      <c r="H146" s="143">
        <v>1.161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1.837</v>
      </c>
      <c r="R146" s="149">
        <f>Q146*H146</f>
        <v>2.1327570000000002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3145</v>
      </c>
    </row>
    <row r="147" spans="2:65" s="11" customFormat="1" ht="22.9" customHeight="1">
      <c r="B147" s="127"/>
      <c r="D147" s="128" t="s">
        <v>73</v>
      </c>
      <c r="E147" s="137" t="s">
        <v>502</v>
      </c>
      <c r="F147" s="137" t="s">
        <v>503</v>
      </c>
      <c r="I147" s="130"/>
      <c r="J147" s="138">
        <f>BK147</f>
        <v>0</v>
      </c>
      <c r="L147" s="127"/>
      <c r="M147" s="132"/>
      <c r="P147" s="133">
        <f>P148</f>
        <v>0</v>
      </c>
      <c r="R147" s="133">
        <f>R148</f>
        <v>0</v>
      </c>
      <c r="T147" s="134">
        <f>T148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BK148</f>
        <v>0</v>
      </c>
    </row>
    <row r="148" spans="2:65" s="1" customFormat="1" ht="24.2" customHeight="1">
      <c r="B148" s="28"/>
      <c r="C148" s="139" t="s">
        <v>346</v>
      </c>
      <c r="D148" s="139" t="s">
        <v>316</v>
      </c>
      <c r="E148" s="140" t="s">
        <v>3118</v>
      </c>
      <c r="F148" s="141" t="s">
        <v>3119</v>
      </c>
      <c r="G148" s="142" t="s">
        <v>333</v>
      </c>
      <c r="H148" s="143">
        <v>13.571999999999999</v>
      </c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3146</v>
      </c>
    </row>
    <row r="149" spans="2:65" s="11" customFormat="1" ht="25.9" customHeight="1">
      <c r="B149" s="127"/>
      <c r="D149" s="128" t="s">
        <v>73</v>
      </c>
      <c r="E149" s="129" t="s">
        <v>508</v>
      </c>
      <c r="F149" s="129" t="s">
        <v>509</v>
      </c>
      <c r="I149" s="130"/>
      <c r="J149" s="131">
        <f>BK149</f>
        <v>0</v>
      </c>
      <c r="L149" s="127"/>
      <c r="M149" s="132"/>
      <c r="P149" s="133">
        <f>P150+P178+P187</f>
        <v>0</v>
      </c>
      <c r="R149" s="133">
        <f>R150+R178+R187</f>
        <v>24.717768667720001</v>
      </c>
      <c r="T149" s="134">
        <f>T150+T178+T187</f>
        <v>0</v>
      </c>
      <c r="AR149" s="128" t="s">
        <v>86</v>
      </c>
      <c r="AT149" s="135" t="s">
        <v>73</v>
      </c>
      <c r="AU149" s="135" t="s">
        <v>74</v>
      </c>
      <c r="AY149" s="128" t="s">
        <v>314</v>
      </c>
      <c r="BK149" s="136">
        <f>BK150+BK178+BK187</f>
        <v>0</v>
      </c>
    </row>
    <row r="150" spans="2:65" s="11" customFormat="1" ht="22.9" customHeight="1">
      <c r="B150" s="127"/>
      <c r="D150" s="128" t="s">
        <v>73</v>
      </c>
      <c r="E150" s="137" t="s">
        <v>718</v>
      </c>
      <c r="F150" s="137" t="s">
        <v>719</v>
      </c>
      <c r="I150" s="130"/>
      <c r="J150" s="138">
        <f>BK150</f>
        <v>0</v>
      </c>
      <c r="L150" s="127"/>
      <c r="M150" s="132"/>
      <c r="P150" s="133">
        <f>SUM(P151:P177)</f>
        <v>0</v>
      </c>
      <c r="R150" s="133">
        <f>SUM(R151:R177)</f>
        <v>3.7458193677199993</v>
      </c>
      <c r="T150" s="134">
        <f>SUM(T151:T177)</f>
        <v>0</v>
      </c>
      <c r="AR150" s="128" t="s">
        <v>86</v>
      </c>
      <c r="AT150" s="135" t="s">
        <v>73</v>
      </c>
      <c r="AU150" s="135" t="s">
        <v>81</v>
      </c>
      <c r="AY150" s="128" t="s">
        <v>314</v>
      </c>
      <c r="BK150" s="136">
        <f>SUM(BK151:BK177)</f>
        <v>0</v>
      </c>
    </row>
    <row r="151" spans="2:65" s="1" customFormat="1" ht="37.9" customHeight="1">
      <c r="B151" s="28"/>
      <c r="C151" s="139" t="s">
        <v>335</v>
      </c>
      <c r="D151" s="139" t="s">
        <v>316</v>
      </c>
      <c r="E151" s="140" t="s">
        <v>729</v>
      </c>
      <c r="F151" s="141" t="s">
        <v>730</v>
      </c>
      <c r="G151" s="142" t="s">
        <v>376</v>
      </c>
      <c r="H151" s="143">
        <v>195.92</v>
      </c>
      <c r="I151" s="144"/>
      <c r="J151" s="145">
        <f t="shared" ref="J151:J177" si="0">ROUND(I151*H151,2)</f>
        <v>0</v>
      </c>
      <c r="K151" s="146"/>
      <c r="L151" s="28"/>
      <c r="M151" s="147" t="s">
        <v>1</v>
      </c>
      <c r="N151" s="148" t="s">
        <v>40</v>
      </c>
      <c r="P151" s="149">
        <f t="shared" ref="P151:P177" si="1">O151*H151</f>
        <v>0</v>
      </c>
      <c r="Q151" s="149">
        <v>0</v>
      </c>
      <c r="R151" s="149">
        <f t="shared" ref="R151:R177" si="2">Q151*H151</f>
        <v>0</v>
      </c>
      <c r="S151" s="149">
        <v>0</v>
      </c>
      <c r="T151" s="150">
        <f t="shared" ref="T151:T177" si="3">S151*H151</f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ref="BE151:BE177" si="4">IF(N151="základná",J151,0)</f>
        <v>0</v>
      </c>
      <c r="BF151" s="152">
        <f t="shared" ref="BF151:BF177" si="5">IF(N151="znížená",J151,0)</f>
        <v>0</v>
      </c>
      <c r="BG151" s="152">
        <f t="shared" ref="BG151:BG177" si="6">IF(N151="zákl. prenesená",J151,0)</f>
        <v>0</v>
      </c>
      <c r="BH151" s="152">
        <f t="shared" ref="BH151:BH177" si="7">IF(N151="zníž. prenesená",J151,0)</f>
        <v>0</v>
      </c>
      <c r="BI151" s="152">
        <f t="shared" ref="BI151:BI177" si="8">IF(N151="nulová",J151,0)</f>
        <v>0</v>
      </c>
      <c r="BJ151" s="13" t="s">
        <v>86</v>
      </c>
      <c r="BK151" s="152">
        <f t="shared" ref="BK151:BK177" si="9">ROUND(I151*H151,2)</f>
        <v>0</v>
      </c>
      <c r="BL151" s="13" t="s">
        <v>378</v>
      </c>
      <c r="BM151" s="151" t="s">
        <v>3147</v>
      </c>
    </row>
    <row r="152" spans="2:65" s="1" customFormat="1" ht="24.2" customHeight="1">
      <c r="B152" s="28"/>
      <c r="C152" s="158" t="s">
        <v>353</v>
      </c>
      <c r="D152" s="158" t="s">
        <v>644</v>
      </c>
      <c r="E152" s="159" t="s">
        <v>3148</v>
      </c>
      <c r="F152" s="160" t="s">
        <v>733</v>
      </c>
      <c r="G152" s="161" t="s">
        <v>396</v>
      </c>
      <c r="H152" s="162">
        <v>1567.36</v>
      </c>
      <c r="I152" s="163"/>
      <c r="J152" s="164">
        <f t="shared" si="0"/>
        <v>0</v>
      </c>
      <c r="K152" s="165"/>
      <c r="L152" s="166"/>
      <c r="M152" s="167" t="s">
        <v>1</v>
      </c>
      <c r="N152" s="168" t="s">
        <v>40</v>
      </c>
      <c r="P152" s="149">
        <f t="shared" si="1"/>
        <v>0</v>
      </c>
      <c r="Q152" s="149">
        <v>4.0000000000000002E-4</v>
      </c>
      <c r="R152" s="149">
        <f t="shared" si="2"/>
        <v>0.62694399999999995</v>
      </c>
      <c r="S152" s="149">
        <v>0</v>
      </c>
      <c r="T152" s="150">
        <f t="shared" si="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3149</v>
      </c>
    </row>
    <row r="153" spans="2:65" s="1" customFormat="1" ht="24.2" customHeight="1">
      <c r="B153" s="28"/>
      <c r="C153" s="158" t="s">
        <v>357</v>
      </c>
      <c r="D153" s="158" t="s">
        <v>644</v>
      </c>
      <c r="E153" s="159" t="s">
        <v>735</v>
      </c>
      <c r="F153" s="160" t="s">
        <v>736</v>
      </c>
      <c r="G153" s="161" t="s">
        <v>376</v>
      </c>
      <c r="H153" s="162">
        <v>195.92</v>
      </c>
      <c r="I153" s="163"/>
      <c r="J153" s="164">
        <f t="shared" si="0"/>
        <v>0</v>
      </c>
      <c r="K153" s="165"/>
      <c r="L153" s="166"/>
      <c r="M153" s="167" t="s">
        <v>1</v>
      </c>
      <c r="N153" s="168" t="s">
        <v>40</v>
      </c>
      <c r="P153" s="149">
        <f t="shared" si="1"/>
        <v>0</v>
      </c>
      <c r="Q153" s="149">
        <v>2.9999999999999997E-4</v>
      </c>
      <c r="R153" s="149">
        <f t="shared" si="2"/>
        <v>5.8775999999999988E-2</v>
      </c>
      <c r="S153" s="149">
        <v>0</v>
      </c>
      <c r="T153" s="150">
        <f t="shared" si="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3150</v>
      </c>
    </row>
    <row r="154" spans="2:65" s="1" customFormat="1" ht="33" customHeight="1">
      <c r="B154" s="28"/>
      <c r="C154" s="139" t="s">
        <v>361</v>
      </c>
      <c r="D154" s="139" t="s">
        <v>316</v>
      </c>
      <c r="E154" s="140" t="s">
        <v>738</v>
      </c>
      <c r="F154" s="141" t="s">
        <v>739</v>
      </c>
      <c r="G154" s="142" t="s">
        <v>340</v>
      </c>
      <c r="H154" s="143">
        <v>579.34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378</v>
      </c>
      <c r="BM154" s="151" t="s">
        <v>3151</v>
      </c>
    </row>
    <row r="155" spans="2:65" s="1" customFormat="1" ht="16.5" customHeight="1">
      <c r="B155" s="28"/>
      <c r="C155" s="158" t="s">
        <v>365</v>
      </c>
      <c r="D155" s="158" t="s">
        <v>644</v>
      </c>
      <c r="E155" s="159" t="s">
        <v>741</v>
      </c>
      <c r="F155" s="160" t="s">
        <v>742</v>
      </c>
      <c r="G155" s="161" t="s">
        <v>396</v>
      </c>
      <c r="H155" s="162">
        <v>23.173999999999999</v>
      </c>
      <c r="I155" s="163"/>
      <c r="J155" s="164">
        <f t="shared" si="0"/>
        <v>0</v>
      </c>
      <c r="K155" s="165"/>
      <c r="L155" s="166"/>
      <c r="M155" s="167" t="s">
        <v>1</v>
      </c>
      <c r="N155" s="168" t="s">
        <v>40</v>
      </c>
      <c r="P155" s="149">
        <f t="shared" si="1"/>
        <v>0</v>
      </c>
      <c r="Q155" s="149">
        <v>7.5000000000000002E-4</v>
      </c>
      <c r="R155" s="149">
        <f t="shared" si="2"/>
        <v>1.73805E-2</v>
      </c>
      <c r="S155" s="149">
        <v>0</v>
      </c>
      <c r="T155" s="150">
        <f t="shared" si="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378</v>
      </c>
      <c r="BM155" s="151" t="s">
        <v>3152</v>
      </c>
    </row>
    <row r="156" spans="2:65" s="1" customFormat="1" ht="21.75" customHeight="1">
      <c r="B156" s="28"/>
      <c r="C156" s="158" t="s">
        <v>369</v>
      </c>
      <c r="D156" s="158" t="s">
        <v>644</v>
      </c>
      <c r="E156" s="159" t="s">
        <v>744</v>
      </c>
      <c r="F156" s="160" t="s">
        <v>745</v>
      </c>
      <c r="G156" s="161" t="s">
        <v>555</v>
      </c>
      <c r="H156" s="162">
        <v>4.6349999999999998</v>
      </c>
      <c r="I156" s="163"/>
      <c r="J156" s="164">
        <f t="shared" si="0"/>
        <v>0</v>
      </c>
      <c r="K156" s="165"/>
      <c r="L156" s="166"/>
      <c r="M156" s="167" t="s">
        <v>1</v>
      </c>
      <c r="N156" s="168" t="s">
        <v>40</v>
      </c>
      <c r="P156" s="149">
        <f t="shared" si="1"/>
        <v>0</v>
      </c>
      <c r="Q156" s="149">
        <v>1E-3</v>
      </c>
      <c r="R156" s="149">
        <f t="shared" si="2"/>
        <v>4.6350000000000002E-3</v>
      </c>
      <c r="S156" s="149">
        <v>0</v>
      </c>
      <c r="T156" s="150">
        <f t="shared" si="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378</v>
      </c>
      <c r="BM156" s="151" t="s">
        <v>3153</v>
      </c>
    </row>
    <row r="157" spans="2:65" s="1" customFormat="1" ht="37.9" customHeight="1">
      <c r="B157" s="28"/>
      <c r="C157" s="158" t="s">
        <v>373</v>
      </c>
      <c r="D157" s="158" t="s">
        <v>644</v>
      </c>
      <c r="E157" s="159" t="s">
        <v>747</v>
      </c>
      <c r="F157" s="160" t="s">
        <v>748</v>
      </c>
      <c r="G157" s="161" t="s">
        <v>340</v>
      </c>
      <c r="H157" s="162">
        <v>666.24099999999999</v>
      </c>
      <c r="I157" s="163"/>
      <c r="J157" s="164">
        <f t="shared" si="0"/>
        <v>0</v>
      </c>
      <c r="K157" s="165"/>
      <c r="L157" s="166"/>
      <c r="M157" s="167" t="s">
        <v>1</v>
      </c>
      <c r="N157" s="168" t="s">
        <v>40</v>
      </c>
      <c r="P157" s="149">
        <f t="shared" si="1"/>
        <v>0</v>
      </c>
      <c r="Q157" s="149">
        <v>1.9499999999999999E-3</v>
      </c>
      <c r="R157" s="149">
        <f t="shared" si="2"/>
        <v>1.29916995</v>
      </c>
      <c r="S157" s="149">
        <v>0</v>
      </c>
      <c r="T157" s="150">
        <f t="shared" si="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378</v>
      </c>
      <c r="BM157" s="151" t="s">
        <v>3154</v>
      </c>
    </row>
    <row r="158" spans="2:65" s="1" customFormat="1" ht="33" customHeight="1">
      <c r="B158" s="28"/>
      <c r="C158" s="139" t="s">
        <v>378</v>
      </c>
      <c r="D158" s="139" t="s">
        <v>316</v>
      </c>
      <c r="E158" s="140" t="s">
        <v>750</v>
      </c>
      <c r="F158" s="141" t="s">
        <v>751</v>
      </c>
      <c r="G158" s="142" t="s">
        <v>340</v>
      </c>
      <c r="H158" s="143">
        <v>465.04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3155</v>
      </c>
    </row>
    <row r="159" spans="2:65" s="1" customFormat="1" ht="37.9" customHeight="1">
      <c r="B159" s="28"/>
      <c r="C159" s="158" t="s">
        <v>382</v>
      </c>
      <c r="D159" s="158" t="s">
        <v>644</v>
      </c>
      <c r="E159" s="159" t="s">
        <v>753</v>
      </c>
      <c r="F159" s="160" t="s">
        <v>754</v>
      </c>
      <c r="G159" s="161" t="s">
        <v>340</v>
      </c>
      <c r="H159" s="162">
        <v>534.79600000000005</v>
      </c>
      <c r="I159" s="163"/>
      <c r="J159" s="164">
        <f t="shared" si="0"/>
        <v>0</v>
      </c>
      <c r="K159" s="165"/>
      <c r="L159" s="166"/>
      <c r="M159" s="167" t="s">
        <v>1</v>
      </c>
      <c r="N159" s="168" t="s">
        <v>40</v>
      </c>
      <c r="P159" s="149">
        <f t="shared" si="1"/>
        <v>0</v>
      </c>
      <c r="Q159" s="149">
        <v>1E-3</v>
      </c>
      <c r="R159" s="149">
        <f t="shared" si="2"/>
        <v>0.53479600000000005</v>
      </c>
      <c r="S159" s="149">
        <v>0</v>
      </c>
      <c r="T159" s="150">
        <f t="shared" si="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378</v>
      </c>
      <c r="BM159" s="151" t="s">
        <v>3156</v>
      </c>
    </row>
    <row r="160" spans="2:65" s="1" customFormat="1" ht="24.2" customHeight="1">
      <c r="B160" s="28"/>
      <c r="C160" s="139" t="s">
        <v>386</v>
      </c>
      <c r="D160" s="139" t="s">
        <v>316</v>
      </c>
      <c r="E160" s="140" t="s">
        <v>756</v>
      </c>
      <c r="F160" s="141" t="s">
        <v>757</v>
      </c>
      <c r="G160" s="142" t="s">
        <v>340</v>
      </c>
      <c r="H160" s="143">
        <v>465.04</v>
      </c>
      <c r="I160" s="144"/>
      <c r="J160" s="145">
        <f t="shared" si="0"/>
        <v>0</v>
      </c>
      <c r="K160" s="146"/>
      <c r="L160" s="28"/>
      <c r="M160" s="147" t="s">
        <v>1</v>
      </c>
      <c r="N160" s="148" t="s">
        <v>40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378</v>
      </c>
      <c r="BM160" s="151" t="s">
        <v>3157</v>
      </c>
    </row>
    <row r="161" spans="2:65" s="1" customFormat="1" ht="44.25" customHeight="1">
      <c r="B161" s="28"/>
      <c r="C161" s="158" t="s">
        <v>390</v>
      </c>
      <c r="D161" s="158" t="s">
        <v>644</v>
      </c>
      <c r="E161" s="159" t="s">
        <v>759</v>
      </c>
      <c r="F161" s="160" t="s">
        <v>760</v>
      </c>
      <c r="G161" s="161" t="s">
        <v>340</v>
      </c>
      <c r="H161" s="162">
        <v>534.79600000000005</v>
      </c>
      <c r="I161" s="163"/>
      <c r="J161" s="164">
        <f t="shared" si="0"/>
        <v>0</v>
      </c>
      <c r="K161" s="165"/>
      <c r="L161" s="166"/>
      <c r="M161" s="167" t="s">
        <v>1</v>
      </c>
      <c r="N161" s="168" t="s">
        <v>40</v>
      </c>
      <c r="P161" s="149">
        <f t="shared" si="1"/>
        <v>0</v>
      </c>
      <c r="Q161" s="149">
        <v>5.0000000000000001E-4</v>
      </c>
      <c r="R161" s="149">
        <f t="shared" si="2"/>
        <v>0.26739800000000002</v>
      </c>
      <c r="S161" s="149">
        <v>0</v>
      </c>
      <c r="T161" s="150">
        <f t="shared" si="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378</v>
      </c>
      <c r="BM161" s="151" t="s">
        <v>3158</v>
      </c>
    </row>
    <row r="162" spans="2:65" s="1" customFormat="1" ht="24.2" customHeight="1">
      <c r="B162" s="28"/>
      <c r="C162" s="139" t="s">
        <v>7</v>
      </c>
      <c r="D162" s="139" t="s">
        <v>316</v>
      </c>
      <c r="E162" s="140" t="s">
        <v>762</v>
      </c>
      <c r="F162" s="141" t="s">
        <v>763</v>
      </c>
      <c r="G162" s="142" t="s">
        <v>396</v>
      </c>
      <c r="H162" s="143">
        <v>4</v>
      </c>
      <c r="I162" s="144"/>
      <c r="J162" s="145">
        <f t="shared" si="0"/>
        <v>0</v>
      </c>
      <c r="K162" s="146"/>
      <c r="L162" s="28"/>
      <c r="M162" s="147" t="s">
        <v>1</v>
      </c>
      <c r="N162" s="148" t="s">
        <v>40</v>
      </c>
      <c r="P162" s="149">
        <f t="shared" si="1"/>
        <v>0</v>
      </c>
      <c r="Q162" s="149">
        <v>6.0000000000000002E-5</v>
      </c>
      <c r="R162" s="149">
        <f t="shared" si="2"/>
        <v>2.4000000000000001E-4</v>
      </c>
      <c r="S162" s="149">
        <v>0</v>
      </c>
      <c r="T162" s="150">
        <f t="shared" si="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378</v>
      </c>
      <c r="BM162" s="151" t="s">
        <v>3159</v>
      </c>
    </row>
    <row r="163" spans="2:65" s="1" customFormat="1" ht="24.2" customHeight="1">
      <c r="B163" s="28"/>
      <c r="C163" s="158" t="s">
        <v>398</v>
      </c>
      <c r="D163" s="158" t="s">
        <v>644</v>
      </c>
      <c r="E163" s="159" t="s">
        <v>765</v>
      </c>
      <c r="F163" s="160" t="s">
        <v>766</v>
      </c>
      <c r="G163" s="161" t="s">
        <v>396</v>
      </c>
      <c r="H163" s="162">
        <v>4</v>
      </c>
      <c r="I163" s="163"/>
      <c r="J163" s="164">
        <f t="shared" si="0"/>
        <v>0</v>
      </c>
      <c r="K163" s="165"/>
      <c r="L163" s="166"/>
      <c r="M163" s="167" t="s">
        <v>1</v>
      </c>
      <c r="N163" s="168" t="s">
        <v>40</v>
      </c>
      <c r="P163" s="149">
        <f t="shared" si="1"/>
        <v>0</v>
      </c>
      <c r="Q163" s="149">
        <v>8.4999999999999995E-4</v>
      </c>
      <c r="R163" s="149">
        <f t="shared" si="2"/>
        <v>3.3999999999999998E-3</v>
      </c>
      <c r="S163" s="149">
        <v>0</v>
      </c>
      <c r="T163" s="150">
        <f t="shared" si="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378</v>
      </c>
      <c r="BM163" s="151" t="s">
        <v>3160</v>
      </c>
    </row>
    <row r="164" spans="2:65" s="1" customFormat="1" ht="24.2" customHeight="1">
      <c r="B164" s="28"/>
      <c r="C164" s="158" t="s">
        <v>402</v>
      </c>
      <c r="D164" s="158" t="s">
        <v>644</v>
      </c>
      <c r="E164" s="159" t="s">
        <v>732</v>
      </c>
      <c r="F164" s="160" t="s">
        <v>733</v>
      </c>
      <c r="G164" s="161" t="s">
        <v>396</v>
      </c>
      <c r="H164" s="162">
        <v>20</v>
      </c>
      <c r="I164" s="163"/>
      <c r="J164" s="164">
        <f t="shared" si="0"/>
        <v>0</v>
      </c>
      <c r="K164" s="165"/>
      <c r="L164" s="166"/>
      <c r="M164" s="167" t="s">
        <v>1</v>
      </c>
      <c r="N164" s="168" t="s">
        <v>40</v>
      </c>
      <c r="P164" s="149">
        <f t="shared" si="1"/>
        <v>0</v>
      </c>
      <c r="Q164" s="149">
        <v>4.0000000000000002E-4</v>
      </c>
      <c r="R164" s="149">
        <f t="shared" si="2"/>
        <v>8.0000000000000002E-3</v>
      </c>
      <c r="S164" s="149">
        <v>0</v>
      </c>
      <c r="T164" s="150">
        <f t="shared" si="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86</v>
      </c>
      <c r="BK164" s="152">
        <f t="shared" si="9"/>
        <v>0</v>
      </c>
      <c r="BL164" s="13" t="s">
        <v>378</v>
      </c>
      <c r="BM164" s="151" t="s">
        <v>3161</v>
      </c>
    </row>
    <row r="165" spans="2:65" s="1" customFormat="1" ht="21.75" customHeight="1">
      <c r="B165" s="28"/>
      <c r="C165" s="139" t="s">
        <v>406</v>
      </c>
      <c r="D165" s="139" t="s">
        <v>316</v>
      </c>
      <c r="E165" s="140" t="s">
        <v>3162</v>
      </c>
      <c r="F165" s="141" t="s">
        <v>3163</v>
      </c>
      <c r="G165" s="142" t="s">
        <v>396</v>
      </c>
      <c r="H165" s="143">
        <v>13</v>
      </c>
      <c r="I165" s="144"/>
      <c r="J165" s="145">
        <f t="shared" si="0"/>
        <v>0</v>
      </c>
      <c r="K165" s="146"/>
      <c r="L165" s="28"/>
      <c r="M165" s="147" t="s">
        <v>1</v>
      </c>
      <c r="N165" s="148" t="s">
        <v>40</v>
      </c>
      <c r="P165" s="149">
        <f t="shared" si="1"/>
        <v>0</v>
      </c>
      <c r="Q165" s="149">
        <v>1.0000000000000001E-5</v>
      </c>
      <c r="R165" s="149">
        <f t="shared" si="2"/>
        <v>1.3000000000000002E-4</v>
      </c>
      <c r="S165" s="149">
        <v>0</v>
      </c>
      <c r="T165" s="150">
        <f t="shared" si="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86</v>
      </c>
      <c r="BK165" s="152">
        <f t="shared" si="9"/>
        <v>0</v>
      </c>
      <c r="BL165" s="13" t="s">
        <v>378</v>
      </c>
      <c r="BM165" s="151" t="s">
        <v>3164</v>
      </c>
    </row>
    <row r="166" spans="2:65" s="1" customFormat="1" ht="37.9" customHeight="1">
      <c r="B166" s="28"/>
      <c r="C166" s="158" t="s">
        <v>410</v>
      </c>
      <c r="D166" s="158" t="s">
        <v>644</v>
      </c>
      <c r="E166" s="159" t="s">
        <v>747</v>
      </c>
      <c r="F166" s="160" t="s">
        <v>748</v>
      </c>
      <c r="G166" s="161" t="s">
        <v>340</v>
      </c>
      <c r="H166" s="162">
        <v>5.2</v>
      </c>
      <c r="I166" s="163"/>
      <c r="J166" s="164">
        <f t="shared" si="0"/>
        <v>0</v>
      </c>
      <c r="K166" s="165"/>
      <c r="L166" s="166"/>
      <c r="M166" s="167" t="s">
        <v>1</v>
      </c>
      <c r="N166" s="168" t="s">
        <v>40</v>
      </c>
      <c r="P166" s="149">
        <f t="shared" si="1"/>
        <v>0</v>
      </c>
      <c r="Q166" s="149">
        <v>1.9499999999999999E-3</v>
      </c>
      <c r="R166" s="149">
        <f t="shared" si="2"/>
        <v>1.014E-2</v>
      </c>
      <c r="S166" s="149">
        <v>0</v>
      </c>
      <c r="T166" s="150">
        <f t="shared" si="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86</v>
      </c>
      <c r="BK166" s="152">
        <f t="shared" si="9"/>
        <v>0</v>
      </c>
      <c r="BL166" s="13" t="s">
        <v>378</v>
      </c>
      <c r="BM166" s="151" t="s">
        <v>3165</v>
      </c>
    </row>
    <row r="167" spans="2:65" s="1" customFormat="1" ht="24.2" customHeight="1">
      <c r="B167" s="28"/>
      <c r="C167" s="158" t="s">
        <v>414</v>
      </c>
      <c r="D167" s="158" t="s">
        <v>644</v>
      </c>
      <c r="E167" s="159" t="s">
        <v>3166</v>
      </c>
      <c r="F167" s="160" t="s">
        <v>3167</v>
      </c>
      <c r="G167" s="161" t="s">
        <v>396</v>
      </c>
      <c r="H167" s="162">
        <v>13</v>
      </c>
      <c r="I167" s="163"/>
      <c r="J167" s="164">
        <f t="shared" si="0"/>
        <v>0</v>
      </c>
      <c r="K167" s="165"/>
      <c r="L167" s="166"/>
      <c r="M167" s="167" t="s">
        <v>1</v>
      </c>
      <c r="N167" s="168" t="s">
        <v>40</v>
      </c>
      <c r="P167" s="149">
        <f t="shared" si="1"/>
        <v>0</v>
      </c>
      <c r="Q167" s="149">
        <v>3.8000000000000002E-4</v>
      </c>
      <c r="R167" s="149">
        <f t="shared" si="2"/>
        <v>4.9399999999999999E-3</v>
      </c>
      <c r="S167" s="149">
        <v>0</v>
      </c>
      <c r="T167" s="150">
        <f t="shared" si="3"/>
        <v>0</v>
      </c>
      <c r="AR167" s="151" t="s">
        <v>442</v>
      </c>
      <c r="AT167" s="151" t="s">
        <v>644</v>
      </c>
      <c r="AU167" s="151" t="s">
        <v>86</v>
      </c>
      <c r="AY167" s="13" t="s">
        <v>314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86</v>
      </c>
      <c r="BK167" s="152">
        <f t="shared" si="9"/>
        <v>0</v>
      </c>
      <c r="BL167" s="13" t="s">
        <v>378</v>
      </c>
      <c r="BM167" s="151" t="s">
        <v>3168</v>
      </c>
    </row>
    <row r="168" spans="2:65" s="1" customFormat="1" ht="24.2" customHeight="1">
      <c r="B168" s="28"/>
      <c r="C168" s="158" t="s">
        <v>418</v>
      </c>
      <c r="D168" s="158" t="s">
        <v>644</v>
      </c>
      <c r="E168" s="159" t="s">
        <v>3148</v>
      </c>
      <c r="F168" s="160" t="s">
        <v>733</v>
      </c>
      <c r="G168" s="161" t="s">
        <v>396</v>
      </c>
      <c r="H168" s="162">
        <v>65</v>
      </c>
      <c r="I168" s="163"/>
      <c r="J168" s="164">
        <f t="shared" si="0"/>
        <v>0</v>
      </c>
      <c r="K168" s="165"/>
      <c r="L168" s="166"/>
      <c r="M168" s="167" t="s">
        <v>1</v>
      </c>
      <c r="N168" s="168" t="s">
        <v>40</v>
      </c>
      <c r="P168" s="149">
        <f t="shared" si="1"/>
        <v>0</v>
      </c>
      <c r="Q168" s="149">
        <v>4.0000000000000002E-4</v>
      </c>
      <c r="R168" s="149">
        <f t="shared" si="2"/>
        <v>2.6000000000000002E-2</v>
      </c>
      <c r="S168" s="149">
        <v>0</v>
      </c>
      <c r="T168" s="150">
        <f t="shared" si="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3" t="s">
        <v>86</v>
      </c>
      <c r="BK168" s="152">
        <f t="shared" si="9"/>
        <v>0</v>
      </c>
      <c r="BL168" s="13" t="s">
        <v>378</v>
      </c>
      <c r="BM168" s="151" t="s">
        <v>3169</v>
      </c>
    </row>
    <row r="169" spans="2:65" s="1" customFormat="1" ht="24.2" customHeight="1">
      <c r="B169" s="28"/>
      <c r="C169" s="139" t="s">
        <v>422</v>
      </c>
      <c r="D169" s="139" t="s">
        <v>316</v>
      </c>
      <c r="E169" s="140" t="s">
        <v>769</v>
      </c>
      <c r="F169" s="141" t="s">
        <v>770</v>
      </c>
      <c r="G169" s="142" t="s">
        <v>340</v>
      </c>
      <c r="H169" s="143">
        <v>579.34</v>
      </c>
      <c r="I169" s="144"/>
      <c r="J169" s="145">
        <f t="shared" si="0"/>
        <v>0</v>
      </c>
      <c r="K169" s="146"/>
      <c r="L169" s="28"/>
      <c r="M169" s="147" t="s">
        <v>1</v>
      </c>
      <c r="N169" s="148" t="s">
        <v>40</v>
      </c>
      <c r="P169" s="149">
        <f t="shared" si="1"/>
        <v>0</v>
      </c>
      <c r="Q169" s="149">
        <v>0</v>
      </c>
      <c r="R169" s="149">
        <f t="shared" si="2"/>
        <v>0</v>
      </c>
      <c r="S169" s="149">
        <v>0</v>
      </c>
      <c r="T169" s="150">
        <f t="shared" si="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3" t="s">
        <v>86</v>
      </c>
      <c r="BK169" s="152">
        <f t="shared" si="9"/>
        <v>0</v>
      </c>
      <c r="BL169" s="13" t="s">
        <v>378</v>
      </c>
      <c r="BM169" s="151" t="s">
        <v>3170</v>
      </c>
    </row>
    <row r="170" spans="2:65" s="1" customFormat="1" ht="24.2" customHeight="1">
      <c r="B170" s="28"/>
      <c r="C170" s="158" t="s">
        <v>426</v>
      </c>
      <c r="D170" s="158" t="s">
        <v>644</v>
      </c>
      <c r="E170" s="159" t="s">
        <v>772</v>
      </c>
      <c r="F170" s="160" t="s">
        <v>773</v>
      </c>
      <c r="G170" s="161" t="s">
        <v>340</v>
      </c>
      <c r="H170" s="162">
        <v>666.24099999999999</v>
      </c>
      <c r="I170" s="163"/>
      <c r="J170" s="164">
        <f t="shared" si="0"/>
        <v>0</v>
      </c>
      <c r="K170" s="165"/>
      <c r="L170" s="166"/>
      <c r="M170" s="167" t="s">
        <v>1</v>
      </c>
      <c r="N170" s="168" t="s">
        <v>40</v>
      </c>
      <c r="P170" s="149">
        <f t="shared" si="1"/>
        <v>0</v>
      </c>
      <c r="Q170" s="149">
        <v>2.9999999999999997E-4</v>
      </c>
      <c r="R170" s="149">
        <f t="shared" si="2"/>
        <v>0.19987229999999997</v>
      </c>
      <c r="S170" s="149">
        <v>0</v>
      </c>
      <c r="T170" s="150">
        <f t="shared" si="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3" t="s">
        <v>86</v>
      </c>
      <c r="BK170" s="152">
        <f t="shared" si="9"/>
        <v>0</v>
      </c>
      <c r="BL170" s="13" t="s">
        <v>378</v>
      </c>
      <c r="BM170" s="151" t="s">
        <v>3171</v>
      </c>
    </row>
    <row r="171" spans="2:65" s="1" customFormat="1" ht="33" customHeight="1">
      <c r="B171" s="28"/>
      <c r="C171" s="139" t="s">
        <v>430</v>
      </c>
      <c r="D171" s="139" t="s">
        <v>316</v>
      </c>
      <c r="E171" s="140" t="s">
        <v>775</v>
      </c>
      <c r="F171" s="141" t="s">
        <v>776</v>
      </c>
      <c r="G171" s="142" t="s">
        <v>376</v>
      </c>
      <c r="H171" s="143">
        <v>100.04</v>
      </c>
      <c r="I171" s="144"/>
      <c r="J171" s="145">
        <f t="shared" si="0"/>
        <v>0</v>
      </c>
      <c r="K171" s="146"/>
      <c r="L171" s="28"/>
      <c r="M171" s="147" t="s">
        <v>1</v>
      </c>
      <c r="N171" s="148" t="s">
        <v>40</v>
      </c>
      <c r="P171" s="149">
        <f t="shared" si="1"/>
        <v>0</v>
      </c>
      <c r="Q171" s="149">
        <v>3.2943E-5</v>
      </c>
      <c r="R171" s="149">
        <f t="shared" si="2"/>
        <v>3.29561772E-3</v>
      </c>
      <c r="S171" s="149">
        <v>0</v>
      </c>
      <c r="T171" s="150">
        <f t="shared" si="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3" t="s">
        <v>86</v>
      </c>
      <c r="BK171" s="152">
        <f t="shared" si="9"/>
        <v>0</v>
      </c>
      <c r="BL171" s="13" t="s">
        <v>378</v>
      </c>
      <c r="BM171" s="151" t="s">
        <v>3172</v>
      </c>
    </row>
    <row r="172" spans="2:65" s="1" customFormat="1" ht="16.5" customHeight="1">
      <c r="B172" s="28"/>
      <c r="C172" s="158" t="s">
        <v>434</v>
      </c>
      <c r="D172" s="158" t="s">
        <v>644</v>
      </c>
      <c r="E172" s="159" t="s">
        <v>778</v>
      </c>
      <c r="F172" s="160" t="s">
        <v>779</v>
      </c>
      <c r="G172" s="161" t="s">
        <v>396</v>
      </c>
      <c r="H172" s="162">
        <v>800.32</v>
      </c>
      <c r="I172" s="163"/>
      <c r="J172" s="164">
        <f t="shared" si="0"/>
        <v>0</v>
      </c>
      <c r="K172" s="165"/>
      <c r="L172" s="166"/>
      <c r="M172" s="167" t="s">
        <v>1</v>
      </c>
      <c r="N172" s="168" t="s">
        <v>40</v>
      </c>
      <c r="P172" s="149">
        <f t="shared" si="1"/>
        <v>0</v>
      </c>
      <c r="Q172" s="149">
        <v>2.0000000000000001E-4</v>
      </c>
      <c r="R172" s="149">
        <f t="shared" si="2"/>
        <v>0.16006400000000001</v>
      </c>
      <c r="S172" s="149">
        <v>0</v>
      </c>
      <c r="T172" s="150">
        <f t="shared" si="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3" t="s">
        <v>86</v>
      </c>
      <c r="BK172" s="152">
        <f t="shared" si="9"/>
        <v>0</v>
      </c>
      <c r="BL172" s="13" t="s">
        <v>378</v>
      </c>
      <c r="BM172" s="151" t="s">
        <v>3173</v>
      </c>
    </row>
    <row r="173" spans="2:65" s="1" customFormat="1" ht="16.5" customHeight="1">
      <c r="B173" s="28"/>
      <c r="C173" s="158" t="s">
        <v>438</v>
      </c>
      <c r="D173" s="158" t="s">
        <v>644</v>
      </c>
      <c r="E173" s="159" t="s">
        <v>781</v>
      </c>
      <c r="F173" s="160" t="s">
        <v>782</v>
      </c>
      <c r="G173" s="161" t="s">
        <v>340</v>
      </c>
      <c r="H173" s="162">
        <v>62.024999999999999</v>
      </c>
      <c r="I173" s="163"/>
      <c r="J173" s="164">
        <f t="shared" si="0"/>
        <v>0</v>
      </c>
      <c r="K173" s="165"/>
      <c r="L173" s="166"/>
      <c r="M173" s="167" t="s">
        <v>1</v>
      </c>
      <c r="N173" s="168" t="s">
        <v>40</v>
      </c>
      <c r="P173" s="149">
        <f t="shared" si="1"/>
        <v>0</v>
      </c>
      <c r="Q173" s="149">
        <v>7.92E-3</v>
      </c>
      <c r="R173" s="149">
        <f t="shared" si="2"/>
        <v>0.49123800000000001</v>
      </c>
      <c r="S173" s="149">
        <v>0</v>
      </c>
      <c r="T173" s="150">
        <f t="shared" si="3"/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3" t="s">
        <v>86</v>
      </c>
      <c r="BK173" s="152">
        <f t="shared" si="9"/>
        <v>0</v>
      </c>
      <c r="BL173" s="13" t="s">
        <v>378</v>
      </c>
      <c r="BM173" s="151" t="s">
        <v>3174</v>
      </c>
    </row>
    <row r="174" spans="2:65" s="1" customFormat="1" ht="16.5" customHeight="1">
      <c r="B174" s="28"/>
      <c r="C174" s="139" t="s">
        <v>442</v>
      </c>
      <c r="D174" s="139" t="s">
        <v>316</v>
      </c>
      <c r="E174" s="140" t="s">
        <v>784</v>
      </c>
      <c r="F174" s="141" t="s">
        <v>785</v>
      </c>
      <c r="G174" s="142" t="s">
        <v>376</v>
      </c>
      <c r="H174" s="143">
        <v>100.04</v>
      </c>
      <c r="I174" s="144"/>
      <c r="J174" s="145">
        <f t="shared" si="0"/>
        <v>0</v>
      </c>
      <c r="K174" s="146"/>
      <c r="L174" s="28"/>
      <c r="M174" s="147" t="s">
        <v>1</v>
      </c>
      <c r="N174" s="148" t="s">
        <v>40</v>
      </c>
      <c r="P174" s="149">
        <f t="shared" si="1"/>
        <v>0</v>
      </c>
      <c r="Q174" s="149">
        <v>0</v>
      </c>
      <c r="R174" s="149">
        <f t="shared" si="2"/>
        <v>0</v>
      </c>
      <c r="S174" s="149">
        <v>0</v>
      </c>
      <c r="T174" s="150">
        <f t="shared" si="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4"/>
        <v>0</v>
      </c>
      <c r="BF174" s="152">
        <f t="shared" si="5"/>
        <v>0</v>
      </c>
      <c r="BG174" s="152">
        <f t="shared" si="6"/>
        <v>0</v>
      </c>
      <c r="BH174" s="152">
        <f t="shared" si="7"/>
        <v>0</v>
      </c>
      <c r="BI174" s="152">
        <f t="shared" si="8"/>
        <v>0</v>
      </c>
      <c r="BJ174" s="13" t="s">
        <v>86</v>
      </c>
      <c r="BK174" s="152">
        <f t="shared" si="9"/>
        <v>0</v>
      </c>
      <c r="BL174" s="13" t="s">
        <v>378</v>
      </c>
      <c r="BM174" s="151" t="s">
        <v>3175</v>
      </c>
    </row>
    <row r="175" spans="2:65" s="1" customFormat="1" ht="24.2" customHeight="1">
      <c r="B175" s="28"/>
      <c r="C175" s="158" t="s">
        <v>446</v>
      </c>
      <c r="D175" s="158" t="s">
        <v>644</v>
      </c>
      <c r="E175" s="159" t="s">
        <v>787</v>
      </c>
      <c r="F175" s="160" t="s">
        <v>788</v>
      </c>
      <c r="G175" s="161" t="s">
        <v>319</v>
      </c>
      <c r="H175" s="162">
        <v>1.2</v>
      </c>
      <c r="I175" s="163"/>
      <c r="J175" s="164">
        <f t="shared" si="0"/>
        <v>0</v>
      </c>
      <c r="K175" s="165"/>
      <c r="L175" s="166"/>
      <c r="M175" s="167" t="s">
        <v>1</v>
      </c>
      <c r="N175" s="168" t="s">
        <v>40</v>
      </c>
      <c r="P175" s="149">
        <f t="shared" si="1"/>
        <v>0</v>
      </c>
      <c r="Q175" s="149">
        <v>2.4500000000000001E-2</v>
      </c>
      <c r="R175" s="149">
        <f t="shared" si="2"/>
        <v>2.9399999999999999E-2</v>
      </c>
      <c r="S175" s="149">
        <v>0</v>
      </c>
      <c r="T175" s="150">
        <f t="shared" si="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4"/>
        <v>0</v>
      </c>
      <c r="BF175" s="152">
        <f t="shared" si="5"/>
        <v>0</v>
      </c>
      <c r="BG175" s="152">
        <f t="shared" si="6"/>
        <v>0</v>
      </c>
      <c r="BH175" s="152">
        <f t="shared" si="7"/>
        <v>0</v>
      </c>
      <c r="BI175" s="152">
        <f t="shared" si="8"/>
        <v>0</v>
      </c>
      <c r="BJ175" s="13" t="s">
        <v>86</v>
      </c>
      <c r="BK175" s="152">
        <f t="shared" si="9"/>
        <v>0</v>
      </c>
      <c r="BL175" s="13" t="s">
        <v>378</v>
      </c>
      <c r="BM175" s="151" t="s">
        <v>3176</v>
      </c>
    </row>
    <row r="176" spans="2:65" s="1" customFormat="1" ht="24.2" customHeight="1">
      <c r="B176" s="28"/>
      <c r="C176" s="139" t="s">
        <v>450</v>
      </c>
      <c r="D176" s="139" t="s">
        <v>316</v>
      </c>
      <c r="E176" s="140" t="s">
        <v>790</v>
      </c>
      <c r="F176" s="141" t="s">
        <v>791</v>
      </c>
      <c r="G176" s="142" t="s">
        <v>333</v>
      </c>
      <c r="H176" s="143">
        <v>3.746</v>
      </c>
      <c r="I176" s="144"/>
      <c r="J176" s="145">
        <f t="shared" si="0"/>
        <v>0</v>
      </c>
      <c r="K176" s="146"/>
      <c r="L176" s="28"/>
      <c r="M176" s="147" t="s">
        <v>1</v>
      </c>
      <c r="N176" s="148" t="s">
        <v>40</v>
      </c>
      <c r="P176" s="149">
        <f t="shared" si="1"/>
        <v>0</v>
      </c>
      <c r="Q176" s="149">
        <v>0</v>
      </c>
      <c r="R176" s="149">
        <f t="shared" si="2"/>
        <v>0</v>
      </c>
      <c r="S176" s="149">
        <v>0</v>
      </c>
      <c r="T176" s="150">
        <f t="shared" si="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4"/>
        <v>0</v>
      </c>
      <c r="BF176" s="152">
        <f t="shared" si="5"/>
        <v>0</v>
      </c>
      <c r="BG176" s="152">
        <f t="shared" si="6"/>
        <v>0</v>
      </c>
      <c r="BH176" s="152">
        <f t="shared" si="7"/>
        <v>0</v>
      </c>
      <c r="BI176" s="152">
        <f t="shared" si="8"/>
        <v>0</v>
      </c>
      <c r="BJ176" s="13" t="s">
        <v>86</v>
      </c>
      <c r="BK176" s="152">
        <f t="shared" si="9"/>
        <v>0</v>
      </c>
      <c r="BL176" s="13" t="s">
        <v>378</v>
      </c>
      <c r="BM176" s="151" t="s">
        <v>3177</v>
      </c>
    </row>
    <row r="177" spans="2:65" s="1" customFormat="1" ht="24.2" customHeight="1">
      <c r="B177" s="28"/>
      <c r="C177" s="139" t="s">
        <v>454</v>
      </c>
      <c r="D177" s="139" t="s">
        <v>316</v>
      </c>
      <c r="E177" s="140" t="s">
        <v>3178</v>
      </c>
      <c r="F177" s="141" t="s">
        <v>3179</v>
      </c>
      <c r="G177" s="142" t="s">
        <v>333</v>
      </c>
      <c r="H177" s="143">
        <v>3.746</v>
      </c>
      <c r="I177" s="144"/>
      <c r="J177" s="145">
        <f t="shared" si="0"/>
        <v>0</v>
      </c>
      <c r="K177" s="146"/>
      <c r="L177" s="28"/>
      <c r="M177" s="147" t="s">
        <v>1</v>
      </c>
      <c r="N177" s="148" t="s">
        <v>40</v>
      </c>
      <c r="P177" s="149">
        <f t="shared" si="1"/>
        <v>0</v>
      </c>
      <c r="Q177" s="149">
        <v>0</v>
      </c>
      <c r="R177" s="149">
        <f t="shared" si="2"/>
        <v>0</v>
      </c>
      <c r="S177" s="149">
        <v>0</v>
      </c>
      <c r="T177" s="150">
        <f t="shared" si="3"/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si="4"/>
        <v>0</v>
      </c>
      <c r="BF177" s="152">
        <f t="shared" si="5"/>
        <v>0</v>
      </c>
      <c r="BG177" s="152">
        <f t="shared" si="6"/>
        <v>0</v>
      </c>
      <c r="BH177" s="152">
        <f t="shared" si="7"/>
        <v>0</v>
      </c>
      <c r="BI177" s="152">
        <f t="shared" si="8"/>
        <v>0</v>
      </c>
      <c r="BJ177" s="13" t="s">
        <v>86</v>
      </c>
      <c r="BK177" s="152">
        <f t="shared" si="9"/>
        <v>0</v>
      </c>
      <c r="BL177" s="13" t="s">
        <v>378</v>
      </c>
      <c r="BM177" s="151" t="s">
        <v>3180</v>
      </c>
    </row>
    <row r="178" spans="2:65" s="11" customFormat="1" ht="22.9" customHeight="1">
      <c r="B178" s="127"/>
      <c r="D178" s="128" t="s">
        <v>73</v>
      </c>
      <c r="E178" s="137" t="s">
        <v>667</v>
      </c>
      <c r="F178" s="137" t="s">
        <v>668</v>
      </c>
      <c r="I178" s="130"/>
      <c r="J178" s="138">
        <f>BK178</f>
        <v>0</v>
      </c>
      <c r="L178" s="127"/>
      <c r="M178" s="132"/>
      <c r="P178" s="133">
        <f>SUM(P179:P186)</f>
        <v>0</v>
      </c>
      <c r="R178" s="133">
        <f>SUM(R179:R186)</f>
        <v>20.923043400000001</v>
      </c>
      <c r="T178" s="134">
        <f>SUM(T179:T186)</f>
        <v>0</v>
      </c>
      <c r="AR178" s="128" t="s">
        <v>86</v>
      </c>
      <c r="AT178" s="135" t="s">
        <v>73</v>
      </c>
      <c r="AU178" s="135" t="s">
        <v>81</v>
      </c>
      <c r="AY178" s="128" t="s">
        <v>314</v>
      </c>
      <c r="BK178" s="136">
        <f>SUM(BK179:BK186)</f>
        <v>0</v>
      </c>
    </row>
    <row r="179" spans="2:65" s="1" customFormat="1" ht="33" customHeight="1">
      <c r="B179" s="28"/>
      <c r="C179" s="139" t="s">
        <v>458</v>
      </c>
      <c r="D179" s="139" t="s">
        <v>316</v>
      </c>
      <c r="E179" s="140" t="s">
        <v>793</v>
      </c>
      <c r="F179" s="141" t="s">
        <v>794</v>
      </c>
      <c r="G179" s="142" t="s">
        <v>340</v>
      </c>
      <c r="H179" s="143">
        <v>49.3</v>
      </c>
      <c r="I179" s="144"/>
      <c r="J179" s="145">
        <f t="shared" ref="J179:J186" si="10">ROUND(I179*H179,2)</f>
        <v>0</v>
      </c>
      <c r="K179" s="146"/>
      <c r="L179" s="28"/>
      <c r="M179" s="147" t="s">
        <v>1</v>
      </c>
      <c r="N179" s="148" t="s">
        <v>40</v>
      </c>
      <c r="P179" s="149">
        <f t="shared" ref="P179:P186" si="11">O179*H179</f>
        <v>0</v>
      </c>
      <c r="Q179" s="149">
        <v>1.15E-3</v>
      </c>
      <c r="R179" s="149">
        <f t="shared" ref="R179:R186" si="12">Q179*H179</f>
        <v>5.6694999999999995E-2</v>
      </c>
      <c r="S179" s="149">
        <v>0</v>
      </c>
      <c r="T179" s="150">
        <f t="shared" ref="T179:T186" si="13">S179*H179</f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ref="BE179:BE186" si="14">IF(N179="základná",J179,0)</f>
        <v>0</v>
      </c>
      <c r="BF179" s="152">
        <f t="shared" ref="BF179:BF186" si="15">IF(N179="znížená",J179,0)</f>
        <v>0</v>
      </c>
      <c r="BG179" s="152">
        <f t="shared" ref="BG179:BG186" si="16">IF(N179="zákl. prenesená",J179,0)</f>
        <v>0</v>
      </c>
      <c r="BH179" s="152">
        <f t="shared" ref="BH179:BH186" si="17">IF(N179="zníž. prenesená",J179,0)</f>
        <v>0</v>
      </c>
      <c r="BI179" s="152">
        <f t="shared" ref="BI179:BI186" si="18">IF(N179="nulová",J179,0)</f>
        <v>0</v>
      </c>
      <c r="BJ179" s="13" t="s">
        <v>86</v>
      </c>
      <c r="BK179" s="152">
        <f t="shared" ref="BK179:BK186" si="19">ROUND(I179*H179,2)</f>
        <v>0</v>
      </c>
      <c r="BL179" s="13" t="s">
        <v>378</v>
      </c>
      <c r="BM179" s="151" t="s">
        <v>3181</v>
      </c>
    </row>
    <row r="180" spans="2:65" s="1" customFormat="1" ht="24.2" customHeight="1">
      <c r="B180" s="28"/>
      <c r="C180" s="158" t="s">
        <v>462</v>
      </c>
      <c r="D180" s="158" t="s">
        <v>644</v>
      </c>
      <c r="E180" s="159" t="s">
        <v>796</v>
      </c>
      <c r="F180" s="160" t="s">
        <v>797</v>
      </c>
      <c r="G180" s="161" t="s">
        <v>340</v>
      </c>
      <c r="H180" s="162">
        <v>50.286000000000001</v>
      </c>
      <c r="I180" s="163"/>
      <c r="J180" s="164">
        <f t="shared" si="10"/>
        <v>0</v>
      </c>
      <c r="K180" s="165"/>
      <c r="L180" s="166"/>
      <c r="M180" s="167" t="s">
        <v>1</v>
      </c>
      <c r="N180" s="168" t="s">
        <v>40</v>
      </c>
      <c r="P180" s="149">
        <f t="shared" si="11"/>
        <v>0</v>
      </c>
      <c r="Q180" s="149">
        <v>1.4999999999999999E-2</v>
      </c>
      <c r="R180" s="149">
        <f t="shared" si="12"/>
        <v>0.75429000000000002</v>
      </c>
      <c r="S180" s="149">
        <v>0</v>
      </c>
      <c r="T180" s="150">
        <f t="shared" si="1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378</v>
      </c>
      <c r="BM180" s="151" t="s">
        <v>3182</v>
      </c>
    </row>
    <row r="181" spans="2:65" s="1" customFormat="1" ht="24.2" customHeight="1">
      <c r="B181" s="28"/>
      <c r="C181" s="139" t="s">
        <v>466</v>
      </c>
      <c r="D181" s="139" t="s">
        <v>316</v>
      </c>
      <c r="E181" s="140" t="s">
        <v>805</v>
      </c>
      <c r="F181" s="141" t="s">
        <v>806</v>
      </c>
      <c r="G181" s="142" t="s">
        <v>340</v>
      </c>
      <c r="H181" s="143">
        <v>465.04</v>
      </c>
      <c r="I181" s="144"/>
      <c r="J181" s="145">
        <f t="shared" si="10"/>
        <v>0</v>
      </c>
      <c r="K181" s="146"/>
      <c r="L181" s="28"/>
      <c r="M181" s="147" t="s">
        <v>1</v>
      </c>
      <c r="N181" s="148" t="s">
        <v>40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86</v>
      </c>
      <c r="BK181" s="152">
        <f t="shared" si="19"/>
        <v>0</v>
      </c>
      <c r="BL181" s="13" t="s">
        <v>378</v>
      </c>
      <c r="BM181" s="151" t="s">
        <v>3183</v>
      </c>
    </row>
    <row r="182" spans="2:65" s="1" customFormat="1" ht="24.2" customHeight="1">
      <c r="B182" s="28"/>
      <c r="C182" s="158" t="s">
        <v>470</v>
      </c>
      <c r="D182" s="158" t="s">
        <v>644</v>
      </c>
      <c r="E182" s="159" t="s">
        <v>808</v>
      </c>
      <c r="F182" s="160" t="s">
        <v>797</v>
      </c>
      <c r="G182" s="161" t="s">
        <v>340</v>
      </c>
      <c r="H182" s="162">
        <v>474.34100000000001</v>
      </c>
      <c r="I182" s="163"/>
      <c r="J182" s="164">
        <f t="shared" si="10"/>
        <v>0</v>
      </c>
      <c r="K182" s="165"/>
      <c r="L182" s="166"/>
      <c r="M182" s="167" t="s">
        <v>1</v>
      </c>
      <c r="N182" s="168" t="s">
        <v>40</v>
      </c>
      <c r="P182" s="149">
        <f t="shared" si="11"/>
        <v>0</v>
      </c>
      <c r="Q182" s="149">
        <v>1.2999999999999999E-2</v>
      </c>
      <c r="R182" s="149">
        <f t="shared" si="12"/>
        <v>6.1664329999999996</v>
      </c>
      <c r="S182" s="149">
        <v>0</v>
      </c>
      <c r="T182" s="150">
        <f t="shared" si="13"/>
        <v>0</v>
      </c>
      <c r="AR182" s="151" t="s">
        <v>442</v>
      </c>
      <c r="AT182" s="151" t="s">
        <v>644</v>
      </c>
      <c r="AU182" s="151" t="s">
        <v>86</v>
      </c>
      <c r="AY182" s="13" t="s">
        <v>314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86</v>
      </c>
      <c r="BK182" s="152">
        <f t="shared" si="19"/>
        <v>0</v>
      </c>
      <c r="BL182" s="13" t="s">
        <v>378</v>
      </c>
      <c r="BM182" s="151" t="s">
        <v>3184</v>
      </c>
    </row>
    <row r="183" spans="2:65" s="1" customFormat="1" ht="24.2" customHeight="1">
      <c r="B183" s="28"/>
      <c r="C183" s="158" t="s">
        <v>474</v>
      </c>
      <c r="D183" s="158" t="s">
        <v>644</v>
      </c>
      <c r="E183" s="159" t="s">
        <v>810</v>
      </c>
      <c r="F183" s="160" t="s">
        <v>811</v>
      </c>
      <c r="G183" s="161" t="s">
        <v>340</v>
      </c>
      <c r="H183" s="162">
        <v>474.34100000000001</v>
      </c>
      <c r="I183" s="163"/>
      <c r="J183" s="164">
        <f t="shared" si="10"/>
        <v>0</v>
      </c>
      <c r="K183" s="165"/>
      <c r="L183" s="166"/>
      <c r="M183" s="167" t="s">
        <v>1</v>
      </c>
      <c r="N183" s="168" t="s">
        <v>40</v>
      </c>
      <c r="P183" s="149">
        <f t="shared" si="11"/>
        <v>0</v>
      </c>
      <c r="Q183" s="149">
        <v>2.0799999999999999E-2</v>
      </c>
      <c r="R183" s="149">
        <f t="shared" si="12"/>
        <v>9.8662928000000001</v>
      </c>
      <c r="S183" s="149">
        <v>0</v>
      </c>
      <c r="T183" s="150">
        <f t="shared" si="13"/>
        <v>0</v>
      </c>
      <c r="AR183" s="151" t="s">
        <v>442</v>
      </c>
      <c r="AT183" s="151" t="s">
        <v>644</v>
      </c>
      <c r="AU183" s="151" t="s">
        <v>86</v>
      </c>
      <c r="AY183" s="13" t="s">
        <v>314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86</v>
      </c>
      <c r="BK183" s="152">
        <f t="shared" si="19"/>
        <v>0</v>
      </c>
      <c r="BL183" s="13" t="s">
        <v>378</v>
      </c>
      <c r="BM183" s="151" t="s">
        <v>3185</v>
      </c>
    </row>
    <row r="184" spans="2:65" s="1" customFormat="1" ht="24.2" customHeight="1">
      <c r="B184" s="28"/>
      <c r="C184" s="139" t="s">
        <v>478</v>
      </c>
      <c r="D184" s="139" t="s">
        <v>316</v>
      </c>
      <c r="E184" s="140" t="s">
        <v>799</v>
      </c>
      <c r="F184" s="141" t="s">
        <v>800</v>
      </c>
      <c r="G184" s="142" t="s">
        <v>340</v>
      </c>
      <c r="H184" s="143">
        <v>465.04</v>
      </c>
      <c r="I184" s="144"/>
      <c r="J184" s="145">
        <f t="shared" si="10"/>
        <v>0</v>
      </c>
      <c r="K184" s="146"/>
      <c r="L184" s="28"/>
      <c r="M184" s="147" t="s">
        <v>1</v>
      </c>
      <c r="N184" s="148" t="s">
        <v>40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86</v>
      </c>
      <c r="BK184" s="152">
        <f t="shared" si="19"/>
        <v>0</v>
      </c>
      <c r="BL184" s="13" t="s">
        <v>378</v>
      </c>
      <c r="BM184" s="151" t="s">
        <v>3186</v>
      </c>
    </row>
    <row r="185" spans="2:65" s="1" customFormat="1" ht="44.25" customHeight="1">
      <c r="B185" s="28"/>
      <c r="C185" s="158" t="s">
        <v>482</v>
      </c>
      <c r="D185" s="158" t="s">
        <v>644</v>
      </c>
      <c r="E185" s="159" t="s">
        <v>3187</v>
      </c>
      <c r="F185" s="160" t="s">
        <v>3188</v>
      </c>
      <c r="G185" s="161" t="s">
        <v>340</v>
      </c>
      <c r="H185" s="162">
        <v>474.34100000000001</v>
      </c>
      <c r="I185" s="163"/>
      <c r="J185" s="164">
        <f t="shared" si="10"/>
        <v>0</v>
      </c>
      <c r="K185" s="165"/>
      <c r="L185" s="166"/>
      <c r="M185" s="167" t="s">
        <v>1</v>
      </c>
      <c r="N185" s="168" t="s">
        <v>40</v>
      </c>
      <c r="P185" s="149">
        <f t="shared" si="11"/>
        <v>0</v>
      </c>
      <c r="Q185" s="149">
        <v>8.6E-3</v>
      </c>
      <c r="R185" s="149">
        <f t="shared" si="12"/>
        <v>4.0793325999999999</v>
      </c>
      <c r="S185" s="149">
        <v>0</v>
      </c>
      <c r="T185" s="150">
        <f t="shared" si="13"/>
        <v>0</v>
      </c>
      <c r="AR185" s="151" t="s">
        <v>442</v>
      </c>
      <c r="AT185" s="151" t="s">
        <v>644</v>
      </c>
      <c r="AU185" s="151" t="s">
        <v>86</v>
      </c>
      <c r="AY185" s="13" t="s">
        <v>314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86</v>
      </c>
      <c r="BK185" s="152">
        <f t="shared" si="19"/>
        <v>0</v>
      </c>
      <c r="BL185" s="13" t="s">
        <v>378</v>
      </c>
      <c r="BM185" s="151" t="s">
        <v>3189</v>
      </c>
    </row>
    <row r="186" spans="2:65" s="1" customFormat="1" ht="24.2" customHeight="1">
      <c r="B186" s="28"/>
      <c r="C186" s="139" t="s">
        <v>486</v>
      </c>
      <c r="D186" s="139" t="s">
        <v>316</v>
      </c>
      <c r="E186" s="140" t="s">
        <v>3132</v>
      </c>
      <c r="F186" s="141" t="s">
        <v>3133</v>
      </c>
      <c r="G186" s="142" t="s">
        <v>333</v>
      </c>
      <c r="H186" s="143">
        <v>20.922999999999998</v>
      </c>
      <c r="I186" s="144"/>
      <c r="J186" s="145">
        <f t="shared" si="10"/>
        <v>0</v>
      </c>
      <c r="K186" s="146"/>
      <c r="L186" s="28"/>
      <c r="M186" s="147" t="s">
        <v>1</v>
      </c>
      <c r="N186" s="148" t="s">
        <v>40</v>
      </c>
      <c r="P186" s="149">
        <f t="shared" si="11"/>
        <v>0</v>
      </c>
      <c r="Q186" s="149">
        <v>0</v>
      </c>
      <c r="R186" s="149">
        <f t="shared" si="12"/>
        <v>0</v>
      </c>
      <c r="S186" s="149">
        <v>0</v>
      </c>
      <c r="T186" s="150">
        <f t="shared" si="13"/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86</v>
      </c>
      <c r="BK186" s="152">
        <f t="shared" si="19"/>
        <v>0</v>
      </c>
      <c r="BL186" s="13" t="s">
        <v>378</v>
      </c>
      <c r="BM186" s="151" t="s">
        <v>3190</v>
      </c>
    </row>
    <row r="187" spans="2:65" s="11" customFormat="1" ht="22.9" customHeight="1">
      <c r="B187" s="127"/>
      <c r="D187" s="128" t="s">
        <v>73</v>
      </c>
      <c r="E187" s="137" t="s">
        <v>522</v>
      </c>
      <c r="F187" s="137" t="s">
        <v>523</v>
      </c>
      <c r="I187" s="130"/>
      <c r="J187" s="138">
        <f>BK187</f>
        <v>0</v>
      </c>
      <c r="L187" s="127"/>
      <c r="M187" s="132"/>
      <c r="P187" s="133">
        <f>SUM(P188:P190)</f>
        <v>0</v>
      </c>
      <c r="R187" s="133">
        <f>SUM(R188:R190)</f>
        <v>4.8905900000000002E-2</v>
      </c>
      <c r="T187" s="134">
        <f>SUM(T188:T190)</f>
        <v>0</v>
      </c>
      <c r="AR187" s="128" t="s">
        <v>86</v>
      </c>
      <c r="AT187" s="135" t="s">
        <v>73</v>
      </c>
      <c r="AU187" s="135" t="s">
        <v>81</v>
      </c>
      <c r="AY187" s="128" t="s">
        <v>314</v>
      </c>
      <c r="BK187" s="136">
        <f>SUM(BK188:BK190)</f>
        <v>0</v>
      </c>
    </row>
    <row r="188" spans="2:65" s="1" customFormat="1" ht="24.2" customHeight="1">
      <c r="B188" s="28"/>
      <c r="C188" s="139" t="s">
        <v>490</v>
      </c>
      <c r="D188" s="139" t="s">
        <v>316</v>
      </c>
      <c r="E188" s="140" t="s">
        <v>814</v>
      </c>
      <c r="F188" s="141" t="s">
        <v>815</v>
      </c>
      <c r="G188" s="142" t="s">
        <v>376</v>
      </c>
      <c r="H188" s="143">
        <v>20.420000000000002</v>
      </c>
      <c r="I188" s="144"/>
      <c r="J188" s="145">
        <f>ROUND(I188*H188,2)</f>
        <v>0</v>
      </c>
      <c r="K188" s="146"/>
      <c r="L188" s="28"/>
      <c r="M188" s="147" t="s">
        <v>1</v>
      </c>
      <c r="N188" s="148" t="s">
        <v>40</v>
      </c>
      <c r="P188" s="149">
        <f>O188*H188</f>
        <v>0</v>
      </c>
      <c r="Q188" s="149">
        <v>1.17E-3</v>
      </c>
      <c r="R188" s="149">
        <f>Q188*H188</f>
        <v>2.3891400000000004E-2</v>
      </c>
      <c r="S188" s="149">
        <v>0</v>
      </c>
      <c r="T188" s="150">
        <f>S188*H188</f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86</v>
      </c>
      <c r="BK188" s="152">
        <f>ROUND(I188*H188,2)</f>
        <v>0</v>
      </c>
      <c r="BL188" s="13" t="s">
        <v>378</v>
      </c>
      <c r="BM188" s="151" t="s">
        <v>3191</v>
      </c>
    </row>
    <row r="189" spans="2:65" s="1" customFormat="1" ht="24.2" customHeight="1">
      <c r="B189" s="28"/>
      <c r="C189" s="139" t="s">
        <v>494</v>
      </c>
      <c r="D189" s="139" t="s">
        <v>316</v>
      </c>
      <c r="E189" s="140" t="s">
        <v>823</v>
      </c>
      <c r="F189" s="141" t="s">
        <v>824</v>
      </c>
      <c r="G189" s="142" t="s">
        <v>376</v>
      </c>
      <c r="H189" s="143">
        <v>51.05</v>
      </c>
      <c r="I189" s="144"/>
      <c r="J189" s="145">
        <f>ROUND(I189*H189,2)</f>
        <v>0</v>
      </c>
      <c r="K189" s="146"/>
      <c r="L189" s="28"/>
      <c r="M189" s="147" t="s">
        <v>1</v>
      </c>
      <c r="N189" s="148" t="s">
        <v>40</v>
      </c>
      <c r="P189" s="149">
        <f>O189*H189</f>
        <v>0</v>
      </c>
      <c r="Q189" s="149">
        <v>4.8999999999999998E-4</v>
      </c>
      <c r="R189" s="149">
        <f>Q189*H189</f>
        <v>2.5014499999999999E-2</v>
      </c>
      <c r="S189" s="149">
        <v>0</v>
      </c>
      <c r="T189" s="150">
        <f>S189*H189</f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86</v>
      </c>
      <c r="BK189" s="152">
        <f>ROUND(I189*H189,2)</f>
        <v>0</v>
      </c>
      <c r="BL189" s="13" t="s">
        <v>378</v>
      </c>
      <c r="BM189" s="151" t="s">
        <v>3192</v>
      </c>
    </row>
    <row r="190" spans="2:65" s="1" customFormat="1" ht="24.2" customHeight="1">
      <c r="B190" s="28"/>
      <c r="C190" s="139" t="s">
        <v>498</v>
      </c>
      <c r="D190" s="139" t="s">
        <v>316</v>
      </c>
      <c r="E190" s="140" t="s">
        <v>826</v>
      </c>
      <c r="F190" s="141" t="s">
        <v>827</v>
      </c>
      <c r="G190" s="142" t="s">
        <v>333</v>
      </c>
      <c r="H190" s="143">
        <v>4.9000000000000002E-2</v>
      </c>
      <c r="I190" s="144"/>
      <c r="J190" s="145">
        <f>ROUND(I190*H190,2)</f>
        <v>0</v>
      </c>
      <c r="K190" s="146"/>
      <c r="L190" s="28"/>
      <c r="M190" s="153" t="s">
        <v>1</v>
      </c>
      <c r="N190" s="154" t="s">
        <v>40</v>
      </c>
      <c r="O190" s="155"/>
      <c r="P190" s="156">
        <f>O190*H190</f>
        <v>0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86</v>
      </c>
      <c r="BK190" s="152">
        <f>ROUND(I190*H190,2)</f>
        <v>0</v>
      </c>
      <c r="BL190" s="13" t="s">
        <v>378</v>
      </c>
      <c r="BM190" s="151" t="s">
        <v>3193</v>
      </c>
    </row>
    <row r="191" spans="2:65" s="1" customFormat="1" ht="6.95" customHeight="1">
      <c r="B191" s="43"/>
      <c r="C191" s="44"/>
      <c r="D191" s="44"/>
      <c r="E191" s="44"/>
      <c r="F191" s="44"/>
      <c r="G191" s="44"/>
      <c r="H191" s="44"/>
      <c r="I191" s="44"/>
      <c r="J191" s="44"/>
      <c r="K191" s="44"/>
      <c r="L191" s="28"/>
    </row>
  </sheetData>
  <sheetProtection algorithmName="SHA-512" hashValue="Yi087wDNqcu07b6MPnsQqzd82hN8RmbcmA+GX7+5qCojYWBdaMZQk/cssKSnn6Hm90fttrTqXhi+BoNs5K+6tA==" saltValue="MnAeHdPbySjOm9DMaHMBVUWujEw1qMppS9FGEUz/HxBmaHRH87+MoK2OhjtlkC+zV5P+eGqC0K22J9nCw3JJxw==" spinCount="100000" sheet="1" objects="1" scenarios="1" formatColumns="0" formatRows="0" autoFilter="0"/>
  <autoFilter ref="C133:K190" xr:uid="{00000000-0009-0000-0000-000019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18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172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3022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3194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ROUND(J132,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ROUND((SUM(BE132:BE182)),  2)</f>
        <v>0</v>
      </c>
      <c r="G37" s="96"/>
      <c r="H37" s="96"/>
      <c r="I37" s="97">
        <v>0.2</v>
      </c>
      <c r="J37" s="95">
        <f>ROUND(((SUM(BE132:BE182))*I37),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ROUND((SUM(BF132:BF182)),  2)</f>
        <v>0</v>
      </c>
      <c r="G38" s="96"/>
      <c r="H38" s="96"/>
      <c r="I38" s="97">
        <v>0.2</v>
      </c>
      <c r="J38" s="95">
        <f>ROUND(((SUM(BF132:BF182))*I38),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ROUND((SUM(BG132:BG182)),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ROUND((SUM(BH132:BH182)),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ROUND((SUM(BI132:BI182)),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3022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SO.103_ASR4 - Výplňové konštrukcie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J132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hidden="1" customHeight="1">
      <c r="B103" s="114"/>
      <c r="D103" s="115" t="s">
        <v>291</v>
      </c>
      <c r="E103" s="116"/>
      <c r="F103" s="116"/>
      <c r="G103" s="116"/>
      <c r="H103" s="116"/>
      <c r="I103" s="116"/>
      <c r="J103" s="117">
        <f>J140</f>
        <v>0</v>
      </c>
      <c r="L103" s="114"/>
    </row>
    <row r="104" spans="2:47" s="8" customFormat="1" ht="24.95" hidden="1" customHeight="1">
      <c r="B104" s="110"/>
      <c r="D104" s="111" t="s">
        <v>292</v>
      </c>
      <c r="E104" s="112"/>
      <c r="F104" s="112"/>
      <c r="G104" s="112"/>
      <c r="H104" s="112"/>
      <c r="I104" s="112"/>
      <c r="J104" s="113">
        <f>J142</f>
        <v>0</v>
      </c>
      <c r="L104" s="110"/>
    </row>
    <row r="105" spans="2:47" s="9" customFormat="1" ht="19.899999999999999" hidden="1" customHeight="1">
      <c r="B105" s="114"/>
      <c r="D105" s="115" t="s">
        <v>295</v>
      </c>
      <c r="E105" s="116"/>
      <c r="F105" s="116"/>
      <c r="G105" s="116"/>
      <c r="H105" s="116"/>
      <c r="I105" s="116"/>
      <c r="J105" s="117">
        <f>J143</f>
        <v>0</v>
      </c>
      <c r="L105" s="114"/>
    </row>
    <row r="106" spans="2:47" s="9" customFormat="1" ht="19.899999999999999" hidden="1" customHeight="1">
      <c r="B106" s="114"/>
      <c r="D106" s="115" t="s">
        <v>296</v>
      </c>
      <c r="E106" s="116"/>
      <c r="F106" s="116"/>
      <c r="G106" s="116"/>
      <c r="H106" s="116"/>
      <c r="I106" s="116"/>
      <c r="J106" s="117">
        <f>J148</f>
        <v>0</v>
      </c>
      <c r="L106" s="114"/>
    </row>
    <row r="107" spans="2:47" s="9" customFormat="1" ht="19.899999999999999" hidden="1" customHeight="1">
      <c r="B107" s="114"/>
      <c r="D107" s="115" t="s">
        <v>297</v>
      </c>
      <c r="E107" s="116"/>
      <c r="F107" s="116"/>
      <c r="G107" s="116"/>
      <c r="H107" s="116"/>
      <c r="I107" s="116"/>
      <c r="J107" s="117">
        <f>J172</f>
        <v>0</v>
      </c>
      <c r="L107" s="114"/>
    </row>
    <row r="108" spans="2:47" s="9" customFormat="1" ht="19.899999999999999" hidden="1" customHeight="1">
      <c r="B108" s="114"/>
      <c r="D108" s="115" t="s">
        <v>1222</v>
      </c>
      <c r="E108" s="116"/>
      <c r="F108" s="116"/>
      <c r="G108" s="116"/>
      <c r="H108" s="116"/>
      <c r="I108" s="116"/>
      <c r="J108" s="117">
        <f>J179</f>
        <v>0</v>
      </c>
      <c r="L108" s="114"/>
    </row>
    <row r="109" spans="2:47" s="1" customFormat="1" ht="21.75" hidden="1" customHeight="1">
      <c r="B109" s="28"/>
      <c r="L109" s="28"/>
    </row>
    <row r="110" spans="2:47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47" hidden="1"/>
    <row r="112" spans="2:47" hidden="1"/>
    <row r="113" spans="2:12" hidden="1"/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300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301" t="str">
        <f>E7</f>
        <v>Rozšírenie kapacít MŠ Oštepová 1, Košice</v>
      </c>
      <c r="F118" s="302"/>
      <c r="G118" s="302"/>
      <c r="H118" s="302"/>
      <c r="L118" s="28"/>
    </row>
    <row r="119" spans="2:12" ht="12" customHeight="1">
      <c r="B119" s="16"/>
      <c r="C119" s="23" t="s">
        <v>277</v>
      </c>
      <c r="L119" s="16"/>
    </row>
    <row r="120" spans="2:12" ht="16.5" customHeight="1">
      <c r="B120" s="16"/>
      <c r="E120" s="301" t="s">
        <v>278</v>
      </c>
      <c r="F120" s="265"/>
      <c r="G120" s="265"/>
      <c r="H120" s="265"/>
      <c r="L120" s="16"/>
    </row>
    <row r="121" spans="2:12" ht="12" customHeight="1">
      <c r="B121" s="16"/>
      <c r="C121" s="23" t="s">
        <v>279</v>
      </c>
      <c r="L121" s="16"/>
    </row>
    <row r="122" spans="2:12" s="1" customFormat="1" ht="16.5" customHeight="1">
      <c r="B122" s="28"/>
      <c r="E122" s="271" t="s">
        <v>3022</v>
      </c>
      <c r="F122" s="303"/>
      <c r="G122" s="303"/>
      <c r="H122" s="303"/>
      <c r="L122" s="28"/>
    </row>
    <row r="123" spans="2:12" s="1" customFormat="1" ht="12" customHeight="1">
      <c r="B123" s="28"/>
      <c r="C123" s="23" t="s">
        <v>281</v>
      </c>
      <c r="L123" s="28"/>
    </row>
    <row r="124" spans="2:12" s="1" customFormat="1" ht="16.5" customHeight="1">
      <c r="B124" s="28"/>
      <c r="E124" s="289" t="str">
        <f>E13</f>
        <v>SO.103_ASR4 - Výplňové konštrukcie</v>
      </c>
      <c r="F124" s="303"/>
      <c r="G124" s="303"/>
      <c r="H124" s="303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Oštepová 1, Košice</v>
      </c>
      <c r="I126" s="23" t="s">
        <v>21</v>
      </c>
      <c r="J126" s="51" t="str">
        <f>IF(J16="","",J16)</f>
        <v>15. 6. 2022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23</v>
      </c>
      <c r="F128" s="21" t="str">
        <f>E19</f>
        <v>Mesto Košice</v>
      </c>
      <c r="I128" s="23" t="s">
        <v>29</v>
      </c>
      <c r="J128" s="26" t="str">
        <f>E25</f>
        <v xml:space="preserve"> </v>
      </c>
      <c r="L128" s="28"/>
    </row>
    <row r="129" spans="2:65" s="1" customFormat="1" ht="15.2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 xml:space="preserve"> 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301</v>
      </c>
      <c r="D131" s="120" t="s">
        <v>59</v>
      </c>
      <c r="E131" s="120" t="s">
        <v>55</v>
      </c>
      <c r="F131" s="120" t="s">
        <v>56</v>
      </c>
      <c r="G131" s="120" t="s">
        <v>302</v>
      </c>
      <c r="H131" s="120" t="s">
        <v>303</v>
      </c>
      <c r="I131" s="120" t="s">
        <v>304</v>
      </c>
      <c r="J131" s="121" t="s">
        <v>285</v>
      </c>
      <c r="K131" s="122" t="s">
        <v>305</v>
      </c>
      <c r="L131" s="118"/>
      <c r="M131" s="58" t="s">
        <v>1</v>
      </c>
      <c r="N131" s="59" t="s">
        <v>38</v>
      </c>
      <c r="O131" s="59" t="s">
        <v>306</v>
      </c>
      <c r="P131" s="59" t="s">
        <v>307</v>
      </c>
      <c r="Q131" s="59" t="s">
        <v>308</v>
      </c>
      <c r="R131" s="59" t="s">
        <v>309</v>
      </c>
      <c r="S131" s="59" t="s">
        <v>310</v>
      </c>
      <c r="T131" s="60" t="s">
        <v>311</v>
      </c>
    </row>
    <row r="132" spans="2:65" s="1" customFormat="1" ht="22.9" customHeight="1">
      <c r="B132" s="28"/>
      <c r="C132" s="63" t="s">
        <v>286</v>
      </c>
      <c r="J132" s="123">
        <f>BK132</f>
        <v>0</v>
      </c>
      <c r="L132" s="28"/>
      <c r="M132" s="61"/>
      <c r="N132" s="52"/>
      <c r="O132" s="52"/>
      <c r="P132" s="124">
        <f>P133+P142</f>
        <v>0</v>
      </c>
      <c r="Q132" s="52"/>
      <c r="R132" s="124">
        <f>R133+R142</f>
        <v>5.0998424</v>
      </c>
      <c r="S132" s="52"/>
      <c r="T132" s="125">
        <f>T133+T142</f>
        <v>0</v>
      </c>
      <c r="AT132" s="13" t="s">
        <v>73</v>
      </c>
      <c r="AU132" s="13" t="s">
        <v>287</v>
      </c>
      <c r="BK132" s="126">
        <f>BK133+BK142</f>
        <v>0</v>
      </c>
    </row>
    <row r="133" spans="2:65" s="11" customFormat="1" ht="25.9" customHeight="1">
      <c r="B133" s="127"/>
      <c r="D133" s="128" t="s">
        <v>73</v>
      </c>
      <c r="E133" s="129" t="s">
        <v>312</v>
      </c>
      <c r="F133" s="129" t="s">
        <v>313</v>
      </c>
      <c r="I133" s="130"/>
      <c r="J133" s="131">
        <f>BK133</f>
        <v>0</v>
      </c>
      <c r="L133" s="127"/>
      <c r="M133" s="132"/>
      <c r="P133" s="133">
        <f>P134+P140</f>
        <v>0</v>
      </c>
      <c r="R133" s="133">
        <f>R134+R140</f>
        <v>2.0065600000000003</v>
      </c>
      <c r="T133" s="134">
        <f>T134+T140</f>
        <v>0</v>
      </c>
      <c r="AR133" s="128" t="s">
        <v>81</v>
      </c>
      <c r="AT133" s="135" t="s">
        <v>73</v>
      </c>
      <c r="AU133" s="135" t="s">
        <v>74</v>
      </c>
      <c r="AY133" s="128" t="s">
        <v>314</v>
      </c>
      <c r="BK133" s="136">
        <f>BK134+BK140</f>
        <v>0</v>
      </c>
    </row>
    <row r="134" spans="2:65" s="11" customFormat="1" ht="22.9" customHeight="1">
      <c r="B134" s="127"/>
      <c r="D134" s="128" t="s">
        <v>73</v>
      </c>
      <c r="E134" s="137" t="s">
        <v>337</v>
      </c>
      <c r="F134" s="137" t="s">
        <v>586</v>
      </c>
      <c r="I134" s="130"/>
      <c r="J134" s="138">
        <f>BK134</f>
        <v>0</v>
      </c>
      <c r="L134" s="127"/>
      <c r="M134" s="132"/>
      <c r="P134" s="133">
        <f>SUM(P135:P139)</f>
        <v>0</v>
      </c>
      <c r="R134" s="133">
        <f>SUM(R135:R139)</f>
        <v>2.0065600000000003</v>
      </c>
      <c r="T134" s="134">
        <f>SUM(T135:T139)</f>
        <v>0</v>
      </c>
      <c r="AR134" s="128" t="s">
        <v>81</v>
      </c>
      <c r="AT134" s="135" t="s">
        <v>73</v>
      </c>
      <c r="AU134" s="135" t="s">
        <v>81</v>
      </c>
      <c r="AY134" s="128" t="s">
        <v>314</v>
      </c>
      <c r="BK134" s="136">
        <f>SUM(BK135:BK139)</f>
        <v>0</v>
      </c>
    </row>
    <row r="135" spans="2:65" s="1" customFormat="1" ht="24.2" customHeight="1">
      <c r="B135" s="28"/>
      <c r="C135" s="139" t="s">
        <v>81</v>
      </c>
      <c r="D135" s="139" t="s">
        <v>316</v>
      </c>
      <c r="E135" s="140" t="s">
        <v>831</v>
      </c>
      <c r="F135" s="141" t="s">
        <v>832</v>
      </c>
      <c r="G135" s="142" t="s">
        <v>396</v>
      </c>
      <c r="H135" s="143">
        <v>12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0.10896</v>
      </c>
      <c r="R135" s="149">
        <f>Q135*H135</f>
        <v>1.30752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3195</v>
      </c>
    </row>
    <row r="136" spans="2:65" s="1" customFormat="1" ht="24.2" customHeight="1">
      <c r="B136" s="28"/>
      <c r="C136" s="139" t="s">
        <v>86</v>
      </c>
      <c r="D136" s="139" t="s">
        <v>316</v>
      </c>
      <c r="E136" s="140" t="s">
        <v>834</v>
      </c>
      <c r="F136" s="141" t="s">
        <v>835</v>
      </c>
      <c r="G136" s="142" t="s">
        <v>396</v>
      </c>
      <c r="H136" s="143">
        <v>8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3.9640000000000002E-2</v>
      </c>
      <c r="R136" s="149">
        <f>Q136*H136</f>
        <v>0.31712000000000001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3196</v>
      </c>
    </row>
    <row r="137" spans="2:65" s="1" customFormat="1" ht="24.2" customHeight="1">
      <c r="B137" s="28"/>
      <c r="C137" s="158" t="s">
        <v>90</v>
      </c>
      <c r="D137" s="158" t="s">
        <v>644</v>
      </c>
      <c r="E137" s="159" t="s">
        <v>3197</v>
      </c>
      <c r="F137" s="160" t="s">
        <v>3198</v>
      </c>
      <c r="G137" s="161" t="s">
        <v>396</v>
      </c>
      <c r="H137" s="162">
        <v>8</v>
      </c>
      <c r="I137" s="163"/>
      <c r="J137" s="164">
        <f>ROUND(I137*H137,2)</f>
        <v>0</v>
      </c>
      <c r="K137" s="165"/>
      <c r="L137" s="166"/>
      <c r="M137" s="167" t="s">
        <v>1</v>
      </c>
      <c r="N137" s="168" t="s">
        <v>40</v>
      </c>
      <c r="P137" s="149">
        <f>O137*H137</f>
        <v>0</v>
      </c>
      <c r="Q137" s="149">
        <v>0.01</v>
      </c>
      <c r="R137" s="149">
        <f>Q137*H137</f>
        <v>0.08</v>
      </c>
      <c r="S137" s="149">
        <v>0</v>
      </c>
      <c r="T137" s="150">
        <f>S137*H137</f>
        <v>0</v>
      </c>
      <c r="AR137" s="151" t="s">
        <v>346</v>
      </c>
      <c r="AT137" s="151" t="s">
        <v>644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3199</v>
      </c>
    </row>
    <row r="138" spans="2:65" s="1" customFormat="1" ht="24.2" customHeight="1">
      <c r="B138" s="28"/>
      <c r="C138" s="139" t="s">
        <v>95</v>
      </c>
      <c r="D138" s="139" t="s">
        <v>316</v>
      </c>
      <c r="E138" s="140" t="s">
        <v>3200</v>
      </c>
      <c r="F138" s="141" t="s">
        <v>3201</v>
      </c>
      <c r="G138" s="142" t="s">
        <v>396</v>
      </c>
      <c r="H138" s="143">
        <v>4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4.548E-2</v>
      </c>
      <c r="R138" s="149">
        <f>Q138*H138</f>
        <v>0.18192</v>
      </c>
      <c r="S138" s="149">
        <v>0</v>
      </c>
      <c r="T138" s="150">
        <f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3202</v>
      </c>
    </row>
    <row r="139" spans="2:65" s="1" customFormat="1" ht="24.2" customHeight="1">
      <c r="B139" s="28"/>
      <c r="C139" s="158" t="s">
        <v>330</v>
      </c>
      <c r="D139" s="158" t="s">
        <v>644</v>
      </c>
      <c r="E139" s="159" t="s">
        <v>3203</v>
      </c>
      <c r="F139" s="160" t="s">
        <v>3204</v>
      </c>
      <c r="G139" s="161" t="s">
        <v>396</v>
      </c>
      <c r="H139" s="162">
        <v>4</v>
      </c>
      <c r="I139" s="163"/>
      <c r="J139" s="164">
        <f>ROUND(I139*H139,2)</f>
        <v>0</v>
      </c>
      <c r="K139" s="165"/>
      <c r="L139" s="166"/>
      <c r="M139" s="167" t="s">
        <v>1</v>
      </c>
      <c r="N139" s="168" t="s">
        <v>40</v>
      </c>
      <c r="P139" s="149">
        <f>O139*H139</f>
        <v>0</v>
      </c>
      <c r="Q139" s="149">
        <v>0.03</v>
      </c>
      <c r="R139" s="149">
        <f>Q139*H139</f>
        <v>0.12</v>
      </c>
      <c r="S139" s="149">
        <v>0</v>
      </c>
      <c r="T139" s="150">
        <f>S139*H139</f>
        <v>0</v>
      </c>
      <c r="AR139" s="151" t="s">
        <v>346</v>
      </c>
      <c r="AT139" s="151" t="s">
        <v>644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3205</v>
      </c>
    </row>
    <row r="140" spans="2:65" s="11" customFormat="1" ht="22.9" customHeight="1">
      <c r="B140" s="127"/>
      <c r="D140" s="128" t="s">
        <v>73</v>
      </c>
      <c r="E140" s="137" t="s">
        <v>502</v>
      </c>
      <c r="F140" s="137" t="s">
        <v>503</v>
      </c>
      <c r="I140" s="130"/>
      <c r="J140" s="138">
        <f>BK140</f>
        <v>0</v>
      </c>
      <c r="L140" s="127"/>
      <c r="M140" s="132"/>
      <c r="P140" s="133">
        <f>P141</f>
        <v>0</v>
      </c>
      <c r="R140" s="133">
        <f>R141</f>
        <v>0</v>
      </c>
      <c r="T140" s="134">
        <f>T141</f>
        <v>0</v>
      </c>
      <c r="AR140" s="128" t="s">
        <v>81</v>
      </c>
      <c r="AT140" s="135" t="s">
        <v>73</v>
      </c>
      <c r="AU140" s="135" t="s">
        <v>81</v>
      </c>
      <c r="AY140" s="128" t="s">
        <v>314</v>
      </c>
      <c r="BK140" s="136">
        <f>BK141</f>
        <v>0</v>
      </c>
    </row>
    <row r="141" spans="2:65" s="1" customFormat="1" ht="24.2" customHeight="1">
      <c r="B141" s="28"/>
      <c r="C141" s="139" t="s">
        <v>337</v>
      </c>
      <c r="D141" s="139" t="s">
        <v>316</v>
      </c>
      <c r="E141" s="140" t="s">
        <v>3118</v>
      </c>
      <c r="F141" s="141" t="s">
        <v>3119</v>
      </c>
      <c r="G141" s="142" t="s">
        <v>333</v>
      </c>
      <c r="H141" s="143">
        <v>2.0070000000000001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3206</v>
      </c>
    </row>
    <row r="142" spans="2:65" s="11" customFormat="1" ht="25.9" customHeight="1">
      <c r="B142" s="127"/>
      <c r="D142" s="128" t="s">
        <v>73</v>
      </c>
      <c r="E142" s="129" t="s">
        <v>508</v>
      </c>
      <c r="F142" s="129" t="s">
        <v>509</v>
      </c>
      <c r="I142" s="130"/>
      <c r="J142" s="131">
        <f>BK142</f>
        <v>0</v>
      </c>
      <c r="L142" s="127"/>
      <c r="M142" s="132"/>
      <c r="P142" s="133">
        <f>P143+P148+P172+P179</f>
        <v>0</v>
      </c>
      <c r="R142" s="133">
        <f>R143+R148+R172+R179</f>
        <v>3.0932824000000001</v>
      </c>
      <c r="T142" s="134">
        <f>T143+T148+T172+T179</f>
        <v>0</v>
      </c>
      <c r="AR142" s="128" t="s">
        <v>86</v>
      </c>
      <c r="AT142" s="135" t="s">
        <v>73</v>
      </c>
      <c r="AU142" s="135" t="s">
        <v>74</v>
      </c>
      <c r="AY142" s="128" t="s">
        <v>314</v>
      </c>
      <c r="BK142" s="136">
        <f>BK143+BK148+BK172+BK179</f>
        <v>0</v>
      </c>
    </row>
    <row r="143" spans="2:65" s="11" customFormat="1" ht="22.9" customHeight="1">
      <c r="B143" s="127"/>
      <c r="D143" s="128" t="s">
        <v>73</v>
      </c>
      <c r="E143" s="137" t="s">
        <v>522</v>
      </c>
      <c r="F143" s="137" t="s">
        <v>523</v>
      </c>
      <c r="I143" s="130"/>
      <c r="J143" s="138">
        <f>BK143</f>
        <v>0</v>
      </c>
      <c r="L143" s="127"/>
      <c r="M143" s="132"/>
      <c r="P143" s="133">
        <f>SUM(P144:P147)</f>
        <v>0</v>
      </c>
      <c r="R143" s="133">
        <f>SUM(R144:R147)</f>
        <v>5.0909999999999997E-2</v>
      </c>
      <c r="T143" s="134">
        <f>SUM(T144:T147)</f>
        <v>0</v>
      </c>
      <c r="AR143" s="128" t="s">
        <v>86</v>
      </c>
      <c r="AT143" s="135" t="s">
        <v>73</v>
      </c>
      <c r="AU143" s="135" t="s">
        <v>81</v>
      </c>
      <c r="AY143" s="128" t="s">
        <v>314</v>
      </c>
      <c r="BK143" s="136">
        <f>SUM(BK144:BK147)</f>
        <v>0</v>
      </c>
    </row>
    <row r="144" spans="2:65" s="1" customFormat="1" ht="24.2" customHeight="1">
      <c r="B144" s="28"/>
      <c r="C144" s="139" t="s">
        <v>342</v>
      </c>
      <c r="D144" s="139" t="s">
        <v>316</v>
      </c>
      <c r="E144" s="140" t="s">
        <v>3207</v>
      </c>
      <c r="F144" s="141" t="s">
        <v>3208</v>
      </c>
      <c r="G144" s="142" t="s">
        <v>376</v>
      </c>
      <c r="H144" s="143">
        <v>12.6</v>
      </c>
      <c r="I144" s="144"/>
      <c r="J144" s="145">
        <f>ROUND(I144*H144,2)</f>
        <v>0</v>
      </c>
      <c r="K144" s="146"/>
      <c r="L144" s="28"/>
      <c r="M144" s="147" t="s">
        <v>1</v>
      </c>
      <c r="N144" s="148" t="s">
        <v>40</v>
      </c>
      <c r="P144" s="149">
        <f>O144*H144</f>
        <v>0</v>
      </c>
      <c r="Q144" s="149">
        <v>2.7E-4</v>
      </c>
      <c r="R144" s="149">
        <f>Q144*H144</f>
        <v>3.4020000000000001E-3</v>
      </c>
      <c r="S144" s="149">
        <v>0</v>
      </c>
      <c r="T144" s="150">
        <f>S144*H144</f>
        <v>0</v>
      </c>
      <c r="AR144" s="151" t="s">
        <v>378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378</v>
      </c>
      <c r="BM144" s="151" t="s">
        <v>3209</v>
      </c>
    </row>
    <row r="145" spans="2:65" s="1" customFormat="1" ht="24.2" customHeight="1">
      <c r="B145" s="28"/>
      <c r="C145" s="139" t="s">
        <v>346</v>
      </c>
      <c r="D145" s="139" t="s">
        <v>316</v>
      </c>
      <c r="E145" s="140" t="s">
        <v>3210</v>
      </c>
      <c r="F145" s="141" t="s">
        <v>3211</v>
      </c>
      <c r="G145" s="142" t="s">
        <v>376</v>
      </c>
      <c r="H145" s="143">
        <v>57.5</v>
      </c>
      <c r="I145" s="144"/>
      <c r="J145" s="145">
        <f>ROUND(I145*H145,2)</f>
        <v>0</v>
      </c>
      <c r="K145" s="146"/>
      <c r="L145" s="28"/>
      <c r="M145" s="147" t="s">
        <v>1</v>
      </c>
      <c r="N145" s="148" t="s">
        <v>40</v>
      </c>
      <c r="P145" s="149">
        <f>O145*H145</f>
        <v>0</v>
      </c>
      <c r="Q145" s="149">
        <v>3.6999999999999999E-4</v>
      </c>
      <c r="R145" s="149">
        <f>Q145*H145</f>
        <v>2.1274999999999999E-2</v>
      </c>
      <c r="S145" s="149">
        <v>0</v>
      </c>
      <c r="T145" s="150">
        <f>S145*H145</f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3" t="s">
        <v>86</v>
      </c>
      <c r="BK145" s="152">
        <f>ROUND(I145*H145,2)</f>
        <v>0</v>
      </c>
      <c r="BL145" s="13" t="s">
        <v>378</v>
      </c>
      <c r="BM145" s="151" t="s">
        <v>3212</v>
      </c>
    </row>
    <row r="146" spans="2:65" s="1" customFormat="1" ht="24.2" customHeight="1">
      <c r="B146" s="28"/>
      <c r="C146" s="139" t="s">
        <v>335</v>
      </c>
      <c r="D146" s="139" t="s">
        <v>316</v>
      </c>
      <c r="E146" s="140" t="s">
        <v>3213</v>
      </c>
      <c r="F146" s="141" t="s">
        <v>3214</v>
      </c>
      <c r="G146" s="142" t="s">
        <v>376</v>
      </c>
      <c r="H146" s="143">
        <v>70.900000000000006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3.6999999999999999E-4</v>
      </c>
      <c r="R146" s="149">
        <f>Q146*H146</f>
        <v>2.6233000000000003E-2</v>
      </c>
      <c r="S146" s="149">
        <v>0</v>
      </c>
      <c r="T146" s="150">
        <f>S146*H146</f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378</v>
      </c>
      <c r="BM146" s="151" t="s">
        <v>3215</v>
      </c>
    </row>
    <row r="147" spans="2:65" s="1" customFormat="1" ht="24.2" customHeight="1">
      <c r="B147" s="28"/>
      <c r="C147" s="139" t="s">
        <v>353</v>
      </c>
      <c r="D147" s="139" t="s">
        <v>316</v>
      </c>
      <c r="E147" s="140" t="s">
        <v>826</v>
      </c>
      <c r="F147" s="141" t="s">
        <v>827</v>
      </c>
      <c r="G147" s="142" t="s">
        <v>333</v>
      </c>
      <c r="H147" s="143">
        <v>5.0999999999999997E-2</v>
      </c>
      <c r="I147" s="144"/>
      <c r="J147" s="145">
        <f>ROUND(I147*H147,2)</f>
        <v>0</v>
      </c>
      <c r="K147" s="146"/>
      <c r="L147" s="28"/>
      <c r="M147" s="147" t="s">
        <v>1</v>
      </c>
      <c r="N147" s="148" t="s">
        <v>40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378</v>
      </c>
      <c r="BM147" s="151" t="s">
        <v>3216</v>
      </c>
    </row>
    <row r="148" spans="2:65" s="11" customFormat="1" ht="22.9" customHeight="1">
      <c r="B148" s="127"/>
      <c r="D148" s="128" t="s">
        <v>73</v>
      </c>
      <c r="E148" s="137" t="s">
        <v>536</v>
      </c>
      <c r="F148" s="137" t="s">
        <v>537</v>
      </c>
      <c r="I148" s="130"/>
      <c r="J148" s="138">
        <f>BK148</f>
        <v>0</v>
      </c>
      <c r="L148" s="127"/>
      <c r="M148" s="132"/>
      <c r="P148" s="133">
        <f>SUM(P149:P171)</f>
        <v>0</v>
      </c>
      <c r="R148" s="133">
        <f>SUM(R149:R171)</f>
        <v>2.3324380000000002</v>
      </c>
      <c r="T148" s="134">
        <f>SUM(T149:T171)</f>
        <v>0</v>
      </c>
      <c r="AR148" s="128" t="s">
        <v>86</v>
      </c>
      <c r="AT148" s="135" t="s">
        <v>73</v>
      </c>
      <c r="AU148" s="135" t="s">
        <v>81</v>
      </c>
      <c r="AY148" s="128" t="s">
        <v>314</v>
      </c>
      <c r="BK148" s="136">
        <f>SUM(BK149:BK171)</f>
        <v>0</v>
      </c>
    </row>
    <row r="149" spans="2:65" s="1" customFormat="1" ht="16.5" customHeight="1">
      <c r="B149" s="28"/>
      <c r="C149" s="139" t="s">
        <v>357</v>
      </c>
      <c r="D149" s="139" t="s">
        <v>316</v>
      </c>
      <c r="E149" s="140" t="s">
        <v>867</v>
      </c>
      <c r="F149" s="141" t="s">
        <v>868</v>
      </c>
      <c r="G149" s="142" t="s">
        <v>376</v>
      </c>
      <c r="H149" s="143">
        <v>185.92</v>
      </c>
      <c r="I149" s="144"/>
      <c r="J149" s="145">
        <f t="shared" ref="J149:J171" si="0">ROUND(I149*H149,2)</f>
        <v>0</v>
      </c>
      <c r="K149" s="146"/>
      <c r="L149" s="28"/>
      <c r="M149" s="147" t="s">
        <v>1</v>
      </c>
      <c r="N149" s="148" t="s">
        <v>40</v>
      </c>
      <c r="P149" s="149">
        <f t="shared" ref="P149:P171" si="1">O149*H149</f>
        <v>0</v>
      </c>
      <c r="Q149" s="149">
        <v>1.25E-4</v>
      </c>
      <c r="R149" s="149">
        <f t="shared" ref="R149:R171" si="2">Q149*H149</f>
        <v>2.324E-2</v>
      </c>
      <c r="S149" s="149">
        <v>0</v>
      </c>
      <c r="T149" s="150">
        <f t="shared" ref="T149:T171" si="3">S149*H149</f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ref="BE149:BE171" si="4">IF(N149="základná",J149,0)</f>
        <v>0</v>
      </c>
      <c r="BF149" s="152">
        <f t="shared" ref="BF149:BF171" si="5">IF(N149="znížená",J149,0)</f>
        <v>0</v>
      </c>
      <c r="BG149" s="152">
        <f t="shared" ref="BG149:BG171" si="6">IF(N149="zákl. prenesená",J149,0)</f>
        <v>0</v>
      </c>
      <c r="BH149" s="152">
        <f t="shared" ref="BH149:BH171" si="7">IF(N149="zníž. prenesená",J149,0)</f>
        <v>0</v>
      </c>
      <c r="BI149" s="152">
        <f t="shared" ref="BI149:BI171" si="8">IF(N149="nulová",J149,0)</f>
        <v>0</v>
      </c>
      <c r="BJ149" s="13" t="s">
        <v>86</v>
      </c>
      <c r="BK149" s="152">
        <f t="shared" ref="BK149:BK171" si="9">ROUND(I149*H149,2)</f>
        <v>0</v>
      </c>
      <c r="BL149" s="13" t="s">
        <v>378</v>
      </c>
      <c r="BM149" s="151" t="s">
        <v>3217</v>
      </c>
    </row>
    <row r="150" spans="2:65" s="1" customFormat="1" ht="37.9" customHeight="1">
      <c r="B150" s="28"/>
      <c r="C150" s="158" t="s">
        <v>361</v>
      </c>
      <c r="D150" s="158" t="s">
        <v>644</v>
      </c>
      <c r="E150" s="159" t="s">
        <v>3218</v>
      </c>
      <c r="F150" s="160" t="s">
        <v>3219</v>
      </c>
      <c r="G150" s="161" t="s">
        <v>396</v>
      </c>
      <c r="H150" s="162">
        <v>20</v>
      </c>
      <c r="I150" s="163"/>
      <c r="J150" s="164">
        <f t="shared" si="0"/>
        <v>0</v>
      </c>
      <c r="K150" s="165"/>
      <c r="L150" s="166"/>
      <c r="M150" s="167" t="s">
        <v>1</v>
      </c>
      <c r="N150" s="168" t="s">
        <v>40</v>
      </c>
      <c r="P150" s="149">
        <f t="shared" si="1"/>
        <v>0</v>
      </c>
      <c r="Q150" s="149">
        <v>5.6950000000000001E-2</v>
      </c>
      <c r="R150" s="149">
        <f t="shared" si="2"/>
        <v>1.139</v>
      </c>
      <c r="S150" s="149">
        <v>0</v>
      </c>
      <c r="T150" s="150">
        <f t="shared" si="3"/>
        <v>0</v>
      </c>
      <c r="AR150" s="151" t="s">
        <v>442</v>
      </c>
      <c r="AT150" s="151" t="s">
        <v>644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378</v>
      </c>
      <c r="BM150" s="151" t="s">
        <v>3220</v>
      </c>
    </row>
    <row r="151" spans="2:65" s="1" customFormat="1" ht="33" customHeight="1">
      <c r="B151" s="28"/>
      <c r="C151" s="158" t="s">
        <v>365</v>
      </c>
      <c r="D151" s="158" t="s">
        <v>644</v>
      </c>
      <c r="E151" s="159" t="s">
        <v>3221</v>
      </c>
      <c r="F151" s="160" t="s">
        <v>3222</v>
      </c>
      <c r="G151" s="161" t="s">
        <v>396</v>
      </c>
      <c r="H151" s="162">
        <v>4</v>
      </c>
      <c r="I151" s="163"/>
      <c r="J151" s="164">
        <f t="shared" si="0"/>
        <v>0</v>
      </c>
      <c r="K151" s="165"/>
      <c r="L151" s="166"/>
      <c r="M151" s="167" t="s">
        <v>1</v>
      </c>
      <c r="N151" s="168" t="s">
        <v>40</v>
      </c>
      <c r="P151" s="149">
        <f t="shared" si="1"/>
        <v>0</v>
      </c>
      <c r="Q151" s="149">
        <v>3.6159999999999998E-2</v>
      </c>
      <c r="R151" s="149">
        <f t="shared" si="2"/>
        <v>0.14463999999999999</v>
      </c>
      <c r="S151" s="149">
        <v>0</v>
      </c>
      <c r="T151" s="150">
        <f t="shared" si="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378</v>
      </c>
      <c r="BM151" s="151" t="s">
        <v>3223</v>
      </c>
    </row>
    <row r="152" spans="2:65" s="1" customFormat="1" ht="33" customHeight="1">
      <c r="B152" s="28"/>
      <c r="C152" s="158" t="s">
        <v>369</v>
      </c>
      <c r="D152" s="158" t="s">
        <v>644</v>
      </c>
      <c r="E152" s="159" t="s">
        <v>3224</v>
      </c>
      <c r="F152" s="160" t="s">
        <v>3225</v>
      </c>
      <c r="G152" s="161" t="s">
        <v>396</v>
      </c>
      <c r="H152" s="162">
        <v>8</v>
      </c>
      <c r="I152" s="163"/>
      <c r="J152" s="164">
        <f t="shared" si="0"/>
        <v>0</v>
      </c>
      <c r="K152" s="165"/>
      <c r="L152" s="166"/>
      <c r="M152" s="167" t="s">
        <v>1</v>
      </c>
      <c r="N152" s="168" t="s">
        <v>40</v>
      </c>
      <c r="P152" s="149">
        <f t="shared" si="1"/>
        <v>0</v>
      </c>
      <c r="Q152" s="149">
        <v>2.7119999999999998E-2</v>
      </c>
      <c r="R152" s="149">
        <f t="shared" si="2"/>
        <v>0.21695999999999999</v>
      </c>
      <c r="S152" s="149">
        <v>0</v>
      </c>
      <c r="T152" s="150">
        <f t="shared" si="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3226</v>
      </c>
    </row>
    <row r="153" spans="2:65" s="1" customFormat="1" ht="24.2" customHeight="1">
      <c r="B153" s="28"/>
      <c r="C153" s="139" t="s">
        <v>373</v>
      </c>
      <c r="D153" s="139" t="s">
        <v>316</v>
      </c>
      <c r="E153" s="140" t="s">
        <v>885</v>
      </c>
      <c r="F153" s="141" t="s">
        <v>886</v>
      </c>
      <c r="G153" s="142" t="s">
        <v>376</v>
      </c>
      <c r="H153" s="143">
        <v>21.6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2.1000000000000001E-4</v>
      </c>
      <c r="R153" s="149">
        <f t="shared" si="2"/>
        <v>4.5360000000000001E-3</v>
      </c>
      <c r="S153" s="149">
        <v>0</v>
      </c>
      <c r="T153" s="150">
        <f t="shared" si="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3227</v>
      </c>
    </row>
    <row r="154" spans="2:65" s="1" customFormat="1" ht="37.9" customHeight="1">
      <c r="B154" s="28"/>
      <c r="C154" s="158" t="s">
        <v>378</v>
      </c>
      <c r="D154" s="158" t="s">
        <v>644</v>
      </c>
      <c r="E154" s="159" t="s">
        <v>888</v>
      </c>
      <c r="F154" s="160" t="s">
        <v>889</v>
      </c>
      <c r="G154" s="161" t="s">
        <v>376</v>
      </c>
      <c r="H154" s="162">
        <v>22.68</v>
      </c>
      <c r="I154" s="163"/>
      <c r="J154" s="164">
        <f t="shared" si="0"/>
        <v>0</v>
      </c>
      <c r="K154" s="165"/>
      <c r="L154" s="166"/>
      <c r="M154" s="167" t="s">
        <v>1</v>
      </c>
      <c r="N154" s="168" t="s">
        <v>40</v>
      </c>
      <c r="P154" s="149">
        <f t="shared" si="1"/>
        <v>0</v>
      </c>
      <c r="Q154" s="149">
        <v>1E-4</v>
      </c>
      <c r="R154" s="149">
        <f t="shared" si="2"/>
        <v>2.2680000000000001E-3</v>
      </c>
      <c r="S154" s="149">
        <v>0</v>
      </c>
      <c r="T154" s="150">
        <f t="shared" si="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378</v>
      </c>
      <c r="BM154" s="151" t="s">
        <v>3228</v>
      </c>
    </row>
    <row r="155" spans="2:65" s="1" customFormat="1" ht="37.9" customHeight="1">
      <c r="B155" s="28"/>
      <c r="C155" s="158" t="s">
        <v>382</v>
      </c>
      <c r="D155" s="158" t="s">
        <v>644</v>
      </c>
      <c r="E155" s="159" t="s">
        <v>891</v>
      </c>
      <c r="F155" s="160" t="s">
        <v>892</v>
      </c>
      <c r="G155" s="161" t="s">
        <v>376</v>
      </c>
      <c r="H155" s="162">
        <v>22.68</v>
      </c>
      <c r="I155" s="163"/>
      <c r="J155" s="164">
        <f t="shared" si="0"/>
        <v>0</v>
      </c>
      <c r="K155" s="165"/>
      <c r="L155" s="166"/>
      <c r="M155" s="167" t="s">
        <v>1</v>
      </c>
      <c r="N155" s="168" t="s">
        <v>40</v>
      </c>
      <c r="P155" s="149">
        <f t="shared" si="1"/>
        <v>0</v>
      </c>
      <c r="Q155" s="149">
        <v>1E-4</v>
      </c>
      <c r="R155" s="149">
        <f t="shared" si="2"/>
        <v>2.2680000000000001E-3</v>
      </c>
      <c r="S155" s="149">
        <v>0</v>
      </c>
      <c r="T155" s="150">
        <f t="shared" si="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378</v>
      </c>
      <c r="BM155" s="151" t="s">
        <v>3229</v>
      </c>
    </row>
    <row r="156" spans="2:65" s="1" customFormat="1" ht="24.2" customHeight="1">
      <c r="B156" s="28"/>
      <c r="C156" s="158" t="s">
        <v>386</v>
      </c>
      <c r="D156" s="158" t="s">
        <v>644</v>
      </c>
      <c r="E156" s="159" t="s">
        <v>3230</v>
      </c>
      <c r="F156" s="160" t="s">
        <v>3231</v>
      </c>
      <c r="G156" s="161" t="s">
        <v>396</v>
      </c>
      <c r="H156" s="162">
        <v>6</v>
      </c>
      <c r="I156" s="163"/>
      <c r="J156" s="164">
        <f t="shared" si="0"/>
        <v>0</v>
      </c>
      <c r="K156" s="165"/>
      <c r="L156" s="166"/>
      <c r="M156" s="167" t="s">
        <v>1</v>
      </c>
      <c r="N156" s="168" t="s">
        <v>40</v>
      </c>
      <c r="P156" s="149">
        <f t="shared" si="1"/>
        <v>0</v>
      </c>
      <c r="Q156" s="149">
        <v>3.6999999999999998E-2</v>
      </c>
      <c r="R156" s="149">
        <f t="shared" si="2"/>
        <v>0.22199999999999998</v>
      </c>
      <c r="S156" s="149">
        <v>0</v>
      </c>
      <c r="T156" s="150">
        <f t="shared" si="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378</v>
      </c>
      <c r="BM156" s="151" t="s">
        <v>3232</v>
      </c>
    </row>
    <row r="157" spans="2:65" s="1" customFormat="1" ht="33" customHeight="1">
      <c r="B157" s="28"/>
      <c r="C157" s="139" t="s">
        <v>390</v>
      </c>
      <c r="D157" s="139" t="s">
        <v>316</v>
      </c>
      <c r="E157" s="140" t="s">
        <v>906</v>
      </c>
      <c r="F157" s="141" t="s">
        <v>907</v>
      </c>
      <c r="G157" s="142" t="s">
        <v>396</v>
      </c>
      <c r="H157" s="143">
        <v>9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378</v>
      </c>
      <c r="BM157" s="151" t="s">
        <v>3233</v>
      </c>
    </row>
    <row r="158" spans="2:65" s="1" customFormat="1" ht="24.2" customHeight="1">
      <c r="B158" s="28"/>
      <c r="C158" s="158" t="s">
        <v>7</v>
      </c>
      <c r="D158" s="158" t="s">
        <v>644</v>
      </c>
      <c r="E158" s="159" t="s">
        <v>909</v>
      </c>
      <c r="F158" s="160" t="s">
        <v>910</v>
      </c>
      <c r="G158" s="161" t="s">
        <v>396</v>
      </c>
      <c r="H158" s="162">
        <v>9</v>
      </c>
      <c r="I158" s="163"/>
      <c r="J158" s="164">
        <f t="shared" si="0"/>
        <v>0</v>
      </c>
      <c r="K158" s="165"/>
      <c r="L158" s="166"/>
      <c r="M158" s="167" t="s">
        <v>1</v>
      </c>
      <c r="N158" s="168" t="s">
        <v>40</v>
      </c>
      <c r="P158" s="149">
        <f t="shared" si="1"/>
        <v>0</v>
      </c>
      <c r="Q158" s="149">
        <v>1E-3</v>
      </c>
      <c r="R158" s="149">
        <f t="shared" si="2"/>
        <v>9.0000000000000011E-3</v>
      </c>
      <c r="S158" s="149">
        <v>0</v>
      </c>
      <c r="T158" s="150">
        <f t="shared" si="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3234</v>
      </c>
    </row>
    <row r="159" spans="2:65" s="1" customFormat="1" ht="24.2" customHeight="1">
      <c r="B159" s="28"/>
      <c r="C159" s="158" t="s">
        <v>398</v>
      </c>
      <c r="D159" s="158" t="s">
        <v>644</v>
      </c>
      <c r="E159" s="159" t="s">
        <v>912</v>
      </c>
      <c r="F159" s="160" t="s">
        <v>913</v>
      </c>
      <c r="G159" s="161" t="s">
        <v>396</v>
      </c>
      <c r="H159" s="162">
        <v>9</v>
      </c>
      <c r="I159" s="163"/>
      <c r="J159" s="164">
        <f t="shared" si="0"/>
        <v>0</v>
      </c>
      <c r="K159" s="165"/>
      <c r="L159" s="166"/>
      <c r="M159" s="167" t="s">
        <v>1</v>
      </c>
      <c r="N159" s="168" t="s">
        <v>40</v>
      </c>
      <c r="P159" s="149">
        <f t="shared" si="1"/>
        <v>0</v>
      </c>
      <c r="Q159" s="149">
        <v>3.8999999999999999E-4</v>
      </c>
      <c r="R159" s="149">
        <f t="shared" si="2"/>
        <v>3.5100000000000001E-3</v>
      </c>
      <c r="S159" s="149">
        <v>0</v>
      </c>
      <c r="T159" s="150">
        <f t="shared" si="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378</v>
      </c>
      <c r="BM159" s="151" t="s">
        <v>3235</v>
      </c>
    </row>
    <row r="160" spans="2:65" s="1" customFormat="1" ht="37.9" customHeight="1">
      <c r="B160" s="28"/>
      <c r="C160" s="158" t="s">
        <v>402</v>
      </c>
      <c r="D160" s="158" t="s">
        <v>644</v>
      </c>
      <c r="E160" s="159" t="s">
        <v>3236</v>
      </c>
      <c r="F160" s="160" t="s">
        <v>3237</v>
      </c>
      <c r="G160" s="161" t="s">
        <v>396</v>
      </c>
      <c r="H160" s="162">
        <v>9</v>
      </c>
      <c r="I160" s="163"/>
      <c r="J160" s="164">
        <f t="shared" si="0"/>
        <v>0</v>
      </c>
      <c r="K160" s="165"/>
      <c r="L160" s="166"/>
      <c r="M160" s="167" t="s">
        <v>1</v>
      </c>
      <c r="N160" s="168" t="s">
        <v>40</v>
      </c>
      <c r="P160" s="149">
        <f t="shared" si="1"/>
        <v>0</v>
      </c>
      <c r="Q160" s="149">
        <v>2.5000000000000001E-2</v>
      </c>
      <c r="R160" s="149">
        <f t="shared" si="2"/>
        <v>0.22500000000000001</v>
      </c>
      <c r="S160" s="149">
        <v>0</v>
      </c>
      <c r="T160" s="150">
        <f t="shared" si="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378</v>
      </c>
      <c r="BM160" s="151" t="s">
        <v>3238</v>
      </c>
    </row>
    <row r="161" spans="2:65" s="1" customFormat="1" ht="33" customHeight="1">
      <c r="B161" s="28"/>
      <c r="C161" s="139" t="s">
        <v>406</v>
      </c>
      <c r="D161" s="139" t="s">
        <v>316</v>
      </c>
      <c r="E161" s="140" t="s">
        <v>921</v>
      </c>
      <c r="F161" s="141" t="s">
        <v>922</v>
      </c>
      <c r="G161" s="142" t="s">
        <v>396</v>
      </c>
      <c r="H161" s="143">
        <v>4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378</v>
      </c>
      <c r="BM161" s="151" t="s">
        <v>3239</v>
      </c>
    </row>
    <row r="162" spans="2:65" s="1" customFormat="1" ht="24.2" customHeight="1">
      <c r="B162" s="28"/>
      <c r="C162" s="158" t="s">
        <v>410</v>
      </c>
      <c r="D162" s="158" t="s">
        <v>644</v>
      </c>
      <c r="E162" s="159" t="s">
        <v>909</v>
      </c>
      <c r="F162" s="160" t="s">
        <v>910</v>
      </c>
      <c r="G162" s="161" t="s">
        <v>396</v>
      </c>
      <c r="H162" s="162">
        <v>4</v>
      </c>
      <c r="I162" s="163"/>
      <c r="J162" s="164">
        <f t="shared" si="0"/>
        <v>0</v>
      </c>
      <c r="K162" s="165"/>
      <c r="L162" s="166"/>
      <c r="M162" s="167" t="s">
        <v>1</v>
      </c>
      <c r="N162" s="168" t="s">
        <v>40</v>
      </c>
      <c r="P162" s="149">
        <f t="shared" si="1"/>
        <v>0</v>
      </c>
      <c r="Q162" s="149">
        <v>1E-3</v>
      </c>
      <c r="R162" s="149">
        <f t="shared" si="2"/>
        <v>4.0000000000000001E-3</v>
      </c>
      <c r="S162" s="149">
        <v>0</v>
      </c>
      <c r="T162" s="150">
        <f t="shared" si="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378</v>
      </c>
      <c r="BM162" s="151" t="s">
        <v>3240</v>
      </c>
    </row>
    <row r="163" spans="2:65" s="1" customFormat="1" ht="24.2" customHeight="1">
      <c r="B163" s="28"/>
      <c r="C163" s="158" t="s">
        <v>414</v>
      </c>
      <c r="D163" s="158" t="s">
        <v>644</v>
      </c>
      <c r="E163" s="159" t="s">
        <v>912</v>
      </c>
      <c r="F163" s="160" t="s">
        <v>913</v>
      </c>
      <c r="G163" s="161" t="s">
        <v>396</v>
      </c>
      <c r="H163" s="162">
        <v>4</v>
      </c>
      <c r="I163" s="163"/>
      <c r="J163" s="164">
        <f t="shared" si="0"/>
        <v>0</v>
      </c>
      <c r="K163" s="165"/>
      <c r="L163" s="166"/>
      <c r="M163" s="167" t="s">
        <v>1</v>
      </c>
      <c r="N163" s="168" t="s">
        <v>40</v>
      </c>
      <c r="P163" s="149">
        <f t="shared" si="1"/>
        <v>0</v>
      </c>
      <c r="Q163" s="149">
        <v>3.8999999999999999E-4</v>
      </c>
      <c r="R163" s="149">
        <f t="shared" si="2"/>
        <v>1.56E-3</v>
      </c>
      <c r="S163" s="149">
        <v>0</v>
      </c>
      <c r="T163" s="150">
        <f t="shared" si="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378</v>
      </c>
      <c r="BM163" s="151" t="s">
        <v>3241</v>
      </c>
    </row>
    <row r="164" spans="2:65" s="1" customFormat="1" ht="37.9" customHeight="1">
      <c r="B164" s="28"/>
      <c r="C164" s="158" t="s">
        <v>418</v>
      </c>
      <c r="D164" s="158" t="s">
        <v>644</v>
      </c>
      <c r="E164" s="159" t="s">
        <v>915</v>
      </c>
      <c r="F164" s="160" t="s">
        <v>916</v>
      </c>
      <c r="G164" s="161" t="s">
        <v>396</v>
      </c>
      <c r="H164" s="162">
        <v>8</v>
      </c>
      <c r="I164" s="163"/>
      <c r="J164" s="164">
        <f t="shared" si="0"/>
        <v>0</v>
      </c>
      <c r="K164" s="165"/>
      <c r="L164" s="166"/>
      <c r="M164" s="167" t="s">
        <v>1</v>
      </c>
      <c r="N164" s="168" t="s">
        <v>40</v>
      </c>
      <c r="P164" s="149">
        <f t="shared" si="1"/>
        <v>0</v>
      </c>
      <c r="Q164" s="149">
        <v>2.5000000000000001E-2</v>
      </c>
      <c r="R164" s="149">
        <f t="shared" si="2"/>
        <v>0.2</v>
      </c>
      <c r="S164" s="149">
        <v>0</v>
      </c>
      <c r="T164" s="150">
        <f t="shared" si="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86</v>
      </c>
      <c r="BK164" s="152">
        <f t="shared" si="9"/>
        <v>0</v>
      </c>
      <c r="BL164" s="13" t="s">
        <v>378</v>
      </c>
      <c r="BM164" s="151" t="s">
        <v>3242</v>
      </c>
    </row>
    <row r="165" spans="2:65" s="1" customFormat="1" ht="24.2" customHeight="1">
      <c r="B165" s="28"/>
      <c r="C165" s="139" t="s">
        <v>422</v>
      </c>
      <c r="D165" s="139" t="s">
        <v>316</v>
      </c>
      <c r="E165" s="140" t="s">
        <v>3243</v>
      </c>
      <c r="F165" s="141" t="s">
        <v>3244</v>
      </c>
      <c r="G165" s="142" t="s">
        <v>376</v>
      </c>
      <c r="H165" s="143">
        <v>132</v>
      </c>
      <c r="I165" s="144"/>
      <c r="J165" s="145">
        <f t="shared" si="0"/>
        <v>0</v>
      </c>
      <c r="K165" s="146"/>
      <c r="L165" s="28"/>
      <c r="M165" s="147" t="s">
        <v>1</v>
      </c>
      <c r="N165" s="148" t="s">
        <v>40</v>
      </c>
      <c r="P165" s="149">
        <f t="shared" si="1"/>
        <v>0</v>
      </c>
      <c r="Q165" s="149">
        <v>4.0999999999999999E-4</v>
      </c>
      <c r="R165" s="149">
        <f t="shared" si="2"/>
        <v>5.4120000000000001E-2</v>
      </c>
      <c r="S165" s="149">
        <v>0</v>
      </c>
      <c r="T165" s="150">
        <f t="shared" si="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86</v>
      </c>
      <c r="BK165" s="152">
        <f t="shared" si="9"/>
        <v>0</v>
      </c>
      <c r="BL165" s="13" t="s">
        <v>378</v>
      </c>
      <c r="BM165" s="151" t="s">
        <v>3245</v>
      </c>
    </row>
    <row r="166" spans="2:65" s="1" customFormat="1" ht="16.5" customHeight="1">
      <c r="B166" s="28"/>
      <c r="C166" s="158" t="s">
        <v>426</v>
      </c>
      <c r="D166" s="158" t="s">
        <v>644</v>
      </c>
      <c r="E166" s="159" t="s">
        <v>3246</v>
      </c>
      <c r="F166" s="160" t="s">
        <v>3247</v>
      </c>
      <c r="G166" s="161" t="s">
        <v>376</v>
      </c>
      <c r="H166" s="162">
        <v>132</v>
      </c>
      <c r="I166" s="163"/>
      <c r="J166" s="164">
        <f t="shared" si="0"/>
        <v>0</v>
      </c>
      <c r="K166" s="165"/>
      <c r="L166" s="166"/>
      <c r="M166" s="167" t="s">
        <v>1</v>
      </c>
      <c r="N166" s="168" t="s">
        <v>40</v>
      </c>
      <c r="P166" s="149">
        <f t="shared" si="1"/>
        <v>0</v>
      </c>
      <c r="Q166" s="149">
        <v>3.6999999999999999E-4</v>
      </c>
      <c r="R166" s="149">
        <f t="shared" si="2"/>
        <v>4.8840000000000001E-2</v>
      </c>
      <c r="S166" s="149">
        <v>0</v>
      </c>
      <c r="T166" s="150">
        <f t="shared" si="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86</v>
      </c>
      <c r="BK166" s="152">
        <f t="shared" si="9"/>
        <v>0</v>
      </c>
      <c r="BL166" s="13" t="s">
        <v>378</v>
      </c>
      <c r="BM166" s="151" t="s">
        <v>3248</v>
      </c>
    </row>
    <row r="167" spans="2:65" s="1" customFormat="1" ht="24.2" customHeight="1">
      <c r="B167" s="28"/>
      <c r="C167" s="139" t="s">
        <v>430</v>
      </c>
      <c r="D167" s="139" t="s">
        <v>316</v>
      </c>
      <c r="E167" s="140" t="s">
        <v>3249</v>
      </c>
      <c r="F167" s="141" t="s">
        <v>3250</v>
      </c>
      <c r="G167" s="142" t="s">
        <v>396</v>
      </c>
      <c r="H167" s="143">
        <v>20</v>
      </c>
      <c r="I167" s="144"/>
      <c r="J167" s="145">
        <f t="shared" si="0"/>
        <v>0</v>
      </c>
      <c r="K167" s="146"/>
      <c r="L167" s="28"/>
      <c r="M167" s="147" t="s">
        <v>1</v>
      </c>
      <c r="N167" s="148" t="s">
        <v>40</v>
      </c>
      <c r="P167" s="149">
        <f t="shared" si="1"/>
        <v>0</v>
      </c>
      <c r="Q167" s="149">
        <v>4.0000000000000003E-5</v>
      </c>
      <c r="R167" s="149">
        <f t="shared" si="2"/>
        <v>8.0000000000000004E-4</v>
      </c>
      <c r="S167" s="149">
        <v>0</v>
      </c>
      <c r="T167" s="150">
        <f t="shared" si="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86</v>
      </c>
      <c r="BK167" s="152">
        <f t="shared" si="9"/>
        <v>0</v>
      </c>
      <c r="BL167" s="13" t="s">
        <v>378</v>
      </c>
      <c r="BM167" s="151" t="s">
        <v>3251</v>
      </c>
    </row>
    <row r="168" spans="2:65" s="1" customFormat="1" ht="24.2" customHeight="1">
      <c r="B168" s="28"/>
      <c r="C168" s="158" t="s">
        <v>434</v>
      </c>
      <c r="D168" s="158" t="s">
        <v>644</v>
      </c>
      <c r="E168" s="159" t="s">
        <v>3252</v>
      </c>
      <c r="F168" s="160" t="s">
        <v>3253</v>
      </c>
      <c r="G168" s="161" t="s">
        <v>376</v>
      </c>
      <c r="H168" s="162">
        <v>24</v>
      </c>
      <c r="I168" s="163"/>
      <c r="J168" s="164">
        <f t="shared" si="0"/>
        <v>0</v>
      </c>
      <c r="K168" s="165"/>
      <c r="L168" s="166"/>
      <c r="M168" s="167" t="s">
        <v>1</v>
      </c>
      <c r="N168" s="168" t="s">
        <v>40</v>
      </c>
      <c r="P168" s="149">
        <f t="shared" si="1"/>
        <v>0</v>
      </c>
      <c r="Q168" s="149">
        <v>9.6000000000000002E-4</v>
      </c>
      <c r="R168" s="149">
        <f t="shared" si="2"/>
        <v>2.3040000000000001E-2</v>
      </c>
      <c r="S168" s="149">
        <v>0</v>
      </c>
      <c r="T168" s="150">
        <f t="shared" si="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3" t="s">
        <v>86</v>
      </c>
      <c r="BK168" s="152">
        <f t="shared" si="9"/>
        <v>0</v>
      </c>
      <c r="BL168" s="13" t="s">
        <v>378</v>
      </c>
      <c r="BM168" s="151" t="s">
        <v>3254</v>
      </c>
    </row>
    <row r="169" spans="2:65" s="1" customFormat="1" ht="24.2" customHeight="1">
      <c r="B169" s="28"/>
      <c r="C169" s="139" t="s">
        <v>438</v>
      </c>
      <c r="D169" s="139" t="s">
        <v>316</v>
      </c>
      <c r="E169" s="140" t="s">
        <v>3255</v>
      </c>
      <c r="F169" s="141" t="s">
        <v>3256</v>
      </c>
      <c r="G169" s="142" t="s">
        <v>396</v>
      </c>
      <c r="H169" s="143">
        <v>6</v>
      </c>
      <c r="I169" s="144"/>
      <c r="J169" s="145">
        <f t="shared" si="0"/>
        <v>0</v>
      </c>
      <c r="K169" s="146"/>
      <c r="L169" s="28"/>
      <c r="M169" s="147" t="s">
        <v>1</v>
      </c>
      <c r="N169" s="148" t="s">
        <v>40</v>
      </c>
      <c r="P169" s="149">
        <f t="shared" si="1"/>
        <v>0</v>
      </c>
      <c r="Q169" s="149">
        <v>2.5000000000000001E-4</v>
      </c>
      <c r="R169" s="149">
        <f t="shared" si="2"/>
        <v>1.5E-3</v>
      </c>
      <c r="S169" s="149">
        <v>0</v>
      </c>
      <c r="T169" s="150">
        <f t="shared" si="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3" t="s">
        <v>86</v>
      </c>
      <c r="BK169" s="152">
        <f t="shared" si="9"/>
        <v>0</v>
      </c>
      <c r="BL169" s="13" t="s">
        <v>378</v>
      </c>
      <c r="BM169" s="151" t="s">
        <v>3257</v>
      </c>
    </row>
    <row r="170" spans="2:65" s="1" customFormat="1" ht="24.2" customHeight="1">
      <c r="B170" s="28"/>
      <c r="C170" s="158" t="s">
        <v>442</v>
      </c>
      <c r="D170" s="158" t="s">
        <v>644</v>
      </c>
      <c r="E170" s="159" t="s">
        <v>946</v>
      </c>
      <c r="F170" s="160" t="s">
        <v>947</v>
      </c>
      <c r="G170" s="161" t="s">
        <v>376</v>
      </c>
      <c r="H170" s="162">
        <v>5.4</v>
      </c>
      <c r="I170" s="163"/>
      <c r="J170" s="164">
        <f t="shared" si="0"/>
        <v>0</v>
      </c>
      <c r="K170" s="165"/>
      <c r="L170" s="166"/>
      <c r="M170" s="167" t="s">
        <v>1</v>
      </c>
      <c r="N170" s="168" t="s">
        <v>40</v>
      </c>
      <c r="P170" s="149">
        <f t="shared" si="1"/>
        <v>0</v>
      </c>
      <c r="Q170" s="149">
        <v>1.14E-3</v>
      </c>
      <c r="R170" s="149">
        <f t="shared" si="2"/>
        <v>6.156E-3</v>
      </c>
      <c r="S170" s="149">
        <v>0</v>
      </c>
      <c r="T170" s="150">
        <f t="shared" si="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3" t="s">
        <v>86</v>
      </c>
      <c r="BK170" s="152">
        <f t="shared" si="9"/>
        <v>0</v>
      </c>
      <c r="BL170" s="13" t="s">
        <v>378</v>
      </c>
      <c r="BM170" s="151" t="s">
        <v>3258</v>
      </c>
    </row>
    <row r="171" spans="2:65" s="1" customFormat="1" ht="24.2" customHeight="1">
      <c r="B171" s="28"/>
      <c r="C171" s="139" t="s">
        <v>446</v>
      </c>
      <c r="D171" s="139" t="s">
        <v>316</v>
      </c>
      <c r="E171" s="140" t="s">
        <v>3259</v>
      </c>
      <c r="F171" s="141" t="s">
        <v>3260</v>
      </c>
      <c r="G171" s="142" t="s">
        <v>333</v>
      </c>
      <c r="H171" s="143">
        <v>2.3319999999999999</v>
      </c>
      <c r="I171" s="144"/>
      <c r="J171" s="145">
        <f t="shared" si="0"/>
        <v>0</v>
      </c>
      <c r="K171" s="146"/>
      <c r="L171" s="28"/>
      <c r="M171" s="147" t="s">
        <v>1</v>
      </c>
      <c r="N171" s="148" t="s">
        <v>40</v>
      </c>
      <c r="P171" s="149">
        <f t="shared" si="1"/>
        <v>0</v>
      </c>
      <c r="Q171" s="149">
        <v>0</v>
      </c>
      <c r="R171" s="149">
        <f t="shared" si="2"/>
        <v>0</v>
      </c>
      <c r="S171" s="149">
        <v>0</v>
      </c>
      <c r="T171" s="150">
        <f t="shared" si="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3" t="s">
        <v>86</v>
      </c>
      <c r="BK171" s="152">
        <f t="shared" si="9"/>
        <v>0</v>
      </c>
      <c r="BL171" s="13" t="s">
        <v>378</v>
      </c>
      <c r="BM171" s="151" t="s">
        <v>3261</v>
      </c>
    </row>
    <row r="172" spans="2:65" s="11" customFormat="1" ht="22.9" customHeight="1">
      <c r="B172" s="127"/>
      <c r="D172" s="128" t="s">
        <v>73</v>
      </c>
      <c r="E172" s="137" t="s">
        <v>546</v>
      </c>
      <c r="F172" s="137" t="s">
        <v>547</v>
      </c>
      <c r="I172" s="130"/>
      <c r="J172" s="138">
        <f>BK172</f>
        <v>0</v>
      </c>
      <c r="L172" s="127"/>
      <c r="M172" s="132"/>
      <c r="P172" s="133">
        <f>SUM(P173:P178)</f>
        <v>0</v>
      </c>
      <c r="R172" s="133">
        <f>SUM(R173:R178)</f>
        <v>0.70919999999999994</v>
      </c>
      <c r="T172" s="134">
        <f>SUM(T173:T178)</f>
        <v>0</v>
      </c>
      <c r="AR172" s="128" t="s">
        <v>86</v>
      </c>
      <c r="AT172" s="135" t="s">
        <v>73</v>
      </c>
      <c r="AU172" s="135" t="s">
        <v>81</v>
      </c>
      <c r="AY172" s="128" t="s">
        <v>314</v>
      </c>
      <c r="BK172" s="136">
        <f>SUM(BK173:BK178)</f>
        <v>0</v>
      </c>
    </row>
    <row r="173" spans="2:65" s="1" customFormat="1" ht="33" customHeight="1">
      <c r="B173" s="28"/>
      <c r="C173" s="139" t="s">
        <v>450</v>
      </c>
      <c r="D173" s="139" t="s">
        <v>316</v>
      </c>
      <c r="E173" s="140" t="s">
        <v>3262</v>
      </c>
      <c r="F173" s="141" t="s">
        <v>3263</v>
      </c>
      <c r="G173" s="142" t="s">
        <v>396</v>
      </c>
      <c r="H173" s="143">
        <v>40</v>
      </c>
      <c r="I173" s="144"/>
      <c r="J173" s="145">
        <f t="shared" ref="J173:J178" si="10">ROUND(I173*H173,2)</f>
        <v>0</v>
      </c>
      <c r="K173" s="146"/>
      <c r="L173" s="28"/>
      <c r="M173" s="147" t="s">
        <v>1</v>
      </c>
      <c r="N173" s="148" t="s">
        <v>40</v>
      </c>
      <c r="P173" s="149">
        <f t="shared" ref="P173:P178" si="11">O173*H173</f>
        <v>0</v>
      </c>
      <c r="Q173" s="149">
        <v>0</v>
      </c>
      <c r="R173" s="149">
        <f t="shared" ref="R173:R178" si="12">Q173*H173</f>
        <v>0</v>
      </c>
      <c r="S173" s="149">
        <v>0</v>
      </c>
      <c r="T173" s="150">
        <f t="shared" ref="T173:T178" si="13">S173*H173</f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 t="shared" ref="BE173:BE178" si="14">IF(N173="základná",J173,0)</f>
        <v>0</v>
      </c>
      <c r="BF173" s="152">
        <f t="shared" ref="BF173:BF178" si="15">IF(N173="znížená",J173,0)</f>
        <v>0</v>
      </c>
      <c r="BG173" s="152">
        <f t="shared" ref="BG173:BG178" si="16">IF(N173="zákl. prenesená",J173,0)</f>
        <v>0</v>
      </c>
      <c r="BH173" s="152">
        <f t="shared" ref="BH173:BH178" si="17">IF(N173="zníž. prenesená",J173,0)</f>
        <v>0</v>
      </c>
      <c r="BI173" s="152">
        <f t="shared" ref="BI173:BI178" si="18">IF(N173="nulová",J173,0)</f>
        <v>0</v>
      </c>
      <c r="BJ173" s="13" t="s">
        <v>86</v>
      </c>
      <c r="BK173" s="152">
        <f t="shared" ref="BK173:BK178" si="19">ROUND(I173*H173,2)</f>
        <v>0</v>
      </c>
      <c r="BL173" s="13" t="s">
        <v>378</v>
      </c>
      <c r="BM173" s="151" t="s">
        <v>3264</v>
      </c>
    </row>
    <row r="174" spans="2:65" s="1" customFormat="1" ht="37.9" customHeight="1">
      <c r="B174" s="28"/>
      <c r="C174" s="158" t="s">
        <v>454</v>
      </c>
      <c r="D174" s="158" t="s">
        <v>644</v>
      </c>
      <c r="E174" s="159" t="s">
        <v>3265</v>
      </c>
      <c r="F174" s="160" t="s">
        <v>3266</v>
      </c>
      <c r="G174" s="161" t="s">
        <v>396</v>
      </c>
      <c r="H174" s="162">
        <v>16</v>
      </c>
      <c r="I174" s="163"/>
      <c r="J174" s="164">
        <f t="shared" si="10"/>
        <v>0</v>
      </c>
      <c r="K174" s="165"/>
      <c r="L174" s="166"/>
      <c r="M174" s="167" t="s">
        <v>1</v>
      </c>
      <c r="N174" s="168" t="s">
        <v>40</v>
      </c>
      <c r="P174" s="149">
        <f t="shared" si="11"/>
        <v>0</v>
      </c>
      <c r="Q174" s="149">
        <v>1.2149999999999999E-2</v>
      </c>
      <c r="R174" s="149">
        <f t="shared" si="12"/>
        <v>0.19439999999999999</v>
      </c>
      <c r="S174" s="149">
        <v>0</v>
      </c>
      <c r="T174" s="150">
        <f t="shared" si="13"/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86</v>
      </c>
      <c r="BK174" s="152">
        <f t="shared" si="19"/>
        <v>0</v>
      </c>
      <c r="BL174" s="13" t="s">
        <v>378</v>
      </c>
      <c r="BM174" s="151" t="s">
        <v>3267</v>
      </c>
    </row>
    <row r="175" spans="2:65" s="1" customFormat="1" ht="37.9" customHeight="1">
      <c r="B175" s="28"/>
      <c r="C175" s="158" t="s">
        <v>458</v>
      </c>
      <c r="D175" s="158" t="s">
        <v>644</v>
      </c>
      <c r="E175" s="159" t="s">
        <v>3268</v>
      </c>
      <c r="F175" s="160" t="s">
        <v>3269</v>
      </c>
      <c r="G175" s="161" t="s">
        <v>396</v>
      </c>
      <c r="H175" s="162">
        <v>24</v>
      </c>
      <c r="I175" s="163"/>
      <c r="J175" s="164">
        <f t="shared" si="10"/>
        <v>0</v>
      </c>
      <c r="K175" s="165"/>
      <c r="L175" s="166"/>
      <c r="M175" s="167" t="s">
        <v>1</v>
      </c>
      <c r="N175" s="168" t="s">
        <v>40</v>
      </c>
      <c r="P175" s="149">
        <f t="shared" si="11"/>
        <v>0</v>
      </c>
      <c r="Q175" s="149">
        <v>1.6199999999999999E-2</v>
      </c>
      <c r="R175" s="149">
        <f t="shared" si="12"/>
        <v>0.38879999999999998</v>
      </c>
      <c r="S175" s="149">
        <v>0</v>
      </c>
      <c r="T175" s="150">
        <f t="shared" si="1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86</v>
      </c>
      <c r="BK175" s="152">
        <f t="shared" si="19"/>
        <v>0</v>
      </c>
      <c r="BL175" s="13" t="s">
        <v>378</v>
      </c>
      <c r="BM175" s="151" t="s">
        <v>3270</v>
      </c>
    </row>
    <row r="176" spans="2:65" s="1" customFormat="1" ht="33" customHeight="1">
      <c r="B176" s="28"/>
      <c r="C176" s="139" t="s">
        <v>462</v>
      </c>
      <c r="D176" s="139" t="s">
        <v>316</v>
      </c>
      <c r="E176" s="140" t="s">
        <v>3271</v>
      </c>
      <c r="F176" s="141" t="s">
        <v>3272</v>
      </c>
      <c r="G176" s="142" t="s">
        <v>396</v>
      </c>
      <c r="H176" s="143">
        <v>4</v>
      </c>
      <c r="I176" s="144"/>
      <c r="J176" s="145">
        <f t="shared" si="10"/>
        <v>0</v>
      </c>
      <c r="K176" s="146"/>
      <c r="L176" s="28"/>
      <c r="M176" s="147" t="s">
        <v>1</v>
      </c>
      <c r="N176" s="148" t="s">
        <v>40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0</v>
      </c>
      <c r="T176" s="150">
        <f t="shared" si="1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86</v>
      </c>
      <c r="BK176" s="152">
        <f t="shared" si="19"/>
        <v>0</v>
      </c>
      <c r="BL176" s="13" t="s">
        <v>378</v>
      </c>
      <c r="BM176" s="151" t="s">
        <v>3273</v>
      </c>
    </row>
    <row r="177" spans="2:65" s="1" customFormat="1" ht="37.9" customHeight="1">
      <c r="B177" s="28"/>
      <c r="C177" s="158" t="s">
        <v>466</v>
      </c>
      <c r="D177" s="158" t="s">
        <v>644</v>
      </c>
      <c r="E177" s="159" t="s">
        <v>3274</v>
      </c>
      <c r="F177" s="160" t="s">
        <v>3275</v>
      </c>
      <c r="G177" s="161" t="s">
        <v>396</v>
      </c>
      <c r="H177" s="162">
        <v>4</v>
      </c>
      <c r="I177" s="163"/>
      <c r="J177" s="164">
        <f t="shared" si="10"/>
        <v>0</v>
      </c>
      <c r="K177" s="165"/>
      <c r="L177" s="166"/>
      <c r="M177" s="167" t="s">
        <v>1</v>
      </c>
      <c r="N177" s="168" t="s">
        <v>40</v>
      </c>
      <c r="P177" s="149">
        <f t="shared" si="11"/>
        <v>0</v>
      </c>
      <c r="Q177" s="149">
        <v>3.15E-2</v>
      </c>
      <c r="R177" s="149">
        <f t="shared" si="12"/>
        <v>0.126</v>
      </c>
      <c r="S177" s="149">
        <v>0</v>
      </c>
      <c r="T177" s="150">
        <f t="shared" si="1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86</v>
      </c>
      <c r="BK177" s="152">
        <f t="shared" si="19"/>
        <v>0</v>
      </c>
      <c r="BL177" s="13" t="s">
        <v>378</v>
      </c>
      <c r="BM177" s="151" t="s">
        <v>3276</v>
      </c>
    </row>
    <row r="178" spans="2:65" s="1" customFormat="1" ht="24.2" customHeight="1">
      <c r="B178" s="28"/>
      <c r="C178" s="139" t="s">
        <v>470</v>
      </c>
      <c r="D178" s="139" t="s">
        <v>316</v>
      </c>
      <c r="E178" s="140" t="s">
        <v>3277</v>
      </c>
      <c r="F178" s="141" t="s">
        <v>3278</v>
      </c>
      <c r="G178" s="142" t="s">
        <v>333</v>
      </c>
      <c r="H178" s="143">
        <v>0.70899999999999996</v>
      </c>
      <c r="I178" s="144"/>
      <c r="J178" s="145">
        <f t="shared" si="10"/>
        <v>0</v>
      </c>
      <c r="K178" s="146"/>
      <c r="L178" s="28"/>
      <c r="M178" s="147" t="s">
        <v>1</v>
      </c>
      <c r="N178" s="148" t="s">
        <v>40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86</v>
      </c>
      <c r="BK178" s="152">
        <f t="shared" si="19"/>
        <v>0</v>
      </c>
      <c r="BL178" s="13" t="s">
        <v>378</v>
      </c>
      <c r="BM178" s="151" t="s">
        <v>3279</v>
      </c>
    </row>
    <row r="179" spans="2:65" s="11" customFormat="1" ht="22.9" customHeight="1">
      <c r="B179" s="127"/>
      <c r="D179" s="128" t="s">
        <v>73</v>
      </c>
      <c r="E179" s="137" t="s">
        <v>1426</v>
      </c>
      <c r="F179" s="137" t="s">
        <v>1427</v>
      </c>
      <c r="I179" s="130"/>
      <c r="J179" s="138">
        <f>BK179</f>
        <v>0</v>
      </c>
      <c r="L179" s="127"/>
      <c r="M179" s="132"/>
      <c r="P179" s="133">
        <f>SUM(P180:P182)</f>
        <v>0</v>
      </c>
      <c r="R179" s="133">
        <f>SUM(R180:R182)</f>
        <v>7.3440000000000007E-4</v>
      </c>
      <c r="T179" s="134">
        <f>SUM(T180:T182)</f>
        <v>0</v>
      </c>
      <c r="AR179" s="128" t="s">
        <v>86</v>
      </c>
      <c r="AT179" s="135" t="s">
        <v>73</v>
      </c>
      <c r="AU179" s="135" t="s">
        <v>81</v>
      </c>
      <c r="AY179" s="128" t="s">
        <v>314</v>
      </c>
      <c r="BK179" s="136">
        <f>SUM(BK180:BK182)</f>
        <v>0</v>
      </c>
    </row>
    <row r="180" spans="2:65" s="1" customFormat="1" ht="33" customHeight="1">
      <c r="B180" s="28"/>
      <c r="C180" s="139" t="s">
        <v>474</v>
      </c>
      <c r="D180" s="139" t="s">
        <v>316</v>
      </c>
      <c r="E180" s="140" t="s">
        <v>3280</v>
      </c>
      <c r="F180" s="141" t="s">
        <v>3281</v>
      </c>
      <c r="G180" s="142" t="s">
        <v>340</v>
      </c>
      <c r="H180" s="143">
        <v>1.02</v>
      </c>
      <c r="I180" s="144"/>
      <c r="J180" s="145">
        <f>ROUND(I180*H180,2)</f>
        <v>0</v>
      </c>
      <c r="K180" s="146"/>
      <c r="L180" s="28"/>
      <c r="M180" s="147" t="s">
        <v>1</v>
      </c>
      <c r="N180" s="148" t="s">
        <v>40</v>
      </c>
      <c r="P180" s="149">
        <f>O180*H180</f>
        <v>0</v>
      </c>
      <c r="Q180" s="149">
        <v>0</v>
      </c>
      <c r="R180" s="149">
        <f>Q180*H180</f>
        <v>0</v>
      </c>
      <c r="S180" s="149">
        <v>0</v>
      </c>
      <c r="T180" s="150">
        <f>S180*H180</f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86</v>
      </c>
      <c r="BK180" s="152">
        <f>ROUND(I180*H180,2)</f>
        <v>0</v>
      </c>
      <c r="BL180" s="13" t="s">
        <v>378</v>
      </c>
      <c r="BM180" s="151" t="s">
        <v>3282</v>
      </c>
    </row>
    <row r="181" spans="2:65" s="1" customFormat="1" ht="21.75" customHeight="1">
      <c r="B181" s="28"/>
      <c r="C181" s="139" t="s">
        <v>478</v>
      </c>
      <c r="D181" s="139" t="s">
        <v>316</v>
      </c>
      <c r="E181" s="140" t="s">
        <v>1428</v>
      </c>
      <c r="F181" s="141" t="s">
        <v>1429</v>
      </c>
      <c r="G181" s="142" t="s">
        <v>340</v>
      </c>
      <c r="H181" s="143">
        <v>1.02</v>
      </c>
      <c r="I181" s="144"/>
      <c r="J181" s="145">
        <f>ROUND(I181*H181,2)</f>
        <v>0</v>
      </c>
      <c r="K181" s="146"/>
      <c r="L181" s="28"/>
      <c r="M181" s="147" t="s">
        <v>1</v>
      </c>
      <c r="N181" s="148" t="s">
        <v>40</v>
      </c>
      <c r="P181" s="149">
        <f>O181*H181</f>
        <v>0</v>
      </c>
      <c r="Q181" s="149">
        <v>5.2999999999999998E-4</v>
      </c>
      <c r="R181" s="149">
        <f>Q181*H181</f>
        <v>5.4060000000000002E-4</v>
      </c>
      <c r="S181" s="149">
        <v>0</v>
      </c>
      <c r="T181" s="150">
        <f>S181*H181</f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3" t="s">
        <v>86</v>
      </c>
      <c r="BK181" s="152">
        <f>ROUND(I181*H181,2)</f>
        <v>0</v>
      </c>
      <c r="BL181" s="13" t="s">
        <v>378</v>
      </c>
      <c r="BM181" s="151" t="s">
        <v>3283</v>
      </c>
    </row>
    <row r="182" spans="2:65" s="1" customFormat="1" ht="16.5" customHeight="1">
      <c r="B182" s="28"/>
      <c r="C182" s="139" t="s">
        <v>482</v>
      </c>
      <c r="D182" s="139" t="s">
        <v>316</v>
      </c>
      <c r="E182" s="140" t="s">
        <v>1431</v>
      </c>
      <c r="F182" s="141" t="s">
        <v>1432</v>
      </c>
      <c r="G182" s="142" t="s">
        <v>340</v>
      </c>
      <c r="H182" s="143">
        <v>1.02</v>
      </c>
      <c r="I182" s="144"/>
      <c r="J182" s="145">
        <f>ROUND(I182*H182,2)</f>
        <v>0</v>
      </c>
      <c r="K182" s="146"/>
      <c r="L182" s="28"/>
      <c r="M182" s="153" t="s">
        <v>1</v>
      </c>
      <c r="N182" s="154" t="s">
        <v>40</v>
      </c>
      <c r="O182" s="155"/>
      <c r="P182" s="156">
        <f>O182*H182</f>
        <v>0</v>
      </c>
      <c r="Q182" s="156">
        <v>1.9000000000000001E-4</v>
      </c>
      <c r="R182" s="156">
        <f>Q182*H182</f>
        <v>1.9380000000000002E-4</v>
      </c>
      <c r="S182" s="156">
        <v>0</v>
      </c>
      <c r="T182" s="157">
        <f>S182*H182</f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3" t="s">
        <v>86</v>
      </c>
      <c r="BK182" s="152">
        <f>ROUND(I182*H182,2)</f>
        <v>0</v>
      </c>
      <c r="BL182" s="13" t="s">
        <v>378</v>
      </c>
      <c r="BM182" s="151" t="s">
        <v>3284</v>
      </c>
    </row>
    <row r="183" spans="2:65" s="1" customFormat="1" ht="6.95" customHeight="1">
      <c r="B183" s="43"/>
      <c r="C183" s="44"/>
      <c r="D183" s="44"/>
      <c r="E183" s="44"/>
      <c r="F183" s="44"/>
      <c r="G183" s="44"/>
      <c r="H183" s="44"/>
      <c r="I183" s="44"/>
      <c r="J183" s="44"/>
      <c r="K183" s="44"/>
      <c r="L183" s="28"/>
    </row>
  </sheetData>
  <sheetProtection algorithmName="SHA-512" hashValue="38UQcn4b5Zq//osavFL1pe9Rz0VQaihfnj6uZyg6enQa75D3dTAM0Fi5Dz+saK5OvXbi6vp5o0SXCkMyLtdT5w==" saltValue="irNEdJXfsR4K4ugpaEKtTDgQ8T5bC3JTnlG6yzAinDJiInER8+FC7qMaz6FoOwpQTM7f1w9USYr13foVS9D2lg==" spinCount="100000" sheet="1" objects="1" scenarios="1" formatColumns="0" formatRows="0" autoFilter="0"/>
  <autoFilter ref="C131:K182" xr:uid="{00000000-0009-0000-0000-00001A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77"/>
  <sheetViews>
    <sheetView showGridLines="0" workbookViewId="0">
      <selection activeCell="Y129" sqref="Y12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99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280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577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ROUND(J133,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ROUND((SUM(BE133:BE176)),  2)</f>
        <v>0</v>
      </c>
      <c r="G37" s="96"/>
      <c r="H37" s="96"/>
      <c r="I37" s="97">
        <v>0.2</v>
      </c>
      <c r="J37" s="95">
        <f>ROUND(((SUM(BE133:BE176))*I37),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ROUND((SUM(BF133:BF176)),  2)</f>
        <v>0</v>
      </c>
      <c r="G38" s="96"/>
      <c r="H38" s="96"/>
      <c r="I38" s="97">
        <v>0.2</v>
      </c>
      <c r="J38" s="95">
        <f>ROUND(((SUM(BF133:BF176))*I38),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ROUND((SUM(BG133:BG176)),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ROUND((SUM(BH133:BH176)),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ROUND((SUM(BI133:BI176)),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280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SO.101_ASR2 - Fasáda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J133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hidden="1" customHeight="1">
      <c r="B102" s="114"/>
      <c r="D102" s="115" t="s">
        <v>578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hidden="1" customHeight="1">
      <c r="B103" s="114"/>
      <c r="D103" s="115" t="s">
        <v>579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9.899999999999999" hidden="1" customHeight="1">
      <c r="B104" s="114"/>
      <c r="D104" s="115" t="s">
        <v>290</v>
      </c>
      <c r="E104" s="116"/>
      <c r="F104" s="116"/>
      <c r="G104" s="116"/>
      <c r="H104" s="116"/>
      <c r="I104" s="116"/>
      <c r="J104" s="117">
        <f>J147</f>
        <v>0</v>
      </c>
      <c r="L104" s="114"/>
    </row>
    <row r="105" spans="2:47" s="9" customFormat="1" ht="19.899999999999999" hidden="1" customHeight="1">
      <c r="B105" s="114"/>
      <c r="D105" s="115" t="s">
        <v>291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8" customFormat="1" ht="24.95" hidden="1" customHeight="1">
      <c r="B106" s="110"/>
      <c r="D106" s="111" t="s">
        <v>292</v>
      </c>
      <c r="E106" s="112"/>
      <c r="F106" s="112"/>
      <c r="G106" s="112"/>
      <c r="H106" s="112"/>
      <c r="I106" s="112"/>
      <c r="J106" s="113">
        <f>J158</f>
        <v>0</v>
      </c>
      <c r="L106" s="110"/>
    </row>
    <row r="107" spans="2:47" s="9" customFormat="1" ht="19.899999999999999" hidden="1" customHeight="1">
      <c r="B107" s="114"/>
      <c r="D107" s="115" t="s">
        <v>293</v>
      </c>
      <c r="E107" s="116"/>
      <c r="F107" s="116"/>
      <c r="G107" s="116"/>
      <c r="H107" s="116"/>
      <c r="I107" s="116"/>
      <c r="J107" s="117">
        <f>J159</f>
        <v>0</v>
      </c>
      <c r="L107" s="114"/>
    </row>
    <row r="108" spans="2:47" s="9" customFormat="1" ht="19.899999999999999" hidden="1" customHeight="1">
      <c r="B108" s="114"/>
      <c r="D108" s="115" t="s">
        <v>580</v>
      </c>
      <c r="E108" s="116"/>
      <c r="F108" s="116"/>
      <c r="G108" s="116"/>
      <c r="H108" s="116"/>
      <c r="I108" s="116"/>
      <c r="J108" s="117">
        <f>J168</f>
        <v>0</v>
      </c>
      <c r="L108" s="114"/>
    </row>
    <row r="109" spans="2:47" s="9" customFormat="1" ht="19.899999999999999" hidden="1" customHeight="1">
      <c r="B109" s="114"/>
      <c r="D109" s="115" t="s">
        <v>581</v>
      </c>
      <c r="E109" s="116"/>
      <c r="F109" s="116"/>
      <c r="G109" s="116"/>
      <c r="H109" s="116"/>
      <c r="I109" s="116"/>
      <c r="J109" s="117">
        <f>J173</f>
        <v>0</v>
      </c>
      <c r="L109" s="114"/>
    </row>
    <row r="110" spans="2:47" s="1" customFormat="1" ht="21.75" hidden="1" customHeight="1">
      <c r="B110" s="28"/>
      <c r="L110" s="28"/>
    </row>
    <row r="111" spans="2:47" s="1" customFormat="1" ht="6.95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47" hidden="1"/>
    <row r="113" spans="2:12" hidden="1"/>
    <row r="114" spans="2:12" hidden="1"/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>
      <c r="B116" s="28"/>
      <c r="C116" s="17" t="s">
        <v>300</v>
      </c>
      <c r="L116" s="28"/>
    </row>
    <row r="117" spans="2:12" s="1" customFormat="1" ht="6.95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301" t="str">
        <f>E7</f>
        <v>Rozšírenie kapacít MŠ Oštepová 1, Košice</v>
      </c>
      <c r="F119" s="302"/>
      <c r="G119" s="302"/>
      <c r="H119" s="302"/>
      <c r="L119" s="28"/>
    </row>
    <row r="120" spans="2:12" ht="12" customHeight="1">
      <c r="B120" s="16"/>
      <c r="C120" s="23" t="s">
        <v>277</v>
      </c>
      <c r="L120" s="16"/>
    </row>
    <row r="121" spans="2:12" ht="16.5" customHeight="1">
      <c r="B121" s="16"/>
      <c r="E121" s="301" t="s">
        <v>278</v>
      </c>
      <c r="F121" s="265"/>
      <c r="G121" s="265"/>
      <c r="H121" s="265"/>
      <c r="L121" s="16"/>
    </row>
    <row r="122" spans="2:12" ht="12" customHeight="1">
      <c r="B122" s="16"/>
      <c r="C122" s="23" t="s">
        <v>279</v>
      </c>
      <c r="L122" s="16"/>
    </row>
    <row r="123" spans="2:12" s="1" customFormat="1" ht="16.5" customHeight="1">
      <c r="B123" s="28"/>
      <c r="E123" s="271" t="s">
        <v>280</v>
      </c>
      <c r="F123" s="303"/>
      <c r="G123" s="303"/>
      <c r="H123" s="303"/>
      <c r="L123" s="28"/>
    </row>
    <row r="124" spans="2:12" s="1" customFormat="1" ht="12" customHeight="1">
      <c r="B124" s="28"/>
      <c r="C124" s="23" t="s">
        <v>281</v>
      </c>
      <c r="L124" s="28"/>
    </row>
    <row r="125" spans="2:12" s="1" customFormat="1" ht="16.5" customHeight="1">
      <c r="B125" s="28"/>
      <c r="E125" s="289" t="str">
        <f>E13</f>
        <v>SO.101_ASR2 - Fasáda</v>
      </c>
      <c r="F125" s="303"/>
      <c r="G125" s="303"/>
      <c r="H125" s="303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Oštepová 1, Košice</v>
      </c>
      <c r="I127" s="23" t="s">
        <v>21</v>
      </c>
      <c r="J127" s="51" t="str">
        <f>IF(J16="","",J16)</f>
        <v>15. 6. 2022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E19</f>
        <v>Mesto Košice</v>
      </c>
      <c r="I129" s="23" t="s">
        <v>29</v>
      </c>
      <c r="J129" s="26" t="str">
        <f>E25</f>
        <v xml:space="preserve"> </v>
      </c>
      <c r="L129" s="28"/>
    </row>
    <row r="130" spans="2:65" s="1" customFormat="1" ht="15.2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 xml:space="preserve"> 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301</v>
      </c>
      <c r="D132" s="120" t="s">
        <v>59</v>
      </c>
      <c r="E132" s="120" t="s">
        <v>55</v>
      </c>
      <c r="F132" s="120" t="s">
        <v>56</v>
      </c>
      <c r="G132" s="120" t="s">
        <v>302</v>
      </c>
      <c r="H132" s="120" t="s">
        <v>303</v>
      </c>
      <c r="I132" s="120" t="s">
        <v>304</v>
      </c>
      <c r="J132" s="121" t="s">
        <v>285</v>
      </c>
      <c r="K132" s="122" t="s">
        <v>305</v>
      </c>
      <c r="L132" s="118"/>
      <c r="M132" s="58" t="s">
        <v>1</v>
      </c>
      <c r="N132" s="59" t="s">
        <v>38</v>
      </c>
      <c r="O132" s="59" t="s">
        <v>306</v>
      </c>
      <c r="P132" s="59" t="s">
        <v>307</v>
      </c>
      <c r="Q132" s="59" t="s">
        <v>308</v>
      </c>
      <c r="R132" s="59" t="s">
        <v>309</v>
      </c>
      <c r="S132" s="59" t="s">
        <v>310</v>
      </c>
      <c r="T132" s="60" t="s">
        <v>311</v>
      </c>
    </row>
    <row r="133" spans="2:65" s="1" customFormat="1" ht="22.9" customHeight="1">
      <c r="B133" s="28"/>
      <c r="C133" s="63" t="s">
        <v>286</v>
      </c>
      <c r="J133" s="123">
        <f>BK133</f>
        <v>0</v>
      </c>
      <c r="L133" s="28"/>
      <c r="M133" s="61"/>
      <c r="N133" s="52"/>
      <c r="O133" s="52"/>
      <c r="P133" s="124">
        <f>P134+P158</f>
        <v>0</v>
      </c>
      <c r="Q133" s="52"/>
      <c r="R133" s="124">
        <f>R134+R158</f>
        <v>18.732121339999996</v>
      </c>
      <c r="S133" s="52"/>
      <c r="T133" s="125">
        <f>T134+T158</f>
        <v>0</v>
      </c>
      <c r="AT133" s="13" t="s">
        <v>73</v>
      </c>
      <c r="AU133" s="13" t="s">
        <v>287</v>
      </c>
      <c r="BK133" s="126">
        <f>BK134+BK158</f>
        <v>0</v>
      </c>
    </row>
    <row r="134" spans="2:65" s="11" customFormat="1" ht="25.9" customHeight="1">
      <c r="B134" s="127"/>
      <c r="D134" s="128" t="s">
        <v>73</v>
      </c>
      <c r="E134" s="129" t="s">
        <v>312</v>
      </c>
      <c r="F134" s="129" t="s">
        <v>313</v>
      </c>
      <c r="I134" s="130"/>
      <c r="J134" s="131">
        <f>BK134</f>
        <v>0</v>
      </c>
      <c r="L134" s="127"/>
      <c r="M134" s="132"/>
      <c r="P134" s="133">
        <f>P135+P137+P147+P156</f>
        <v>0</v>
      </c>
      <c r="R134" s="133">
        <f>R135+R137+R147+R156</f>
        <v>18.418630939999996</v>
      </c>
      <c r="T134" s="134">
        <f>T135+T137+T147+T156</f>
        <v>0</v>
      </c>
      <c r="AR134" s="128" t="s">
        <v>81</v>
      </c>
      <c r="AT134" s="135" t="s">
        <v>73</v>
      </c>
      <c r="AU134" s="135" t="s">
        <v>74</v>
      </c>
      <c r="AY134" s="128" t="s">
        <v>314</v>
      </c>
      <c r="BK134" s="136">
        <f>BK135+BK137+BK147+BK156</f>
        <v>0</v>
      </c>
    </row>
    <row r="135" spans="2:65" s="11" customFormat="1" ht="22.9" customHeight="1">
      <c r="B135" s="127"/>
      <c r="D135" s="128" t="s">
        <v>73</v>
      </c>
      <c r="E135" s="137" t="s">
        <v>90</v>
      </c>
      <c r="F135" s="137" t="s">
        <v>582</v>
      </c>
      <c r="I135" s="130"/>
      <c r="J135" s="138">
        <f>BK135</f>
        <v>0</v>
      </c>
      <c r="L135" s="127"/>
      <c r="M135" s="132"/>
      <c r="P135" s="133">
        <f>P136</f>
        <v>0</v>
      </c>
      <c r="R135" s="133">
        <f>R136</f>
        <v>6.4858712299999999</v>
      </c>
      <c r="T135" s="134">
        <f>T136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BK136</f>
        <v>0</v>
      </c>
    </row>
    <row r="136" spans="2:65" s="1" customFormat="1" ht="24.2" customHeight="1">
      <c r="B136" s="28"/>
      <c r="C136" s="139" t="s">
        <v>81</v>
      </c>
      <c r="D136" s="139" t="s">
        <v>316</v>
      </c>
      <c r="E136" s="140" t="s">
        <v>583</v>
      </c>
      <c r="F136" s="141" t="s">
        <v>584</v>
      </c>
      <c r="G136" s="142" t="s">
        <v>319</v>
      </c>
      <c r="H136" s="143">
        <v>7.8529999999999998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0.82591000000000003</v>
      </c>
      <c r="R136" s="149">
        <f>Q136*H136</f>
        <v>6.4858712299999999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585</v>
      </c>
    </row>
    <row r="137" spans="2:65" s="11" customFormat="1" ht="22.9" customHeight="1">
      <c r="B137" s="127"/>
      <c r="D137" s="128" t="s">
        <v>73</v>
      </c>
      <c r="E137" s="137" t="s">
        <v>337</v>
      </c>
      <c r="F137" s="137" t="s">
        <v>586</v>
      </c>
      <c r="I137" s="130"/>
      <c r="J137" s="138">
        <f>BK137</f>
        <v>0</v>
      </c>
      <c r="L137" s="127"/>
      <c r="M137" s="132"/>
      <c r="P137" s="133">
        <f>SUM(P138:P146)</f>
        <v>0</v>
      </c>
      <c r="R137" s="133">
        <f>SUM(R138:R146)</f>
        <v>11.875956409999999</v>
      </c>
      <c r="T137" s="134">
        <f>SUM(T138:T146)</f>
        <v>0</v>
      </c>
      <c r="AR137" s="128" t="s">
        <v>81</v>
      </c>
      <c r="AT137" s="135" t="s">
        <v>73</v>
      </c>
      <c r="AU137" s="135" t="s">
        <v>81</v>
      </c>
      <c r="AY137" s="128" t="s">
        <v>314</v>
      </c>
      <c r="BK137" s="136">
        <f>SUM(BK138:BK146)</f>
        <v>0</v>
      </c>
    </row>
    <row r="138" spans="2:65" s="1" customFormat="1" ht="24.2" customHeight="1">
      <c r="B138" s="28"/>
      <c r="C138" s="139" t="s">
        <v>86</v>
      </c>
      <c r="D138" s="139" t="s">
        <v>316</v>
      </c>
      <c r="E138" s="140" t="s">
        <v>587</v>
      </c>
      <c r="F138" s="141" t="s">
        <v>588</v>
      </c>
      <c r="G138" s="142" t="s">
        <v>340</v>
      </c>
      <c r="H138" s="143">
        <v>246.97</v>
      </c>
      <c r="I138" s="144"/>
      <c r="J138" s="145">
        <f t="shared" ref="J138:J146" si="0">ROUND(I138*H138,2)</f>
        <v>0</v>
      </c>
      <c r="K138" s="146"/>
      <c r="L138" s="28"/>
      <c r="M138" s="147" t="s">
        <v>1</v>
      </c>
      <c r="N138" s="148" t="s">
        <v>40</v>
      </c>
      <c r="P138" s="149">
        <f t="shared" ref="P138:P146" si="1">O138*H138</f>
        <v>0</v>
      </c>
      <c r="Q138" s="149">
        <v>1.146E-2</v>
      </c>
      <c r="R138" s="149">
        <f t="shared" ref="R138:R146" si="2">Q138*H138</f>
        <v>2.8302762000000001</v>
      </c>
      <c r="S138" s="149">
        <v>0</v>
      </c>
      <c r="T138" s="150">
        <f t="shared" ref="T138:T146" si="3"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ref="BE138:BE146" si="4">IF(N138="základná",J138,0)</f>
        <v>0</v>
      </c>
      <c r="BF138" s="152">
        <f t="shared" ref="BF138:BF146" si="5">IF(N138="znížená",J138,0)</f>
        <v>0</v>
      </c>
      <c r="BG138" s="152">
        <f t="shared" ref="BG138:BG146" si="6">IF(N138="zákl. prenesená",J138,0)</f>
        <v>0</v>
      </c>
      <c r="BH138" s="152">
        <f t="shared" ref="BH138:BH146" si="7">IF(N138="zníž. prenesená",J138,0)</f>
        <v>0</v>
      </c>
      <c r="BI138" s="152">
        <f t="shared" ref="BI138:BI146" si="8">IF(N138="nulová",J138,0)</f>
        <v>0</v>
      </c>
      <c r="BJ138" s="13" t="s">
        <v>86</v>
      </c>
      <c r="BK138" s="152">
        <f t="shared" ref="BK138:BK146" si="9">ROUND(I138*H138,2)</f>
        <v>0</v>
      </c>
      <c r="BL138" s="13" t="s">
        <v>95</v>
      </c>
      <c r="BM138" s="151" t="s">
        <v>589</v>
      </c>
    </row>
    <row r="139" spans="2:65" s="1" customFormat="1" ht="24.2" customHeight="1">
      <c r="B139" s="28"/>
      <c r="C139" s="139" t="s">
        <v>90</v>
      </c>
      <c r="D139" s="139" t="s">
        <v>316</v>
      </c>
      <c r="E139" s="140" t="s">
        <v>590</v>
      </c>
      <c r="F139" s="141" t="s">
        <v>591</v>
      </c>
      <c r="G139" s="142" t="s">
        <v>340</v>
      </c>
      <c r="H139" s="143">
        <v>22.061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2.3000000000000001E-4</v>
      </c>
      <c r="R139" s="149">
        <f t="shared" si="2"/>
        <v>5.0740300000000002E-3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592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593</v>
      </c>
      <c r="F140" s="141" t="s">
        <v>594</v>
      </c>
      <c r="G140" s="142" t="s">
        <v>340</v>
      </c>
      <c r="H140" s="143">
        <v>17.818999999999999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6.1799999999999997E-3</v>
      </c>
      <c r="R140" s="149">
        <f t="shared" si="2"/>
        <v>0.11012141999999998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595</v>
      </c>
    </row>
    <row r="141" spans="2:65" s="1" customFormat="1" ht="37.9" customHeight="1">
      <c r="B141" s="28"/>
      <c r="C141" s="139" t="s">
        <v>330</v>
      </c>
      <c r="D141" s="139" t="s">
        <v>316</v>
      </c>
      <c r="E141" s="140" t="s">
        <v>596</v>
      </c>
      <c r="F141" s="141" t="s">
        <v>597</v>
      </c>
      <c r="G141" s="142" t="s">
        <v>340</v>
      </c>
      <c r="H141" s="143">
        <v>111.254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5.0800000000000003E-3</v>
      </c>
      <c r="R141" s="149">
        <f t="shared" si="2"/>
        <v>0.56517032000000011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598</v>
      </c>
    </row>
    <row r="142" spans="2:65" s="1" customFormat="1" ht="24.2" customHeight="1">
      <c r="B142" s="28"/>
      <c r="C142" s="139" t="s">
        <v>337</v>
      </c>
      <c r="D142" s="139" t="s">
        <v>316</v>
      </c>
      <c r="E142" s="140" t="s">
        <v>599</v>
      </c>
      <c r="F142" s="141" t="s">
        <v>600</v>
      </c>
      <c r="G142" s="142" t="s">
        <v>340</v>
      </c>
      <c r="H142" s="143">
        <v>158.10300000000001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3.3800000000000002E-3</v>
      </c>
      <c r="R142" s="149">
        <f t="shared" si="2"/>
        <v>0.53438814000000001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601</v>
      </c>
    </row>
    <row r="143" spans="2:65" s="1" customFormat="1" ht="24.2" customHeight="1">
      <c r="B143" s="28"/>
      <c r="C143" s="139" t="s">
        <v>342</v>
      </c>
      <c r="D143" s="139" t="s">
        <v>316</v>
      </c>
      <c r="E143" s="140" t="s">
        <v>602</v>
      </c>
      <c r="F143" s="141" t="s">
        <v>603</v>
      </c>
      <c r="G143" s="142" t="s">
        <v>340</v>
      </c>
      <c r="H143" s="143">
        <v>39.880000000000003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4.15E-3</v>
      </c>
      <c r="R143" s="149">
        <f t="shared" si="2"/>
        <v>0.16550200000000001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604</v>
      </c>
    </row>
    <row r="144" spans="2:65" s="1" customFormat="1" ht="24.2" customHeight="1">
      <c r="B144" s="28"/>
      <c r="C144" s="139" t="s">
        <v>346</v>
      </c>
      <c r="D144" s="139" t="s">
        <v>316</v>
      </c>
      <c r="E144" s="140" t="s">
        <v>605</v>
      </c>
      <c r="F144" s="141" t="s">
        <v>606</v>
      </c>
      <c r="G144" s="142" t="s">
        <v>340</v>
      </c>
      <c r="H144" s="143">
        <v>2.1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1.299E-2</v>
      </c>
      <c r="R144" s="149">
        <f t="shared" si="2"/>
        <v>2.7279000000000001E-2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607</v>
      </c>
    </row>
    <row r="145" spans="2:65" s="1" customFormat="1" ht="24.2" customHeight="1">
      <c r="B145" s="28"/>
      <c r="C145" s="139" t="s">
        <v>335</v>
      </c>
      <c r="D145" s="139" t="s">
        <v>316</v>
      </c>
      <c r="E145" s="140" t="s">
        <v>608</v>
      </c>
      <c r="F145" s="141" t="s">
        <v>609</v>
      </c>
      <c r="G145" s="142" t="s">
        <v>340</v>
      </c>
      <c r="H145" s="143">
        <v>257.11399999999998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2.6450000000000001E-2</v>
      </c>
      <c r="R145" s="149">
        <f t="shared" si="2"/>
        <v>6.8006652999999995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610</v>
      </c>
    </row>
    <row r="146" spans="2:65" s="1" customFormat="1" ht="24.2" customHeight="1">
      <c r="B146" s="28"/>
      <c r="C146" s="139" t="s">
        <v>353</v>
      </c>
      <c r="D146" s="139" t="s">
        <v>316</v>
      </c>
      <c r="E146" s="140" t="s">
        <v>611</v>
      </c>
      <c r="F146" s="141" t="s">
        <v>612</v>
      </c>
      <c r="G146" s="142" t="s">
        <v>340</v>
      </c>
      <c r="H146" s="143">
        <v>39.880000000000003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2.1000000000000001E-2</v>
      </c>
      <c r="R146" s="149">
        <f t="shared" si="2"/>
        <v>0.83748000000000011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613</v>
      </c>
    </row>
    <row r="147" spans="2:65" s="11" customFormat="1" ht="22.9" customHeight="1">
      <c r="B147" s="127"/>
      <c r="D147" s="128" t="s">
        <v>73</v>
      </c>
      <c r="E147" s="137" t="s">
        <v>335</v>
      </c>
      <c r="F147" s="137" t="s">
        <v>336</v>
      </c>
      <c r="I147" s="130"/>
      <c r="J147" s="138">
        <f>BK147</f>
        <v>0</v>
      </c>
      <c r="L147" s="127"/>
      <c r="M147" s="132"/>
      <c r="P147" s="133">
        <f>SUM(P148:P155)</f>
        <v>0</v>
      </c>
      <c r="R147" s="133">
        <f>SUM(R148:R155)</f>
        <v>5.6803300000000001E-2</v>
      </c>
      <c r="T147" s="134">
        <f>SUM(T148:T155)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SUM(BK148:BK155)</f>
        <v>0</v>
      </c>
    </row>
    <row r="148" spans="2:65" s="1" customFormat="1" ht="21.75" customHeight="1">
      <c r="B148" s="28"/>
      <c r="C148" s="139" t="s">
        <v>357</v>
      </c>
      <c r="D148" s="139" t="s">
        <v>316</v>
      </c>
      <c r="E148" s="140" t="s">
        <v>614</v>
      </c>
      <c r="F148" s="141" t="s">
        <v>615</v>
      </c>
      <c r="G148" s="142" t="s">
        <v>340</v>
      </c>
      <c r="H148" s="143">
        <v>286.85000000000002</v>
      </c>
      <c r="I148" s="144"/>
      <c r="J148" s="145">
        <f t="shared" ref="J148:J155" si="10">ROUND(I148*H148,2)</f>
        <v>0</v>
      </c>
      <c r="K148" s="146"/>
      <c r="L148" s="28"/>
      <c r="M148" s="147" t="s">
        <v>1</v>
      </c>
      <c r="N148" s="148" t="s">
        <v>40</v>
      </c>
      <c r="P148" s="149">
        <f t="shared" ref="P148:P155" si="11">O148*H148</f>
        <v>0</v>
      </c>
      <c r="Q148" s="149">
        <v>4.0000000000000003E-5</v>
      </c>
      <c r="R148" s="149">
        <f t="shared" ref="R148:R155" si="12">Q148*H148</f>
        <v>1.1474000000000002E-2</v>
      </c>
      <c r="S148" s="149">
        <v>0</v>
      </c>
      <c r="T148" s="150">
        <f t="shared" ref="T148:T155" si="13"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ref="BE148:BE155" si="14">IF(N148="základná",J148,0)</f>
        <v>0</v>
      </c>
      <c r="BF148" s="152">
        <f t="shared" ref="BF148:BF155" si="15">IF(N148="znížená",J148,0)</f>
        <v>0</v>
      </c>
      <c r="BG148" s="152">
        <f t="shared" ref="BG148:BG155" si="16">IF(N148="zákl. prenesená",J148,0)</f>
        <v>0</v>
      </c>
      <c r="BH148" s="152">
        <f t="shared" ref="BH148:BH155" si="17">IF(N148="zníž. prenesená",J148,0)</f>
        <v>0</v>
      </c>
      <c r="BI148" s="152">
        <f t="shared" ref="BI148:BI155" si="18">IF(N148="nulová",J148,0)</f>
        <v>0</v>
      </c>
      <c r="BJ148" s="13" t="s">
        <v>86</v>
      </c>
      <c r="BK148" s="152">
        <f t="shared" ref="BK148:BK155" si="19">ROUND(I148*H148,2)</f>
        <v>0</v>
      </c>
      <c r="BL148" s="13" t="s">
        <v>95</v>
      </c>
      <c r="BM148" s="151" t="s">
        <v>616</v>
      </c>
    </row>
    <row r="149" spans="2:65" s="1" customFormat="1" ht="24.2" customHeight="1">
      <c r="B149" s="28"/>
      <c r="C149" s="139" t="s">
        <v>361</v>
      </c>
      <c r="D149" s="139" t="s">
        <v>316</v>
      </c>
      <c r="E149" s="140" t="s">
        <v>617</v>
      </c>
      <c r="F149" s="141" t="s">
        <v>618</v>
      </c>
      <c r="G149" s="142" t="s">
        <v>340</v>
      </c>
      <c r="H149" s="143">
        <v>60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3.0000000000000001E-5</v>
      </c>
      <c r="R149" s="149">
        <f t="shared" si="12"/>
        <v>1.8E-3</v>
      </c>
      <c r="S149" s="149">
        <v>0</v>
      </c>
      <c r="T149" s="150">
        <f t="shared" si="1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619</v>
      </c>
    </row>
    <row r="150" spans="2:65" s="1" customFormat="1" ht="16.5" customHeight="1">
      <c r="B150" s="28"/>
      <c r="C150" s="139" t="s">
        <v>365</v>
      </c>
      <c r="D150" s="139" t="s">
        <v>316</v>
      </c>
      <c r="E150" s="140" t="s">
        <v>620</v>
      </c>
      <c r="F150" s="141" t="s">
        <v>621</v>
      </c>
      <c r="G150" s="142" t="s">
        <v>376</v>
      </c>
      <c r="H150" s="143">
        <v>44.89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3.4000000000000002E-4</v>
      </c>
      <c r="R150" s="149">
        <f t="shared" si="12"/>
        <v>1.5262600000000001E-2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622</v>
      </c>
    </row>
    <row r="151" spans="2:65" s="1" customFormat="1" ht="16.5" customHeight="1">
      <c r="B151" s="28"/>
      <c r="C151" s="139" t="s">
        <v>369</v>
      </c>
      <c r="D151" s="139" t="s">
        <v>316</v>
      </c>
      <c r="E151" s="140" t="s">
        <v>623</v>
      </c>
      <c r="F151" s="141" t="s">
        <v>624</v>
      </c>
      <c r="G151" s="142" t="s">
        <v>376</v>
      </c>
      <c r="H151" s="143">
        <v>69.900000000000006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2.3000000000000001E-4</v>
      </c>
      <c r="R151" s="149">
        <f t="shared" si="12"/>
        <v>1.6077000000000001E-2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625</v>
      </c>
    </row>
    <row r="152" spans="2:65" s="1" customFormat="1" ht="16.5" customHeight="1">
      <c r="B152" s="28"/>
      <c r="C152" s="139" t="s">
        <v>373</v>
      </c>
      <c r="D152" s="139" t="s">
        <v>316</v>
      </c>
      <c r="E152" s="140" t="s">
        <v>626</v>
      </c>
      <c r="F152" s="141" t="s">
        <v>627</v>
      </c>
      <c r="G152" s="142" t="s">
        <v>376</v>
      </c>
      <c r="H152" s="143">
        <v>29.7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6.9999999999999994E-5</v>
      </c>
      <c r="R152" s="149">
        <f t="shared" si="12"/>
        <v>2.0789999999999997E-3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628</v>
      </c>
    </row>
    <row r="153" spans="2:65" s="1" customFormat="1" ht="16.5" customHeight="1">
      <c r="B153" s="28"/>
      <c r="C153" s="139" t="s">
        <v>378</v>
      </c>
      <c r="D153" s="139" t="s">
        <v>316</v>
      </c>
      <c r="E153" s="140" t="s">
        <v>629</v>
      </c>
      <c r="F153" s="141" t="s">
        <v>630</v>
      </c>
      <c r="G153" s="142" t="s">
        <v>376</v>
      </c>
      <c r="H153" s="143">
        <v>27.8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1.6000000000000001E-4</v>
      </c>
      <c r="R153" s="149">
        <f t="shared" si="12"/>
        <v>4.4480000000000006E-3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631</v>
      </c>
    </row>
    <row r="154" spans="2:65" s="1" customFormat="1" ht="16.5" customHeight="1">
      <c r="B154" s="28"/>
      <c r="C154" s="139" t="s">
        <v>382</v>
      </c>
      <c r="D154" s="139" t="s">
        <v>316</v>
      </c>
      <c r="E154" s="140" t="s">
        <v>632</v>
      </c>
      <c r="F154" s="141" t="s">
        <v>633</v>
      </c>
      <c r="G154" s="142" t="s">
        <v>376</v>
      </c>
      <c r="H154" s="143">
        <v>62.61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6.9999999999999994E-5</v>
      </c>
      <c r="R154" s="149">
        <f t="shared" si="12"/>
        <v>4.3826999999999998E-3</v>
      </c>
      <c r="S154" s="149">
        <v>0</v>
      </c>
      <c r="T154" s="150">
        <f t="shared" si="1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634</v>
      </c>
    </row>
    <row r="155" spans="2:65" s="1" customFormat="1" ht="24.2" customHeight="1">
      <c r="B155" s="28"/>
      <c r="C155" s="139" t="s">
        <v>386</v>
      </c>
      <c r="D155" s="139" t="s">
        <v>316</v>
      </c>
      <c r="E155" s="140" t="s">
        <v>635</v>
      </c>
      <c r="F155" s="141" t="s">
        <v>636</v>
      </c>
      <c r="G155" s="142" t="s">
        <v>376</v>
      </c>
      <c r="H155" s="143">
        <v>8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1.6000000000000001E-4</v>
      </c>
      <c r="R155" s="149">
        <f t="shared" si="12"/>
        <v>1.2800000000000001E-3</v>
      </c>
      <c r="S155" s="149">
        <v>0</v>
      </c>
      <c r="T155" s="150">
        <f t="shared" si="1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637</v>
      </c>
    </row>
    <row r="156" spans="2:65" s="11" customFormat="1" ht="22.9" customHeight="1">
      <c r="B156" s="127"/>
      <c r="D156" s="128" t="s">
        <v>73</v>
      </c>
      <c r="E156" s="137" t="s">
        <v>502</v>
      </c>
      <c r="F156" s="137" t="s">
        <v>503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81</v>
      </c>
      <c r="AT156" s="135" t="s">
        <v>73</v>
      </c>
      <c r="AU156" s="135" t="s">
        <v>81</v>
      </c>
      <c r="AY156" s="128" t="s">
        <v>314</v>
      </c>
      <c r="BK156" s="136">
        <f>BK157</f>
        <v>0</v>
      </c>
    </row>
    <row r="157" spans="2:65" s="1" customFormat="1" ht="24.2" customHeight="1">
      <c r="B157" s="28"/>
      <c r="C157" s="139" t="s">
        <v>390</v>
      </c>
      <c r="D157" s="139" t="s">
        <v>316</v>
      </c>
      <c r="E157" s="140" t="s">
        <v>638</v>
      </c>
      <c r="F157" s="141" t="s">
        <v>639</v>
      </c>
      <c r="G157" s="142" t="s">
        <v>333</v>
      </c>
      <c r="H157" s="143">
        <v>18.419</v>
      </c>
      <c r="I157" s="144"/>
      <c r="J157" s="145">
        <f>ROUND(I157*H157,2)</f>
        <v>0</v>
      </c>
      <c r="K157" s="146"/>
      <c r="L157" s="28"/>
      <c r="M157" s="147" t="s">
        <v>1</v>
      </c>
      <c r="N157" s="148" t="s">
        <v>40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3" t="s">
        <v>86</v>
      </c>
      <c r="BK157" s="152">
        <f>ROUND(I157*H157,2)</f>
        <v>0</v>
      </c>
      <c r="BL157" s="13" t="s">
        <v>95</v>
      </c>
      <c r="BM157" s="151" t="s">
        <v>640</v>
      </c>
    </row>
    <row r="158" spans="2:65" s="11" customFormat="1" ht="25.9" customHeight="1">
      <c r="B158" s="127"/>
      <c r="D158" s="128" t="s">
        <v>73</v>
      </c>
      <c r="E158" s="129" t="s">
        <v>508</v>
      </c>
      <c r="F158" s="129" t="s">
        <v>509</v>
      </c>
      <c r="I158" s="130"/>
      <c r="J158" s="131">
        <f>BK158</f>
        <v>0</v>
      </c>
      <c r="L158" s="127"/>
      <c r="M158" s="132"/>
      <c r="P158" s="133">
        <f>P159+P168+P173</f>
        <v>0</v>
      </c>
      <c r="R158" s="133">
        <f>R159+R168+R173</f>
        <v>0.3134904</v>
      </c>
      <c r="T158" s="134">
        <f>T159+T168+T173</f>
        <v>0</v>
      </c>
      <c r="AR158" s="128" t="s">
        <v>86</v>
      </c>
      <c r="AT158" s="135" t="s">
        <v>73</v>
      </c>
      <c r="AU158" s="135" t="s">
        <v>74</v>
      </c>
      <c r="AY158" s="128" t="s">
        <v>314</v>
      </c>
      <c r="BK158" s="136">
        <f>BK159+BK168+BK173</f>
        <v>0</v>
      </c>
    </row>
    <row r="159" spans="2:65" s="11" customFormat="1" ht="22.9" customHeight="1">
      <c r="B159" s="127"/>
      <c r="D159" s="128" t="s">
        <v>73</v>
      </c>
      <c r="E159" s="137" t="s">
        <v>510</v>
      </c>
      <c r="F159" s="137" t="s">
        <v>511</v>
      </c>
      <c r="I159" s="130"/>
      <c r="J159" s="138">
        <f>BK159</f>
        <v>0</v>
      </c>
      <c r="L159" s="127"/>
      <c r="M159" s="132"/>
      <c r="P159" s="133">
        <f>SUM(P160:P167)</f>
        <v>0</v>
      </c>
      <c r="R159" s="133">
        <f>SUM(R160:R167)</f>
        <v>0.12595408</v>
      </c>
      <c r="T159" s="134">
        <f>SUM(T160:T167)</f>
        <v>0</v>
      </c>
      <c r="AR159" s="128" t="s">
        <v>86</v>
      </c>
      <c r="AT159" s="135" t="s">
        <v>73</v>
      </c>
      <c r="AU159" s="135" t="s">
        <v>81</v>
      </c>
      <c r="AY159" s="128" t="s">
        <v>314</v>
      </c>
      <c r="BK159" s="136">
        <f>SUM(BK160:BK167)</f>
        <v>0</v>
      </c>
    </row>
    <row r="160" spans="2:65" s="1" customFormat="1" ht="24.2" customHeight="1">
      <c r="B160" s="28"/>
      <c r="C160" s="139" t="s">
        <v>7</v>
      </c>
      <c r="D160" s="139" t="s">
        <v>316</v>
      </c>
      <c r="E160" s="140" t="s">
        <v>641</v>
      </c>
      <c r="F160" s="141" t="s">
        <v>642</v>
      </c>
      <c r="G160" s="142" t="s">
        <v>340</v>
      </c>
      <c r="H160" s="143">
        <v>39.880000000000003</v>
      </c>
      <c r="I160" s="144"/>
      <c r="J160" s="145">
        <f t="shared" ref="J160:J167" si="20">ROUND(I160*H160,2)</f>
        <v>0</v>
      </c>
      <c r="K160" s="146"/>
      <c r="L160" s="28"/>
      <c r="M160" s="147" t="s">
        <v>1</v>
      </c>
      <c r="N160" s="148" t="s">
        <v>40</v>
      </c>
      <c r="P160" s="149">
        <f t="shared" ref="P160:P167" si="21">O160*H160</f>
        <v>0</v>
      </c>
      <c r="Q160" s="149">
        <v>0</v>
      </c>
      <c r="R160" s="149">
        <f t="shared" ref="R160:R167" si="22">Q160*H160</f>
        <v>0</v>
      </c>
      <c r="S160" s="149">
        <v>0</v>
      </c>
      <c r="T160" s="150">
        <f t="shared" ref="T160:T167" si="23">S160*H160</f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ref="BE160:BE167" si="24">IF(N160="základná",J160,0)</f>
        <v>0</v>
      </c>
      <c r="BF160" s="152">
        <f t="shared" ref="BF160:BF167" si="25">IF(N160="znížená",J160,0)</f>
        <v>0</v>
      </c>
      <c r="BG160" s="152">
        <f t="shared" ref="BG160:BG167" si="26">IF(N160="zákl. prenesená",J160,0)</f>
        <v>0</v>
      </c>
      <c r="BH160" s="152">
        <f t="shared" ref="BH160:BH167" si="27">IF(N160="zníž. prenesená",J160,0)</f>
        <v>0</v>
      </c>
      <c r="BI160" s="152">
        <f t="shared" ref="BI160:BI167" si="28">IF(N160="nulová",J160,0)</f>
        <v>0</v>
      </c>
      <c r="BJ160" s="13" t="s">
        <v>86</v>
      </c>
      <c r="BK160" s="152">
        <f t="shared" ref="BK160:BK167" si="29">ROUND(I160*H160,2)</f>
        <v>0</v>
      </c>
      <c r="BL160" s="13" t="s">
        <v>378</v>
      </c>
      <c r="BM160" s="151" t="s">
        <v>643</v>
      </c>
    </row>
    <row r="161" spans="2:65" s="1" customFormat="1" ht="24.2" customHeight="1">
      <c r="B161" s="28"/>
      <c r="C161" s="158" t="s">
        <v>398</v>
      </c>
      <c r="D161" s="158" t="s">
        <v>644</v>
      </c>
      <c r="E161" s="159" t="s">
        <v>645</v>
      </c>
      <c r="F161" s="160" t="s">
        <v>646</v>
      </c>
      <c r="G161" s="161" t="s">
        <v>647</v>
      </c>
      <c r="H161" s="162">
        <v>8.4139999999999997</v>
      </c>
      <c r="I161" s="163"/>
      <c r="J161" s="164">
        <f t="shared" si="20"/>
        <v>0</v>
      </c>
      <c r="K161" s="165"/>
      <c r="L161" s="166"/>
      <c r="M161" s="167" t="s">
        <v>1</v>
      </c>
      <c r="N161" s="168" t="s">
        <v>40</v>
      </c>
      <c r="P161" s="149">
        <f t="shared" si="21"/>
        <v>0</v>
      </c>
      <c r="Q161" s="149">
        <v>1E-3</v>
      </c>
      <c r="R161" s="149">
        <f t="shared" si="22"/>
        <v>8.4139999999999996E-3</v>
      </c>
      <c r="S161" s="149">
        <v>0</v>
      </c>
      <c r="T161" s="150">
        <f t="shared" si="2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24"/>
        <v>0</v>
      </c>
      <c r="BF161" s="152">
        <f t="shared" si="25"/>
        <v>0</v>
      </c>
      <c r="BG161" s="152">
        <f t="shared" si="26"/>
        <v>0</v>
      </c>
      <c r="BH161" s="152">
        <f t="shared" si="27"/>
        <v>0</v>
      </c>
      <c r="BI161" s="152">
        <f t="shared" si="28"/>
        <v>0</v>
      </c>
      <c r="BJ161" s="13" t="s">
        <v>86</v>
      </c>
      <c r="BK161" s="152">
        <f t="shared" si="29"/>
        <v>0</v>
      </c>
      <c r="BL161" s="13" t="s">
        <v>378</v>
      </c>
      <c r="BM161" s="151" t="s">
        <v>648</v>
      </c>
    </row>
    <row r="162" spans="2:65" s="1" customFormat="1" ht="24.2" customHeight="1">
      <c r="B162" s="28"/>
      <c r="C162" s="139" t="s">
        <v>402</v>
      </c>
      <c r="D162" s="139" t="s">
        <v>316</v>
      </c>
      <c r="E162" s="140" t="s">
        <v>649</v>
      </c>
      <c r="F162" s="141" t="s">
        <v>650</v>
      </c>
      <c r="G162" s="142" t="s">
        <v>340</v>
      </c>
      <c r="H162" s="143">
        <v>22.061</v>
      </c>
      <c r="I162" s="144"/>
      <c r="J162" s="145">
        <f t="shared" si="20"/>
        <v>0</v>
      </c>
      <c r="K162" s="146"/>
      <c r="L162" s="28"/>
      <c r="M162" s="147" t="s">
        <v>1</v>
      </c>
      <c r="N162" s="148" t="s">
        <v>40</v>
      </c>
      <c r="P162" s="149">
        <f t="shared" si="21"/>
        <v>0</v>
      </c>
      <c r="Q162" s="149">
        <v>8.0000000000000007E-5</v>
      </c>
      <c r="R162" s="149">
        <f t="shared" si="22"/>
        <v>1.7648800000000001E-3</v>
      </c>
      <c r="S162" s="149">
        <v>0</v>
      </c>
      <c r="T162" s="150">
        <f t="shared" si="2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86</v>
      </c>
      <c r="BK162" s="152">
        <f t="shared" si="29"/>
        <v>0</v>
      </c>
      <c r="BL162" s="13" t="s">
        <v>378</v>
      </c>
      <c r="BM162" s="151" t="s">
        <v>651</v>
      </c>
    </row>
    <row r="163" spans="2:65" s="1" customFormat="1" ht="37.9" customHeight="1">
      <c r="B163" s="28"/>
      <c r="C163" s="158" t="s">
        <v>406</v>
      </c>
      <c r="D163" s="158" t="s">
        <v>644</v>
      </c>
      <c r="E163" s="159" t="s">
        <v>652</v>
      </c>
      <c r="F163" s="160" t="s">
        <v>653</v>
      </c>
      <c r="G163" s="161" t="s">
        <v>340</v>
      </c>
      <c r="H163" s="162">
        <v>25.37</v>
      </c>
      <c r="I163" s="163"/>
      <c r="J163" s="164">
        <f t="shared" si="20"/>
        <v>0</v>
      </c>
      <c r="K163" s="165"/>
      <c r="L163" s="166"/>
      <c r="M163" s="167" t="s">
        <v>1</v>
      </c>
      <c r="N163" s="168" t="s">
        <v>40</v>
      </c>
      <c r="P163" s="149">
        <f t="shared" si="21"/>
        <v>0</v>
      </c>
      <c r="Q163" s="149">
        <v>2E-3</v>
      </c>
      <c r="R163" s="149">
        <f t="shared" si="22"/>
        <v>5.074E-2</v>
      </c>
      <c r="S163" s="149">
        <v>0</v>
      </c>
      <c r="T163" s="150">
        <f t="shared" si="2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86</v>
      </c>
      <c r="BK163" s="152">
        <f t="shared" si="29"/>
        <v>0</v>
      </c>
      <c r="BL163" s="13" t="s">
        <v>378</v>
      </c>
      <c r="BM163" s="151" t="s">
        <v>654</v>
      </c>
    </row>
    <row r="164" spans="2:65" s="1" customFormat="1" ht="16.5" customHeight="1">
      <c r="B164" s="28"/>
      <c r="C164" s="158" t="s">
        <v>410</v>
      </c>
      <c r="D164" s="158" t="s">
        <v>644</v>
      </c>
      <c r="E164" s="159" t="s">
        <v>655</v>
      </c>
      <c r="F164" s="160" t="s">
        <v>656</v>
      </c>
      <c r="G164" s="161" t="s">
        <v>396</v>
      </c>
      <c r="H164" s="162">
        <v>29</v>
      </c>
      <c r="I164" s="163"/>
      <c r="J164" s="164">
        <f t="shared" si="20"/>
        <v>0</v>
      </c>
      <c r="K164" s="165"/>
      <c r="L164" s="166"/>
      <c r="M164" s="167" t="s">
        <v>1</v>
      </c>
      <c r="N164" s="168" t="s">
        <v>40</v>
      </c>
      <c r="P164" s="149">
        <f t="shared" si="21"/>
        <v>0</v>
      </c>
      <c r="Q164" s="149">
        <v>1.5E-3</v>
      </c>
      <c r="R164" s="149">
        <f t="shared" si="22"/>
        <v>4.3500000000000004E-2</v>
      </c>
      <c r="S164" s="149">
        <v>0</v>
      </c>
      <c r="T164" s="150">
        <f t="shared" si="2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657</v>
      </c>
    </row>
    <row r="165" spans="2:65" s="1" customFormat="1" ht="24.2" customHeight="1">
      <c r="B165" s="28"/>
      <c r="C165" s="139" t="s">
        <v>414</v>
      </c>
      <c r="D165" s="139" t="s">
        <v>316</v>
      </c>
      <c r="E165" s="140" t="s">
        <v>658</v>
      </c>
      <c r="F165" s="141" t="s">
        <v>659</v>
      </c>
      <c r="G165" s="142" t="s">
        <v>340</v>
      </c>
      <c r="H165" s="143">
        <v>39.880000000000003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5.4000000000000001E-4</v>
      </c>
      <c r="R165" s="149">
        <f t="shared" si="22"/>
        <v>2.1535200000000001E-2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660</v>
      </c>
    </row>
    <row r="166" spans="2:65" s="1" customFormat="1" ht="24.2" customHeight="1">
      <c r="B166" s="28"/>
      <c r="C166" s="158" t="s">
        <v>418</v>
      </c>
      <c r="D166" s="158" t="s">
        <v>644</v>
      </c>
      <c r="E166" s="159" t="s">
        <v>661</v>
      </c>
      <c r="F166" s="160" t="s">
        <v>662</v>
      </c>
      <c r="G166" s="161" t="s">
        <v>340</v>
      </c>
      <c r="H166" s="162">
        <v>47.856000000000002</v>
      </c>
      <c r="I166" s="163"/>
      <c r="J166" s="164">
        <f t="shared" si="20"/>
        <v>0</v>
      </c>
      <c r="K166" s="165"/>
      <c r="L166" s="166"/>
      <c r="M166" s="167" t="s">
        <v>1</v>
      </c>
      <c r="N166" s="168" t="s">
        <v>40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86</v>
      </c>
      <c r="BK166" s="152">
        <f t="shared" si="29"/>
        <v>0</v>
      </c>
      <c r="BL166" s="13" t="s">
        <v>378</v>
      </c>
      <c r="BM166" s="151" t="s">
        <v>663</v>
      </c>
    </row>
    <row r="167" spans="2:65" s="1" customFormat="1" ht="24.2" customHeight="1">
      <c r="B167" s="28"/>
      <c r="C167" s="139" t="s">
        <v>422</v>
      </c>
      <c r="D167" s="139" t="s">
        <v>316</v>
      </c>
      <c r="E167" s="140" t="s">
        <v>664</v>
      </c>
      <c r="F167" s="141" t="s">
        <v>665</v>
      </c>
      <c r="G167" s="142" t="s">
        <v>333</v>
      </c>
      <c r="H167" s="143">
        <v>0.126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666</v>
      </c>
    </row>
    <row r="168" spans="2:65" s="11" customFormat="1" ht="22.9" customHeight="1">
      <c r="B168" s="127"/>
      <c r="D168" s="128" t="s">
        <v>73</v>
      </c>
      <c r="E168" s="137" t="s">
        <v>667</v>
      </c>
      <c r="F168" s="137" t="s">
        <v>668</v>
      </c>
      <c r="I168" s="130"/>
      <c r="J168" s="138">
        <f>BK168</f>
        <v>0</v>
      </c>
      <c r="L168" s="127"/>
      <c r="M168" s="132"/>
      <c r="P168" s="133">
        <f>SUM(P169:P172)</f>
        <v>0</v>
      </c>
      <c r="R168" s="133">
        <f>SUM(R169:R172)</f>
        <v>0.16922432000000001</v>
      </c>
      <c r="T168" s="134">
        <f>SUM(T169:T172)</f>
        <v>0</v>
      </c>
      <c r="AR168" s="128" t="s">
        <v>86</v>
      </c>
      <c r="AT168" s="135" t="s">
        <v>73</v>
      </c>
      <c r="AU168" s="135" t="s">
        <v>81</v>
      </c>
      <c r="AY168" s="128" t="s">
        <v>314</v>
      </c>
      <c r="BK168" s="136">
        <f>SUM(BK169:BK172)</f>
        <v>0</v>
      </c>
    </row>
    <row r="169" spans="2:65" s="1" customFormat="1" ht="24.2" customHeight="1">
      <c r="B169" s="28"/>
      <c r="C169" s="139" t="s">
        <v>426</v>
      </c>
      <c r="D169" s="139" t="s">
        <v>316</v>
      </c>
      <c r="E169" s="140" t="s">
        <v>669</v>
      </c>
      <c r="F169" s="141" t="s">
        <v>670</v>
      </c>
      <c r="G169" s="142" t="s">
        <v>340</v>
      </c>
      <c r="H169" s="143">
        <v>39.880000000000003</v>
      </c>
      <c r="I169" s="144"/>
      <c r="J169" s="145">
        <f>ROUND(I169*H169,2)</f>
        <v>0</v>
      </c>
      <c r="K169" s="146"/>
      <c r="L169" s="28"/>
      <c r="M169" s="147" t="s">
        <v>1</v>
      </c>
      <c r="N169" s="148" t="s">
        <v>40</v>
      </c>
      <c r="P169" s="149">
        <f>O169*H169</f>
        <v>0</v>
      </c>
      <c r="Q169" s="149">
        <v>1.4E-3</v>
      </c>
      <c r="R169" s="149">
        <f>Q169*H169</f>
        <v>5.5832E-2</v>
      </c>
      <c r="S169" s="149">
        <v>0</v>
      </c>
      <c r="T169" s="150">
        <f>S169*H169</f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378</v>
      </c>
      <c r="BM169" s="151" t="s">
        <v>671</v>
      </c>
    </row>
    <row r="170" spans="2:65" s="1" customFormat="1" ht="24.2" customHeight="1">
      <c r="B170" s="28"/>
      <c r="C170" s="158" t="s">
        <v>430</v>
      </c>
      <c r="D170" s="158" t="s">
        <v>644</v>
      </c>
      <c r="E170" s="159" t="s">
        <v>672</v>
      </c>
      <c r="F170" s="160" t="s">
        <v>673</v>
      </c>
      <c r="G170" s="161" t="s">
        <v>340</v>
      </c>
      <c r="H170" s="162">
        <v>26.622</v>
      </c>
      <c r="I170" s="163"/>
      <c r="J170" s="164">
        <f>ROUND(I170*H170,2)</f>
        <v>0</v>
      </c>
      <c r="K170" s="165"/>
      <c r="L170" s="166"/>
      <c r="M170" s="167" t="s">
        <v>1</v>
      </c>
      <c r="N170" s="168" t="s">
        <v>40</v>
      </c>
      <c r="P170" s="149">
        <f>O170*H170</f>
        <v>0</v>
      </c>
      <c r="Q170" s="149">
        <v>3.8E-3</v>
      </c>
      <c r="R170" s="149">
        <f>Q170*H170</f>
        <v>0.10116360000000001</v>
      </c>
      <c r="S170" s="149">
        <v>0</v>
      </c>
      <c r="T170" s="150">
        <f>S170*H170</f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86</v>
      </c>
      <c r="BK170" s="152">
        <f>ROUND(I170*H170,2)</f>
        <v>0</v>
      </c>
      <c r="BL170" s="13" t="s">
        <v>378</v>
      </c>
      <c r="BM170" s="151" t="s">
        <v>674</v>
      </c>
    </row>
    <row r="171" spans="2:65" s="1" customFormat="1" ht="24.2" customHeight="1">
      <c r="B171" s="28"/>
      <c r="C171" s="158" t="s">
        <v>434</v>
      </c>
      <c r="D171" s="158" t="s">
        <v>644</v>
      </c>
      <c r="E171" s="159" t="s">
        <v>675</v>
      </c>
      <c r="F171" s="160" t="s">
        <v>676</v>
      </c>
      <c r="G171" s="161" t="s">
        <v>340</v>
      </c>
      <c r="H171" s="162">
        <v>14.055999999999999</v>
      </c>
      <c r="I171" s="163"/>
      <c r="J171" s="164">
        <f>ROUND(I171*H171,2)</f>
        <v>0</v>
      </c>
      <c r="K171" s="165"/>
      <c r="L171" s="166"/>
      <c r="M171" s="167" t="s">
        <v>1</v>
      </c>
      <c r="N171" s="168" t="s">
        <v>40</v>
      </c>
      <c r="P171" s="149">
        <f>O171*H171</f>
        <v>0</v>
      </c>
      <c r="Q171" s="149">
        <v>8.7000000000000001E-4</v>
      </c>
      <c r="R171" s="149">
        <f>Q171*H171</f>
        <v>1.2228719999999998E-2</v>
      </c>
      <c r="S171" s="149">
        <v>0</v>
      </c>
      <c r="T171" s="150">
        <f>S171*H171</f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86</v>
      </c>
      <c r="BK171" s="152">
        <f>ROUND(I171*H171,2)</f>
        <v>0</v>
      </c>
      <c r="BL171" s="13" t="s">
        <v>378</v>
      </c>
      <c r="BM171" s="151" t="s">
        <v>677</v>
      </c>
    </row>
    <row r="172" spans="2:65" s="1" customFormat="1" ht="24.2" customHeight="1">
      <c r="B172" s="28"/>
      <c r="C172" s="139" t="s">
        <v>438</v>
      </c>
      <c r="D172" s="139" t="s">
        <v>316</v>
      </c>
      <c r="E172" s="140" t="s">
        <v>678</v>
      </c>
      <c r="F172" s="141" t="s">
        <v>679</v>
      </c>
      <c r="G172" s="142" t="s">
        <v>333</v>
      </c>
      <c r="H172" s="143">
        <v>0.16900000000000001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378</v>
      </c>
      <c r="BM172" s="151" t="s">
        <v>680</v>
      </c>
    </row>
    <row r="173" spans="2:65" s="11" customFormat="1" ht="22.9" customHeight="1">
      <c r="B173" s="127"/>
      <c r="D173" s="128" t="s">
        <v>73</v>
      </c>
      <c r="E173" s="137" t="s">
        <v>681</v>
      </c>
      <c r="F173" s="137" t="s">
        <v>682</v>
      </c>
      <c r="I173" s="130"/>
      <c r="J173" s="138">
        <f>BK173</f>
        <v>0</v>
      </c>
      <c r="L173" s="127"/>
      <c r="M173" s="132"/>
      <c r="P173" s="133">
        <f>SUM(P174:P176)</f>
        <v>0</v>
      </c>
      <c r="R173" s="133">
        <f>SUM(R174:R176)</f>
        <v>1.8312000000000002E-2</v>
      </c>
      <c r="T173" s="134">
        <f>SUM(T174:T176)</f>
        <v>0</v>
      </c>
      <c r="AR173" s="128" t="s">
        <v>86</v>
      </c>
      <c r="AT173" s="135" t="s">
        <v>73</v>
      </c>
      <c r="AU173" s="135" t="s">
        <v>81</v>
      </c>
      <c r="AY173" s="128" t="s">
        <v>314</v>
      </c>
      <c r="BK173" s="136">
        <f>SUM(BK174:BK176)</f>
        <v>0</v>
      </c>
    </row>
    <row r="174" spans="2:65" s="1" customFormat="1" ht="24.2" customHeight="1">
      <c r="B174" s="28"/>
      <c r="C174" s="139" t="s">
        <v>442</v>
      </c>
      <c r="D174" s="139" t="s">
        <v>316</v>
      </c>
      <c r="E174" s="140" t="s">
        <v>683</v>
      </c>
      <c r="F174" s="141" t="s">
        <v>684</v>
      </c>
      <c r="G174" s="142" t="s">
        <v>340</v>
      </c>
      <c r="H174" s="143">
        <v>2.1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8.4799999999999997E-3</v>
      </c>
      <c r="R174" s="149">
        <f>Q174*H174</f>
        <v>1.7808000000000001E-2</v>
      </c>
      <c r="S174" s="149">
        <v>0</v>
      </c>
      <c r="T174" s="150">
        <f>S174*H174</f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685</v>
      </c>
    </row>
    <row r="175" spans="2:65" s="1" customFormat="1" ht="33" customHeight="1">
      <c r="B175" s="28"/>
      <c r="C175" s="139" t="s">
        <v>446</v>
      </c>
      <c r="D175" s="139" t="s">
        <v>316</v>
      </c>
      <c r="E175" s="140" t="s">
        <v>686</v>
      </c>
      <c r="F175" s="141" t="s">
        <v>687</v>
      </c>
      <c r="G175" s="142" t="s">
        <v>340</v>
      </c>
      <c r="H175" s="143">
        <v>2.1</v>
      </c>
      <c r="I175" s="144"/>
      <c r="J175" s="145">
        <f>ROUND(I175*H175,2)</f>
        <v>0</v>
      </c>
      <c r="K175" s="146"/>
      <c r="L175" s="28"/>
      <c r="M175" s="147" t="s">
        <v>1</v>
      </c>
      <c r="N175" s="148" t="s">
        <v>40</v>
      </c>
      <c r="P175" s="149">
        <f>O175*H175</f>
        <v>0</v>
      </c>
      <c r="Q175" s="149">
        <v>2.4000000000000001E-4</v>
      </c>
      <c r="R175" s="149">
        <f>Q175*H175</f>
        <v>5.04E-4</v>
      </c>
      <c r="S175" s="149">
        <v>0</v>
      </c>
      <c r="T175" s="150">
        <f>S175*H175</f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378</v>
      </c>
      <c r="BM175" s="151" t="s">
        <v>688</v>
      </c>
    </row>
    <row r="176" spans="2:65" s="1" customFormat="1" ht="24.2" customHeight="1">
      <c r="B176" s="28"/>
      <c r="C176" s="139" t="s">
        <v>450</v>
      </c>
      <c r="D176" s="139" t="s">
        <v>316</v>
      </c>
      <c r="E176" s="140" t="s">
        <v>689</v>
      </c>
      <c r="F176" s="141" t="s">
        <v>690</v>
      </c>
      <c r="G176" s="142" t="s">
        <v>333</v>
      </c>
      <c r="H176" s="143">
        <v>1.7999999999999999E-2</v>
      </c>
      <c r="I176" s="144"/>
      <c r="J176" s="145">
        <f>ROUND(I176*H176,2)</f>
        <v>0</v>
      </c>
      <c r="K176" s="146"/>
      <c r="L176" s="28"/>
      <c r="M176" s="153" t="s">
        <v>1</v>
      </c>
      <c r="N176" s="154" t="s">
        <v>40</v>
      </c>
      <c r="O176" s="155"/>
      <c r="P176" s="156">
        <f>O176*H176</f>
        <v>0</v>
      </c>
      <c r="Q176" s="156">
        <v>0</v>
      </c>
      <c r="R176" s="156">
        <f>Q176*H176</f>
        <v>0</v>
      </c>
      <c r="S176" s="156">
        <v>0</v>
      </c>
      <c r="T176" s="157">
        <f>S176*H176</f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86</v>
      </c>
      <c r="BK176" s="152">
        <f>ROUND(I176*H176,2)</f>
        <v>0</v>
      </c>
      <c r="BL176" s="13" t="s">
        <v>378</v>
      </c>
      <c r="BM176" s="151" t="s">
        <v>691</v>
      </c>
    </row>
    <row r="177" spans="2:12" s="1" customFormat="1" ht="6.95" customHeight="1">
      <c r="B177" s="43"/>
      <c r="C177" s="44"/>
      <c r="D177" s="44"/>
      <c r="E177" s="44"/>
      <c r="F177" s="44"/>
      <c r="G177" s="44"/>
      <c r="H177" s="44"/>
      <c r="I177" s="44"/>
      <c r="J177" s="44"/>
      <c r="K177" s="44"/>
      <c r="L177" s="28"/>
    </row>
  </sheetData>
  <sheetProtection algorithmName="SHA-512" hashValue="07Jm+R8qN/SsCuYS4RMrza7Db4HlDZP6PXZe9svq/HDqw34O9+M6IYB2fx2+h5TQ6YrGNTtyyLxrwcJRxb7JsQ==" saltValue="78LuQYDd6ThyEgljTNE2rD2t6c+aA5sO0dtofzhc+5ecX62GlCjt3OdptPHO4VQvzH/Lp2Q2KBtgPXVD8GV2hg==" spinCount="100000" sheet="1" objects="1" scenarios="1" formatColumns="0" formatRows="0" autoFilter="0"/>
  <autoFilter ref="C132:K176" xr:uid="{00000000-0009-0000-0000-000002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16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174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3022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3285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ROUND(J130,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ROUND((SUM(BE130:BE167)),  2)</f>
        <v>0</v>
      </c>
      <c r="G37" s="96"/>
      <c r="H37" s="96"/>
      <c r="I37" s="97">
        <v>0.2</v>
      </c>
      <c r="J37" s="95">
        <f>ROUND(((SUM(BE130:BE167))*I37),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ROUND((SUM(BF130:BF167)),  2)</f>
        <v>0</v>
      </c>
      <c r="G38" s="96"/>
      <c r="H38" s="96"/>
      <c r="I38" s="97">
        <v>0.2</v>
      </c>
      <c r="J38" s="95">
        <f>ROUND(((SUM(BF130:BF167))*I38),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ROUND((SUM(BG130:BG167)),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ROUND((SUM(BH130:BH167)),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ROUND((SUM(BI130:BI167)),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3022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SO.103_ASR5 - Interiér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J130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J132</f>
        <v>0</v>
      </c>
      <c r="L102" s="114"/>
    </row>
    <row r="103" spans="2:47" s="9" customFormat="1" ht="19.899999999999999" hidden="1" customHeight="1">
      <c r="B103" s="114"/>
      <c r="D103" s="115" t="s">
        <v>291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47" s="8" customFormat="1" ht="24.95" hidden="1" customHeight="1">
      <c r="B104" s="110"/>
      <c r="D104" s="111" t="s">
        <v>292</v>
      </c>
      <c r="E104" s="112"/>
      <c r="F104" s="112"/>
      <c r="G104" s="112"/>
      <c r="H104" s="112"/>
      <c r="I104" s="112"/>
      <c r="J104" s="113">
        <f>J150</f>
        <v>0</v>
      </c>
      <c r="L104" s="110"/>
    </row>
    <row r="105" spans="2:47" s="9" customFormat="1" ht="19.899999999999999" hidden="1" customHeight="1">
      <c r="B105" s="114"/>
      <c r="D105" s="115" t="s">
        <v>299</v>
      </c>
      <c r="E105" s="116"/>
      <c r="F105" s="116"/>
      <c r="G105" s="116"/>
      <c r="H105" s="116"/>
      <c r="I105" s="116"/>
      <c r="J105" s="117">
        <f>J151</f>
        <v>0</v>
      </c>
      <c r="L105" s="114"/>
    </row>
    <row r="106" spans="2:47" s="9" customFormat="1" ht="19.899999999999999" hidden="1" customHeight="1">
      <c r="B106" s="114"/>
      <c r="D106" s="115" t="s">
        <v>1007</v>
      </c>
      <c r="E106" s="116"/>
      <c r="F106" s="116"/>
      <c r="G106" s="116"/>
      <c r="H106" s="116"/>
      <c r="I106" s="116"/>
      <c r="J106" s="117">
        <f>J163</f>
        <v>0</v>
      </c>
      <c r="L106" s="114"/>
    </row>
    <row r="107" spans="2:47" s="1" customFormat="1" ht="21.75" hidden="1" customHeight="1">
      <c r="B107" s="28"/>
      <c r="L107" s="28"/>
    </row>
    <row r="108" spans="2:47" s="1" customFormat="1" ht="6.95" hidden="1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09" spans="2:47" hidden="1"/>
    <row r="110" spans="2:47" hidden="1"/>
    <row r="111" spans="2:47" hidden="1"/>
    <row r="112" spans="2:47" s="1" customFormat="1" ht="6.95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5" customHeight="1">
      <c r="B113" s="28"/>
      <c r="C113" s="17" t="s">
        <v>300</v>
      </c>
      <c r="L113" s="28"/>
    </row>
    <row r="114" spans="2:12" s="1" customFormat="1" ht="6.95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301" t="str">
        <f>E7</f>
        <v>Rozšírenie kapacít MŠ Oštepová 1, Košice</v>
      </c>
      <c r="F116" s="302"/>
      <c r="G116" s="302"/>
      <c r="H116" s="302"/>
      <c r="L116" s="28"/>
    </row>
    <row r="117" spans="2:12" ht="12" customHeight="1">
      <c r="B117" s="16"/>
      <c r="C117" s="23" t="s">
        <v>277</v>
      </c>
      <c r="L117" s="16"/>
    </row>
    <row r="118" spans="2:12" ht="16.5" customHeight="1">
      <c r="B118" s="16"/>
      <c r="E118" s="301" t="s">
        <v>278</v>
      </c>
      <c r="F118" s="265"/>
      <c r="G118" s="265"/>
      <c r="H118" s="265"/>
      <c r="L118" s="16"/>
    </row>
    <row r="119" spans="2:12" ht="12" customHeight="1">
      <c r="B119" s="16"/>
      <c r="C119" s="23" t="s">
        <v>279</v>
      </c>
      <c r="L119" s="16"/>
    </row>
    <row r="120" spans="2:12" s="1" customFormat="1" ht="16.5" customHeight="1">
      <c r="B120" s="28"/>
      <c r="E120" s="271" t="s">
        <v>3022</v>
      </c>
      <c r="F120" s="303"/>
      <c r="G120" s="303"/>
      <c r="H120" s="303"/>
      <c r="L120" s="28"/>
    </row>
    <row r="121" spans="2:12" s="1" customFormat="1" ht="12" customHeight="1">
      <c r="B121" s="28"/>
      <c r="C121" s="23" t="s">
        <v>281</v>
      </c>
      <c r="L121" s="28"/>
    </row>
    <row r="122" spans="2:12" s="1" customFormat="1" ht="16.5" customHeight="1">
      <c r="B122" s="28"/>
      <c r="E122" s="289" t="str">
        <f>E13</f>
        <v>SO.103_ASR5 - Interiér</v>
      </c>
      <c r="F122" s="303"/>
      <c r="G122" s="303"/>
      <c r="H122" s="303"/>
      <c r="L122" s="28"/>
    </row>
    <row r="123" spans="2:12" s="1" customFormat="1" ht="6.95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Oštepová 1, Košice</v>
      </c>
      <c r="I124" s="23" t="s">
        <v>21</v>
      </c>
      <c r="J124" s="51" t="str">
        <f>IF(J16="","",J16)</f>
        <v>15. 6. 2022</v>
      </c>
      <c r="L124" s="28"/>
    </row>
    <row r="125" spans="2:12" s="1" customFormat="1" ht="6.95" customHeight="1">
      <c r="B125" s="28"/>
      <c r="L125" s="28"/>
    </row>
    <row r="126" spans="2:12" s="1" customFormat="1" ht="15.2" customHeight="1">
      <c r="B126" s="28"/>
      <c r="C126" s="23" t="s">
        <v>23</v>
      </c>
      <c r="F126" s="21" t="str">
        <f>E19</f>
        <v>Mesto Košice</v>
      </c>
      <c r="I126" s="23" t="s">
        <v>29</v>
      </c>
      <c r="J126" s="26" t="str">
        <f>E25</f>
        <v xml:space="preserve"> </v>
      </c>
      <c r="L126" s="28"/>
    </row>
    <row r="127" spans="2:12" s="1" customFormat="1" ht="15.2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 xml:space="preserve"> 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301</v>
      </c>
      <c r="D129" s="120" t="s">
        <v>59</v>
      </c>
      <c r="E129" s="120" t="s">
        <v>55</v>
      </c>
      <c r="F129" s="120" t="s">
        <v>56</v>
      </c>
      <c r="G129" s="120" t="s">
        <v>302</v>
      </c>
      <c r="H129" s="120" t="s">
        <v>303</v>
      </c>
      <c r="I129" s="120" t="s">
        <v>304</v>
      </c>
      <c r="J129" s="121" t="s">
        <v>285</v>
      </c>
      <c r="K129" s="122" t="s">
        <v>305</v>
      </c>
      <c r="L129" s="118"/>
      <c r="M129" s="58" t="s">
        <v>1</v>
      </c>
      <c r="N129" s="59" t="s">
        <v>38</v>
      </c>
      <c r="O129" s="59" t="s">
        <v>306</v>
      </c>
      <c r="P129" s="59" t="s">
        <v>307</v>
      </c>
      <c r="Q129" s="59" t="s">
        <v>308</v>
      </c>
      <c r="R129" s="59" t="s">
        <v>309</v>
      </c>
      <c r="S129" s="59" t="s">
        <v>310</v>
      </c>
      <c r="T129" s="60" t="s">
        <v>311</v>
      </c>
    </row>
    <row r="130" spans="2:65" s="1" customFormat="1" ht="22.9" customHeight="1">
      <c r="B130" s="28"/>
      <c r="C130" s="63" t="s">
        <v>286</v>
      </c>
      <c r="J130" s="123">
        <f>BK130</f>
        <v>0</v>
      </c>
      <c r="L130" s="28"/>
      <c r="M130" s="61"/>
      <c r="N130" s="52"/>
      <c r="O130" s="52"/>
      <c r="P130" s="124">
        <f>P131+P150</f>
        <v>0</v>
      </c>
      <c r="Q130" s="52"/>
      <c r="R130" s="124">
        <f>R131+R150</f>
        <v>39.026229426999997</v>
      </c>
      <c r="S130" s="52"/>
      <c r="T130" s="125">
        <f>T131+T150</f>
        <v>0</v>
      </c>
      <c r="AT130" s="13" t="s">
        <v>73</v>
      </c>
      <c r="AU130" s="13" t="s">
        <v>287</v>
      </c>
      <c r="BK130" s="126">
        <f>BK131+BK150</f>
        <v>0</v>
      </c>
    </row>
    <row r="131" spans="2:65" s="11" customFormat="1" ht="25.9" customHeight="1">
      <c r="B131" s="127"/>
      <c r="D131" s="128" t="s">
        <v>73</v>
      </c>
      <c r="E131" s="129" t="s">
        <v>312</v>
      </c>
      <c r="F131" s="129" t="s">
        <v>313</v>
      </c>
      <c r="I131" s="130"/>
      <c r="J131" s="131">
        <f>BK131</f>
        <v>0</v>
      </c>
      <c r="L131" s="127"/>
      <c r="M131" s="132"/>
      <c r="P131" s="133">
        <f>P132+P148</f>
        <v>0</v>
      </c>
      <c r="R131" s="133">
        <f>R132+R148</f>
        <v>37.966332979999997</v>
      </c>
      <c r="T131" s="134">
        <f>T132+T148</f>
        <v>0</v>
      </c>
      <c r="AR131" s="128" t="s">
        <v>81</v>
      </c>
      <c r="AT131" s="135" t="s">
        <v>73</v>
      </c>
      <c r="AU131" s="135" t="s">
        <v>74</v>
      </c>
      <c r="AY131" s="128" t="s">
        <v>314</v>
      </c>
      <c r="BK131" s="136">
        <f>BK132+BK148</f>
        <v>0</v>
      </c>
    </row>
    <row r="132" spans="2:65" s="11" customFormat="1" ht="22.9" customHeight="1">
      <c r="B132" s="127"/>
      <c r="D132" s="128" t="s">
        <v>73</v>
      </c>
      <c r="E132" s="137" t="s">
        <v>337</v>
      </c>
      <c r="F132" s="137" t="s">
        <v>586</v>
      </c>
      <c r="I132" s="130"/>
      <c r="J132" s="138">
        <f>BK132</f>
        <v>0</v>
      </c>
      <c r="L132" s="127"/>
      <c r="M132" s="132"/>
      <c r="P132" s="133">
        <f>SUM(P133:P147)</f>
        <v>0</v>
      </c>
      <c r="R132" s="133">
        <f>SUM(R133:R147)</f>
        <v>37.966332979999997</v>
      </c>
      <c r="T132" s="134">
        <f>SUM(T133:T147)</f>
        <v>0</v>
      </c>
      <c r="AR132" s="128" t="s">
        <v>81</v>
      </c>
      <c r="AT132" s="135" t="s">
        <v>73</v>
      </c>
      <c r="AU132" s="135" t="s">
        <v>81</v>
      </c>
      <c r="AY132" s="128" t="s">
        <v>314</v>
      </c>
      <c r="BK132" s="136">
        <f>SUM(BK133:BK147)</f>
        <v>0</v>
      </c>
    </row>
    <row r="133" spans="2:65" s="1" customFormat="1" ht="24.2" customHeight="1">
      <c r="B133" s="28"/>
      <c r="C133" s="139" t="s">
        <v>438</v>
      </c>
      <c r="D133" s="139" t="s">
        <v>316</v>
      </c>
      <c r="E133" s="140" t="s">
        <v>1008</v>
      </c>
      <c r="F133" s="141" t="s">
        <v>1009</v>
      </c>
      <c r="G133" s="142" t="s">
        <v>340</v>
      </c>
      <c r="H133" s="143">
        <v>256.89999999999998</v>
      </c>
      <c r="I133" s="144"/>
      <c r="J133" s="145">
        <f t="shared" ref="J133:J147" si="0">ROUND(I133*H133,2)</f>
        <v>0</v>
      </c>
      <c r="K133" s="146"/>
      <c r="L133" s="28"/>
      <c r="M133" s="147" t="s">
        <v>1</v>
      </c>
      <c r="N133" s="148" t="s">
        <v>40</v>
      </c>
      <c r="P133" s="149">
        <f t="shared" ref="P133:P147" si="1">O133*H133</f>
        <v>0</v>
      </c>
      <c r="Q133" s="149">
        <v>4.0000000000000002E-4</v>
      </c>
      <c r="R133" s="149">
        <f t="shared" ref="R133:R147" si="2">Q133*H133</f>
        <v>0.10275999999999999</v>
      </c>
      <c r="S133" s="149">
        <v>0</v>
      </c>
      <c r="T133" s="150">
        <f t="shared" ref="T133:T147" si="3">S133*H133</f>
        <v>0</v>
      </c>
      <c r="AR133" s="151" t="s">
        <v>95</v>
      </c>
      <c r="AT133" s="151" t="s">
        <v>316</v>
      </c>
      <c r="AU133" s="151" t="s">
        <v>86</v>
      </c>
      <c r="AY133" s="13" t="s">
        <v>314</v>
      </c>
      <c r="BE133" s="152">
        <f t="shared" ref="BE133:BE147" si="4">IF(N133="základná",J133,0)</f>
        <v>0</v>
      </c>
      <c r="BF133" s="152">
        <f t="shared" ref="BF133:BF147" si="5">IF(N133="znížená",J133,0)</f>
        <v>0</v>
      </c>
      <c r="BG133" s="152">
        <f t="shared" ref="BG133:BG147" si="6">IF(N133="zákl. prenesená",J133,0)</f>
        <v>0</v>
      </c>
      <c r="BH133" s="152">
        <f t="shared" ref="BH133:BH147" si="7">IF(N133="zníž. prenesená",J133,0)</f>
        <v>0</v>
      </c>
      <c r="BI133" s="152">
        <f t="shared" ref="BI133:BI147" si="8">IF(N133="nulová",J133,0)</f>
        <v>0</v>
      </c>
      <c r="BJ133" s="13" t="s">
        <v>86</v>
      </c>
      <c r="BK133" s="152">
        <f t="shared" ref="BK133:BK147" si="9">ROUND(I133*H133,2)</f>
        <v>0</v>
      </c>
      <c r="BL133" s="13" t="s">
        <v>95</v>
      </c>
      <c r="BM133" s="151" t="s">
        <v>3286</v>
      </c>
    </row>
    <row r="134" spans="2:65" s="1" customFormat="1" ht="16.5" customHeight="1">
      <c r="B134" s="28"/>
      <c r="C134" s="139" t="s">
        <v>426</v>
      </c>
      <c r="D134" s="139" t="s">
        <v>316</v>
      </c>
      <c r="E134" s="140" t="s">
        <v>1011</v>
      </c>
      <c r="F134" s="141" t="s">
        <v>1012</v>
      </c>
      <c r="G134" s="142" t="s">
        <v>340</v>
      </c>
      <c r="H134" s="143">
        <v>128.44999999999999</v>
      </c>
      <c r="I134" s="144"/>
      <c r="J134" s="145">
        <f t="shared" si="0"/>
        <v>0</v>
      </c>
      <c r="K134" s="146"/>
      <c r="L134" s="28"/>
      <c r="M134" s="147" t="s">
        <v>1</v>
      </c>
      <c r="N134" s="148" t="s">
        <v>40</v>
      </c>
      <c r="P134" s="149">
        <f t="shared" si="1"/>
        <v>0</v>
      </c>
      <c r="Q134" s="149">
        <v>9.9000000000000008E-3</v>
      </c>
      <c r="R134" s="149">
        <f t="shared" si="2"/>
        <v>1.271655</v>
      </c>
      <c r="S134" s="149">
        <v>0</v>
      </c>
      <c r="T134" s="150">
        <f t="shared" si="3"/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86</v>
      </c>
      <c r="BK134" s="152">
        <f t="shared" si="9"/>
        <v>0</v>
      </c>
      <c r="BL134" s="13" t="s">
        <v>95</v>
      </c>
      <c r="BM134" s="151" t="s">
        <v>3287</v>
      </c>
    </row>
    <row r="135" spans="2:65" s="1" customFormat="1" ht="16.5" customHeight="1">
      <c r="B135" s="28"/>
      <c r="C135" s="139" t="s">
        <v>430</v>
      </c>
      <c r="D135" s="139" t="s">
        <v>316</v>
      </c>
      <c r="E135" s="140" t="s">
        <v>3288</v>
      </c>
      <c r="F135" s="141" t="s">
        <v>3289</v>
      </c>
      <c r="G135" s="142" t="s">
        <v>340</v>
      </c>
      <c r="H135" s="143">
        <v>128.44999999999999</v>
      </c>
      <c r="I135" s="144"/>
      <c r="J135" s="145">
        <f t="shared" si="0"/>
        <v>0</v>
      </c>
      <c r="K135" s="146"/>
      <c r="L135" s="28"/>
      <c r="M135" s="147" t="s">
        <v>1</v>
      </c>
      <c r="N135" s="148" t="s">
        <v>40</v>
      </c>
      <c r="P135" s="149">
        <f t="shared" si="1"/>
        <v>0</v>
      </c>
      <c r="Q135" s="149">
        <v>1.238E-2</v>
      </c>
      <c r="R135" s="149">
        <f t="shared" si="2"/>
        <v>1.5902109999999998</v>
      </c>
      <c r="S135" s="149">
        <v>0</v>
      </c>
      <c r="T135" s="150">
        <f t="shared" si="3"/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86</v>
      </c>
      <c r="BK135" s="152">
        <f t="shared" si="9"/>
        <v>0</v>
      </c>
      <c r="BL135" s="13" t="s">
        <v>95</v>
      </c>
      <c r="BM135" s="151" t="s">
        <v>3290</v>
      </c>
    </row>
    <row r="136" spans="2:65" s="1" customFormat="1" ht="24.2" customHeight="1">
      <c r="B136" s="28"/>
      <c r="C136" s="139" t="s">
        <v>442</v>
      </c>
      <c r="D136" s="139" t="s">
        <v>316</v>
      </c>
      <c r="E136" s="140" t="s">
        <v>1014</v>
      </c>
      <c r="F136" s="141" t="s">
        <v>1015</v>
      </c>
      <c r="G136" s="142" t="s">
        <v>340</v>
      </c>
      <c r="H136" s="143">
        <v>128.44999999999999</v>
      </c>
      <c r="I136" s="144"/>
      <c r="J136" s="145">
        <f t="shared" si="0"/>
        <v>0</v>
      </c>
      <c r="K136" s="146"/>
      <c r="L136" s="28"/>
      <c r="M136" s="147" t="s">
        <v>1</v>
      </c>
      <c r="N136" s="148" t="s">
        <v>40</v>
      </c>
      <c r="P136" s="149">
        <f t="shared" si="1"/>
        <v>0</v>
      </c>
      <c r="Q136" s="149">
        <v>1.4999999999999999E-4</v>
      </c>
      <c r="R136" s="149">
        <f t="shared" si="2"/>
        <v>1.9267499999999996E-2</v>
      </c>
      <c r="S136" s="149">
        <v>0</v>
      </c>
      <c r="T136" s="150">
        <f t="shared" si="3"/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95</v>
      </c>
      <c r="BM136" s="151" t="s">
        <v>3291</v>
      </c>
    </row>
    <row r="137" spans="2:65" s="1" customFormat="1" ht="24.2" customHeight="1">
      <c r="B137" s="28"/>
      <c r="C137" s="139" t="s">
        <v>81</v>
      </c>
      <c r="D137" s="139" t="s">
        <v>316</v>
      </c>
      <c r="E137" s="140" t="s">
        <v>1017</v>
      </c>
      <c r="F137" s="141" t="s">
        <v>1018</v>
      </c>
      <c r="G137" s="142" t="s">
        <v>340</v>
      </c>
      <c r="H137" s="143">
        <v>785.76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4.0000000000000002E-4</v>
      </c>
      <c r="R137" s="149">
        <f t="shared" si="2"/>
        <v>0.31430400000000003</v>
      </c>
      <c r="S137" s="149">
        <v>0</v>
      </c>
      <c r="T137" s="150">
        <f t="shared" si="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3292</v>
      </c>
    </row>
    <row r="138" spans="2:65" s="1" customFormat="1" ht="16.5" customHeight="1">
      <c r="B138" s="28"/>
      <c r="C138" s="139" t="s">
        <v>86</v>
      </c>
      <c r="D138" s="139" t="s">
        <v>316</v>
      </c>
      <c r="E138" s="140" t="s">
        <v>1020</v>
      </c>
      <c r="F138" s="141" t="s">
        <v>1021</v>
      </c>
      <c r="G138" s="142" t="s">
        <v>340</v>
      </c>
      <c r="H138" s="143">
        <v>392.88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9.4500000000000001E-3</v>
      </c>
      <c r="R138" s="149">
        <f t="shared" si="2"/>
        <v>3.7127159999999999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3293</v>
      </c>
    </row>
    <row r="139" spans="2:65" s="1" customFormat="1" ht="16.5" customHeight="1">
      <c r="B139" s="28"/>
      <c r="C139" s="139" t="s">
        <v>90</v>
      </c>
      <c r="D139" s="139" t="s">
        <v>316</v>
      </c>
      <c r="E139" s="140" t="s">
        <v>1023</v>
      </c>
      <c r="F139" s="141" t="s">
        <v>1024</v>
      </c>
      <c r="G139" s="142" t="s">
        <v>340</v>
      </c>
      <c r="H139" s="143">
        <v>392.88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1.1809999999999999E-2</v>
      </c>
      <c r="R139" s="149">
        <f t="shared" si="2"/>
        <v>4.6399127999999994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3294</v>
      </c>
    </row>
    <row r="140" spans="2:65" s="1" customFormat="1" ht="21.75" customHeight="1">
      <c r="B140" s="28"/>
      <c r="C140" s="139" t="s">
        <v>95</v>
      </c>
      <c r="D140" s="139" t="s">
        <v>316</v>
      </c>
      <c r="E140" s="140" t="s">
        <v>1026</v>
      </c>
      <c r="F140" s="141" t="s">
        <v>1027</v>
      </c>
      <c r="G140" s="142" t="s">
        <v>376</v>
      </c>
      <c r="H140" s="143">
        <v>124.2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1.89E-3</v>
      </c>
      <c r="R140" s="149">
        <f t="shared" si="2"/>
        <v>0.234738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3295</v>
      </c>
    </row>
    <row r="141" spans="2:65" s="1" customFormat="1" ht="24.2" customHeight="1">
      <c r="B141" s="28"/>
      <c r="C141" s="139" t="s">
        <v>330</v>
      </c>
      <c r="D141" s="139" t="s">
        <v>316</v>
      </c>
      <c r="E141" s="140" t="s">
        <v>1032</v>
      </c>
      <c r="F141" s="141" t="s">
        <v>1033</v>
      </c>
      <c r="G141" s="142" t="s">
        <v>340</v>
      </c>
      <c r="H141" s="143">
        <v>568.82000000000005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1.4999999999999999E-4</v>
      </c>
      <c r="R141" s="149">
        <f t="shared" si="2"/>
        <v>8.5322999999999996E-2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3296</v>
      </c>
    </row>
    <row r="142" spans="2:65" s="1" customFormat="1" ht="24.2" customHeight="1">
      <c r="B142" s="28"/>
      <c r="C142" s="139" t="s">
        <v>337</v>
      </c>
      <c r="D142" s="139" t="s">
        <v>316</v>
      </c>
      <c r="E142" s="140" t="s">
        <v>1047</v>
      </c>
      <c r="F142" s="141" t="s">
        <v>1048</v>
      </c>
      <c r="G142" s="142" t="s">
        <v>340</v>
      </c>
      <c r="H142" s="143">
        <v>142.779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3297</v>
      </c>
    </row>
    <row r="143" spans="2:65" s="1" customFormat="1" ht="24.2" customHeight="1">
      <c r="B143" s="28"/>
      <c r="C143" s="158" t="s">
        <v>342</v>
      </c>
      <c r="D143" s="158" t="s">
        <v>644</v>
      </c>
      <c r="E143" s="159" t="s">
        <v>1050</v>
      </c>
      <c r="F143" s="160" t="s">
        <v>1051</v>
      </c>
      <c r="G143" s="161" t="s">
        <v>555</v>
      </c>
      <c r="H143" s="162">
        <v>29.411999999999999</v>
      </c>
      <c r="I143" s="163"/>
      <c r="J143" s="164">
        <f t="shared" si="0"/>
        <v>0</v>
      </c>
      <c r="K143" s="165"/>
      <c r="L143" s="166"/>
      <c r="M143" s="167" t="s">
        <v>1</v>
      </c>
      <c r="N143" s="168" t="s">
        <v>40</v>
      </c>
      <c r="P143" s="149">
        <f t="shared" si="1"/>
        <v>0</v>
      </c>
      <c r="Q143" s="149">
        <v>1E-3</v>
      </c>
      <c r="R143" s="149">
        <f t="shared" si="2"/>
        <v>2.9412000000000001E-2</v>
      </c>
      <c r="S143" s="149">
        <v>0</v>
      </c>
      <c r="T143" s="150">
        <f t="shared" si="3"/>
        <v>0</v>
      </c>
      <c r="AR143" s="151" t="s">
        <v>346</v>
      </c>
      <c r="AT143" s="151" t="s">
        <v>644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3298</v>
      </c>
    </row>
    <row r="144" spans="2:65" s="1" customFormat="1" ht="21.75" customHeight="1">
      <c r="B144" s="28"/>
      <c r="C144" s="139" t="s">
        <v>346</v>
      </c>
      <c r="D144" s="139" t="s">
        <v>316</v>
      </c>
      <c r="E144" s="140" t="s">
        <v>3299</v>
      </c>
      <c r="F144" s="141" t="s">
        <v>3300</v>
      </c>
      <c r="G144" s="142" t="s">
        <v>340</v>
      </c>
      <c r="H144" s="143">
        <v>120.77200000000001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0.19570000000000001</v>
      </c>
      <c r="R144" s="149">
        <f t="shared" si="2"/>
        <v>23.635080400000003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3301</v>
      </c>
    </row>
    <row r="145" spans="2:65" s="1" customFormat="1" ht="16.5" customHeight="1">
      <c r="B145" s="28"/>
      <c r="C145" s="139" t="s">
        <v>335</v>
      </c>
      <c r="D145" s="139" t="s">
        <v>316</v>
      </c>
      <c r="E145" s="140" t="s">
        <v>3302</v>
      </c>
      <c r="F145" s="141" t="s">
        <v>3303</v>
      </c>
      <c r="G145" s="142" t="s">
        <v>340</v>
      </c>
      <c r="H145" s="143">
        <v>142.779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1.6320000000000001E-2</v>
      </c>
      <c r="R145" s="149">
        <f t="shared" si="2"/>
        <v>2.3301532800000002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3304</v>
      </c>
    </row>
    <row r="146" spans="2:65" s="1" customFormat="1" ht="16.5" customHeight="1">
      <c r="B146" s="28"/>
      <c r="C146" s="139" t="s">
        <v>353</v>
      </c>
      <c r="D146" s="139" t="s">
        <v>316</v>
      </c>
      <c r="E146" s="140" t="s">
        <v>1062</v>
      </c>
      <c r="F146" s="141" t="s">
        <v>1063</v>
      </c>
      <c r="G146" s="142" t="s">
        <v>376</v>
      </c>
      <c r="H146" s="143">
        <v>10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8.0000000000000007E-5</v>
      </c>
      <c r="R146" s="149">
        <f t="shared" si="2"/>
        <v>8.0000000000000004E-4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3305</v>
      </c>
    </row>
    <row r="147" spans="2:65" s="1" customFormat="1" ht="16.5" customHeight="1">
      <c r="B147" s="28"/>
      <c r="C147" s="139" t="s">
        <v>357</v>
      </c>
      <c r="D147" s="139" t="s">
        <v>316</v>
      </c>
      <c r="E147" s="140" t="s">
        <v>1071</v>
      </c>
      <c r="F147" s="141" t="s">
        <v>1072</v>
      </c>
      <c r="G147" s="142" t="s">
        <v>340</v>
      </c>
      <c r="H147" s="143">
        <v>142.779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3306</v>
      </c>
    </row>
    <row r="148" spans="2:65" s="11" customFormat="1" ht="22.9" customHeight="1">
      <c r="B148" s="127"/>
      <c r="D148" s="128" t="s">
        <v>73</v>
      </c>
      <c r="E148" s="137" t="s">
        <v>502</v>
      </c>
      <c r="F148" s="137" t="s">
        <v>503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81</v>
      </c>
      <c r="AT148" s="135" t="s">
        <v>73</v>
      </c>
      <c r="AU148" s="135" t="s">
        <v>81</v>
      </c>
      <c r="AY148" s="128" t="s">
        <v>314</v>
      </c>
      <c r="BK148" s="136">
        <f>BK149</f>
        <v>0</v>
      </c>
    </row>
    <row r="149" spans="2:65" s="1" customFormat="1" ht="24.2" customHeight="1">
      <c r="B149" s="28"/>
      <c r="C149" s="139" t="s">
        <v>361</v>
      </c>
      <c r="D149" s="139" t="s">
        <v>316</v>
      </c>
      <c r="E149" s="140" t="s">
        <v>3118</v>
      </c>
      <c r="F149" s="141" t="s">
        <v>3119</v>
      </c>
      <c r="G149" s="142" t="s">
        <v>333</v>
      </c>
      <c r="H149" s="143">
        <v>37.966000000000001</v>
      </c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0</v>
      </c>
      <c r="R149" s="149">
        <f>Q149*H149</f>
        <v>0</v>
      </c>
      <c r="S149" s="149">
        <v>0</v>
      </c>
      <c r="T149" s="150">
        <f>S149*H149</f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95</v>
      </c>
      <c r="BM149" s="151" t="s">
        <v>3307</v>
      </c>
    </row>
    <row r="150" spans="2:65" s="11" customFormat="1" ht="25.9" customHeight="1">
      <c r="B150" s="127"/>
      <c r="D150" s="128" t="s">
        <v>73</v>
      </c>
      <c r="E150" s="129" t="s">
        <v>508</v>
      </c>
      <c r="F150" s="129" t="s">
        <v>509</v>
      </c>
      <c r="I150" s="130"/>
      <c r="J150" s="131">
        <f>BK150</f>
        <v>0</v>
      </c>
      <c r="L150" s="127"/>
      <c r="M150" s="132"/>
      <c r="P150" s="133">
        <f>P151+P163</f>
        <v>0</v>
      </c>
      <c r="R150" s="133">
        <f>R151+R163</f>
        <v>1.0598964470000001</v>
      </c>
      <c r="T150" s="134">
        <f>T151+T163</f>
        <v>0</v>
      </c>
      <c r="AR150" s="128" t="s">
        <v>86</v>
      </c>
      <c r="AT150" s="135" t="s">
        <v>73</v>
      </c>
      <c r="AU150" s="135" t="s">
        <v>74</v>
      </c>
      <c r="AY150" s="128" t="s">
        <v>314</v>
      </c>
      <c r="BK150" s="136">
        <f>BK151+BK163</f>
        <v>0</v>
      </c>
    </row>
    <row r="151" spans="2:65" s="11" customFormat="1" ht="22.9" customHeight="1">
      <c r="B151" s="127"/>
      <c r="D151" s="128" t="s">
        <v>73</v>
      </c>
      <c r="E151" s="137" t="s">
        <v>567</v>
      </c>
      <c r="F151" s="137" t="s">
        <v>568</v>
      </c>
      <c r="I151" s="130"/>
      <c r="J151" s="138">
        <f>BK151</f>
        <v>0</v>
      </c>
      <c r="L151" s="127"/>
      <c r="M151" s="132"/>
      <c r="P151" s="133">
        <f>SUM(P152:P162)</f>
        <v>0</v>
      </c>
      <c r="R151" s="133">
        <f>SUM(R152:R162)</f>
        <v>0.81067437000000009</v>
      </c>
      <c r="T151" s="134">
        <f>SUM(T152:T162)</f>
        <v>0</v>
      </c>
      <c r="AR151" s="128" t="s">
        <v>86</v>
      </c>
      <c r="AT151" s="135" t="s">
        <v>73</v>
      </c>
      <c r="AU151" s="135" t="s">
        <v>81</v>
      </c>
      <c r="AY151" s="128" t="s">
        <v>314</v>
      </c>
      <c r="BK151" s="136">
        <f>SUM(BK152:BK162)</f>
        <v>0</v>
      </c>
    </row>
    <row r="152" spans="2:65" s="1" customFormat="1" ht="37.9" customHeight="1">
      <c r="B152" s="28"/>
      <c r="C152" s="139" t="s">
        <v>365</v>
      </c>
      <c r="D152" s="139" t="s">
        <v>316</v>
      </c>
      <c r="E152" s="140" t="s">
        <v>3308</v>
      </c>
      <c r="F152" s="141" t="s">
        <v>3309</v>
      </c>
      <c r="G152" s="142" t="s">
        <v>376</v>
      </c>
      <c r="H152" s="143">
        <v>46</v>
      </c>
      <c r="I152" s="144"/>
      <c r="J152" s="145">
        <f t="shared" ref="J152:J162" si="10">ROUND(I152*H152,2)</f>
        <v>0</v>
      </c>
      <c r="K152" s="146"/>
      <c r="L152" s="28"/>
      <c r="M152" s="147" t="s">
        <v>1</v>
      </c>
      <c r="N152" s="148" t="s">
        <v>40</v>
      </c>
      <c r="P152" s="149">
        <f t="shared" ref="P152:P162" si="11">O152*H152</f>
        <v>0</v>
      </c>
      <c r="Q152" s="149">
        <v>1.2E-4</v>
      </c>
      <c r="R152" s="149">
        <f t="shared" ref="R152:R162" si="12">Q152*H152</f>
        <v>5.5199999999999997E-3</v>
      </c>
      <c r="S152" s="149">
        <v>0</v>
      </c>
      <c r="T152" s="150">
        <f t="shared" ref="T152:T162" si="13">S152*H152</f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ref="BE152:BE162" si="14">IF(N152="základná",J152,0)</f>
        <v>0</v>
      </c>
      <c r="BF152" s="152">
        <f t="shared" ref="BF152:BF162" si="15">IF(N152="znížená",J152,0)</f>
        <v>0</v>
      </c>
      <c r="BG152" s="152">
        <f t="shared" ref="BG152:BG162" si="16">IF(N152="zákl. prenesená",J152,0)</f>
        <v>0</v>
      </c>
      <c r="BH152" s="152">
        <f t="shared" ref="BH152:BH162" si="17">IF(N152="zníž. prenesená",J152,0)</f>
        <v>0</v>
      </c>
      <c r="BI152" s="152">
        <f t="shared" ref="BI152:BI162" si="18">IF(N152="nulová",J152,0)</f>
        <v>0</v>
      </c>
      <c r="BJ152" s="13" t="s">
        <v>86</v>
      </c>
      <c r="BK152" s="152">
        <f t="shared" ref="BK152:BK162" si="19">ROUND(I152*H152,2)</f>
        <v>0</v>
      </c>
      <c r="BL152" s="13" t="s">
        <v>378</v>
      </c>
      <c r="BM152" s="151" t="s">
        <v>3310</v>
      </c>
    </row>
    <row r="153" spans="2:65" s="1" customFormat="1" ht="24.2" customHeight="1">
      <c r="B153" s="28"/>
      <c r="C153" s="158" t="s">
        <v>369</v>
      </c>
      <c r="D153" s="158" t="s">
        <v>644</v>
      </c>
      <c r="E153" s="159" t="s">
        <v>1152</v>
      </c>
      <c r="F153" s="160" t="s">
        <v>1153</v>
      </c>
      <c r="G153" s="161" t="s">
        <v>340</v>
      </c>
      <c r="H153" s="162">
        <v>14.673999999999999</v>
      </c>
      <c r="I153" s="163"/>
      <c r="J153" s="164">
        <f t="shared" si="10"/>
        <v>0</v>
      </c>
      <c r="K153" s="165"/>
      <c r="L153" s="166"/>
      <c r="M153" s="167" t="s">
        <v>1</v>
      </c>
      <c r="N153" s="168" t="s">
        <v>40</v>
      </c>
      <c r="P153" s="149">
        <f t="shared" si="11"/>
        <v>0</v>
      </c>
      <c r="Q153" s="149">
        <v>3.0000000000000001E-3</v>
      </c>
      <c r="R153" s="149">
        <f t="shared" si="12"/>
        <v>4.4021999999999999E-2</v>
      </c>
      <c r="S153" s="149">
        <v>0</v>
      </c>
      <c r="T153" s="150">
        <f t="shared" si="1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3311</v>
      </c>
    </row>
    <row r="154" spans="2:65" s="1" customFormat="1" ht="37.9" customHeight="1">
      <c r="B154" s="28"/>
      <c r="C154" s="139" t="s">
        <v>373</v>
      </c>
      <c r="D154" s="139" t="s">
        <v>316</v>
      </c>
      <c r="E154" s="140" t="s">
        <v>3312</v>
      </c>
      <c r="F154" s="141" t="s">
        <v>3313</v>
      </c>
      <c r="G154" s="142" t="s">
        <v>376</v>
      </c>
      <c r="H154" s="143">
        <v>50.6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9.0000000000000006E-5</v>
      </c>
      <c r="R154" s="149">
        <f t="shared" si="12"/>
        <v>4.5540000000000008E-3</v>
      </c>
      <c r="S154" s="149">
        <v>0</v>
      </c>
      <c r="T154" s="150">
        <f t="shared" si="1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3314</v>
      </c>
    </row>
    <row r="155" spans="2:65" s="1" customFormat="1" ht="24.2" customHeight="1">
      <c r="B155" s="28"/>
      <c r="C155" s="158" t="s">
        <v>378</v>
      </c>
      <c r="D155" s="158" t="s">
        <v>644</v>
      </c>
      <c r="E155" s="159" t="s">
        <v>1152</v>
      </c>
      <c r="F155" s="160" t="s">
        <v>1153</v>
      </c>
      <c r="G155" s="161" t="s">
        <v>340</v>
      </c>
      <c r="H155" s="162">
        <v>8.3490000000000002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3.0000000000000001E-3</v>
      </c>
      <c r="R155" s="149">
        <f t="shared" si="12"/>
        <v>2.5047E-2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3315</v>
      </c>
    </row>
    <row r="156" spans="2:65" s="1" customFormat="1" ht="16.5" customHeight="1">
      <c r="B156" s="28"/>
      <c r="C156" s="139" t="s">
        <v>382</v>
      </c>
      <c r="D156" s="139" t="s">
        <v>316</v>
      </c>
      <c r="E156" s="140" t="s">
        <v>1140</v>
      </c>
      <c r="F156" s="141" t="s">
        <v>1141</v>
      </c>
      <c r="G156" s="142" t="s">
        <v>376</v>
      </c>
      <c r="H156" s="143">
        <v>145.9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4.0000000000000003E-5</v>
      </c>
      <c r="R156" s="149">
        <f t="shared" si="12"/>
        <v>5.8360000000000009E-3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3316</v>
      </c>
    </row>
    <row r="157" spans="2:65" s="1" customFormat="1" ht="24.2" customHeight="1">
      <c r="B157" s="28"/>
      <c r="C157" s="158" t="s">
        <v>386</v>
      </c>
      <c r="D157" s="158" t="s">
        <v>644</v>
      </c>
      <c r="E157" s="159" t="s">
        <v>1144</v>
      </c>
      <c r="F157" s="160" t="s">
        <v>1145</v>
      </c>
      <c r="G157" s="161" t="s">
        <v>376</v>
      </c>
      <c r="H157" s="162">
        <v>147.35900000000001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1.6299999999999999E-3</v>
      </c>
      <c r="R157" s="149">
        <f t="shared" si="12"/>
        <v>0.24019517000000001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3317</v>
      </c>
    </row>
    <row r="158" spans="2:65" s="1" customFormat="1" ht="16.5" customHeight="1">
      <c r="B158" s="28"/>
      <c r="C158" s="139" t="s">
        <v>390</v>
      </c>
      <c r="D158" s="139" t="s">
        <v>316</v>
      </c>
      <c r="E158" s="140" t="s">
        <v>1148</v>
      </c>
      <c r="F158" s="141" t="s">
        <v>1149</v>
      </c>
      <c r="G158" s="142" t="s">
        <v>376</v>
      </c>
      <c r="H158" s="143">
        <v>145.9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4.5000000000000003E-5</v>
      </c>
      <c r="R158" s="149">
        <f t="shared" si="12"/>
        <v>6.565500000000001E-3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3318</v>
      </c>
    </row>
    <row r="159" spans="2:65" s="1" customFormat="1" ht="24.2" customHeight="1">
      <c r="B159" s="28"/>
      <c r="C159" s="158" t="s">
        <v>7</v>
      </c>
      <c r="D159" s="158" t="s">
        <v>644</v>
      </c>
      <c r="E159" s="159" t="s">
        <v>1152</v>
      </c>
      <c r="F159" s="160" t="s">
        <v>1153</v>
      </c>
      <c r="G159" s="161" t="s">
        <v>340</v>
      </c>
      <c r="H159" s="162">
        <v>14.882</v>
      </c>
      <c r="I159" s="163"/>
      <c r="J159" s="164">
        <f t="shared" si="10"/>
        <v>0</v>
      </c>
      <c r="K159" s="165"/>
      <c r="L159" s="166"/>
      <c r="M159" s="167" t="s">
        <v>1</v>
      </c>
      <c r="N159" s="168" t="s">
        <v>40</v>
      </c>
      <c r="P159" s="149">
        <f t="shared" si="11"/>
        <v>0</v>
      </c>
      <c r="Q159" s="149">
        <v>3.0000000000000001E-3</v>
      </c>
      <c r="R159" s="149">
        <f t="shared" si="12"/>
        <v>4.4645999999999998E-2</v>
      </c>
      <c r="S159" s="149">
        <v>0</v>
      </c>
      <c r="T159" s="150">
        <f t="shared" si="1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3319</v>
      </c>
    </row>
    <row r="160" spans="2:65" s="1" customFormat="1" ht="24.2" customHeight="1">
      <c r="B160" s="28"/>
      <c r="C160" s="139" t="s">
        <v>398</v>
      </c>
      <c r="D160" s="139" t="s">
        <v>316</v>
      </c>
      <c r="E160" s="140" t="s">
        <v>1168</v>
      </c>
      <c r="F160" s="141" t="s">
        <v>1169</v>
      </c>
      <c r="G160" s="142" t="s">
        <v>340</v>
      </c>
      <c r="H160" s="143">
        <v>128.10900000000001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2.9999999999999997E-4</v>
      </c>
      <c r="R160" s="149">
        <f t="shared" si="12"/>
        <v>3.84327E-2</v>
      </c>
      <c r="S160" s="149">
        <v>0</v>
      </c>
      <c r="T160" s="150">
        <f t="shared" si="13"/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3320</v>
      </c>
    </row>
    <row r="161" spans="2:65" s="1" customFormat="1" ht="24.2" customHeight="1">
      <c r="B161" s="28"/>
      <c r="C161" s="158" t="s">
        <v>402</v>
      </c>
      <c r="D161" s="158" t="s">
        <v>644</v>
      </c>
      <c r="E161" s="159" t="s">
        <v>1152</v>
      </c>
      <c r="F161" s="160" t="s">
        <v>1153</v>
      </c>
      <c r="G161" s="161" t="s">
        <v>340</v>
      </c>
      <c r="H161" s="162">
        <v>131.952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3.0000000000000001E-3</v>
      </c>
      <c r="R161" s="149">
        <f t="shared" si="12"/>
        <v>0.39585599999999999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3321</v>
      </c>
    </row>
    <row r="162" spans="2:65" s="1" customFormat="1" ht="24.2" customHeight="1">
      <c r="B162" s="28"/>
      <c r="C162" s="139" t="s">
        <v>406</v>
      </c>
      <c r="D162" s="139" t="s">
        <v>316</v>
      </c>
      <c r="E162" s="140" t="s">
        <v>3322</v>
      </c>
      <c r="F162" s="141" t="s">
        <v>3323</v>
      </c>
      <c r="G162" s="142" t="s">
        <v>333</v>
      </c>
      <c r="H162" s="143">
        <v>0.81100000000000005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3324</v>
      </c>
    </row>
    <row r="163" spans="2:65" s="11" customFormat="1" ht="22.9" customHeight="1">
      <c r="B163" s="127"/>
      <c r="D163" s="128" t="s">
        <v>73</v>
      </c>
      <c r="E163" s="137" t="s">
        <v>1196</v>
      </c>
      <c r="F163" s="137" t="s">
        <v>1197</v>
      </c>
      <c r="I163" s="130"/>
      <c r="J163" s="138">
        <f>BK163</f>
        <v>0</v>
      </c>
      <c r="L163" s="127"/>
      <c r="M163" s="132"/>
      <c r="P163" s="133">
        <f>SUM(P164:P167)</f>
        <v>0</v>
      </c>
      <c r="R163" s="133">
        <f>SUM(R164:R167)</f>
        <v>0.24922207699999999</v>
      </c>
      <c r="T163" s="134">
        <f>SUM(T164:T167)</f>
        <v>0</v>
      </c>
      <c r="AR163" s="128" t="s">
        <v>86</v>
      </c>
      <c r="AT163" s="135" t="s">
        <v>73</v>
      </c>
      <c r="AU163" s="135" t="s">
        <v>81</v>
      </c>
      <c r="AY163" s="128" t="s">
        <v>314</v>
      </c>
      <c r="BK163" s="136">
        <f>SUM(BK164:BK167)</f>
        <v>0</v>
      </c>
    </row>
    <row r="164" spans="2:65" s="1" customFormat="1" ht="24.2" customHeight="1">
      <c r="B164" s="28"/>
      <c r="C164" s="139" t="s">
        <v>410</v>
      </c>
      <c r="D164" s="139" t="s">
        <v>316</v>
      </c>
      <c r="E164" s="140" t="s">
        <v>1199</v>
      </c>
      <c r="F164" s="141" t="s">
        <v>1200</v>
      </c>
      <c r="G164" s="142" t="s">
        <v>340</v>
      </c>
      <c r="H164" s="143">
        <v>479.63</v>
      </c>
      <c r="I164" s="144"/>
      <c r="J164" s="145">
        <f>ROUND(I164*H164,2)</f>
        <v>0</v>
      </c>
      <c r="K164" s="146"/>
      <c r="L164" s="28"/>
      <c r="M164" s="147" t="s">
        <v>1</v>
      </c>
      <c r="N164" s="148" t="s">
        <v>40</v>
      </c>
      <c r="P164" s="149">
        <f>O164*H164</f>
        <v>0</v>
      </c>
      <c r="Q164" s="149">
        <v>1E-4</v>
      </c>
      <c r="R164" s="149">
        <f>Q164*H164</f>
        <v>4.7962999999999999E-2</v>
      </c>
      <c r="S164" s="149">
        <v>0</v>
      </c>
      <c r="T164" s="150">
        <f>S164*H164</f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86</v>
      </c>
      <c r="BK164" s="152">
        <f>ROUND(I164*H164,2)</f>
        <v>0</v>
      </c>
      <c r="BL164" s="13" t="s">
        <v>378</v>
      </c>
      <c r="BM164" s="151" t="s">
        <v>3325</v>
      </c>
    </row>
    <row r="165" spans="2:65" s="1" customFormat="1" ht="24.2" customHeight="1">
      <c r="B165" s="28"/>
      <c r="C165" s="139" t="s">
        <v>414</v>
      </c>
      <c r="D165" s="139" t="s">
        <v>316</v>
      </c>
      <c r="E165" s="140" t="s">
        <v>1203</v>
      </c>
      <c r="F165" s="141" t="s">
        <v>1204</v>
      </c>
      <c r="G165" s="142" t="s">
        <v>340</v>
      </c>
      <c r="H165" s="143">
        <v>391</v>
      </c>
      <c r="I165" s="144"/>
      <c r="J165" s="145">
        <f>ROUND(I165*H165,2)</f>
        <v>0</v>
      </c>
      <c r="K165" s="146"/>
      <c r="L165" s="28"/>
      <c r="M165" s="147" t="s">
        <v>1</v>
      </c>
      <c r="N165" s="148" t="s">
        <v>40</v>
      </c>
      <c r="P165" s="149">
        <f>O165*H165</f>
        <v>0</v>
      </c>
      <c r="Q165" s="149">
        <v>1.56E-4</v>
      </c>
      <c r="R165" s="149">
        <f>Q165*H165</f>
        <v>6.0996000000000002E-2</v>
      </c>
      <c r="S165" s="149">
        <v>0</v>
      </c>
      <c r="T165" s="150">
        <f>S165*H165</f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86</v>
      </c>
      <c r="BK165" s="152">
        <f>ROUND(I165*H165,2)</f>
        <v>0</v>
      </c>
      <c r="BL165" s="13" t="s">
        <v>378</v>
      </c>
      <c r="BM165" s="151" t="s">
        <v>3326</v>
      </c>
    </row>
    <row r="166" spans="2:65" s="1" customFormat="1" ht="44.25" customHeight="1">
      <c r="B166" s="28"/>
      <c r="C166" s="139" t="s">
        <v>418</v>
      </c>
      <c r="D166" s="139" t="s">
        <v>316</v>
      </c>
      <c r="E166" s="140" t="s">
        <v>1211</v>
      </c>
      <c r="F166" s="141" t="s">
        <v>1212</v>
      </c>
      <c r="G166" s="142" t="s">
        <v>340</v>
      </c>
      <c r="H166" s="143">
        <v>303.69</v>
      </c>
      <c r="I166" s="144"/>
      <c r="J166" s="145">
        <f>ROUND(I166*H166,2)</f>
        <v>0</v>
      </c>
      <c r="K166" s="146"/>
      <c r="L166" s="28"/>
      <c r="M166" s="147" t="s">
        <v>1</v>
      </c>
      <c r="N166" s="148" t="s">
        <v>40</v>
      </c>
      <c r="P166" s="149">
        <f>O166*H166</f>
        <v>0</v>
      </c>
      <c r="Q166" s="149">
        <v>2.5329999999999998E-4</v>
      </c>
      <c r="R166" s="149">
        <f>Q166*H166</f>
        <v>7.6924676999999997E-2</v>
      </c>
      <c r="S166" s="149">
        <v>0</v>
      </c>
      <c r="T166" s="150">
        <f>S166*H166</f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3" t="s">
        <v>86</v>
      </c>
      <c r="BK166" s="152">
        <f>ROUND(I166*H166,2)</f>
        <v>0</v>
      </c>
      <c r="BL166" s="13" t="s">
        <v>378</v>
      </c>
      <c r="BM166" s="151" t="s">
        <v>3327</v>
      </c>
    </row>
    <row r="167" spans="2:65" s="1" customFormat="1" ht="24.2" customHeight="1">
      <c r="B167" s="28"/>
      <c r="C167" s="139" t="s">
        <v>422</v>
      </c>
      <c r="D167" s="139" t="s">
        <v>316</v>
      </c>
      <c r="E167" s="140" t="s">
        <v>1215</v>
      </c>
      <c r="F167" s="141" t="s">
        <v>1216</v>
      </c>
      <c r="G167" s="142" t="s">
        <v>340</v>
      </c>
      <c r="H167" s="143">
        <v>175.94</v>
      </c>
      <c r="I167" s="144"/>
      <c r="J167" s="145">
        <f>ROUND(I167*H167,2)</f>
        <v>0</v>
      </c>
      <c r="K167" s="146"/>
      <c r="L167" s="28"/>
      <c r="M167" s="153" t="s">
        <v>1</v>
      </c>
      <c r="N167" s="154" t="s">
        <v>40</v>
      </c>
      <c r="O167" s="155"/>
      <c r="P167" s="156">
        <f>O167*H167</f>
        <v>0</v>
      </c>
      <c r="Q167" s="156">
        <v>3.6000000000000002E-4</v>
      </c>
      <c r="R167" s="156">
        <f>Q167*H167</f>
        <v>6.3338400000000003E-2</v>
      </c>
      <c r="S167" s="156">
        <v>0</v>
      </c>
      <c r="T167" s="157">
        <f>S167*H167</f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>IF(N167="základná",J167,0)</f>
        <v>0</v>
      </c>
      <c r="BF167" s="152">
        <f>IF(N167="znížená",J167,0)</f>
        <v>0</v>
      </c>
      <c r="BG167" s="152">
        <f>IF(N167="zákl. prenesená",J167,0)</f>
        <v>0</v>
      </c>
      <c r="BH167" s="152">
        <f>IF(N167="zníž. prenesená",J167,0)</f>
        <v>0</v>
      </c>
      <c r="BI167" s="152">
        <f>IF(N167="nulová",J167,0)</f>
        <v>0</v>
      </c>
      <c r="BJ167" s="13" t="s">
        <v>86</v>
      </c>
      <c r="BK167" s="152">
        <f>ROUND(I167*H167,2)</f>
        <v>0</v>
      </c>
      <c r="BL167" s="13" t="s">
        <v>378</v>
      </c>
      <c r="BM167" s="151" t="s">
        <v>3328</v>
      </c>
    </row>
    <row r="168" spans="2:65" s="1" customFormat="1" ht="6.95" customHeight="1">
      <c r="B168" s="43"/>
      <c r="C168" s="44"/>
      <c r="D168" s="44"/>
      <c r="E168" s="44"/>
      <c r="F168" s="44"/>
      <c r="G168" s="44"/>
      <c r="H168" s="44"/>
      <c r="I168" s="44"/>
      <c r="J168" s="44"/>
      <c r="K168" s="44"/>
      <c r="L168" s="28"/>
    </row>
  </sheetData>
  <sheetProtection algorithmName="SHA-512" hashValue="xKrOTYDVjdyrRBy8HSav1UqbvlK/nYsNP3fH3TT9rzSSS0v5NERb1u9XCTqdZ72G9KMdloYhZKPQfiQkleqeqQ==" saltValue="JYizNMTU0bWkYDemr3pyrhidtiWT9rXp+6x3OWDfNuYmB6dMvv3+4pDXxMsbdOLmR3eWpNeXa1S+lFwIUcSpag==" spinCount="100000" sheet="1" objects="1" scenarios="1" formatColumns="0" formatRows="0" autoFilter="0"/>
  <autoFilter ref="C129:K167" xr:uid="{00000000-0009-0000-0000-00001B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23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176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3022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3329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ROUND(J140,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ROUND((SUM(BE140:BE231)),  2)</f>
        <v>0</v>
      </c>
      <c r="G37" s="96"/>
      <c r="H37" s="96"/>
      <c r="I37" s="97">
        <v>0.2</v>
      </c>
      <c r="J37" s="95">
        <f>ROUND(((SUM(BE140:BE231))*I37),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ROUND((SUM(BF140:BF231)),  2)</f>
        <v>0</v>
      </c>
      <c r="G38" s="96"/>
      <c r="H38" s="96"/>
      <c r="I38" s="97">
        <v>0.2</v>
      </c>
      <c r="J38" s="95">
        <f>ROUND(((SUM(BF140:BF231))*I38),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ROUND((SUM(BG140:BG231)),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ROUND((SUM(BH140:BH231)),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ROUND((SUM(BI140:BI231)),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3022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SO.103_ASR6 - Ostatné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J140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J141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J142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J145</f>
        <v>0</v>
      </c>
      <c r="L103" s="114"/>
    </row>
    <row r="104" spans="2:47" s="9" customFormat="1" ht="19.899999999999999" hidden="1" customHeight="1">
      <c r="B104" s="114"/>
      <c r="D104" s="115" t="s">
        <v>579</v>
      </c>
      <c r="E104" s="116"/>
      <c r="F104" s="116"/>
      <c r="G104" s="116"/>
      <c r="H104" s="116"/>
      <c r="I104" s="116"/>
      <c r="J104" s="117">
        <f>J149</f>
        <v>0</v>
      </c>
      <c r="L104" s="114"/>
    </row>
    <row r="105" spans="2:47" s="9" customFormat="1" ht="19.899999999999999" hidden="1" customHeight="1">
      <c r="B105" s="114"/>
      <c r="D105" s="115" t="s">
        <v>290</v>
      </c>
      <c r="E105" s="116"/>
      <c r="F105" s="116"/>
      <c r="G105" s="116"/>
      <c r="H105" s="116"/>
      <c r="I105" s="116"/>
      <c r="J105" s="117">
        <f>J157</f>
        <v>0</v>
      </c>
      <c r="L105" s="114"/>
    </row>
    <row r="106" spans="2:47" s="9" customFormat="1" ht="19.899999999999999" hidden="1" customHeight="1">
      <c r="B106" s="114"/>
      <c r="D106" s="115" t="s">
        <v>291</v>
      </c>
      <c r="E106" s="116"/>
      <c r="F106" s="116"/>
      <c r="G106" s="116"/>
      <c r="H106" s="116"/>
      <c r="I106" s="116"/>
      <c r="J106" s="117">
        <f>J169</f>
        <v>0</v>
      </c>
      <c r="L106" s="114"/>
    </row>
    <row r="107" spans="2:47" s="8" customFormat="1" ht="24.95" hidden="1" customHeight="1">
      <c r="B107" s="110"/>
      <c r="D107" s="111" t="s">
        <v>292</v>
      </c>
      <c r="E107" s="112"/>
      <c r="F107" s="112"/>
      <c r="G107" s="112"/>
      <c r="H107" s="112"/>
      <c r="I107" s="112"/>
      <c r="J107" s="113">
        <f>J171</f>
        <v>0</v>
      </c>
      <c r="L107" s="110"/>
    </row>
    <row r="108" spans="2:47" s="9" customFormat="1" ht="19.899999999999999" hidden="1" customHeight="1">
      <c r="B108" s="114"/>
      <c r="D108" s="115" t="s">
        <v>293</v>
      </c>
      <c r="E108" s="116"/>
      <c r="F108" s="116"/>
      <c r="G108" s="116"/>
      <c r="H108" s="116"/>
      <c r="I108" s="116"/>
      <c r="J108" s="117">
        <f>J172</f>
        <v>0</v>
      </c>
      <c r="L108" s="114"/>
    </row>
    <row r="109" spans="2:47" s="9" customFormat="1" ht="19.899999999999999" hidden="1" customHeight="1">
      <c r="B109" s="114"/>
      <c r="D109" s="115" t="s">
        <v>694</v>
      </c>
      <c r="E109" s="116"/>
      <c r="F109" s="116"/>
      <c r="G109" s="116"/>
      <c r="H109" s="116"/>
      <c r="I109" s="116"/>
      <c r="J109" s="117">
        <f>J175</f>
        <v>0</v>
      </c>
      <c r="L109" s="114"/>
    </row>
    <row r="110" spans="2:47" s="9" customFormat="1" ht="19.899999999999999" hidden="1" customHeight="1">
      <c r="B110" s="114"/>
      <c r="D110" s="115" t="s">
        <v>295</v>
      </c>
      <c r="E110" s="116"/>
      <c r="F110" s="116"/>
      <c r="G110" s="116"/>
      <c r="H110" s="116"/>
      <c r="I110" s="116"/>
      <c r="J110" s="117">
        <f>J180</f>
        <v>0</v>
      </c>
      <c r="L110" s="114"/>
    </row>
    <row r="111" spans="2:47" s="9" customFormat="1" ht="19.899999999999999" hidden="1" customHeight="1">
      <c r="B111" s="114"/>
      <c r="D111" s="115" t="s">
        <v>296</v>
      </c>
      <c r="E111" s="116"/>
      <c r="F111" s="116"/>
      <c r="G111" s="116"/>
      <c r="H111" s="116"/>
      <c r="I111" s="116"/>
      <c r="J111" s="117">
        <f>J186</f>
        <v>0</v>
      </c>
      <c r="L111" s="114"/>
    </row>
    <row r="112" spans="2:47" s="9" customFormat="1" ht="19.899999999999999" hidden="1" customHeight="1">
      <c r="B112" s="114"/>
      <c r="D112" s="115" t="s">
        <v>297</v>
      </c>
      <c r="E112" s="116"/>
      <c r="F112" s="116"/>
      <c r="G112" s="116"/>
      <c r="H112" s="116"/>
      <c r="I112" s="116"/>
      <c r="J112" s="117">
        <f>J192</f>
        <v>0</v>
      </c>
      <c r="L112" s="114"/>
    </row>
    <row r="113" spans="2:12" s="9" customFormat="1" ht="19.899999999999999" hidden="1" customHeight="1">
      <c r="B113" s="114"/>
      <c r="D113" s="115" t="s">
        <v>299</v>
      </c>
      <c r="E113" s="116"/>
      <c r="F113" s="116"/>
      <c r="G113" s="116"/>
      <c r="H113" s="116"/>
      <c r="I113" s="116"/>
      <c r="J113" s="117">
        <f>J219</f>
        <v>0</v>
      </c>
      <c r="L113" s="114"/>
    </row>
    <row r="114" spans="2:12" s="9" customFormat="1" ht="19.899999999999999" hidden="1" customHeight="1">
      <c r="B114" s="114"/>
      <c r="D114" s="115" t="s">
        <v>1222</v>
      </c>
      <c r="E114" s="116"/>
      <c r="F114" s="116"/>
      <c r="G114" s="116"/>
      <c r="H114" s="116"/>
      <c r="I114" s="116"/>
      <c r="J114" s="117">
        <f>J222</f>
        <v>0</v>
      </c>
      <c r="L114" s="114"/>
    </row>
    <row r="115" spans="2:12" s="9" customFormat="1" ht="19.899999999999999" hidden="1" customHeight="1">
      <c r="B115" s="114"/>
      <c r="D115" s="115" t="s">
        <v>1223</v>
      </c>
      <c r="E115" s="116"/>
      <c r="F115" s="116"/>
      <c r="G115" s="116"/>
      <c r="H115" s="116"/>
      <c r="I115" s="116"/>
      <c r="J115" s="117">
        <f>J226</f>
        <v>0</v>
      </c>
      <c r="L115" s="114"/>
    </row>
    <row r="116" spans="2:12" s="9" customFormat="1" ht="19.899999999999999" hidden="1" customHeight="1">
      <c r="B116" s="114"/>
      <c r="D116" s="115" t="s">
        <v>1224</v>
      </c>
      <c r="E116" s="116"/>
      <c r="F116" s="116"/>
      <c r="G116" s="116"/>
      <c r="H116" s="116"/>
      <c r="I116" s="116"/>
      <c r="J116" s="117">
        <f>J228</f>
        <v>0</v>
      </c>
      <c r="L116" s="114"/>
    </row>
    <row r="117" spans="2:12" s="1" customFormat="1" ht="21.75" hidden="1" customHeight="1">
      <c r="B117" s="28"/>
      <c r="L117" s="28"/>
    </row>
    <row r="118" spans="2:12" s="1" customFormat="1" ht="6.95" hidden="1" customHeight="1"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28"/>
    </row>
    <row r="119" spans="2:12" hidden="1"/>
    <row r="120" spans="2:12" hidden="1"/>
    <row r="121" spans="2:12" hidden="1"/>
    <row r="122" spans="2:12" s="1" customFormat="1" ht="6.95" customHeight="1">
      <c r="B122" s="45"/>
      <c r="C122" s="46"/>
      <c r="D122" s="46"/>
      <c r="E122" s="46"/>
      <c r="F122" s="46"/>
      <c r="G122" s="46"/>
      <c r="H122" s="46"/>
      <c r="I122" s="46"/>
      <c r="J122" s="46"/>
      <c r="K122" s="46"/>
      <c r="L122" s="28"/>
    </row>
    <row r="123" spans="2:12" s="1" customFormat="1" ht="24.95" customHeight="1">
      <c r="B123" s="28"/>
      <c r="C123" s="17" t="s">
        <v>300</v>
      </c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15</v>
      </c>
      <c r="L125" s="28"/>
    </row>
    <row r="126" spans="2:12" s="1" customFormat="1" ht="16.5" customHeight="1">
      <c r="B126" s="28"/>
      <c r="E126" s="301" t="str">
        <f>E7</f>
        <v>Rozšírenie kapacít MŠ Oštepová 1, Košice</v>
      </c>
      <c r="F126" s="302"/>
      <c r="G126" s="302"/>
      <c r="H126" s="302"/>
      <c r="L126" s="28"/>
    </row>
    <row r="127" spans="2:12" ht="12" customHeight="1">
      <c r="B127" s="16"/>
      <c r="C127" s="23" t="s">
        <v>277</v>
      </c>
      <c r="L127" s="16"/>
    </row>
    <row r="128" spans="2:12" ht="16.5" customHeight="1">
      <c r="B128" s="16"/>
      <c r="E128" s="301" t="s">
        <v>278</v>
      </c>
      <c r="F128" s="265"/>
      <c r="G128" s="265"/>
      <c r="H128" s="265"/>
      <c r="L128" s="16"/>
    </row>
    <row r="129" spans="2:65" ht="12" customHeight="1">
      <c r="B129" s="16"/>
      <c r="C129" s="23" t="s">
        <v>279</v>
      </c>
      <c r="L129" s="16"/>
    </row>
    <row r="130" spans="2:65" s="1" customFormat="1" ht="16.5" customHeight="1">
      <c r="B130" s="28"/>
      <c r="E130" s="271" t="s">
        <v>3022</v>
      </c>
      <c r="F130" s="303"/>
      <c r="G130" s="303"/>
      <c r="H130" s="303"/>
      <c r="L130" s="28"/>
    </row>
    <row r="131" spans="2:65" s="1" customFormat="1" ht="12" customHeight="1">
      <c r="B131" s="28"/>
      <c r="C131" s="23" t="s">
        <v>281</v>
      </c>
      <c r="L131" s="28"/>
    </row>
    <row r="132" spans="2:65" s="1" customFormat="1" ht="16.5" customHeight="1">
      <c r="B132" s="28"/>
      <c r="E132" s="289" t="str">
        <f>E13</f>
        <v>SO.103_ASR6 - Ostatné</v>
      </c>
      <c r="F132" s="303"/>
      <c r="G132" s="303"/>
      <c r="H132" s="303"/>
      <c r="L132" s="28"/>
    </row>
    <row r="133" spans="2:65" s="1" customFormat="1" ht="6.95" customHeight="1">
      <c r="B133" s="28"/>
      <c r="L133" s="28"/>
    </row>
    <row r="134" spans="2:65" s="1" customFormat="1" ht="12" customHeight="1">
      <c r="B134" s="28"/>
      <c r="C134" s="23" t="s">
        <v>19</v>
      </c>
      <c r="F134" s="21" t="str">
        <f>F16</f>
        <v>Oštepová 1, Košice</v>
      </c>
      <c r="I134" s="23" t="s">
        <v>21</v>
      </c>
      <c r="J134" s="51" t="str">
        <f>IF(J16="","",J16)</f>
        <v>15. 6. 2022</v>
      </c>
      <c r="L134" s="28"/>
    </row>
    <row r="135" spans="2:65" s="1" customFormat="1" ht="6.95" customHeight="1">
      <c r="B135" s="28"/>
      <c r="L135" s="28"/>
    </row>
    <row r="136" spans="2:65" s="1" customFormat="1" ht="15.2" customHeight="1">
      <c r="B136" s="28"/>
      <c r="C136" s="23" t="s">
        <v>23</v>
      </c>
      <c r="F136" s="21" t="str">
        <f>E19</f>
        <v>Mesto Košice</v>
      </c>
      <c r="I136" s="23" t="s">
        <v>29</v>
      </c>
      <c r="J136" s="26" t="str">
        <f>E25</f>
        <v xml:space="preserve"> </v>
      </c>
      <c r="L136" s="28"/>
    </row>
    <row r="137" spans="2:65" s="1" customFormat="1" ht="15.2" customHeight="1">
      <c r="B137" s="28"/>
      <c r="C137" s="23" t="s">
        <v>27</v>
      </c>
      <c r="F137" s="21" t="str">
        <f>IF(E22="","",E22)</f>
        <v>Vyplň údaj</v>
      </c>
      <c r="I137" s="23" t="s">
        <v>32</v>
      </c>
      <c r="J137" s="26" t="str">
        <f>E28</f>
        <v xml:space="preserve"> </v>
      </c>
      <c r="L137" s="28"/>
    </row>
    <row r="138" spans="2:65" s="1" customFormat="1" ht="10.35" customHeight="1">
      <c r="B138" s="28"/>
      <c r="L138" s="28"/>
    </row>
    <row r="139" spans="2:65" s="10" customFormat="1" ht="29.25" customHeight="1">
      <c r="B139" s="118"/>
      <c r="C139" s="119" t="s">
        <v>301</v>
      </c>
      <c r="D139" s="120" t="s">
        <v>59</v>
      </c>
      <c r="E139" s="120" t="s">
        <v>55</v>
      </c>
      <c r="F139" s="120" t="s">
        <v>56</v>
      </c>
      <c r="G139" s="120" t="s">
        <v>302</v>
      </c>
      <c r="H139" s="120" t="s">
        <v>303</v>
      </c>
      <c r="I139" s="120" t="s">
        <v>304</v>
      </c>
      <c r="J139" s="121" t="s">
        <v>285</v>
      </c>
      <c r="K139" s="122" t="s">
        <v>305</v>
      </c>
      <c r="L139" s="118"/>
      <c r="M139" s="58" t="s">
        <v>1</v>
      </c>
      <c r="N139" s="59" t="s">
        <v>38</v>
      </c>
      <c r="O139" s="59" t="s">
        <v>306</v>
      </c>
      <c r="P139" s="59" t="s">
        <v>307</v>
      </c>
      <c r="Q139" s="59" t="s">
        <v>308</v>
      </c>
      <c r="R139" s="59" t="s">
        <v>309</v>
      </c>
      <c r="S139" s="59" t="s">
        <v>310</v>
      </c>
      <c r="T139" s="60" t="s">
        <v>311</v>
      </c>
    </row>
    <row r="140" spans="2:65" s="1" customFormat="1" ht="22.9" customHeight="1">
      <c r="B140" s="28"/>
      <c r="C140" s="63" t="s">
        <v>286</v>
      </c>
      <c r="J140" s="123">
        <f>BK140</f>
        <v>0</v>
      </c>
      <c r="L140" s="28"/>
      <c r="M140" s="61"/>
      <c r="N140" s="52"/>
      <c r="O140" s="52"/>
      <c r="P140" s="124">
        <f>P141+P171</f>
        <v>0</v>
      </c>
      <c r="Q140" s="52"/>
      <c r="R140" s="124">
        <f>R141+R171</f>
        <v>57.062933530800002</v>
      </c>
      <c r="S140" s="52"/>
      <c r="T140" s="125">
        <f>T141+T171</f>
        <v>0</v>
      </c>
      <c r="AT140" s="13" t="s">
        <v>73</v>
      </c>
      <c r="AU140" s="13" t="s">
        <v>287</v>
      </c>
      <c r="BK140" s="126">
        <f>BK141+BK171</f>
        <v>0</v>
      </c>
    </row>
    <row r="141" spans="2:65" s="11" customFormat="1" ht="25.9" customHeight="1">
      <c r="B141" s="127"/>
      <c r="D141" s="128" t="s">
        <v>73</v>
      </c>
      <c r="E141" s="129" t="s">
        <v>312</v>
      </c>
      <c r="F141" s="129" t="s">
        <v>313</v>
      </c>
      <c r="I141" s="130"/>
      <c r="J141" s="131">
        <f>BK141</f>
        <v>0</v>
      </c>
      <c r="L141" s="127"/>
      <c r="M141" s="132"/>
      <c r="P141" s="133">
        <f>P142+P145+P149+P157+P169</f>
        <v>0</v>
      </c>
      <c r="R141" s="133">
        <f>R142+R145+R149+R157+R169</f>
        <v>51.099086450000001</v>
      </c>
      <c r="T141" s="134">
        <f>T142+T145+T149+T157+T169</f>
        <v>0</v>
      </c>
      <c r="AR141" s="128" t="s">
        <v>81</v>
      </c>
      <c r="AT141" s="135" t="s">
        <v>73</v>
      </c>
      <c r="AU141" s="135" t="s">
        <v>74</v>
      </c>
      <c r="AY141" s="128" t="s">
        <v>314</v>
      </c>
      <c r="BK141" s="136">
        <f>BK142+BK145+BK149+BK157+BK169</f>
        <v>0</v>
      </c>
    </row>
    <row r="142" spans="2:65" s="11" customFormat="1" ht="22.9" customHeight="1">
      <c r="B142" s="127"/>
      <c r="D142" s="128" t="s">
        <v>73</v>
      </c>
      <c r="E142" s="137" t="s">
        <v>81</v>
      </c>
      <c r="F142" s="137" t="s">
        <v>315</v>
      </c>
      <c r="I142" s="130"/>
      <c r="J142" s="138">
        <f>BK142</f>
        <v>0</v>
      </c>
      <c r="L142" s="127"/>
      <c r="M142" s="132"/>
      <c r="P142" s="133">
        <f>SUM(P143:P144)</f>
        <v>0</v>
      </c>
      <c r="R142" s="133">
        <f>SUM(R143:R144)</f>
        <v>0</v>
      </c>
      <c r="T142" s="134">
        <f>SUM(T143:T144)</f>
        <v>0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SUM(BK143:BK144)</f>
        <v>0</v>
      </c>
    </row>
    <row r="143" spans="2:65" s="1" customFormat="1" ht="24.2" customHeight="1">
      <c r="B143" s="28"/>
      <c r="C143" s="139" t="s">
        <v>81</v>
      </c>
      <c r="D143" s="139" t="s">
        <v>316</v>
      </c>
      <c r="E143" s="140" t="s">
        <v>1226</v>
      </c>
      <c r="F143" s="141" t="s">
        <v>1227</v>
      </c>
      <c r="G143" s="142" t="s">
        <v>319</v>
      </c>
      <c r="H143" s="143">
        <v>7.43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3330</v>
      </c>
    </row>
    <row r="144" spans="2:65" s="1" customFormat="1" ht="24.2" customHeight="1">
      <c r="B144" s="28"/>
      <c r="C144" s="139" t="s">
        <v>86</v>
      </c>
      <c r="D144" s="139" t="s">
        <v>316</v>
      </c>
      <c r="E144" s="140" t="s">
        <v>1229</v>
      </c>
      <c r="F144" s="141" t="s">
        <v>1230</v>
      </c>
      <c r="G144" s="142" t="s">
        <v>319</v>
      </c>
      <c r="H144" s="143">
        <v>3.4</v>
      </c>
      <c r="I144" s="144"/>
      <c r="J144" s="145">
        <f>ROUND(I144*H144,2)</f>
        <v>0</v>
      </c>
      <c r="K144" s="146"/>
      <c r="L144" s="28"/>
      <c r="M144" s="147" t="s">
        <v>1</v>
      </c>
      <c r="N144" s="148" t="s">
        <v>40</v>
      </c>
      <c r="P144" s="149">
        <f>O144*H144</f>
        <v>0</v>
      </c>
      <c r="Q144" s="149">
        <v>0</v>
      </c>
      <c r="R144" s="149">
        <f>Q144*H144</f>
        <v>0</v>
      </c>
      <c r="S144" s="149">
        <v>0</v>
      </c>
      <c r="T144" s="150">
        <f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3331</v>
      </c>
    </row>
    <row r="145" spans="2:65" s="11" customFormat="1" ht="22.9" customHeight="1">
      <c r="B145" s="127"/>
      <c r="D145" s="128" t="s">
        <v>73</v>
      </c>
      <c r="E145" s="137" t="s">
        <v>86</v>
      </c>
      <c r="F145" s="137" t="s">
        <v>1232</v>
      </c>
      <c r="I145" s="130"/>
      <c r="J145" s="138">
        <f>BK145</f>
        <v>0</v>
      </c>
      <c r="L145" s="127"/>
      <c r="M145" s="132"/>
      <c r="P145" s="133">
        <f>SUM(P146:P148)</f>
        <v>0</v>
      </c>
      <c r="R145" s="133">
        <f>SUM(R146:R148)</f>
        <v>4.8480785999999991</v>
      </c>
      <c r="T145" s="134">
        <f>SUM(T146:T148)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SUM(BK146:BK148)</f>
        <v>0</v>
      </c>
    </row>
    <row r="146" spans="2:65" s="1" customFormat="1" ht="16.5" customHeight="1">
      <c r="B146" s="28"/>
      <c r="C146" s="139" t="s">
        <v>90</v>
      </c>
      <c r="D146" s="139" t="s">
        <v>316</v>
      </c>
      <c r="E146" s="140" t="s">
        <v>1233</v>
      </c>
      <c r="F146" s="141" t="s">
        <v>1234</v>
      </c>
      <c r="G146" s="142" t="s">
        <v>319</v>
      </c>
      <c r="H146" s="143">
        <v>2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2.4157199999999999</v>
      </c>
      <c r="R146" s="149">
        <f>Q146*H146</f>
        <v>4.8314399999999997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3332</v>
      </c>
    </row>
    <row r="147" spans="2:65" s="1" customFormat="1" ht="24.2" customHeight="1">
      <c r="B147" s="28"/>
      <c r="C147" s="139" t="s">
        <v>95</v>
      </c>
      <c r="D147" s="139" t="s">
        <v>316</v>
      </c>
      <c r="E147" s="140" t="s">
        <v>1236</v>
      </c>
      <c r="F147" s="141" t="s">
        <v>1237</v>
      </c>
      <c r="G147" s="142" t="s">
        <v>340</v>
      </c>
      <c r="H147" s="143">
        <v>49.52</v>
      </c>
      <c r="I147" s="144"/>
      <c r="J147" s="145">
        <f>ROUND(I147*H147,2)</f>
        <v>0</v>
      </c>
      <c r="K147" s="146"/>
      <c r="L147" s="28"/>
      <c r="M147" s="147" t="s">
        <v>1</v>
      </c>
      <c r="N147" s="148" t="s">
        <v>40</v>
      </c>
      <c r="P147" s="149">
        <f>O147*H147</f>
        <v>0</v>
      </c>
      <c r="Q147" s="149">
        <v>3.0000000000000001E-5</v>
      </c>
      <c r="R147" s="149">
        <f>Q147*H147</f>
        <v>1.4856000000000001E-3</v>
      </c>
      <c r="S147" s="149">
        <v>0</v>
      </c>
      <c r="T147" s="150">
        <f>S147*H147</f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95</v>
      </c>
      <c r="BM147" s="151" t="s">
        <v>3333</v>
      </c>
    </row>
    <row r="148" spans="2:65" s="1" customFormat="1" ht="16.5" customHeight="1">
      <c r="B148" s="28"/>
      <c r="C148" s="158" t="s">
        <v>330</v>
      </c>
      <c r="D148" s="158" t="s">
        <v>644</v>
      </c>
      <c r="E148" s="159" t="s">
        <v>1239</v>
      </c>
      <c r="F148" s="160" t="s">
        <v>1240</v>
      </c>
      <c r="G148" s="161" t="s">
        <v>340</v>
      </c>
      <c r="H148" s="162">
        <v>50.51</v>
      </c>
      <c r="I148" s="163"/>
      <c r="J148" s="164">
        <f>ROUND(I148*H148,2)</f>
        <v>0</v>
      </c>
      <c r="K148" s="165"/>
      <c r="L148" s="166"/>
      <c r="M148" s="167" t="s">
        <v>1</v>
      </c>
      <c r="N148" s="168" t="s">
        <v>40</v>
      </c>
      <c r="P148" s="149">
        <f>O148*H148</f>
        <v>0</v>
      </c>
      <c r="Q148" s="149">
        <v>2.9999999999999997E-4</v>
      </c>
      <c r="R148" s="149">
        <f>Q148*H148</f>
        <v>1.5152999999999998E-2</v>
      </c>
      <c r="S148" s="149">
        <v>0</v>
      </c>
      <c r="T148" s="150">
        <f>S148*H148</f>
        <v>0</v>
      </c>
      <c r="AR148" s="151" t="s">
        <v>346</v>
      </c>
      <c r="AT148" s="151" t="s">
        <v>644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3334</v>
      </c>
    </row>
    <row r="149" spans="2:65" s="11" customFormat="1" ht="22.9" customHeight="1">
      <c r="B149" s="127"/>
      <c r="D149" s="128" t="s">
        <v>73</v>
      </c>
      <c r="E149" s="137" t="s">
        <v>337</v>
      </c>
      <c r="F149" s="137" t="s">
        <v>586</v>
      </c>
      <c r="I149" s="130"/>
      <c r="J149" s="138">
        <f>BK149</f>
        <v>0</v>
      </c>
      <c r="L149" s="127"/>
      <c r="M149" s="132"/>
      <c r="P149" s="133">
        <f>SUM(P150:P156)</f>
        <v>0</v>
      </c>
      <c r="R149" s="133">
        <f>SUM(R150:R156)</f>
        <v>33.300611320000002</v>
      </c>
      <c r="T149" s="134">
        <f>SUM(T150:T156)</f>
        <v>0</v>
      </c>
      <c r="AR149" s="128" t="s">
        <v>81</v>
      </c>
      <c r="AT149" s="135" t="s">
        <v>73</v>
      </c>
      <c r="AU149" s="135" t="s">
        <v>81</v>
      </c>
      <c r="AY149" s="128" t="s">
        <v>314</v>
      </c>
      <c r="BK149" s="136">
        <f>SUM(BK150:BK156)</f>
        <v>0</v>
      </c>
    </row>
    <row r="150" spans="2:65" s="1" customFormat="1" ht="24.2" customHeight="1">
      <c r="B150" s="28"/>
      <c r="C150" s="139" t="s">
        <v>337</v>
      </c>
      <c r="D150" s="139" t="s">
        <v>316</v>
      </c>
      <c r="E150" s="140" t="s">
        <v>3335</v>
      </c>
      <c r="F150" s="141" t="s">
        <v>3336</v>
      </c>
      <c r="G150" s="142" t="s">
        <v>340</v>
      </c>
      <c r="H150" s="143">
        <v>20</v>
      </c>
      <c r="I150" s="144"/>
      <c r="J150" s="145">
        <f t="shared" ref="J150:J156" si="0">ROUND(I150*H150,2)</f>
        <v>0</v>
      </c>
      <c r="K150" s="146"/>
      <c r="L150" s="28"/>
      <c r="M150" s="147" t="s">
        <v>1</v>
      </c>
      <c r="N150" s="148" t="s">
        <v>40</v>
      </c>
      <c r="P150" s="149">
        <f t="shared" ref="P150:P156" si="1">O150*H150</f>
        <v>0</v>
      </c>
      <c r="Q150" s="149">
        <v>1.5350000000000001E-2</v>
      </c>
      <c r="R150" s="149">
        <f t="shared" ref="R150:R156" si="2">Q150*H150</f>
        <v>0.307</v>
      </c>
      <c r="S150" s="149">
        <v>0</v>
      </c>
      <c r="T150" s="150">
        <f t="shared" ref="T150:T156" si="3">S150*H150</f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ref="BE150:BE156" si="4">IF(N150="základná",J150,0)</f>
        <v>0</v>
      </c>
      <c r="BF150" s="152">
        <f t="shared" ref="BF150:BF156" si="5">IF(N150="znížená",J150,0)</f>
        <v>0</v>
      </c>
      <c r="BG150" s="152">
        <f t="shared" ref="BG150:BG156" si="6">IF(N150="zákl. prenesená",J150,0)</f>
        <v>0</v>
      </c>
      <c r="BH150" s="152">
        <f t="shared" ref="BH150:BH156" si="7">IF(N150="zníž. prenesená",J150,0)</f>
        <v>0</v>
      </c>
      <c r="BI150" s="152">
        <f t="shared" ref="BI150:BI156" si="8">IF(N150="nulová",J150,0)</f>
        <v>0</v>
      </c>
      <c r="BJ150" s="13" t="s">
        <v>86</v>
      </c>
      <c r="BK150" s="152">
        <f t="shared" ref="BK150:BK156" si="9">ROUND(I150*H150,2)</f>
        <v>0</v>
      </c>
      <c r="BL150" s="13" t="s">
        <v>95</v>
      </c>
      <c r="BM150" s="151" t="s">
        <v>3337</v>
      </c>
    </row>
    <row r="151" spans="2:65" s="1" customFormat="1" ht="16.5" customHeight="1">
      <c r="B151" s="28"/>
      <c r="C151" s="139" t="s">
        <v>342</v>
      </c>
      <c r="D151" s="139" t="s">
        <v>316</v>
      </c>
      <c r="E151" s="140" t="s">
        <v>714</v>
      </c>
      <c r="F151" s="141" t="s">
        <v>1278</v>
      </c>
      <c r="G151" s="142" t="s">
        <v>319</v>
      </c>
      <c r="H151" s="143">
        <v>7.43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1.837</v>
      </c>
      <c r="R151" s="149">
        <f t="shared" si="2"/>
        <v>13.648909999999999</v>
      </c>
      <c r="S151" s="149">
        <v>0</v>
      </c>
      <c r="T151" s="150">
        <f t="shared" si="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3338</v>
      </c>
    </row>
    <row r="152" spans="2:65" s="1" customFormat="1" ht="24.2" customHeight="1">
      <c r="B152" s="28"/>
      <c r="C152" s="139" t="s">
        <v>346</v>
      </c>
      <c r="D152" s="139" t="s">
        <v>316</v>
      </c>
      <c r="E152" s="140" t="s">
        <v>1047</v>
      </c>
      <c r="F152" s="141" t="s">
        <v>1048</v>
      </c>
      <c r="G152" s="142" t="s">
        <v>340</v>
      </c>
      <c r="H152" s="143">
        <v>130.55000000000001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3339</v>
      </c>
    </row>
    <row r="153" spans="2:65" s="1" customFormat="1" ht="24.2" customHeight="1">
      <c r="B153" s="28"/>
      <c r="C153" s="158" t="s">
        <v>335</v>
      </c>
      <c r="D153" s="158" t="s">
        <v>644</v>
      </c>
      <c r="E153" s="159" t="s">
        <v>1050</v>
      </c>
      <c r="F153" s="160" t="s">
        <v>1051</v>
      </c>
      <c r="G153" s="161" t="s">
        <v>555</v>
      </c>
      <c r="H153" s="162">
        <v>26.893000000000001</v>
      </c>
      <c r="I153" s="163"/>
      <c r="J153" s="164">
        <f t="shared" si="0"/>
        <v>0</v>
      </c>
      <c r="K153" s="165"/>
      <c r="L153" s="166"/>
      <c r="M153" s="167" t="s">
        <v>1</v>
      </c>
      <c r="N153" s="168" t="s">
        <v>40</v>
      </c>
      <c r="P153" s="149">
        <f t="shared" si="1"/>
        <v>0</v>
      </c>
      <c r="Q153" s="149">
        <v>1E-3</v>
      </c>
      <c r="R153" s="149">
        <f t="shared" si="2"/>
        <v>2.6893E-2</v>
      </c>
      <c r="S153" s="149">
        <v>0</v>
      </c>
      <c r="T153" s="150">
        <f t="shared" si="3"/>
        <v>0</v>
      </c>
      <c r="AR153" s="151" t="s">
        <v>346</v>
      </c>
      <c r="AT153" s="151" t="s">
        <v>644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3340</v>
      </c>
    </row>
    <row r="154" spans="2:65" s="1" customFormat="1" ht="24.2" customHeight="1">
      <c r="B154" s="28"/>
      <c r="C154" s="139" t="s">
        <v>353</v>
      </c>
      <c r="D154" s="139" t="s">
        <v>316</v>
      </c>
      <c r="E154" s="140" t="s">
        <v>3341</v>
      </c>
      <c r="F154" s="141" t="s">
        <v>3342</v>
      </c>
      <c r="G154" s="142" t="s">
        <v>340</v>
      </c>
      <c r="H154" s="143">
        <v>46.26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6.3E-2</v>
      </c>
      <c r="R154" s="149">
        <f t="shared" si="2"/>
        <v>2.91438</v>
      </c>
      <c r="S154" s="149">
        <v>0</v>
      </c>
      <c r="T154" s="150">
        <f t="shared" si="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3343</v>
      </c>
    </row>
    <row r="155" spans="2:65" s="1" customFormat="1" ht="21.75" customHeight="1">
      <c r="B155" s="28"/>
      <c r="C155" s="139" t="s">
        <v>357</v>
      </c>
      <c r="D155" s="139" t="s">
        <v>316</v>
      </c>
      <c r="E155" s="140" t="s">
        <v>1282</v>
      </c>
      <c r="F155" s="141" t="s">
        <v>1283</v>
      </c>
      <c r="G155" s="142" t="s">
        <v>340</v>
      </c>
      <c r="H155" s="143">
        <v>84.29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5.8709999999999998E-2</v>
      </c>
      <c r="R155" s="149">
        <f t="shared" si="2"/>
        <v>4.9486659</v>
      </c>
      <c r="S155" s="149">
        <v>0</v>
      </c>
      <c r="T155" s="150">
        <f t="shared" si="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3344</v>
      </c>
    </row>
    <row r="156" spans="2:65" s="1" customFormat="1" ht="21.75" customHeight="1">
      <c r="B156" s="28"/>
      <c r="C156" s="139" t="s">
        <v>361</v>
      </c>
      <c r="D156" s="139" t="s">
        <v>316</v>
      </c>
      <c r="E156" s="140" t="s">
        <v>3345</v>
      </c>
      <c r="F156" s="141" t="s">
        <v>3346</v>
      </c>
      <c r="G156" s="142" t="s">
        <v>340</v>
      </c>
      <c r="H156" s="143">
        <v>46.26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0.247617</v>
      </c>
      <c r="R156" s="149">
        <f t="shared" si="2"/>
        <v>11.45476242</v>
      </c>
      <c r="S156" s="149">
        <v>0</v>
      </c>
      <c r="T156" s="150">
        <f t="shared" si="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3347</v>
      </c>
    </row>
    <row r="157" spans="2:65" s="11" customFormat="1" ht="22.9" customHeight="1">
      <c r="B157" s="127"/>
      <c r="D157" s="128" t="s">
        <v>73</v>
      </c>
      <c r="E157" s="137" t="s">
        <v>335</v>
      </c>
      <c r="F157" s="137" t="s">
        <v>336</v>
      </c>
      <c r="I157" s="130"/>
      <c r="J157" s="138">
        <f>BK157</f>
        <v>0</v>
      </c>
      <c r="L157" s="127"/>
      <c r="M157" s="132"/>
      <c r="P157" s="133">
        <f>SUM(P158:P168)</f>
        <v>0</v>
      </c>
      <c r="R157" s="133">
        <f>SUM(R158:R168)</f>
        <v>12.950396530000001</v>
      </c>
      <c r="T157" s="134">
        <f>SUM(T158:T168)</f>
        <v>0</v>
      </c>
      <c r="AR157" s="128" t="s">
        <v>81</v>
      </c>
      <c r="AT157" s="135" t="s">
        <v>73</v>
      </c>
      <c r="AU157" s="135" t="s">
        <v>81</v>
      </c>
      <c r="AY157" s="128" t="s">
        <v>314</v>
      </c>
      <c r="BK157" s="136">
        <f>SUM(BK158:BK168)</f>
        <v>0</v>
      </c>
    </row>
    <row r="158" spans="2:65" s="1" customFormat="1" ht="16.5" customHeight="1">
      <c r="B158" s="28"/>
      <c r="C158" s="139" t="s">
        <v>365</v>
      </c>
      <c r="D158" s="139" t="s">
        <v>316</v>
      </c>
      <c r="E158" s="140" t="s">
        <v>1292</v>
      </c>
      <c r="F158" s="141" t="s">
        <v>1293</v>
      </c>
      <c r="G158" s="142" t="s">
        <v>340</v>
      </c>
      <c r="H158" s="143">
        <v>130.55000000000001</v>
      </c>
      <c r="I158" s="144"/>
      <c r="J158" s="145">
        <f t="shared" ref="J158:J168" si="10">ROUND(I158*H158,2)</f>
        <v>0</v>
      </c>
      <c r="K158" s="146"/>
      <c r="L158" s="28"/>
      <c r="M158" s="147" t="s">
        <v>1</v>
      </c>
      <c r="N158" s="148" t="s">
        <v>40</v>
      </c>
      <c r="P158" s="149">
        <f t="shared" ref="P158:P168" si="11">O158*H158</f>
        <v>0</v>
      </c>
      <c r="Q158" s="149">
        <v>4.0000000000000003E-5</v>
      </c>
      <c r="R158" s="149">
        <f t="shared" ref="R158:R168" si="12">Q158*H158</f>
        <v>5.2220000000000009E-3</v>
      </c>
      <c r="S158" s="149">
        <v>0</v>
      </c>
      <c r="T158" s="150">
        <f t="shared" ref="T158:T168" si="13">S158*H158</f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ref="BE158:BE168" si="14">IF(N158="základná",J158,0)</f>
        <v>0</v>
      </c>
      <c r="BF158" s="152">
        <f t="shared" ref="BF158:BF168" si="15">IF(N158="znížená",J158,0)</f>
        <v>0</v>
      </c>
      <c r="BG158" s="152">
        <f t="shared" ref="BG158:BG168" si="16">IF(N158="zákl. prenesená",J158,0)</f>
        <v>0</v>
      </c>
      <c r="BH158" s="152">
        <f t="shared" ref="BH158:BH168" si="17">IF(N158="zníž. prenesená",J158,0)</f>
        <v>0</v>
      </c>
      <c r="BI158" s="152">
        <f t="shared" ref="BI158:BI168" si="18">IF(N158="nulová",J158,0)</f>
        <v>0</v>
      </c>
      <c r="BJ158" s="13" t="s">
        <v>86</v>
      </c>
      <c r="BK158" s="152">
        <f t="shared" ref="BK158:BK168" si="19">ROUND(I158*H158,2)</f>
        <v>0</v>
      </c>
      <c r="BL158" s="13" t="s">
        <v>95</v>
      </c>
      <c r="BM158" s="151" t="s">
        <v>3348</v>
      </c>
    </row>
    <row r="159" spans="2:65" s="1" customFormat="1" ht="37.9" customHeight="1">
      <c r="B159" s="28"/>
      <c r="C159" s="139" t="s">
        <v>369</v>
      </c>
      <c r="D159" s="139" t="s">
        <v>316</v>
      </c>
      <c r="E159" s="140" t="s">
        <v>1295</v>
      </c>
      <c r="F159" s="141" t="s">
        <v>1296</v>
      </c>
      <c r="G159" s="142" t="s">
        <v>376</v>
      </c>
      <c r="H159" s="143">
        <v>76.17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9.8530000000000006E-2</v>
      </c>
      <c r="R159" s="149">
        <f t="shared" si="12"/>
        <v>7.5050301000000008</v>
      </c>
      <c r="S159" s="149">
        <v>0</v>
      </c>
      <c r="T159" s="150">
        <f t="shared" si="13"/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95</v>
      </c>
      <c r="BM159" s="151" t="s">
        <v>3349</v>
      </c>
    </row>
    <row r="160" spans="2:65" s="1" customFormat="1" ht="16.5" customHeight="1">
      <c r="B160" s="28"/>
      <c r="C160" s="158" t="s">
        <v>373</v>
      </c>
      <c r="D160" s="158" t="s">
        <v>644</v>
      </c>
      <c r="E160" s="159" t="s">
        <v>1298</v>
      </c>
      <c r="F160" s="160" t="s">
        <v>1299</v>
      </c>
      <c r="G160" s="161" t="s">
        <v>396</v>
      </c>
      <c r="H160" s="162">
        <v>157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1.15E-2</v>
      </c>
      <c r="R160" s="149">
        <f t="shared" si="12"/>
        <v>1.8054999999999999</v>
      </c>
      <c r="S160" s="149">
        <v>0</v>
      </c>
      <c r="T160" s="150">
        <f t="shared" si="13"/>
        <v>0</v>
      </c>
      <c r="AR160" s="151" t="s">
        <v>346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95</v>
      </c>
      <c r="BM160" s="151" t="s">
        <v>3350</v>
      </c>
    </row>
    <row r="161" spans="2:65" s="1" customFormat="1" ht="33" customHeight="1">
      <c r="B161" s="28"/>
      <c r="C161" s="139" t="s">
        <v>378</v>
      </c>
      <c r="D161" s="139" t="s">
        <v>316</v>
      </c>
      <c r="E161" s="140" t="s">
        <v>1301</v>
      </c>
      <c r="F161" s="141" t="s">
        <v>1302</v>
      </c>
      <c r="G161" s="142" t="s">
        <v>319</v>
      </c>
      <c r="H161" s="143">
        <v>1.5229999999999999</v>
      </c>
      <c r="I161" s="144"/>
      <c r="J161" s="145">
        <f t="shared" si="10"/>
        <v>0</v>
      </c>
      <c r="K161" s="146"/>
      <c r="L161" s="28"/>
      <c r="M161" s="147" t="s">
        <v>1</v>
      </c>
      <c r="N161" s="148" t="s">
        <v>40</v>
      </c>
      <c r="P161" s="149">
        <f t="shared" si="11"/>
        <v>0</v>
      </c>
      <c r="Q161" s="149">
        <v>2.2151299999999998</v>
      </c>
      <c r="R161" s="149">
        <f t="shared" si="12"/>
        <v>3.3736429899999996</v>
      </c>
      <c r="S161" s="149">
        <v>0</v>
      </c>
      <c r="T161" s="150">
        <f t="shared" si="13"/>
        <v>0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95</v>
      </c>
      <c r="BM161" s="151" t="s">
        <v>3351</v>
      </c>
    </row>
    <row r="162" spans="2:65" s="1" customFormat="1" ht="16.5" customHeight="1">
      <c r="B162" s="28"/>
      <c r="C162" s="139" t="s">
        <v>382</v>
      </c>
      <c r="D162" s="139" t="s">
        <v>316</v>
      </c>
      <c r="E162" s="140" t="s">
        <v>1074</v>
      </c>
      <c r="F162" s="141" t="s">
        <v>1075</v>
      </c>
      <c r="G162" s="142" t="s">
        <v>340</v>
      </c>
      <c r="H162" s="143">
        <v>391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5.0000000000000002E-5</v>
      </c>
      <c r="R162" s="149">
        <f t="shared" si="12"/>
        <v>1.9550000000000001E-2</v>
      </c>
      <c r="S162" s="149">
        <v>0</v>
      </c>
      <c r="T162" s="150">
        <f t="shared" si="13"/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95</v>
      </c>
      <c r="BM162" s="151" t="s">
        <v>3352</v>
      </c>
    </row>
    <row r="163" spans="2:65" s="1" customFormat="1" ht="24.2" customHeight="1">
      <c r="B163" s="28"/>
      <c r="C163" s="139" t="s">
        <v>386</v>
      </c>
      <c r="D163" s="139" t="s">
        <v>316</v>
      </c>
      <c r="E163" s="140" t="s">
        <v>1305</v>
      </c>
      <c r="F163" s="141" t="s">
        <v>1306</v>
      </c>
      <c r="G163" s="142" t="s">
        <v>376</v>
      </c>
      <c r="H163" s="143">
        <v>46.64</v>
      </c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4.4175000000000004E-3</v>
      </c>
      <c r="R163" s="149">
        <f t="shared" si="12"/>
        <v>0.20603220000000003</v>
      </c>
      <c r="S163" s="149">
        <v>0</v>
      </c>
      <c r="T163" s="150">
        <f t="shared" si="13"/>
        <v>0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95</v>
      </c>
      <c r="BM163" s="151" t="s">
        <v>3353</v>
      </c>
    </row>
    <row r="164" spans="2:65" s="1" customFormat="1" ht="24.2" customHeight="1">
      <c r="B164" s="28"/>
      <c r="C164" s="139" t="s">
        <v>390</v>
      </c>
      <c r="D164" s="139" t="s">
        <v>316</v>
      </c>
      <c r="E164" s="140" t="s">
        <v>1308</v>
      </c>
      <c r="F164" s="141" t="s">
        <v>1309</v>
      </c>
      <c r="G164" s="142" t="s">
        <v>376</v>
      </c>
      <c r="H164" s="143">
        <v>46.51</v>
      </c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1.6000000000000001E-4</v>
      </c>
      <c r="R164" s="149">
        <f t="shared" si="12"/>
        <v>7.4416000000000005E-3</v>
      </c>
      <c r="S164" s="149">
        <v>0</v>
      </c>
      <c r="T164" s="150">
        <f t="shared" si="13"/>
        <v>0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95</v>
      </c>
      <c r="BM164" s="151" t="s">
        <v>3354</v>
      </c>
    </row>
    <row r="165" spans="2:65" s="1" customFormat="1" ht="37.9" customHeight="1">
      <c r="B165" s="28"/>
      <c r="C165" s="139" t="s">
        <v>7</v>
      </c>
      <c r="D165" s="139" t="s">
        <v>316</v>
      </c>
      <c r="E165" s="140" t="s">
        <v>1311</v>
      </c>
      <c r="F165" s="141" t="s">
        <v>3355</v>
      </c>
      <c r="G165" s="142" t="s">
        <v>396</v>
      </c>
      <c r="H165" s="143">
        <v>136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1.2999999999999999E-4</v>
      </c>
      <c r="R165" s="149">
        <f t="shared" si="12"/>
        <v>1.7679999999999998E-2</v>
      </c>
      <c r="S165" s="149">
        <v>0</v>
      </c>
      <c r="T165" s="150">
        <f t="shared" si="13"/>
        <v>0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95</v>
      </c>
      <c r="BM165" s="151" t="s">
        <v>3356</v>
      </c>
    </row>
    <row r="166" spans="2:65" s="1" customFormat="1" ht="33" customHeight="1">
      <c r="B166" s="28"/>
      <c r="C166" s="139" t="s">
        <v>398</v>
      </c>
      <c r="D166" s="139" t="s">
        <v>316</v>
      </c>
      <c r="E166" s="140" t="s">
        <v>1314</v>
      </c>
      <c r="F166" s="141" t="s">
        <v>1318</v>
      </c>
      <c r="G166" s="142" t="s">
        <v>396</v>
      </c>
      <c r="H166" s="143">
        <v>16</v>
      </c>
      <c r="I166" s="144"/>
      <c r="J166" s="145">
        <f t="shared" si="10"/>
        <v>0</v>
      </c>
      <c r="K166" s="146"/>
      <c r="L166" s="28"/>
      <c r="M166" s="147" t="s">
        <v>1</v>
      </c>
      <c r="N166" s="148" t="s">
        <v>40</v>
      </c>
      <c r="P166" s="149">
        <f t="shared" si="11"/>
        <v>0</v>
      </c>
      <c r="Q166" s="149">
        <v>3.0360000000000001E-4</v>
      </c>
      <c r="R166" s="149">
        <f t="shared" si="12"/>
        <v>4.8576000000000001E-3</v>
      </c>
      <c r="S166" s="149">
        <v>0</v>
      </c>
      <c r="T166" s="150">
        <f t="shared" si="13"/>
        <v>0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95</v>
      </c>
      <c r="BM166" s="151" t="s">
        <v>3357</v>
      </c>
    </row>
    <row r="167" spans="2:65" s="1" customFormat="1" ht="37.9" customHeight="1">
      <c r="B167" s="28"/>
      <c r="C167" s="139" t="s">
        <v>402</v>
      </c>
      <c r="D167" s="139" t="s">
        <v>316</v>
      </c>
      <c r="E167" s="140" t="s">
        <v>3358</v>
      </c>
      <c r="F167" s="141" t="s">
        <v>3359</v>
      </c>
      <c r="G167" s="142" t="s">
        <v>396</v>
      </c>
      <c r="H167" s="143">
        <v>5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2.7980000000000002E-4</v>
      </c>
      <c r="R167" s="149">
        <f t="shared" si="12"/>
        <v>1.3990000000000001E-3</v>
      </c>
      <c r="S167" s="149">
        <v>0</v>
      </c>
      <c r="T167" s="150">
        <f t="shared" si="13"/>
        <v>0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95</v>
      </c>
      <c r="BM167" s="151" t="s">
        <v>3360</v>
      </c>
    </row>
    <row r="168" spans="2:65" s="1" customFormat="1" ht="37.9" customHeight="1">
      <c r="B168" s="28"/>
      <c r="C168" s="139" t="s">
        <v>406</v>
      </c>
      <c r="D168" s="139" t="s">
        <v>316</v>
      </c>
      <c r="E168" s="140" t="s">
        <v>1320</v>
      </c>
      <c r="F168" s="141" t="s">
        <v>1321</v>
      </c>
      <c r="G168" s="142" t="s">
        <v>396</v>
      </c>
      <c r="H168" s="143">
        <v>8</v>
      </c>
      <c r="I168" s="144"/>
      <c r="J168" s="145">
        <f t="shared" si="10"/>
        <v>0</v>
      </c>
      <c r="K168" s="146"/>
      <c r="L168" s="28"/>
      <c r="M168" s="147" t="s">
        <v>1</v>
      </c>
      <c r="N168" s="148" t="s">
        <v>40</v>
      </c>
      <c r="P168" s="149">
        <f t="shared" si="11"/>
        <v>0</v>
      </c>
      <c r="Q168" s="149">
        <v>5.0513000000000001E-4</v>
      </c>
      <c r="R168" s="149">
        <f t="shared" si="12"/>
        <v>4.0410400000000001E-3</v>
      </c>
      <c r="S168" s="149">
        <v>0</v>
      </c>
      <c r="T168" s="150">
        <f t="shared" si="13"/>
        <v>0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95</v>
      </c>
      <c r="BM168" s="151" t="s">
        <v>3361</v>
      </c>
    </row>
    <row r="169" spans="2:65" s="11" customFormat="1" ht="22.9" customHeight="1">
      <c r="B169" s="127"/>
      <c r="D169" s="128" t="s">
        <v>73</v>
      </c>
      <c r="E169" s="137" t="s">
        <v>502</v>
      </c>
      <c r="F169" s="137" t="s">
        <v>503</v>
      </c>
      <c r="I169" s="130"/>
      <c r="J169" s="138">
        <f>BK169</f>
        <v>0</v>
      </c>
      <c r="L169" s="127"/>
      <c r="M169" s="132"/>
      <c r="P169" s="133">
        <f>P170</f>
        <v>0</v>
      </c>
      <c r="R169" s="133">
        <f>R170</f>
        <v>0</v>
      </c>
      <c r="T169" s="134">
        <f>T170</f>
        <v>0</v>
      </c>
      <c r="AR169" s="128" t="s">
        <v>81</v>
      </c>
      <c r="AT169" s="135" t="s">
        <v>73</v>
      </c>
      <c r="AU169" s="135" t="s">
        <v>81</v>
      </c>
      <c r="AY169" s="128" t="s">
        <v>314</v>
      </c>
      <c r="BK169" s="136">
        <f>BK170</f>
        <v>0</v>
      </c>
    </row>
    <row r="170" spans="2:65" s="1" customFormat="1" ht="24.2" customHeight="1">
      <c r="B170" s="28"/>
      <c r="C170" s="139" t="s">
        <v>410</v>
      </c>
      <c r="D170" s="139" t="s">
        <v>316</v>
      </c>
      <c r="E170" s="140" t="s">
        <v>3118</v>
      </c>
      <c r="F170" s="141" t="s">
        <v>3119</v>
      </c>
      <c r="G170" s="142" t="s">
        <v>333</v>
      </c>
      <c r="H170" s="143">
        <v>51.098999999999997</v>
      </c>
      <c r="I170" s="144"/>
      <c r="J170" s="145">
        <f>ROUND(I170*H170,2)</f>
        <v>0</v>
      </c>
      <c r="K170" s="146"/>
      <c r="L170" s="28"/>
      <c r="M170" s="147" t="s">
        <v>1</v>
      </c>
      <c r="N170" s="148" t="s">
        <v>40</v>
      </c>
      <c r="P170" s="149">
        <f>O170*H170</f>
        <v>0</v>
      </c>
      <c r="Q170" s="149">
        <v>0</v>
      </c>
      <c r="R170" s="149">
        <f>Q170*H170</f>
        <v>0</v>
      </c>
      <c r="S170" s="149">
        <v>0</v>
      </c>
      <c r="T170" s="150">
        <f>S170*H170</f>
        <v>0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86</v>
      </c>
      <c r="BK170" s="152">
        <f>ROUND(I170*H170,2)</f>
        <v>0</v>
      </c>
      <c r="BL170" s="13" t="s">
        <v>95</v>
      </c>
      <c r="BM170" s="151" t="s">
        <v>3362</v>
      </c>
    </row>
    <row r="171" spans="2:65" s="11" customFormat="1" ht="25.9" customHeight="1">
      <c r="B171" s="127"/>
      <c r="D171" s="128" t="s">
        <v>73</v>
      </c>
      <c r="E171" s="129" t="s">
        <v>508</v>
      </c>
      <c r="F171" s="129" t="s">
        <v>509</v>
      </c>
      <c r="I171" s="130"/>
      <c r="J171" s="131">
        <f>BK171</f>
        <v>0</v>
      </c>
      <c r="L171" s="127"/>
      <c r="M171" s="132"/>
      <c r="P171" s="133">
        <f>P172+P175+P180+P186+P192+P219+P222+P226+P228</f>
        <v>0</v>
      </c>
      <c r="R171" s="133">
        <f>R172+R175+R180+R186+R192+R219+R222+R226+R228</f>
        <v>5.963847080799999</v>
      </c>
      <c r="T171" s="134">
        <f>T172+T175+T180+T186+T192+T219+T222+T226+T228</f>
        <v>0</v>
      </c>
      <c r="AR171" s="128" t="s">
        <v>86</v>
      </c>
      <c r="AT171" s="135" t="s">
        <v>73</v>
      </c>
      <c r="AU171" s="135" t="s">
        <v>74</v>
      </c>
      <c r="AY171" s="128" t="s">
        <v>314</v>
      </c>
      <c r="BK171" s="136">
        <f>BK172+BK175+BK180+BK186+BK192+BK219+BK222+BK226+BK228</f>
        <v>0</v>
      </c>
    </row>
    <row r="172" spans="2:65" s="11" customFormat="1" ht="22.9" customHeight="1">
      <c r="B172" s="127"/>
      <c r="D172" s="128" t="s">
        <v>73</v>
      </c>
      <c r="E172" s="137" t="s">
        <v>510</v>
      </c>
      <c r="F172" s="137" t="s">
        <v>511</v>
      </c>
      <c r="I172" s="130"/>
      <c r="J172" s="138">
        <f>BK172</f>
        <v>0</v>
      </c>
      <c r="L172" s="127"/>
      <c r="M172" s="132"/>
      <c r="P172" s="133">
        <f>SUM(P173:P174)</f>
        <v>0</v>
      </c>
      <c r="R172" s="133">
        <f>SUM(R173:R174)</f>
        <v>0.10536250000000001</v>
      </c>
      <c r="T172" s="134">
        <f>SUM(T173:T174)</f>
        <v>0</v>
      </c>
      <c r="AR172" s="128" t="s">
        <v>86</v>
      </c>
      <c r="AT172" s="135" t="s">
        <v>73</v>
      </c>
      <c r="AU172" s="135" t="s">
        <v>81</v>
      </c>
      <c r="AY172" s="128" t="s">
        <v>314</v>
      </c>
      <c r="BK172" s="136">
        <f>SUM(BK173:BK174)</f>
        <v>0</v>
      </c>
    </row>
    <row r="173" spans="2:65" s="1" customFormat="1" ht="24.2" customHeight="1">
      <c r="B173" s="28"/>
      <c r="C173" s="139" t="s">
        <v>414</v>
      </c>
      <c r="D173" s="139" t="s">
        <v>316</v>
      </c>
      <c r="E173" s="140" t="s">
        <v>1086</v>
      </c>
      <c r="F173" s="141" t="s">
        <v>1324</v>
      </c>
      <c r="G173" s="142" t="s">
        <v>340</v>
      </c>
      <c r="H173" s="143">
        <v>84.29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1.25E-3</v>
      </c>
      <c r="R173" s="149">
        <f>Q173*H173</f>
        <v>0.10536250000000001</v>
      </c>
      <c r="S173" s="149">
        <v>0</v>
      </c>
      <c r="T173" s="150">
        <f>S173*H173</f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378</v>
      </c>
      <c r="BM173" s="151" t="s">
        <v>3363</v>
      </c>
    </row>
    <row r="174" spans="2:65" s="1" customFormat="1" ht="24.2" customHeight="1">
      <c r="B174" s="28"/>
      <c r="C174" s="139" t="s">
        <v>418</v>
      </c>
      <c r="D174" s="139" t="s">
        <v>316</v>
      </c>
      <c r="E174" s="140" t="s">
        <v>1326</v>
      </c>
      <c r="F174" s="141" t="s">
        <v>1327</v>
      </c>
      <c r="G174" s="142" t="s">
        <v>333</v>
      </c>
      <c r="H174" s="143">
        <v>0.105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0</v>
      </c>
      <c r="R174" s="149">
        <f>Q174*H174</f>
        <v>0</v>
      </c>
      <c r="S174" s="149">
        <v>0</v>
      </c>
      <c r="T174" s="150">
        <f>S174*H174</f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3364</v>
      </c>
    </row>
    <row r="175" spans="2:65" s="11" customFormat="1" ht="22.9" customHeight="1">
      <c r="B175" s="127"/>
      <c r="D175" s="128" t="s">
        <v>73</v>
      </c>
      <c r="E175" s="137" t="s">
        <v>718</v>
      </c>
      <c r="F175" s="137" t="s">
        <v>719</v>
      </c>
      <c r="I175" s="130"/>
      <c r="J175" s="138">
        <f>BK175</f>
        <v>0</v>
      </c>
      <c r="L175" s="127"/>
      <c r="M175" s="132"/>
      <c r="P175" s="133">
        <f>SUM(P176:P179)</f>
        <v>0</v>
      </c>
      <c r="R175" s="133">
        <f>SUM(R176:R179)</f>
        <v>8.5909999999999986E-2</v>
      </c>
      <c r="T175" s="134">
        <f>SUM(T176:T179)</f>
        <v>0</v>
      </c>
      <c r="AR175" s="128" t="s">
        <v>86</v>
      </c>
      <c r="AT175" s="135" t="s">
        <v>73</v>
      </c>
      <c r="AU175" s="135" t="s">
        <v>81</v>
      </c>
      <c r="AY175" s="128" t="s">
        <v>314</v>
      </c>
      <c r="BK175" s="136">
        <f>SUM(BK176:BK179)</f>
        <v>0</v>
      </c>
    </row>
    <row r="176" spans="2:65" s="1" customFormat="1" ht="44.25" customHeight="1">
      <c r="B176" s="28"/>
      <c r="C176" s="139" t="s">
        <v>422</v>
      </c>
      <c r="D176" s="139" t="s">
        <v>316</v>
      </c>
      <c r="E176" s="140" t="s">
        <v>720</v>
      </c>
      <c r="F176" s="141" t="s">
        <v>721</v>
      </c>
      <c r="G176" s="142" t="s">
        <v>376</v>
      </c>
      <c r="H176" s="143">
        <v>24.2</v>
      </c>
      <c r="I176" s="144"/>
      <c r="J176" s="145">
        <f>ROUND(I176*H176,2)</f>
        <v>0</v>
      </c>
      <c r="K176" s="146"/>
      <c r="L176" s="28"/>
      <c r="M176" s="147" t="s">
        <v>1</v>
      </c>
      <c r="N176" s="148" t="s">
        <v>40</v>
      </c>
      <c r="P176" s="149">
        <f>O176*H176</f>
        <v>0</v>
      </c>
      <c r="Q176" s="149">
        <v>2.0000000000000002E-5</v>
      </c>
      <c r="R176" s="149">
        <f>Q176*H176</f>
        <v>4.84E-4</v>
      </c>
      <c r="S176" s="149">
        <v>0</v>
      </c>
      <c r="T176" s="150">
        <f>S176*H176</f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86</v>
      </c>
      <c r="BK176" s="152">
        <f>ROUND(I176*H176,2)</f>
        <v>0</v>
      </c>
      <c r="BL176" s="13" t="s">
        <v>378</v>
      </c>
      <c r="BM176" s="151" t="s">
        <v>3365</v>
      </c>
    </row>
    <row r="177" spans="2:65" s="1" customFormat="1" ht="24.2" customHeight="1">
      <c r="B177" s="28"/>
      <c r="C177" s="158" t="s">
        <v>426</v>
      </c>
      <c r="D177" s="158" t="s">
        <v>644</v>
      </c>
      <c r="E177" s="159" t="s">
        <v>723</v>
      </c>
      <c r="F177" s="160" t="s">
        <v>724</v>
      </c>
      <c r="G177" s="161" t="s">
        <v>396</v>
      </c>
      <c r="H177" s="162">
        <v>193.6</v>
      </c>
      <c r="I177" s="163"/>
      <c r="J177" s="164">
        <f>ROUND(I177*H177,2)</f>
        <v>0</v>
      </c>
      <c r="K177" s="165"/>
      <c r="L177" s="166"/>
      <c r="M177" s="167" t="s">
        <v>1</v>
      </c>
      <c r="N177" s="168" t="s">
        <v>40</v>
      </c>
      <c r="P177" s="149">
        <f>O177*H177</f>
        <v>0</v>
      </c>
      <c r="Q177" s="149">
        <v>4.0000000000000002E-4</v>
      </c>
      <c r="R177" s="149">
        <f>Q177*H177</f>
        <v>7.7439999999999995E-2</v>
      </c>
      <c r="S177" s="149">
        <v>0</v>
      </c>
      <c r="T177" s="150">
        <f>S177*H177</f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86</v>
      </c>
      <c r="BK177" s="152">
        <f>ROUND(I177*H177,2)</f>
        <v>0</v>
      </c>
      <c r="BL177" s="13" t="s">
        <v>378</v>
      </c>
      <c r="BM177" s="151" t="s">
        <v>3366</v>
      </c>
    </row>
    <row r="178" spans="2:65" s="1" customFormat="1" ht="33" customHeight="1">
      <c r="B178" s="28"/>
      <c r="C178" s="158" t="s">
        <v>430</v>
      </c>
      <c r="D178" s="158" t="s">
        <v>644</v>
      </c>
      <c r="E178" s="159" t="s">
        <v>726</v>
      </c>
      <c r="F178" s="160" t="s">
        <v>727</v>
      </c>
      <c r="G178" s="161" t="s">
        <v>376</v>
      </c>
      <c r="H178" s="162">
        <v>24.2</v>
      </c>
      <c r="I178" s="163"/>
      <c r="J178" s="164">
        <f>ROUND(I178*H178,2)</f>
        <v>0</v>
      </c>
      <c r="K178" s="165"/>
      <c r="L178" s="166"/>
      <c r="M178" s="167" t="s">
        <v>1</v>
      </c>
      <c r="N178" s="168" t="s">
        <v>40</v>
      </c>
      <c r="P178" s="149">
        <f>O178*H178</f>
        <v>0</v>
      </c>
      <c r="Q178" s="149">
        <v>3.3E-4</v>
      </c>
      <c r="R178" s="149">
        <f>Q178*H178</f>
        <v>7.986E-3</v>
      </c>
      <c r="S178" s="149">
        <v>0</v>
      </c>
      <c r="T178" s="150">
        <f>S178*H178</f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3" t="s">
        <v>86</v>
      </c>
      <c r="BK178" s="152">
        <f>ROUND(I178*H178,2)</f>
        <v>0</v>
      </c>
      <c r="BL178" s="13" t="s">
        <v>378</v>
      </c>
      <c r="BM178" s="151" t="s">
        <v>3367</v>
      </c>
    </row>
    <row r="179" spans="2:65" s="1" customFormat="1" ht="24.2" customHeight="1">
      <c r="B179" s="28"/>
      <c r="C179" s="139" t="s">
        <v>434</v>
      </c>
      <c r="D179" s="139" t="s">
        <v>316</v>
      </c>
      <c r="E179" s="140" t="s">
        <v>3178</v>
      </c>
      <c r="F179" s="141" t="s">
        <v>3179</v>
      </c>
      <c r="G179" s="142" t="s">
        <v>333</v>
      </c>
      <c r="H179" s="143">
        <v>8.5999999999999993E-2</v>
      </c>
      <c r="I179" s="144"/>
      <c r="J179" s="145">
        <f>ROUND(I179*H179,2)</f>
        <v>0</v>
      </c>
      <c r="K179" s="146"/>
      <c r="L179" s="28"/>
      <c r="M179" s="147" t="s">
        <v>1</v>
      </c>
      <c r="N179" s="148" t="s">
        <v>40</v>
      </c>
      <c r="P179" s="149">
        <f>O179*H179</f>
        <v>0</v>
      </c>
      <c r="Q179" s="149">
        <v>0</v>
      </c>
      <c r="R179" s="149">
        <f>Q179*H179</f>
        <v>0</v>
      </c>
      <c r="S179" s="149">
        <v>0</v>
      </c>
      <c r="T179" s="150">
        <f>S179*H179</f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3" t="s">
        <v>86</v>
      </c>
      <c r="BK179" s="152">
        <f>ROUND(I179*H179,2)</f>
        <v>0</v>
      </c>
      <c r="BL179" s="13" t="s">
        <v>378</v>
      </c>
      <c r="BM179" s="151" t="s">
        <v>3368</v>
      </c>
    </row>
    <row r="180" spans="2:65" s="11" customFormat="1" ht="22.9" customHeight="1">
      <c r="B180" s="127"/>
      <c r="D180" s="128" t="s">
        <v>73</v>
      </c>
      <c r="E180" s="137" t="s">
        <v>522</v>
      </c>
      <c r="F180" s="137" t="s">
        <v>523</v>
      </c>
      <c r="I180" s="130"/>
      <c r="J180" s="138">
        <f>BK180</f>
        <v>0</v>
      </c>
      <c r="L180" s="127"/>
      <c r="M180" s="132"/>
      <c r="P180" s="133">
        <f>SUM(P181:P185)</f>
        <v>0</v>
      </c>
      <c r="R180" s="133">
        <f>SUM(R181:R185)</f>
        <v>1.8719099999999999E-2</v>
      </c>
      <c r="T180" s="134">
        <f>SUM(T181:T185)</f>
        <v>0</v>
      </c>
      <c r="AR180" s="128" t="s">
        <v>86</v>
      </c>
      <c r="AT180" s="135" t="s">
        <v>73</v>
      </c>
      <c r="AU180" s="135" t="s">
        <v>81</v>
      </c>
      <c r="AY180" s="128" t="s">
        <v>314</v>
      </c>
      <c r="BK180" s="136">
        <f>SUM(BK181:BK185)</f>
        <v>0</v>
      </c>
    </row>
    <row r="181" spans="2:65" s="1" customFormat="1" ht="24.2" customHeight="1">
      <c r="B181" s="28"/>
      <c r="C181" s="139" t="s">
        <v>438</v>
      </c>
      <c r="D181" s="139" t="s">
        <v>316</v>
      </c>
      <c r="E181" s="140" t="s">
        <v>817</v>
      </c>
      <c r="F181" s="141" t="s">
        <v>818</v>
      </c>
      <c r="G181" s="142" t="s">
        <v>376</v>
      </c>
      <c r="H181" s="143">
        <v>15.38</v>
      </c>
      <c r="I181" s="144"/>
      <c r="J181" s="145">
        <f>ROUND(I181*H181,2)</f>
        <v>0</v>
      </c>
      <c r="K181" s="146"/>
      <c r="L181" s="28"/>
      <c r="M181" s="147" t="s">
        <v>1</v>
      </c>
      <c r="N181" s="148" t="s">
        <v>40</v>
      </c>
      <c r="P181" s="149">
        <f>O181*H181</f>
        <v>0</v>
      </c>
      <c r="Q181" s="149">
        <v>2.5999999999999998E-4</v>
      </c>
      <c r="R181" s="149">
        <f>Q181*H181</f>
        <v>3.9988000000000003E-3</v>
      </c>
      <c r="S181" s="149">
        <v>0</v>
      </c>
      <c r="T181" s="150">
        <f>S181*H181</f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3" t="s">
        <v>86</v>
      </c>
      <c r="BK181" s="152">
        <f>ROUND(I181*H181,2)</f>
        <v>0</v>
      </c>
      <c r="BL181" s="13" t="s">
        <v>378</v>
      </c>
      <c r="BM181" s="151" t="s">
        <v>3369</v>
      </c>
    </row>
    <row r="182" spans="2:65" s="1" customFormat="1" ht="33" customHeight="1">
      <c r="B182" s="28"/>
      <c r="C182" s="139" t="s">
        <v>442</v>
      </c>
      <c r="D182" s="139" t="s">
        <v>316</v>
      </c>
      <c r="E182" s="140" t="s">
        <v>3370</v>
      </c>
      <c r="F182" s="141" t="s">
        <v>3371</v>
      </c>
      <c r="G182" s="142" t="s">
        <v>376</v>
      </c>
      <c r="H182" s="143">
        <v>4.41</v>
      </c>
      <c r="I182" s="144"/>
      <c r="J182" s="145">
        <f>ROUND(I182*H182,2)</f>
        <v>0</v>
      </c>
      <c r="K182" s="146"/>
      <c r="L182" s="28"/>
      <c r="M182" s="147" t="s">
        <v>1</v>
      </c>
      <c r="N182" s="148" t="s">
        <v>40</v>
      </c>
      <c r="P182" s="149">
        <f>O182*H182</f>
        <v>0</v>
      </c>
      <c r="Q182" s="149">
        <v>3.5E-4</v>
      </c>
      <c r="R182" s="149">
        <f>Q182*H182</f>
        <v>1.5435E-3</v>
      </c>
      <c r="S182" s="149">
        <v>0</v>
      </c>
      <c r="T182" s="150">
        <f>S182*H182</f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3" t="s">
        <v>86</v>
      </c>
      <c r="BK182" s="152">
        <f>ROUND(I182*H182,2)</f>
        <v>0</v>
      </c>
      <c r="BL182" s="13" t="s">
        <v>378</v>
      </c>
      <c r="BM182" s="151" t="s">
        <v>3372</v>
      </c>
    </row>
    <row r="183" spans="2:65" s="1" customFormat="1" ht="24.2" customHeight="1">
      <c r="B183" s="28"/>
      <c r="C183" s="139" t="s">
        <v>446</v>
      </c>
      <c r="D183" s="139" t="s">
        <v>316</v>
      </c>
      <c r="E183" s="140" t="s">
        <v>3373</v>
      </c>
      <c r="F183" s="141" t="s">
        <v>821</v>
      </c>
      <c r="G183" s="142" t="s">
        <v>376</v>
      </c>
      <c r="H183" s="143">
        <v>32.229999999999997</v>
      </c>
      <c r="I183" s="144"/>
      <c r="J183" s="145">
        <f>ROUND(I183*H183,2)</f>
        <v>0</v>
      </c>
      <c r="K183" s="146"/>
      <c r="L183" s="28"/>
      <c r="M183" s="147" t="s">
        <v>1</v>
      </c>
      <c r="N183" s="148" t="s">
        <v>40</v>
      </c>
      <c r="P183" s="149">
        <f>O183*H183</f>
        <v>0</v>
      </c>
      <c r="Q183" s="149">
        <v>3.5E-4</v>
      </c>
      <c r="R183" s="149">
        <f>Q183*H183</f>
        <v>1.1280499999999999E-2</v>
      </c>
      <c r="S183" s="149">
        <v>0</v>
      </c>
      <c r="T183" s="150">
        <f>S183*H183</f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3" t="s">
        <v>86</v>
      </c>
      <c r="BK183" s="152">
        <f>ROUND(I183*H183,2)</f>
        <v>0</v>
      </c>
      <c r="BL183" s="13" t="s">
        <v>378</v>
      </c>
      <c r="BM183" s="151" t="s">
        <v>3374</v>
      </c>
    </row>
    <row r="184" spans="2:65" s="1" customFormat="1" ht="33" customHeight="1">
      <c r="B184" s="28"/>
      <c r="C184" s="139" t="s">
        <v>450</v>
      </c>
      <c r="D184" s="139" t="s">
        <v>316</v>
      </c>
      <c r="E184" s="140" t="s">
        <v>3375</v>
      </c>
      <c r="F184" s="141" t="s">
        <v>3376</v>
      </c>
      <c r="G184" s="142" t="s">
        <v>376</v>
      </c>
      <c r="H184" s="143">
        <v>4.41</v>
      </c>
      <c r="I184" s="144"/>
      <c r="J184" s="145">
        <f>ROUND(I184*H184,2)</f>
        <v>0</v>
      </c>
      <c r="K184" s="146"/>
      <c r="L184" s="28"/>
      <c r="M184" s="147" t="s">
        <v>1</v>
      </c>
      <c r="N184" s="148" t="s">
        <v>40</v>
      </c>
      <c r="P184" s="149">
        <f>O184*H184</f>
        <v>0</v>
      </c>
      <c r="Q184" s="149">
        <v>4.2999999999999999E-4</v>
      </c>
      <c r="R184" s="149">
        <f>Q184*H184</f>
        <v>1.8963000000000001E-3</v>
      </c>
      <c r="S184" s="149">
        <v>0</v>
      </c>
      <c r="T184" s="150">
        <f>S184*H184</f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3" t="s">
        <v>86</v>
      </c>
      <c r="BK184" s="152">
        <f>ROUND(I184*H184,2)</f>
        <v>0</v>
      </c>
      <c r="BL184" s="13" t="s">
        <v>378</v>
      </c>
      <c r="BM184" s="151" t="s">
        <v>3377</v>
      </c>
    </row>
    <row r="185" spans="2:65" s="1" customFormat="1" ht="24.2" customHeight="1">
      <c r="B185" s="28"/>
      <c r="C185" s="139" t="s">
        <v>454</v>
      </c>
      <c r="D185" s="139" t="s">
        <v>316</v>
      </c>
      <c r="E185" s="140" t="s">
        <v>826</v>
      </c>
      <c r="F185" s="141" t="s">
        <v>827</v>
      </c>
      <c r="G185" s="142" t="s">
        <v>333</v>
      </c>
      <c r="H185" s="143">
        <v>1.9E-2</v>
      </c>
      <c r="I185" s="144"/>
      <c r="J185" s="145">
        <f>ROUND(I185*H185,2)</f>
        <v>0</v>
      </c>
      <c r="K185" s="146"/>
      <c r="L185" s="28"/>
      <c r="M185" s="147" t="s">
        <v>1</v>
      </c>
      <c r="N185" s="148" t="s">
        <v>40</v>
      </c>
      <c r="P185" s="149">
        <f>O185*H185</f>
        <v>0</v>
      </c>
      <c r="Q185" s="149">
        <v>0</v>
      </c>
      <c r="R185" s="149">
        <f>Q185*H185</f>
        <v>0</v>
      </c>
      <c r="S185" s="149">
        <v>0</v>
      </c>
      <c r="T185" s="150">
        <f>S185*H185</f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3" t="s">
        <v>86</v>
      </c>
      <c r="BK185" s="152">
        <f>ROUND(I185*H185,2)</f>
        <v>0</v>
      </c>
      <c r="BL185" s="13" t="s">
        <v>378</v>
      </c>
      <c r="BM185" s="151" t="s">
        <v>3378</v>
      </c>
    </row>
    <row r="186" spans="2:65" s="11" customFormat="1" ht="22.9" customHeight="1">
      <c r="B186" s="127"/>
      <c r="D186" s="128" t="s">
        <v>73</v>
      </c>
      <c r="E186" s="137" t="s">
        <v>536</v>
      </c>
      <c r="F186" s="137" t="s">
        <v>537</v>
      </c>
      <c r="I186" s="130"/>
      <c r="J186" s="138">
        <f>BK186</f>
        <v>0</v>
      </c>
      <c r="L186" s="127"/>
      <c r="M186" s="132"/>
      <c r="P186" s="133">
        <f>SUM(P187:P191)</f>
        <v>0</v>
      </c>
      <c r="R186" s="133">
        <f>SUM(R187:R191)</f>
        <v>0.47532799000000003</v>
      </c>
      <c r="T186" s="134">
        <f>SUM(T187:T191)</f>
        <v>0</v>
      </c>
      <c r="AR186" s="128" t="s">
        <v>86</v>
      </c>
      <c r="AT186" s="135" t="s">
        <v>73</v>
      </c>
      <c r="AU186" s="135" t="s">
        <v>81</v>
      </c>
      <c r="AY186" s="128" t="s">
        <v>314</v>
      </c>
      <c r="BK186" s="136">
        <f>SUM(BK187:BK191)</f>
        <v>0</v>
      </c>
    </row>
    <row r="187" spans="2:65" s="1" customFormat="1" ht="24.2" customHeight="1">
      <c r="B187" s="28"/>
      <c r="C187" s="139" t="s">
        <v>458</v>
      </c>
      <c r="D187" s="139" t="s">
        <v>316</v>
      </c>
      <c r="E187" s="140" t="s">
        <v>3379</v>
      </c>
      <c r="F187" s="141" t="s">
        <v>3380</v>
      </c>
      <c r="G187" s="142" t="s">
        <v>340</v>
      </c>
      <c r="H187" s="143">
        <v>18.02</v>
      </c>
      <c r="I187" s="144"/>
      <c r="J187" s="145">
        <f>ROUND(I187*H187,2)</f>
        <v>0</v>
      </c>
      <c r="K187" s="146"/>
      <c r="L187" s="28"/>
      <c r="M187" s="147" t="s">
        <v>1</v>
      </c>
      <c r="N187" s="148" t="s">
        <v>40</v>
      </c>
      <c r="P187" s="149">
        <f>O187*H187</f>
        <v>0</v>
      </c>
      <c r="Q187" s="149">
        <v>2.0000000000000002E-5</v>
      </c>
      <c r="R187" s="149">
        <f>Q187*H187</f>
        <v>3.6040000000000003E-4</v>
      </c>
      <c r="S187" s="149">
        <v>0</v>
      </c>
      <c r="T187" s="150">
        <f>S187*H187</f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86</v>
      </c>
      <c r="BK187" s="152">
        <f>ROUND(I187*H187,2)</f>
        <v>0</v>
      </c>
      <c r="BL187" s="13" t="s">
        <v>378</v>
      </c>
      <c r="BM187" s="151" t="s">
        <v>3381</v>
      </c>
    </row>
    <row r="188" spans="2:65" s="1" customFormat="1" ht="16.5" customHeight="1">
      <c r="B188" s="28"/>
      <c r="C188" s="158" t="s">
        <v>462</v>
      </c>
      <c r="D188" s="158" t="s">
        <v>644</v>
      </c>
      <c r="E188" s="159" t="s">
        <v>3382</v>
      </c>
      <c r="F188" s="160" t="s">
        <v>3383</v>
      </c>
      <c r="G188" s="161" t="s">
        <v>340</v>
      </c>
      <c r="H188" s="162">
        <v>18.920999999999999</v>
      </c>
      <c r="I188" s="163"/>
      <c r="J188" s="164">
        <f>ROUND(I188*H188,2)</f>
        <v>0</v>
      </c>
      <c r="K188" s="165"/>
      <c r="L188" s="166"/>
      <c r="M188" s="167" t="s">
        <v>1</v>
      </c>
      <c r="N188" s="168" t="s">
        <v>40</v>
      </c>
      <c r="P188" s="149">
        <f>O188*H188</f>
        <v>0</v>
      </c>
      <c r="Q188" s="149">
        <v>1.259E-2</v>
      </c>
      <c r="R188" s="149">
        <f>Q188*H188</f>
        <v>0.23821539</v>
      </c>
      <c r="S188" s="149">
        <v>0</v>
      </c>
      <c r="T188" s="150">
        <f>S188*H188</f>
        <v>0</v>
      </c>
      <c r="AR188" s="151" t="s">
        <v>442</v>
      </c>
      <c r="AT188" s="151" t="s">
        <v>644</v>
      </c>
      <c r="AU188" s="151" t="s">
        <v>86</v>
      </c>
      <c r="AY188" s="13" t="s">
        <v>314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86</v>
      </c>
      <c r="BK188" s="152">
        <f>ROUND(I188*H188,2)</f>
        <v>0</v>
      </c>
      <c r="BL188" s="13" t="s">
        <v>378</v>
      </c>
      <c r="BM188" s="151" t="s">
        <v>3384</v>
      </c>
    </row>
    <row r="189" spans="2:65" s="1" customFormat="1" ht="21.75" customHeight="1">
      <c r="B189" s="28"/>
      <c r="C189" s="139" t="s">
        <v>466</v>
      </c>
      <c r="D189" s="139" t="s">
        <v>316</v>
      </c>
      <c r="E189" s="140" t="s">
        <v>1356</v>
      </c>
      <c r="F189" s="141" t="s">
        <v>1357</v>
      </c>
      <c r="G189" s="142" t="s">
        <v>340</v>
      </c>
      <c r="H189" s="143">
        <v>25.87</v>
      </c>
      <c r="I189" s="144"/>
      <c r="J189" s="145">
        <f>ROUND(I189*H189,2)</f>
        <v>0</v>
      </c>
      <c r="K189" s="146"/>
      <c r="L189" s="28"/>
      <c r="M189" s="147" t="s">
        <v>1</v>
      </c>
      <c r="N189" s="148" t="s">
        <v>40</v>
      </c>
      <c r="P189" s="149">
        <f>O189*H189</f>
        <v>0</v>
      </c>
      <c r="Q189" s="149">
        <v>6.0000000000000002E-5</v>
      </c>
      <c r="R189" s="149">
        <f>Q189*H189</f>
        <v>1.5522000000000001E-3</v>
      </c>
      <c r="S189" s="149">
        <v>0</v>
      </c>
      <c r="T189" s="150">
        <f>S189*H189</f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86</v>
      </c>
      <c r="BK189" s="152">
        <f>ROUND(I189*H189,2)</f>
        <v>0</v>
      </c>
      <c r="BL189" s="13" t="s">
        <v>378</v>
      </c>
      <c r="BM189" s="151" t="s">
        <v>3385</v>
      </c>
    </row>
    <row r="190" spans="2:65" s="1" customFormat="1" ht="24.2" customHeight="1">
      <c r="B190" s="28"/>
      <c r="C190" s="158" t="s">
        <v>470</v>
      </c>
      <c r="D190" s="158" t="s">
        <v>644</v>
      </c>
      <c r="E190" s="159" t="s">
        <v>1359</v>
      </c>
      <c r="F190" s="160" t="s">
        <v>1360</v>
      </c>
      <c r="G190" s="161" t="s">
        <v>376</v>
      </c>
      <c r="H190" s="162">
        <v>33.6</v>
      </c>
      <c r="I190" s="163"/>
      <c r="J190" s="164">
        <f>ROUND(I190*H190,2)</f>
        <v>0</v>
      </c>
      <c r="K190" s="165"/>
      <c r="L190" s="166"/>
      <c r="M190" s="167" t="s">
        <v>1</v>
      </c>
      <c r="N190" s="168" t="s">
        <v>40</v>
      </c>
      <c r="P190" s="149">
        <f>O190*H190</f>
        <v>0</v>
      </c>
      <c r="Q190" s="149">
        <v>7.0000000000000001E-3</v>
      </c>
      <c r="R190" s="149">
        <f>Q190*H190</f>
        <v>0.23520000000000002</v>
      </c>
      <c r="S190" s="149">
        <v>0</v>
      </c>
      <c r="T190" s="150">
        <f>S190*H190</f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86</v>
      </c>
      <c r="BK190" s="152">
        <f>ROUND(I190*H190,2)</f>
        <v>0</v>
      </c>
      <c r="BL190" s="13" t="s">
        <v>378</v>
      </c>
      <c r="BM190" s="151" t="s">
        <v>3386</v>
      </c>
    </row>
    <row r="191" spans="2:65" s="1" customFormat="1" ht="24.2" customHeight="1">
      <c r="B191" s="28"/>
      <c r="C191" s="139" t="s">
        <v>474</v>
      </c>
      <c r="D191" s="139" t="s">
        <v>316</v>
      </c>
      <c r="E191" s="140" t="s">
        <v>3259</v>
      </c>
      <c r="F191" s="141" t="s">
        <v>3260</v>
      </c>
      <c r="G191" s="142" t="s">
        <v>333</v>
      </c>
      <c r="H191" s="143">
        <v>0.47499999999999998</v>
      </c>
      <c r="I191" s="144"/>
      <c r="J191" s="145">
        <f>ROUND(I191*H191,2)</f>
        <v>0</v>
      </c>
      <c r="K191" s="146"/>
      <c r="L191" s="28"/>
      <c r="M191" s="147" t="s">
        <v>1</v>
      </c>
      <c r="N191" s="148" t="s">
        <v>40</v>
      </c>
      <c r="P191" s="149">
        <f>O191*H191</f>
        <v>0</v>
      </c>
      <c r="Q191" s="149">
        <v>0</v>
      </c>
      <c r="R191" s="149">
        <f>Q191*H191</f>
        <v>0</v>
      </c>
      <c r="S191" s="149">
        <v>0</v>
      </c>
      <c r="T191" s="150">
        <f>S191*H191</f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86</v>
      </c>
      <c r="BK191" s="152">
        <f>ROUND(I191*H191,2)</f>
        <v>0</v>
      </c>
      <c r="BL191" s="13" t="s">
        <v>378</v>
      </c>
      <c r="BM191" s="151" t="s">
        <v>3387</v>
      </c>
    </row>
    <row r="192" spans="2:65" s="11" customFormat="1" ht="22.9" customHeight="1">
      <c r="B192" s="127"/>
      <c r="D192" s="128" t="s">
        <v>73</v>
      </c>
      <c r="E192" s="137" t="s">
        <v>546</v>
      </c>
      <c r="F192" s="137" t="s">
        <v>547</v>
      </c>
      <c r="I192" s="130"/>
      <c r="J192" s="138">
        <f>BK192</f>
        <v>0</v>
      </c>
      <c r="L192" s="127"/>
      <c r="M192" s="132"/>
      <c r="P192" s="133">
        <f>SUM(P193:P218)</f>
        <v>0</v>
      </c>
      <c r="R192" s="133">
        <f>SUM(R193:R218)</f>
        <v>3.2820143999999996</v>
      </c>
      <c r="T192" s="134">
        <f>SUM(T193:T218)</f>
        <v>0</v>
      </c>
      <c r="AR192" s="128" t="s">
        <v>86</v>
      </c>
      <c r="AT192" s="135" t="s">
        <v>73</v>
      </c>
      <c r="AU192" s="135" t="s">
        <v>81</v>
      </c>
      <c r="AY192" s="128" t="s">
        <v>314</v>
      </c>
      <c r="BK192" s="136">
        <f>SUM(BK193:BK218)</f>
        <v>0</v>
      </c>
    </row>
    <row r="193" spans="2:65" s="1" customFormat="1" ht="24.2" customHeight="1">
      <c r="B193" s="28"/>
      <c r="C193" s="139" t="s">
        <v>478</v>
      </c>
      <c r="D193" s="139" t="s">
        <v>316</v>
      </c>
      <c r="E193" s="140" t="s">
        <v>1373</v>
      </c>
      <c r="F193" s="141" t="s">
        <v>1374</v>
      </c>
      <c r="G193" s="142" t="s">
        <v>376</v>
      </c>
      <c r="H193" s="143">
        <v>29.12</v>
      </c>
      <c r="I193" s="144"/>
      <c r="J193" s="145">
        <f t="shared" ref="J193:J218" si="20">ROUND(I193*H193,2)</f>
        <v>0</v>
      </c>
      <c r="K193" s="146"/>
      <c r="L193" s="28"/>
      <c r="M193" s="147" t="s">
        <v>1</v>
      </c>
      <c r="N193" s="148" t="s">
        <v>40</v>
      </c>
      <c r="P193" s="149">
        <f t="shared" ref="P193:P218" si="21">O193*H193</f>
        <v>0</v>
      </c>
      <c r="Q193" s="149">
        <v>5.0000000000000002E-5</v>
      </c>
      <c r="R193" s="149">
        <f t="shared" ref="R193:R218" si="22">Q193*H193</f>
        <v>1.456E-3</v>
      </c>
      <c r="S193" s="149">
        <v>0</v>
      </c>
      <c r="T193" s="150">
        <f t="shared" ref="T193:T218" si="23">S193*H193</f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ref="BE193:BE218" si="24">IF(N193="základná",J193,0)</f>
        <v>0</v>
      </c>
      <c r="BF193" s="152">
        <f t="shared" ref="BF193:BF218" si="25">IF(N193="znížená",J193,0)</f>
        <v>0</v>
      </c>
      <c r="BG193" s="152">
        <f t="shared" ref="BG193:BG218" si="26">IF(N193="zákl. prenesená",J193,0)</f>
        <v>0</v>
      </c>
      <c r="BH193" s="152">
        <f t="shared" ref="BH193:BH218" si="27">IF(N193="zníž. prenesená",J193,0)</f>
        <v>0</v>
      </c>
      <c r="BI193" s="152">
        <f t="shared" ref="BI193:BI218" si="28">IF(N193="nulová",J193,0)</f>
        <v>0</v>
      </c>
      <c r="BJ193" s="13" t="s">
        <v>86</v>
      </c>
      <c r="BK193" s="152">
        <f t="shared" ref="BK193:BK218" si="29">ROUND(I193*H193,2)</f>
        <v>0</v>
      </c>
      <c r="BL193" s="13" t="s">
        <v>378</v>
      </c>
      <c r="BM193" s="151" t="s">
        <v>3388</v>
      </c>
    </row>
    <row r="194" spans="2:65" s="1" customFormat="1" ht="24.2" customHeight="1">
      <c r="B194" s="28"/>
      <c r="C194" s="139" t="s">
        <v>482</v>
      </c>
      <c r="D194" s="139" t="s">
        <v>316</v>
      </c>
      <c r="E194" s="140" t="s">
        <v>3389</v>
      </c>
      <c r="F194" s="141" t="s">
        <v>3390</v>
      </c>
      <c r="G194" s="142" t="s">
        <v>376</v>
      </c>
      <c r="H194" s="143">
        <v>8.76</v>
      </c>
      <c r="I194" s="144"/>
      <c r="J194" s="145">
        <f t="shared" si="20"/>
        <v>0</v>
      </c>
      <c r="K194" s="146"/>
      <c r="L194" s="28"/>
      <c r="M194" s="147" t="s">
        <v>1</v>
      </c>
      <c r="N194" s="148" t="s">
        <v>40</v>
      </c>
      <c r="P194" s="149">
        <f t="shared" si="21"/>
        <v>0</v>
      </c>
      <c r="Q194" s="149">
        <v>0</v>
      </c>
      <c r="R194" s="149">
        <f t="shared" si="22"/>
        <v>0</v>
      </c>
      <c r="S194" s="149">
        <v>0</v>
      </c>
      <c r="T194" s="150">
        <f t="shared" si="23"/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86</v>
      </c>
      <c r="BK194" s="152">
        <f t="shared" si="29"/>
        <v>0</v>
      </c>
      <c r="BL194" s="13" t="s">
        <v>378</v>
      </c>
      <c r="BM194" s="151" t="s">
        <v>3391</v>
      </c>
    </row>
    <row r="195" spans="2:65" s="1" customFormat="1" ht="16.5" customHeight="1">
      <c r="B195" s="28"/>
      <c r="C195" s="139" t="s">
        <v>486</v>
      </c>
      <c r="D195" s="139" t="s">
        <v>316</v>
      </c>
      <c r="E195" s="140" t="s">
        <v>3392</v>
      </c>
      <c r="F195" s="141" t="s">
        <v>3393</v>
      </c>
      <c r="G195" s="142" t="s">
        <v>376</v>
      </c>
      <c r="H195" s="143">
        <v>14.5</v>
      </c>
      <c r="I195" s="144"/>
      <c r="J195" s="145">
        <f t="shared" si="20"/>
        <v>0</v>
      </c>
      <c r="K195" s="146"/>
      <c r="L195" s="28"/>
      <c r="M195" s="147" t="s">
        <v>1</v>
      </c>
      <c r="N195" s="148" t="s">
        <v>40</v>
      </c>
      <c r="P195" s="149">
        <f t="shared" si="21"/>
        <v>0</v>
      </c>
      <c r="Q195" s="149">
        <v>1.72E-3</v>
      </c>
      <c r="R195" s="149">
        <f t="shared" si="22"/>
        <v>2.494E-2</v>
      </c>
      <c r="S195" s="149">
        <v>0</v>
      </c>
      <c r="T195" s="150">
        <f t="shared" si="23"/>
        <v>0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86</v>
      </c>
      <c r="BK195" s="152">
        <f t="shared" si="29"/>
        <v>0</v>
      </c>
      <c r="BL195" s="13" t="s">
        <v>378</v>
      </c>
      <c r="BM195" s="151" t="s">
        <v>3394</v>
      </c>
    </row>
    <row r="196" spans="2:65" s="1" customFormat="1" ht="24.2" customHeight="1">
      <c r="B196" s="28"/>
      <c r="C196" s="158" t="s">
        <v>490</v>
      </c>
      <c r="D196" s="158" t="s">
        <v>644</v>
      </c>
      <c r="E196" s="159" t="s">
        <v>3395</v>
      </c>
      <c r="F196" s="160" t="s">
        <v>3396</v>
      </c>
      <c r="G196" s="161" t="s">
        <v>376</v>
      </c>
      <c r="H196" s="162">
        <v>14.5</v>
      </c>
      <c r="I196" s="163"/>
      <c r="J196" s="164">
        <f t="shared" si="20"/>
        <v>0</v>
      </c>
      <c r="K196" s="165"/>
      <c r="L196" s="166"/>
      <c r="M196" s="167" t="s">
        <v>1</v>
      </c>
      <c r="N196" s="168" t="s">
        <v>40</v>
      </c>
      <c r="P196" s="149">
        <f t="shared" si="21"/>
        <v>0</v>
      </c>
      <c r="Q196" s="149">
        <v>1.5E-3</v>
      </c>
      <c r="R196" s="149">
        <f t="shared" si="22"/>
        <v>2.1750000000000002E-2</v>
      </c>
      <c r="S196" s="149">
        <v>0</v>
      </c>
      <c r="T196" s="150">
        <f t="shared" si="23"/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86</v>
      </c>
      <c r="BK196" s="152">
        <f t="shared" si="29"/>
        <v>0</v>
      </c>
      <c r="BL196" s="13" t="s">
        <v>378</v>
      </c>
      <c r="BM196" s="151" t="s">
        <v>3397</v>
      </c>
    </row>
    <row r="197" spans="2:65" s="1" customFormat="1" ht="16.5" customHeight="1">
      <c r="B197" s="28"/>
      <c r="C197" s="139" t="s">
        <v>494</v>
      </c>
      <c r="D197" s="139" t="s">
        <v>316</v>
      </c>
      <c r="E197" s="140" t="s">
        <v>3398</v>
      </c>
      <c r="F197" s="141" t="s">
        <v>3399</v>
      </c>
      <c r="G197" s="142" t="s">
        <v>376</v>
      </c>
      <c r="H197" s="143">
        <v>13.5</v>
      </c>
      <c r="I197" s="144"/>
      <c r="J197" s="145">
        <f t="shared" si="20"/>
        <v>0</v>
      </c>
      <c r="K197" s="146"/>
      <c r="L197" s="28"/>
      <c r="M197" s="147" t="s">
        <v>1</v>
      </c>
      <c r="N197" s="148" t="s">
        <v>40</v>
      </c>
      <c r="P197" s="149">
        <f t="shared" si="21"/>
        <v>0</v>
      </c>
      <c r="Q197" s="149">
        <v>1.72E-3</v>
      </c>
      <c r="R197" s="149">
        <f t="shared" si="22"/>
        <v>2.3220000000000001E-2</v>
      </c>
      <c r="S197" s="149">
        <v>0</v>
      </c>
      <c r="T197" s="150">
        <f t="shared" si="2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86</v>
      </c>
      <c r="BK197" s="152">
        <f t="shared" si="29"/>
        <v>0</v>
      </c>
      <c r="BL197" s="13" t="s">
        <v>378</v>
      </c>
      <c r="BM197" s="151" t="s">
        <v>3400</v>
      </c>
    </row>
    <row r="198" spans="2:65" s="1" customFormat="1" ht="24.2" customHeight="1">
      <c r="B198" s="28"/>
      <c r="C198" s="158" t="s">
        <v>498</v>
      </c>
      <c r="D198" s="158" t="s">
        <v>644</v>
      </c>
      <c r="E198" s="159" t="s">
        <v>3401</v>
      </c>
      <c r="F198" s="160" t="s">
        <v>3402</v>
      </c>
      <c r="G198" s="161" t="s">
        <v>376</v>
      </c>
      <c r="H198" s="162">
        <v>13.5</v>
      </c>
      <c r="I198" s="163"/>
      <c r="J198" s="164">
        <f t="shared" si="20"/>
        <v>0</v>
      </c>
      <c r="K198" s="165"/>
      <c r="L198" s="166"/>
      <c r="M198" s="167" t="s">
        <v>1</v>
      </c>
      <c r="N198" s="168" t="s">
        <v>40</v>
      </c>
      <c r="P198" s="149">
        <f t="shared" si="21"/>
        <v>0</v>
      </c>
      <c r="Q198" s="149">
        <v>1.1999999999999999E-3</v>
      </c>
      <c r="R198" s="149">
        <f t="shared" si="22"/>
        <v>1.6199999999999999E-2</v>
      </c>
      <c r="S198" s="149">
        <v>0</v>
      </c>
      <c r="T198" s="150">
        <f t="shared" si="23"/>
        <v>0</v>
      </c>
      <c r="AR198" s="151" t="s">
        <v>442</v>
      </c>
      <c r="AT198" s="151" t="s">
        <v>644</v>
      </c>
      <c r="AU198" s="151" t="s">
        <v>86</v>
      </c>
      <c r="AY198" s="13" t="s">
        <v>314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86</v>
      </c>
      <c r="BK198" s="152">
        <f t="shared" si="29"/>
        <v>0</v>
      </c>
      <c r="BL198" s="13" t="s">
        <v>378</v>
      </c>
      <c r="BM198" s="151" t="s">
        <v>3403</v>
      </c>
    </row>
    <row r="199" spans="2:65" s="1" customFormat="1" ht="24.2" customHeight="1">
      <c r="B199" s="28"/>
      <c r="C199" s="139" t="s">
        <v>504</v>
      </c>
      <c r="D199" s="139" t="s">
        <v>316</v>
      </c>
      <c r="E199" s="140" t="s">
        <v>3404</v>
      </c>
      <c r="F199" s="141" t="s">
        <v>3405</v>
      </c>
      <c r="G199" s="142" t="s">
        <v>396</v>
      </c>
      <c r="H199" s="143">
        <v>1</v>
      </c>
      <c r="I199" s="144"/>
      <c r="J199" s="145">
        <f t="shared" si="20"/>
        <v>0</v>
      </c>
      <c r="K199" s="146"/>
      <c r="L199" s="28"/>
      <c r="M199" s="147" t="s">
        <v>1</v>
      </c>
      <c r="N199" s="148" t="s">
        <v>40</v>
      </c>
      <c r="P199" s="149">
        <f t="shared" si="21"/>
        <v>0</v>
      </c>
      <c r="Q199" s="149">
        <v>5.0000000000000002E-5</v>
      </c>
      <c r="R199" s="149">
        <f t="shared" si="22"/>
        <v>5.0000000000000002E-5</v>
      </c>
      <c r="S199" s="149">
        <v>0</v>
      </c>
      <c r="T199" s="150">
        <f t="shared" si="23"/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 t="shared" si="24"/>
        <v>0</v>
      </c>
      <c r="BF199" s="152">
        <f t="shared" si="25"/>
        <v>0</v>
      </c>
      <c r="BG199" s="152">
        <f t="shared" si="26"/>
        <v>0</v>
      </c>
      <c r="BH199" s="152">
        <f t="shared" si="27"/>
        <v>0</v>
      </c>
      <c r="BI199" s="152">
        <f t="shared" si="28"/>
        <v>0</v>
      </c>
      <c r="BJ199" s="13" t="s">
        <v>86</v>
      </c>
      <c r="BK199" s="152">
        <f t="shared" si="29"/>
        <v>0</v>
      </c>
      <c r="BL199" s="13" t="s">
        <v>378</v>
      </c>
      <c r="BM199" s="151" t="s">
        <v>3406</v>
      </c>
    </row>
    <row r="200" spans="2:65" s="1" customFormat="1" ht="24.2" customHeight="1">
      <c r="B200" s="28"/>
      <c r="C200" s="158" t="s">
        <v>512</v>
      </c>
      <c r="D200" s="158" t="s">
        <v>644</v>
      </c>
      <c r="E200" s="159" t="s">
        <v>3407</v>
      </c>
      <c r="F200" s="160" t="s">
        <v>3408</v>
      </c>
      <c r="G200" s="161" t="s">
        <v>396</v>
      </c>
      <c r="H200" s="162">
        <v>1</v>
      </c>
      <c r="I200" s="163"/>
      <c r="J200" s="164">
        <f t="shared" si="20"/>
        <v>0</v>
      </c>
      <c r="K200" s="165"/>
      <c r="L200" s="166"/>
      <c r="M200" s="167" t="s">
        <v>1</v>
      </c>
      <c r="N200" s="168" t="s">
        <v>40</v>
      </c>
      <c r="P200" s="149">
        <f t="shared" si="21"/>
        <v>0</v>
      </c>
      <c r="Q200" s="149">
        <v>4.0550000000000003E-2</v>
      </c>
      <c r="R200" s="149">
        <f t="shared" si="22"/>
        <v>4.0550000000000003E-2</v>
      </c>
      <c r="S200" s="149">
        <v>0</v>
      </c>
      <c r="T200" s="150">
        <f t="shared" si="23"/>
        <v>0</v>
      </c>
      <c r="AR200" s="151" t="s">
        <v>442</v>
      </c>
      <c r="AT200" s="151" t="s">
        <v>644</v>
      </c>
      <c r="AU200" s="151" t="s">
        <v>86</v>
      </c>
      <c r="AY200" s="13" t="s">
        <v>314</v>
      </c>
      <c r="BE200" s="152">
        <f t="shared" si="24"/>
        <v>0</v>
      </c>
      <c r="BF200" s="152">
        <f t="shared" si="25"/>
        <v>0</v>
      </c>
      <c r="BG200" s="152">
        <f t="shared" si="26"/>
        <v>0</v>
      </c>
      <c r="BH200" s="152">
        <f t="shared" si="27"/>
        <v>0</v>
      </c>
      <c r="BI200" s="152">
        <f t="shared" si="28"/>
        <v>0</v>
      </c>
      <c r="BJ200" s="13" t="s">
        <v>86</v>
      </c>
      <c r="BK200" s="152">
        <f t="shared" si="29"/>
        <v>0</v>
      </c>
      <c r="BL200" s="13" t="s">
        <v>378</v>
      </c>
      <c r="BM200" s="151" t="s">
        <v>3409</v>
      </c>
    </row>
    <row r="201" spans="2:65" s="1" customFormat="1" ht="24.2" customHeight="1">
      <c r="B201" s="28"/>
      <c r="C201" s="139" t="s">
        <v>518</v>
      </c>
      <c r="D201" s="139" t="s">
        <v>316</v>
      </c>
      <c r="E201" s="140" t="s">
        <v>3410</v>
      </c>
      <c r="F201" s="141" t="s">
        <v>3411</v>
      </c>
      <c r="G201" s="142" t="s">
        <v>396</v>
      </c>
      <c r="H201" s="143">
        <v>2</v>
      </c>
      <c r="I201" s="144"/>
      <c r="J201" s="145">
        <f t="shared" si="20"/>
        <v>0</v>
      </c>
      <c r="K201" s="146"/>
      <c r="L201" s="28"/>
      <c r="M201" s="147" t="s">
        <v>1</v>
      </c>
      <c r="N201" s="148" t="s">
        <v>40</v>
      </c>
      <c r="P201" s="149">
        <f t="shared" si="21"/>
        <v>0</v>
      </c>
      <c r="Q201" s="149">
        <v>5.0000000000000002E-5</v>
      </c>
      <c r="R201" s="149">
        <f t="shared" si="22"/>
        <v>1E-4</v>
      </c>
      <c r="S201" s="149">
        <v>0</v>
      </c>
      <c r="T201" s="150">
        <f t="shared" si="23"/>
        <v>0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 t="shared" si="24"/>
        <v>0</v>
      </c>
      <c r="BF201" s="152">
        <f t="shared" si="25"/>
        <v>0</v>
      </c>
      <c r="BG201" s="152">
        <f t="shared" si="26"/>
        <v>0</v>
      </c>
      <c r="BH201" s="152">
        <f t="shared" si="27"/>
        <v>0</v>
      </c>
      <c r="BI201" s="152">
        <f t="shared" si="28"/>
        <v>0</v>
      </c>
      <c r="BJ201" s="13" t="s">
        <v>86</v>
      </c>
      <c r="BK201" s="152">
        <f t="shared" si="29"/>
        <v>0</v>
      </c>
      <c r="BL201" s="13" t="s">
        <v>378</v>
      </c>
      <c r="BM201" s="151" t="s">
        <v>3412</v>
      </c>
    </row>
    <row r="202" spans="2:65" s="1" customFormat="1" ht="24.2" customHeight="1">
      <c r="B202" s="28"/>
      <c r="C202" s="158" t="s">
        <v>524</v>
      </c>
      <c r="D202" s="158" t="s">
        <v>644</v>
      </c>
      <c r="E202" s="159" t="s">
        <v>3413</v>
      </c>
      <c r="F202" s="160" t="s">
        <v>3414</v>
      </c>
      <c r="G202" s="161" t="s">
        <v>396</v>
      </c>
      <c r="H202" s="162">
        <v>2</v>
      </c>
      <c r="I202" s="163"/>
      <c r="J202" s="164">
        <f t="shared" si="20"/>
        <v>0</v>
      </c>
      <c r="K202" s="165"/>
      <c r="L202" s="166"/>
      <c r="M202" s="167" t="s">
        <v>1</v>
      </c>
      <c r="N202" s="168" t="s">
        <v>40</v>
      </c>
      <c r="P202" s="149">
        <f t="shared" si="21"/>
        <v>0</v>
      </c>
      <c r="Q202" s="149">
        <v>1.414E-2</v>
      </c>
      <c r="R202" s="149">
        <f t="shared" si="22"/>
        <v>2.828E-2</v>
      </c>
      <c r="S202" s="149">
        <v>0</v>
      </c>
      <c r="T202" s="150">
        <f t="shared" si="23"/>
        <v>0</v>
      </c>
      <c r="AR202" s="151" t="s">
        <v>442</v>
      </c>
      <c r="AT202" s="151" t="s">
        <v>644</v>
      </c>
      <c r="AU202" s="151" t="s">
        <v>86</v>
      </c>
      <c r="AY202" s="13" t="s">
        <v>314</v>
      </c>
      <c r="BE202" s="152">
        <f t="shared" si="24"/>
        <v>0</v>
      </c>
      <c r="BF202" s="152">
        <f t="shared" si="25"/>
        <v>0</v>
      </c>
      <c r="BG202" s="152">
        <f t="shared" si="26"/>
        <v>0</v>
      </c>
      <c r="BH202" s="152">
        <f t="shared" si="27"/>
        <v>0</v>
      </c>
      <c r="BI202" s="152">
        <f t="shared" si="28"/>
        <v>0</v>
      </c>
      <c r="BJ202" s="13" t="s">
        <v>86</v>
      </c>
      <c r="BK202" s="152">
        <f t="shared" si="29"/>
        <v>0</v>
      </c>
      <c r="BL202" s="13" t="s">
        <v>378</v>
      </c>
      <c r="BM202" s="151" t="s">
        <v>3415</v>
      </c>
    </row>
    <row r="203" spans="2:65" s="1" customFormat="1" ht="16.5" customHeight="1">
      <c r="B203" s="28"/>
      <c r="C203" s="139" t="s">
        <v>528</v>
      </c>
      <c r="D203" s="139" t="s">
        <v>316</v>
      </c>
      <c r="E203" s="140" t="s">
        <v>3416</v>
      </c>
      <c r="F203" s="141" t="s">
        <v>3417</v>
      </c>
      <c r="G203" s="142" t="s">
        <v>396</v>
      </c>
      <c r="H203" s="143">
        <v>1</v>
      </c>
      <c r="I203" s="144"/>
      <c r="J203" s="145">
        <f t="shared" si="20"/>
        <v>0</v>
      </c>
      <c r="K203" s="146"/>
      <c r="L203" s="28"/>
      <c r="M203" s="147" t="s">
        <v>1</v>
      </c>
      <c r="N203" s="148" t="s">
        <v>40</v>
      </c>
      <c r="P203" s="149">
        <f t="shared" si="21"/>
        <v>0</v>
      </c>
      <c r="Q203" s="149">
        <v>1.0000000000000001E-5</v>
      </c>
      <c r="R203" s="149">
        <f t="shared" si="22"/>
        <v>1.0000000000000001E-5</v>
      </c>
      <c r="S203" s="149">
        <v>0</v>
      </c>
      <c r="T203" s="150">
        <f t="shared" si="23"/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 t="shared" si="24"/>
        <v>0</v>
      </c>
      <c r="BF203" s="152">
        <f t="shared" si="25"/>
        <v>0</v>
      </c>
      <c r="BG203" s="152">
        <f t="shared" si="26"/>
        <v>0</v>
      </c>
      <c r="BH203" s="152">
        <f t="shared" si="27"/>
        <v>0</v>
      </c>
      <c r="BI203" s="152">
        <f t="shared" si="28"/>
        <v>0</v>
      </c>
      <c r="BJ203" s="13" t="s">
        <v>86</v>
      </c>
      <c r="BK203" s="152">
        <f t="shared" si="29"/>
        <v>0</v>
      </c>
      <c r="BL203" s="13" t="s">
        <v>378</v>
      </c>
      <c r="BM203" s="151" t="s">
        <v>3418</v>
      </c>
    </row>
    <row r="204" spans="2:65" s="1" customFormat="1" ht="16.5" customHeight="1">
      <c r="B204" s="28"/>
      <c r="C204" s="158" t="s">
        <v>532</v>
      </c>
      <c r="D204" s="158" t="s">
        <v>644</v>
      </c>
      <c r="E204" s="159" t="s">
        <v>3419</v>
      </c>
      <c r="F204" s="160" t="s">
        <v>3420</v>
      </c>
      <c r="G204" s="161" t="s">
        <v>396</v>
      </c>
      <c r="H204" s="162">
        <v>1</v>
      </c>
      <c r="I204" s="163"/>
      <c r="J204" s="164">
        <f t="shared" si="20"/>
        <v>0</v>
      </c>
      <c r="K204" s="165"/>
      <c r="L204" s="166"/>
      <c r="M204" s="167" t="s">
        <v>1</v>
      </c>
      <c r="N204" s="168" t="s">
        <v>40</v>
      </c>
      <c r="P204" s="149">
        <f t="shared" si="21"/>
        <v>0</v>
      </c>
      <c r="Q204" s="149">
        <v>2.3000000000000001E-4</v>
      </c>
      <c r="R204" s="149">
        <f t="shared" si="22"/>
        <v>2.3000000000000001E-4</v>
      </c>
      <c r="S204" s="149">
        <v>0</v>
      </c>
      <c r="T204" s="150">
        <f t="shared" si="23"/>
        <v>0</v>
      </c>
      <c r="AR204" s="151" t="s">
        <v>442</v>
      </c>
      <c r="AT204" s="151" t="s">
        <v>644</v>
      </c>
      <c r="AU204" s="151" t="s">
        <v>86</v>
      </c>
      <c r="AY204" s="13" t="s">
        <v>314</v>
      </c>
      <c r="BE204" s="152">
        <f t="shared" si="24"/>
        <v>0</v>
      </c>
      <c r="BF204" s="152">
        <f t="shared" si="25"/>
        <v>0</v>
      </c>
      <c r="BG204" s="152">
        <f t="shared" si="26"/>
        <v>0</v>
      </c>
      <c r="BH204" s="152">
        <f t="shared" si="27"/>
        <v>0</v>
      </c>
      <c r="BI204" s="152">
        <f t="shared" si="28"/>
        <v>0</v>
      </c>
      <c r="BJ204" s="13" t="s">
        <v>86</v>
      </c>
      <c r="BK204" s="152">
        <f t="shared" si="29"/>
        <v>0</v>
      </c>
      <c r="BL204" s="13" t="s">
        <v>378</v>
      </c>
      <c r="BM204" s="151" t="s">
        <v>3421</v>
      </c>
    </row>
    <row r="205" spans="2:65" s="1" customFormat="1" ht="24.2" customHeight="1">
      <c r="B205" s="28"/>
      <c r="C205" s="139" t="s">
        <v>538</v>
      </c>
      <c r="D205" s="139" t="s">
        <v>316</v>
      </c>
      <c r="E205" s="140" t="s">
        <v>1376</v>
      </c>
      <c r="F205" s="141" t="s">
        <v>1377</v>
      </c>
      <c r="G205" s="142" t="s">
        <v>555</v>
      </c>
      <c r="H205" s="143">
        <v>12</v>
      </c>
      <c r="I205" s="144"/>
      <c r="J205" s="145">
        <f t="shared" si="20"/>
        <v>0</v>
      </c>
      <c r="K205" s="146"/>
      <c r="L205" s="28"/>
      <c r="M205" s="147" t="s">
        <v>1</v>
      </c>
      <c r="N205" s="148" t="s">
        <v>40</v>
      </c>
      <c r="P205" s="149">
        <f t="shared" si="21"/>
        <v>0</v>
      </c>
      <c r="Q205" s="149">
        <v>8.0000000000000007E-5</v>
      </c>
      <c r="R205" s="149">
        <f t="shared" si="22"/>
        <v>9.6000000000000013E-4</v>
      </c>
      <c r="S205" s="149">
        <v>0</v>
      </c>
      <c r="T205" s="150">
        <f t="shared" si="23"/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 t="shared" si="24"/>
        <v>0</v>
      </c>
      <c r="BF205" s="152">
        <f t="shared" si="25"/>
        <v>0</v>
      </c>
      <c r="BG205" s="152">
        <f t="shared" si="26"/>
        <v>0</v>
      </c>
      <c r="BH205" s="152">
        <f t="shared" si="27"/>
        <v>0</v>
      </c>
      <c r="BI205" s="152">
        <f t="shared" si="28"/>
        <v>0</v>
      </c>
      <c r="BJ205" s="13" t="s">
        <v>86</v>
      </c>
      <c r="BK205" s="152">
        <f t="shared" si="29"/>
        <v>0</v>
      </c>
      <c r="BL205" s="13" t="s">
        <v>378</v>
      </c>
      <c r="BM205" s="151" t="s">
        <v>3422</v>
      </c>
    </row>
    <row r="206" spans="2:65" s="1" customFormat="1" ht="16.5" customHeight="1">
      <c r="B206" s="28"/>
      <c r="C206" s="158" t="s">
        <v>542</v>
      </c>
      <c r="D206" s="158" t="s">
        <v>644</v>
      </c>
      <c r="E206" s="159" t="s">
        <v>1379</v>
      </c>
      <c r="F206" s="160" t="s">
        <v>1380</v>
      </c>
      <c r="G206" s="161" t="s">
        <v>396</v>
      </c>
      <c r="H206" s="162">
        <v>24</v>
      </c>
      <c r="I206" s="163"/>
      <c r="J206" s="164">
        <f t="shared" si="20"/>
        <v>0</v>
      </c>
      <c r="K206" s="165"/>
      <c r="L206" s="166"/>
      <c r="M206" s="167" t="s">
        <v>1</v>
      </c>
      <c r="N206" s="168" t="s">
        <v>40</v>
      </c>
      <c r="P206" s="149">
        <f t="shared" si="21"/>
        <v>0</v>
      </c>
      <c r="Q206" s="149">
        <v>5.0000000000000001E-4</v>
      </c>
      <c r="R206" s="149">
        <f t="shared" si="22"/>
        <v>1.2E-2</v>
      </c>
      <c r="S206" s="149">
        <v>0</v>
      </c>
      <c r="T206" s="150">
        <f t="shared" si="23"/>
        <v>0</v>
      </c>
      <c r="AR206" s="151" t="s">
        <v>442</v>
      </c>
      <c r="AT206" s="151" t="s">
        <v>644</v>
      </c>
      <c r="AU206" s="151" t="s">
        <v>86</v>
      </c>
      <c r="AY206" s="13" t="s">
        <v>314</v>
      </c>
      <c r="BE206" s="152">
        <f t="shared" si="24"/>
        <v>0</v>
      </c>
      <c r="BF206" s="152">
        <f t="shared" si="25"/>
        <v>0</v>
      </c>
      <c r="BG206" s="152">
        <f t="shared" si="26"/>
        <v>0</v>
      </c>
      <c r="BH206" s="152">
        <f t="shared" si="27"/>
        <v>0</v>
      </c>
      <c r="BI206" s="152">
        <f t="shared" si="28"/>
        <v>0</v>
      </c>
      <c r="BJ206" s="13" t="s">
        <v>86</v>
      </c>
      <c r="BK206" s="152">
        <f t="shared" si="29"/>
        <v>0</v>
      </c>
      <c r="BL206" s="13" t="s">
        <v>378</v>
      </c>
      <c r="BM206" s="151" t="s">
        <v>3423</v>
      </c>
    </row>
    <row r="207" spans="2:65" s="1" customFormat="1" ht="24.2" customHeight="1">
      <c r="B207" s="28"/>
      <c r="C207" s="139" t="s">
        <v>548</v>
      </c>
      <c r="D207" s="139" t="s">
        <v>316</v>
      </c>
      <c r="E207" s="140" t="s">
        <v>1385</v>
      </c>
      <c r="F207" s="141" t="s">
        <v>1386</v>
      </c>
      <c r="G207" s="142" t="s">
        <v>555</v>
      </c>
      <c r="H207" s="143">
        <v>50.24</v>
      </c>
      <c r="I207" s="144"/>
      <c r="J207" s="145">
        <f t="shared" si="20"/>
        <v>0</v>
      </c>
      <c r="K207" s="146"/>
      <c r="L207" s="28"/>
      <c r="M207" s="147" t="s">
        <v>1</v>
      </c>
      <c r="N207" s="148" t="s">
        <v>40</v>
      </c>
      <c r="P207" s="149">
        <f t="shared" si="21"/>
        <v>0</v>
      </c>
      <c r="Q207" s="149">
        <v>6.0000000000000002E-5</v>
      </c>
      <c r="R207" s="149">
        <f t="shared" si="22"/>
        <v>3.0144000000000004E-3</v>
      </c>
      <c r="S207" s="149">
        <v>0</v>
      </c>
      <c r="T207" s="150">
        <f t="shared" si="23"/>
        <v>0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 t="shared" si="24"/>
        <v>0</v>
      </c>
      <c r="BF207" s="152">
        <f t="shared" si="25"/>
        <v>0</v>
      </c>
      <c r="BG207" s="152">
        <f t="shared" si="26"/>
        <v>0</v>
      </c>
      <c r="BH207" s="152">
        <f t="shared" si="27"/>
        <v>0</v>
      </c>
      <c r="BI207" s="152">
        <f t="shared" si="28"/>
        <v>0</v>
      </c>
      <c r="BJ207" s="13" t="s">
        <v>86</v>
      </c>
      <c r="BK207" s="152">
        <f t="shared" si="29"/>
        <v>0</v>
      </c>
      <c r="BL207" s="13" t="s">
        <v>378</v>
      </c>
      <c r="BM207" s="151" t="s">
        <v>3424</v>
      </c>
    </row>
    <row r="208" spans="2:65" s="1" customFormat="1" ht="24.2" customHeight="1">
      <c r="B208" s="28"/>
      <c r="C208" s="139" t="s">
        <v>552</v>
      </c>
      <c r="D208" s="139" t="s">
        <v>316</v>
      </c>
      <c r="E208" s="140" t="s">
        <v>1388</v>
      </c>
      <c r="F208" s="141" t="s">
        <v>1389</v>
      </c>
      <c r="G208" s="142" t="s">
        <v>555</v>
      </c>
      <c r="H208" s="143">
        <v>100.76</v>
      </c>
      <c r="I208" s="144"/>
      <c r="J208" s="145">
        <f t="shared" si="20"/>
        <v>0</v>
      </c>
      <c r="K208" s="146"/>
      <c r="L208" s="28"/>
      <c r="M208" s="147" t="s">
        <v>1</v>
      </c>
      <c r="N208" s="148" t="s">
        <v>40</v>
      </c>
      <c r="P208" s="149">
        <f t="shared" si="21"/>
        <v>0</v>
      </c>
      <c r="Q208" s="149">
        <v>5.0000000000000002E-5</v>
      </c>
      <c r="R208" s="149">
        <f t="shared" si="22"/>
        <v>5.0380000000000008E-3</v>
      </c>
      <c r="S208" s="149">
        <v>0</v>
      </c>
      <c r="T208" s="150">
        <f t="shared" si="23"/>
        <v>0</v>
      </c>
      <c r="AR208" s="151" t="s">
        <v>378</v>
      </c>
      <c r="AT208" s="151" t="s">
        <v>316</v>
      </c>
      <c r="AU208" s="151" t="s">
        <v>86</v>
      </c>
      <c r="AY208" s="13" t="s">
        <v>314</v>
      </c>
      <c r="BE208" s="152">
        <f t="shared" si="24"/>
        <v>0</v>
      </c>
      <c r="BF208" s="152">
        <f t="shared" si="25"/>
        <v>0</v>
      </c>
      <c r="BG208" s="152">
        <f t="shared" si="26"/>
        <v>0</v>
      </c>
      <c r="BH208" s="152">
        <f t="shared" si="27"/>
        <v>0</v>
      </c>
      <c r="BI208" s="152">
        <f t="shared" si="28"/>
        <v>0</v>
      </c>
      <c r="BJ208" s="13" t="s">
        <v>86</v>
      </c>
      <c r="BK208" s="152">
        <f t="shared" si="29"/>
        <v>0</v>
      </c>
      <c r="BL208" s="13" t="s">
        <v>378</v>
      </c>
      <c r="BM208" s="151" t="s">
        <v>3425</v>
      </c>
    </row>
    <row r="209" spans="2:65" s="1" customFormat="1" ht="24.2" customHeight="1">
      <c r="B209" s="28"/>
      <c r="C209" s="139" t="s">
        <v>559</v>
      </c>
      <c r="D209" s="139" t="s">
        <v>316</v>
      </c>
      <c r="E209" s="140" t="s">
        <v>1392</v>
      </c>
      <c r="F209" s="141" t="s">
        <v>1393</v>
      </c>
      <c r="G209" s="142" t="s">
        <v>555</v>
      </c>
      <c r="H209" s="143">
        <v>2004.32</v>
      </c>
      <c r="I209" s="144"/>
      <c r="J209" s="145">
        <f t="shared" si="20"/>
        <v>0</v>
      </c>
      <c r="K209" s="146"/>
      <c r="L209" s="28"/>
      <c r="M209" s="147" t="s">
        <v>1</v>
      </c>
      <c r="N209" s="148" t="s">
        <v>40</v>
      </c>
      <c r="P209" s="149">
        <f t="shared" si="21"/>
        <v>0</v>
      </c>
      <c r="Q209" s="149">
        <v>5.0000000000000002E-5</v>
      </c>
      <c r="R209" s="149">
        <f t="shared" si="22"/>
        <v>0.100216</v>
      </c>
      <c r="S209" s="149">
        <v>0</v>
      </c>
      <c r="T209" s="150">
        <f t="shared" si="23"/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 t="shared" si="24"/>
        <v>0</v>
      </c>
      <c r="BF209" s="152">
        <f t="shared" si="25"/>
        <v>0</v>
      </c>
      <c r="BG209" s="152">
        <f t="shared" si="26"/>
        <v>0</v>
      </c>
      <c r="BH209" s="152">
        <f t="shared" si="27"/>
        <v>0</v>
      </c>
      <c r="BI209" s="152">
        <f t="shared" si="28"/>
        <v>0</v>
      </c>
      <c r="BJ209" s="13" t="s">
        <v>86</v>
      </c>
      <c r="BK209" s="152">
        <f t="shared" si="29"/>
        <v>0</v>
      </c>
      <c r="BL209" s="13" t="s">
        <v>378</v>
      </c>
      <c r="BM209" s="151" t="s">
        <v>3426</v>
      </c>
    </row>
    <row r="210" spans="2:65" s="1" customFormat="1" ht="16.5" customHeight="1">
      <c r="B210" s="28"/>
      <c r="C210" s="139" t="s">
        <v>563</v>
      </c>
      <c r="D210" s="139" t="s">
        <v>316</v>
      </c>
      <c r="E210" s="140" t="s">
        <v>1396</v>
      </c>
      <c r="F210" s="141" t="s">
        <v>1397</v>
      </c>
      <c r="G210" s="142" t="s">
        <v>555</v>
      </c>
      <c r="H210" s="143">
        <v>56.13</v>
      </c>
      <c r="I210" s="144"/>
      <c r="J210" s="145">
        <f t="shared" si="20"/>
        <v>0</v>
      </c>
      <c r="K210" s="146"/>
      <c r="L210" s="28"/>
      <c r="M210" s="147" t="s">
        <v>1</v>
      </c>
      <c r="N210" s="148" t="s">
        <v>40</v>
      </c>
      <c r="P210" s="149">
        <f t="shared" si="21"/>
        <v>0</v>
      </c>
      <c r="Q210" s="149">
        <v>0</v>
      </c>
      <c r="R210" s="149">
        <f t="shared" si="22"/>
        <v>0</v>
      </c>
      <c r="S210" s="149">
        <v>0</v>
      </c>
      <c r="T210" s="150">
        <f t="shared" si="23"/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 t="shared" si="24"/>
        <v>0</v>
      </c>
      <c r="BF210" s="152">
        <f t="shared" si="25"/>
        <v>0</v>
      </c>
      <c r="BG210" s="152">
        <f t="shared" si="26"/>
        <v>0</v>
      </c>
      <c r="BH210" s="152">
        <f t="shared" si="27"/>
        <v>0</v>
      </c>
      <c r="BI210" s="152">
        <f t="shared" si="28"/>
        <v>0</v>
      </c>
      <c r="BJ210" s="13" t="s">
        <v>86</v>
      </c>
      <c r="BK210" s="152">
        <f t="shared" si="29"/>
        <v>0</v>
      </c>
      <c r="BL210" s="13" t="s">
        <v>378</v>
      </c>
      <c r="BM210" s="151" t="s">
        <v>3427</v>
      </c>
    </row>
    <row r="211" spans="2:65" s="1" customFormat="1" ht="16.5" customHeight="1">
      <c r="B211" s="28"/>
      <c r="C211" s="139" t="s">
        <v>569</v>
      </c>
      <c r="D211" s="139" t="s">
        <v>316</v>
      </c>
      <c r="E211" s="140" t="s">
        <v>3428</v>
      </c>
      <c r="F211" s="141" t="s">
        <v>3429</v>
      </c>
      <c r="G211" s="142" t="s">
        <v>555</v>
      </c>
      <c r="H211" s="143">
        <v>222.93</v>
      </c>
      <c r="I211" s="144"/>
      <c r="J211" s="145">
        <f t="shared" si="20"/>
        <v>0</v>
      </c>
      <c r="K211" s="146"/>
      <c r="L211" s="28"/>
      <c r="M211" s="147" t="s">
        <v>1</v>
      </c>
      <c r="N211" s="148" t="s">
        <v>40</v>
      </c>
      <c r="P211" s="149">
        <f t="shared" si="21"/>
        <v>0</v>
      </c>
      <c r="Q211" s="149">
        <v>0</v>
      </c>
      <c r="R211" s="149">
        <f t="shared" si="22"/>
        <v>0</v>
      </c>
      <c r="S211" s="149">
        <v>0</v>
      </c>
      <c r="T211" s="150">
        <f t="shared" si="23"/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 t="shared" si="24"/>
        <v>0</v>
      </c>
      <c r="BF211" s="152">
        <f t="shared" si="25"/>
        <v>0</v>
      </c>
      <c r="BG211" s="152">
        <f t="shared" si="26"/>
        <v>0</v>
      </c>
      <c r="BH211" s="152">
        <f t="shared" si="27"/>
        <v>0</v>
      </c>
      <c r="BI211" s="152">
        <f t="shared" si="28"/>
        <v>0</v>
      </c>
      <c r="BJ211" s="13" t="s">
        <v>86</v>
      </c>
      <c r="BK211" s="152">
        <f t="shared" si="29"/>
        <v>0</v>
      </c>
      <c r="BL211" s="13" t="s">
        <v>378</v>
      </c>
      <c r="BM211" s="151" t="s">
        <v>3430</v>
      </c>
    </row>
    <row r="212" spans="2:65" s="1" customFormat="1" ht="33" customHeight="1">
      <c r="B212" s="28"/>
      <c r="C212" s="139" t="s">
        <v>573</v>
      </c>
      <c r="D212" s="139" t="s">
        <v>316</v>
      </c>
      <c r="E212" s="140" t="s">
        <v>1403</v>
      </c>
      <c r="F212" s="141" t="s">
        <v>1404</v>
      </c>
      <c r="G212" s="142" t="s">
        <v>555</v>
      </c>
      <c r="H212" s="143">
        <v>50.24</v>
      </c>
      <c r="I212" s="144"/>
      <c r="J212" s="145">
        <f t="shared" si="20"/>
        <v>0</v>
      </c>
      <c r="K212" s="146"/>
      <c r="L212" s="28"/>
      <c r="M212" s="147" t="s">
        <v>1</v>
      </c>
      <c r="N212" s="148" t="s">
        <v>40</v>
      </c>
      <c r="P212" s="149">
        <f t="shared" si="21"/>
        <v>0</v>
      </c>
      <c r="Q212" s="149">
        <v>0</v>
      </c>
      <c r="R212" s="149">
        <f t="shared" si="22"/>
        <v>0</v>
      </c>
      <c r="S212" s="149">
        <v>0</v>
      </c>
      <c r="T212" s="150">
        <f t="shared" si="23"/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 t="shared" si="24"/>
        <v>0</v>
      </c>
      <c r="BF212" s="152">
        <f t="shared" si="25"/>
        <v>0</v>
      </c>
      <c r="BG212" s="152">
        <f t="shared" si="26"/>
        <v>0</v>
      </c>
      <c r="BH212" s="152">
        <f t="shared" si="27"/>
        <v>0</v>
      </c>
      <c r="BI212" s="152">
        <f t="shared" si="28"/>
        <v>0</v>
      </c>
      <c r="BJ212" s="13" t="s">
        <v>86</v>
      </c>
      <c r="BK212" s="152">
        <f t="shared" si="29"/>
        <v>0</v>
      </c>
      <c r="BL212" s="13" t="s">
        <v>378</v>
      </c>
      <c r="BM212" s="151" t="s">
        <v>3431</v>
      </c>
    </row>
    <row r="213" spans="2:65" s="1" customFormat="1" ht="33" customHeight="1">
      <c r="B213" s="28"/>
      <c r="C213" s="139" t="s">
        <v>1391</v>
      </c>
      <c r="D213" s="139" t="s">
        <v>316</v>
      </c>
      <c r="E213" s="140" t="s">
        <v>1406</v>
      </c>
      <c r="F213" s="141" t="s">
        <v>1407</v>
      </c>
      <c r="G213" s="142" t="s">
        <v>555</v>
      </c>
      <c r="H213" s="143">
        <v>2105.08</v>
      </c>
      <c r="I213" s="144"/>
      <c r="J213" s="145">
        <f t="shared" si="20"/>
        <v>0</v>
      </c>
      <c r="K213" s="146"/>
      <c r="L213" s="28"/>
      <c r="M213" s="147" t="s">
        <v>1</v>
      </c>
      <c r="N213" s="148" t="s">
        <v>40</v>
      </c>
      <c r="P213" s="149">
        <f t="shared" si="21"/>
        <v>0</v>
      </c>
      <c r="Q213" s="149">
        <v>0</v>
      </c>
      <c r="R213" s="149">
        <f t="shared" si="22"/>
        <v>0</v>
      </c>
      <c r="S213" s="149">
        <v>0</v>
      </c>
      <c r="T213" s="150">
        <f t="shared" si="23"/>
        <v>0</v>
      </c>
      <c r="AR213" s="151" t="s">
        <v>378</v>
      </c>
      <c r="AT213" s="151" t="s">
        <v>316</v>
      </c>
      <c r="AU213" s="151" t="s">
        <v>86</v>
      </c>
      <c r="AY213" s="13" t="s">
        <v>314</v>
      </c>
      <c r="BE213" s="152">
        <f t="shared" si="24"/>
        <v>0</v>
      </c>
      <c r="BF213" s="152">
        <f t="shared" si="25"/>
        <v>0</v>
      </c>
      <c r="BG213" s="152">
        <f t="shared" si="26"/>
        <v>0</v>
      </c>
      <c r="BH213" s="152">
        <f t="shared" si="27"/>
        <v>0</v>
      </c>
      <c r="BI213" s="152">
        <f t="shared" si="28"/>
        <v>0</v>
      </c>
      <c r="BJ213" s="13" t="s">
        <v>86</v>
      </c>
      <c r="BK213" s="152">
        <f t="shared" si="29"/>
        <v>0</v>
      </c>
      <c r="BL213" s="13" t="s">
        <v>378</v>
      </c>
      <c r="BM213" s="151" t="s">
        <v>3432</v>
      </c>
    </row>
    <row r="214" spans="2:65" s="1" customFormat="1" ht="16.5" customHeight="1">
      <c r="B214" s="28"/>
      <c r="C214" s="158" t="s">
        <v>1395</v>
      </c>
      <c r="D214" s="158" t="s">
        <v>644</v>
      </c>
      <c r="E214" s="159" t="s">
        <v>1409</v>
      </c>
      <c r="F214" s="160" t="s">
        <v>1410</v>
      </c>
      <c r="G214" s="161" t="s">
        <v>333</v>
      </c>
      <c r="H214" s="162">
        <v>2.9209999999999998</v>
      </c>
      <c r="I214" s="163"/>
      <c r="J214" s="164">
        <f t="shared" si="20"/>
        <v>0</v>
      </c>
      <c r="K214" s="165"/>
      <c r="L214" s="166"/>
      <c r="M214" s="167" t="s">
        <v>1</v>
      </c>
      <c r="N214" s="168" t="s">
        <v>40</v>
      </c>
      <c r="P214" s="149">
        <f t="shared" si="21"/>
        <v>0</v>
      </c>
      <c r="Q214" s="149">
        <v>1</v>
      </c>
      <c r="R214" s="149">
        <f t="shared" si="22"/>
        <v>2.9209999999999998</v>
      </c>
      <c r="S214" s="149">
        <v>0</v>
      </c>
      <c r="T214" s="150">
        <f t="shared" si="23"/>
        <v>0</v>
      </c>
      <c r="AR214" s="151" t="s">
        <v>442</v>
      </c>
      <c r="AT214" s="151" t="s">
        <v>644</v>
      </c>
      <c r="AU214" s="151" t="s">
        <v>86</v>
      </c>
      <c r="AY214" s="13" t="s">
        <v>314</v>
      </c>
      <c r="BE214" s="152">
        <f t="shared" si="24"/>
        <v>0</v>
      </c>
      <c r="BF214" s="152">
        <f t="shared" si="25"/>
        <v>0</v>
      </c>
      <c r="BG214" s="152">
        <f t="shared" si="26"/>
        <v>0</v>
      </c>
      <c r="BH214" s="152">
        <f t="shared" si="27"/>
        <v>0</v>
      </c>
      <c r="BI214" s="152">
        <f t="shared" si="28"/>
        <v>0</v>
      </c>
      <c r="BJ214" s="13" t="s">
        <v>86</v>
      </c>
      <c r="BK214" s="152">
        <f t="shared" si="29"/>
        <v>0</v>
      </c>
      <c r="BL214" s="13" t="s">
        <v>378</v>
      </c>
      <c r="BM214" s="151" t="s">
        <v>3433</v>
      </c>
    </row>
    <row r="215" spans="2:65" s="1" customFormat="1" ht="24.2" customHeight="1">
      <c r="B215" s="28"/>
      <c r="C215" s="158" t="s">
        <v>1399</v>
      </c>
      <c r="D215" s="158" t="s">
        <v>644</v>
      </c>
      <c r="E215" s="159" t="s">
        <v>1412</v>
      </c>
      <c r="F215" s="160" t="s">
        <v>1413</v>
      </c>
      <c r="G215" s="161" t="s">
        <v>333</v>
      </c>
      <c r="H215" s="162">
        <v>2.5000000000000001E-2</v>
      </c>
      <c r="I215" s="163"/>
      <c r="J215" s="164">
        <f t="shared" si="20"/>
        <v>0</v>
      </c>
      <c r="K215" s="165"/>
      <c r="L215" s="166"/>
      <c r="M215" s="167" t="s">
        <v>1</v>
      </c>
      <c r="N215" s="168" t="s">
        <v>40</v>
      </c>
      <c r="P215" s="149">
        <f t="shared" si="21"/>
        <v>0</v>
      </c>
      <c r="Q215" s="149">
        <v>1</v>
      </c>
      <c r="R215" s="149">
        <f t="shared" si="22"/>
        <v>2.5000000000000001E-2</v>
      </c>
      <c r="S215" s="149">
        <v>0</v>
      </c>
      <c r="T215" s="150">
        <f t="shared" si="23"/>
        <v>0</v>
      </c>
      <c r="AR215" s="151" t="s">
        <v>442</v>
      </c>
      <c r="AT215" s="151" t="s">
        <v>644</v>
      </c>
      <c r="AU215" s="151" t="s">
        <v>86</v>
      </c>
      <c r="AY215" s="13" t="s">
        <v>314</v>
      </c>
      <c r="BE215" s="152">
        <f t="shared" si="24"/>
        <v>0</v>
      </c>
      <c r="BF215" s="152">
        <f t="shared" si="25"/>
        <v>0</v>
      </c>
      <c r="BG215" s="152">
        <f t="shared" si="26"/>
        <v>0</v>
      </c>
      <c r="BH215" s="152">
        <f t="shared" si="27"/>
        <v>0</v>
      </c>
      <c r="BI215" s="152">
        <f t="shared" si="28"/>
        <v>0</v>
      </c>
      <c r="BJ215" s="13" t="s">
        <v>86</v>
      </c>
      <c r="BK215" s="152">
        <f t="shared" si="29"/>
        <v>0</v>
      </c>
      <c r="BL215" s="13" t="s">
        <v>378</v>
      </c>
      <c r="BM215" s="151" t="s">
        <v>3434</v>
      </c>
    </row>
    <row r="216" spans="2:65" s="1" customFormat="1" ht="24.2" customHeight="1">
      <c r="B216" s="28"/>
      <c r="C216" s="158" t="s">
        <v>1198</v>
      </c>
      <c r="D216" s="158" t="s">
        <v>644</v>
      </c>
      <c r="E216" s="159" t="s">
        <v>1415</v>
      </c>
      <c r="F216" s="160" t="s">
        <v>1416</v>
      </c>
      <c r="G216" s="161" t="s">
        <v>333</v>
      </c>
      <c r="H216" s="162">
        <v>5.8000000000000003E-2</v>
      </c>
      <c r="I216" s="163"/>
      <c r="J216" s="164">
        <f t="shared" si="20"/>
        <v>0</v>
      </c>
      <c r="K216" s="165"/>
      <c r="L216" s="166"/>
      <c r="M216" s="167" t="s">
        <v>1</v>
      </c>
      <c r="N216" s="168" t="s">
        <v>40</v>
      </c>
      <c r="P216" s="149">
        <f t="shared" si="21"/>
        <v>0</v>
      </c>
      <c r="Q216" s="149">
        <v>1</v>
      </c>
      <c r="R216" s="149">
        <f t="shared" si="22"/>
        <v>5.8000000000000003E-2</v>
      </c>
      <c r="S216" s="149">
        <v>0</v>
      </c>
      <c r="T216" s="150">
        <f t="shared" si="23"/>
        <v>0</v>
      </c>
      <c r="AR216" s="151" t="s">
        <v>442</v>
      </c>
      <c r="AT216" s="151" t="s">
        <v>644</v>
      </c>
      <c r="AU216" s="151" t="s">
        <v>86</v>
      </c>
      <c r="AY216" s="13" t="s">
        <v>314</v>
      </c>
      <c r="BE216" s="152">
        <f t="shared" si="24"/>
        <v>0</v>
      </c>
      <c r="BF216" s="152">
        <f t="shared" si="25"/>
        <v>0</v>
      </c>
      <c r="BG216" s="152">
        <f t="shared" si="26"/>
        <v>0</v>
      </c>
      <c r="BH216" s="152">
        <f t="shared" si="27"/>
        <v>0</v>
      </c>
      <c r="BI216" s="152">
        <f t="shared" si="28"/>
        <v>0</v>
      </c>
      <c r="BJ216" s="13" t="s">
        <v>86</v>
      </c>
      <c r="BK216" s="152">
        <f t="shared" si="29"/>
        <v>0</v>
      </c>
      <c r="BL216" s="13" t="s">
        <v>378</v>
      </c>
      <c r="BM216" s="151" t="s">
        <v>3435</v>
      </c>
    </row>
    <row r="217" spans="2:65" s="1" customFormat="1" ht="24.2" customHeight="1">
      <c r="B217" s="28"/>
      <c r="C217" s="139" t="s">
        <v>1202</v>
      </c>
      <c r="D217" s="139" t="s">
        <v>316</v>
      </c>
      <c r="E217" s="140" t="s">
        <v>1418</v>
      </c>
      <c r="F217" s="141" t="s">
        <v>1419</v>
      </c>
      <c r="G217" s="142" t="s">
        <v>555</v>
      </c>
      <c r="H217" s="143">
        <v>2612.35</v>
      </c>
      <c r="I217" s="144"/>
      <c r="J217" s="145">
        <f t="shared" si="20"/>
        <v>0</v>
      </c>
      <c r="K217" s="146"/>
      <c r="L217" s="28"/>
      <c r="M217" s="147" t="s">
        <v>1</v>
      </c>
      <c r="N217" s="148" t="s">
        <v>40</v>
      </c>
      <c r="P217" s="149">
        <f t="shared" si="21"/>
        <v>0</v>
      </c>
      <c r="Q217" s="149">
        <v>0</v>
      </c>
      <c r="R217" s="149">
        <f t="shared" si="22"/>
        <v>0</v>
      </c>
      <c r="S217" s="149">
        <v>0</v>
      </c>
      <c r="T217" s="150">
        <f t="shared" si="23"/>
        <v>0</v>
      </c>
      <c r="AR217" s="151" t="s">
        <v>378</v>
      </c>
      <c r="AT217" s="151" t="s">
        <v>316</v>
      </c>
      <c r="AU217" s="151" t="s">
        <v>86</v>
      </c>
      <c r="AY217" s="13" t="s">
        <v>314</v>
      </c>
      <c r="BE217" s="152">
        <f t="shared" si="24"/>
        <v>0</v>
      </c>
      <c r="BF217" s="152">
        <f t="shared" si="25"/>
        <v>0</v>
      </c>
      <c r="BG217" s="152">
        <f t="shared" si="26"/>
        <v>0</v>
      </c>
      <c r="BH217" s="152">
        <f t="shared" si="27"/>
        <v>0</v>
      </c>
      <c r="BI217" s="152">
        <f t="shared" si="28"/>
        <v>0</v>
      </c>
      <c r="BJ217" s="13" t="s">
        <v>86</v>
      </c>
      <c r="BK217" s="152">
        <f t="shared" si="29"/>
        <v>0</v>
      </c>
      <c r="BL217" s="13" t="s">
        <v>378</v>
      </c>
      <c r="BM217" s="151" t="s">
        <v>3436</v>
      </c>
    </row>
    <row r="218" spans="2:65" s="1" customFormat="1" ht="24.2" customHeight="1">
      <c r="B218" s="28"/>
      <c r="C218" s="139" t="s">
        <v>1206</v>
      </c>
      <c r="D218" s="139" t="s">
        <v>316</v>
      </c>
      <c r="E218" s="140" t="s">
        <v>3277</v>
      </c>
      <c r="F218" s="141" t="s">
        <v>3278</v>
      </c>
      <c r="G218" s="142" t="s">
        <v>333</v>
      </c>
      <c r="H218" s="143">
        <v>3.282</v>
      </c>
      <c r="I218" s="144"/>
      <c r="J218" s="145">
        <f t="shared" si="20"/>
        <v>0</v>
      </c>
      <c r="K218" s="146"/>
      <c r="L218" s="28"/>
      <c r="M218" s="147" t="s">
        <v>1</v>
      </c>
      <c r="N218" s="148" t="s">
        <v>40</v>
      </c>
      <c r="P218" s="149">
        <f t="shared" si="21"/>
        <v>0</v>
      </c>
      <c r="Q218" s="149">
        <v>0</v>
      </c>
      <c r="R218" s="149">
        <f t="shared" si="22"/>
        <v>0</v>
      </c>
      <c r="S218" s="149">
        <v>0</v>
      </c>
      <c r="T218" s="150">
        <f t="shared" si="23"/>
        <v>0</v>
      </c>
      <c r="AR218" s="151" t="s">
        <v>378</v>
      </c>
      <c r="AT218" s="151" t="s">
        <v>316</v>
      </c>
      <c r="AU218" s="151" t="s">
        <v>86</v>
      </c>
      <c r="AY218" s="13" t="s">
        <v>314</v>
      </c>
      <c r="BE218" s="152">
        <f t="shared" si="24"/>
        <v>0</v>
      </c>
      <c r="BF218" s="152">
        <f t="shared" si="25"/>
        <v>0</v>
      </c>
      <c r="BG218" s="152">
        <f t="shared" si="26"/>
        <v>0</v>
      </c>
      <c r="BH218" s="152">
        <f t="shared" si="27"/>
        <v>0</v>
      </c>
      <c r="BI218" s="152">
        <f t="shared" si="28"/>
        <v>0</v>
      </c>
      <c r="BJ218" s="13" t="s">
        <v>86</v>
      </c>
      <c r="BK218" s="152">
        <f t="shared" si="29"/>
        <v>0</v>
      </c>
      <c r="BL218" s="13" t="s">
        <v>378</v>
      </c>
      <c r="BM218" s="151" t="s">
        <v>3437</v>
      </c>
    </row>
    <row r="219" spans="2:65" s="11" customFormat="1" ht="22.9" customHeight="1">
      <c r="B219" s="127"/>
      <c r="D219" s="128" t="s">
        <v>73</v>
      </c>
      <c r="E219" s="137" t="s">
        <v>567</v>
      </c>
      <c r="F219" s="137" t="s">
        <v>568</v>
      </c>
      <c r="I219" s="130"/>
      <c r="J219" s="138">
        <f>BK219</f>
        <v>0</v>
      </c>
      <c r="L219" s="127"/>
      <c r="M219" s="132"/>
      <c r="P219" s="133">
        <f>SUM(P220:P221)</f>
        <v>0</v>
      </c>
      <c r="R219" s="133">
        <f>SUM(R220:R221)</f>
        <v>0.75861000000000001</v>
      </c>
      <c r="T219" s="134">
        <f>SUM(T220:T221)</f>
        <v>0</v>
      </c>
      <c r="AR219" s="128" t="s">
        <v>86</v>
      </c>
      <c r="AT219" s="135" t="s">
        <v>73</v>
      </c>
      <c r="AU219" s="135" t="s">
        <v>81</v>
      </c>
      <c r="AY219" s="128" t="s">
        <v>314</v>
      </c>
      <c r="BK219" s="136">
        <f>SUM(BK220:BK221)</f>
        <v>0</v>
      </c>
    </row>
    <row r="220" spans="2:65" s="1" customFormat="1" ht="24.2" customHeight="1">
      <c r="B220" s="28"/>
      <c r="C220" s="139" t="s">
        <v>1210</v>
      </c>
      <c r="D220" s="139" t="s">
        <v>316</v>
      </c>
      <c r="E220" s="140" t="s">
        <v>1422</v>
      </c>
      <c r="F220" s="141" t="s">
        <v>1423</v>
      </c>
      <c r="G220" s="142" t="s">
        <v>340</v>
      </c>
      <c r="H220" s="143">
        <v>84.29</v>
      </c>
      <c r="I220" s="144"/>
      <c r="J220" s="145">
        <f>ROUND(I220*H220,2)</f>
        <v>0</v>
      </c>
      <c r="K220" s="146"/>
      <c r="L220" s="28"/>
      <c r="M220" s="147" t="s">
        <v>1</v>
      </c>
      <c r="N220" s="148" t="s">
        <v>40</v>
      </c>
      <c r="P220" s="149">
        <f>O220*H220</f>
        <v>0</v>
      </c>
      <c r="Q220" s="149">
        <v>8.9999999999999993E-3</v>
      </c>
      <c r="R220" s="149">
        <f>Q220*H220</f>
        <v>0.75861000000000001</v>
      </c>
      <c r="S220" s="149">
        <v>0</v>
      </c>
      <c r="T220" s="150">
        <f>S220*H220</f>
        <v>0</v>
      </c>
      <c r="AR220" s="151" t="s">
        <v>378</v>
      </c>
      <c r="AT220" s="151" t="s">
        <v>316</v>
      </c>
      <c r="AU220" s="151" t="s">
        <v>86</v>
      </c>
      <c r="AY220" s="13" t="s">
        <v>314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3" t="s">
        <v>86</v>
      </c>
      <c r="BK220" s="152">
        <f>ROUND(I220*H220,2)</f>
        <v>0</v>
      </c>
      <c r="BL220" s="13" t="s">
        <v>378</v>
      </c>
      <c r="BM220" s="151" t="s">
        <v>3438</v>
      </c>
    </row>
    <row r="221" spans="2:65" s="1" customFormat="1" ht="24.2" customHeight="1">
      <c r="B221" s="28"/>
      <c r="C221" s="139" t="s">
        <v>1214</v>
      </c>
      <c r="D221" s="139" t="s">
        <v>316</v>
      </c>
      <c r="E221" s="140" t="s">
        <v>1193</v>
      </c>
      <c r="F221" s="141" t="s">
        <v>1194</v>
      </c>
      <c r="G221" s="142" t="s">
        <v>333</v>
      </c>
      <c r="H221" s="143">
        <v>0.75900000000000001</v>
      </c>
      <c r="I221" s="144"/>
      <c r="J221" s="145">
        <f>ROUND(I221*H221,2)</f>
        <v>0</v>
      </c>
      <c r="K221" s="146"/>
      <c r="L221" s="28"/>
      <c r="M221" s="147" t="s">
        <v>1</v>
      </c>
      <c r="N221" s="148" t="s">
        <v>40</v>
      </c>
      <c r="P221" s="149">
        <f>O221*H221</f>
        <v>0</v>
      </c>
      <c r="Q221" s="149">
        <v>0</v>
      </c>
      <c r="R221" s="149">
        <f>Q221*H221</f>
        <v>0</v>
      </c>
      <c r="S221" s="149">
        <v>0</v>
      </c>
      <c r="T221" s="150">
        <f>S221*H221</f>
        <v>0</v>
      </c>
      <c r="AR221" s="151" t="s">
        <v>378</v>
      </c>
      <c r="AT221" s="151" t="s">
        <v>316</v>
      </c>
      <c r="AU221" s="151" t="s">
        <v>86</v>
      </c>
      <c r="AY221" s="13" t="s">
        <v>314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3" t="s">
        <v>86</v>
      </c>
      <c r="BK221" s="152">
        <f>ROUND(I221*H221,2)</f>
        <v>0</v>
      </c>
      <c r="BL221" s="13" t="s">
        <v>378</v>
      </c>
      <c r="BM221" s="151" t="s">
        <v>3439</v>
      </c>
    </row>
    <row r="222" spans="2:65" s="11" customFormat="1" ht="22.9" customHeight="1">
      <c r="B222" s="127"/>
      <c r="D222" s="128" t="s">
        <v>73</v>
      </c>
      <c r="E222" s="137" t="s">
        <v>1426</v>
      </c>
      <c r="F222" s="137" t="s">
        <v>1427</v>
      </c>
      <c r="I222" s="130"/>
      <c r="J222" s="138">
        <f>BK222</f>
        <v>0</v>
      </c>
      <c r="L222" s="127"/>
      <c r="M222" s="132"/>
      <c r="P222" s="133">
        <f>SUM(P223:P225)</f>
        <v>0</v>
      </c>
      <c r="R222" s="133">
        <f>SUM(R223:R225)</f>
        <v>3.64630908E-2</v>
      </c>
      <c r="T222" s="134">
        <f>SUM(T223:T225)</f>
        <v>0</v>
      </c>
      <c r="AR222" s="128" t="s">
        <v>86</v>
      </c>
      <c r="AT222" s="135" t="s">
        <v>73</v>
      </c>
      <c r="AU222" s="135" t="s">
        <v>81</v>
      </c>
      <c r="AY222" s="128" t="s">
        <v>314</v>
      </c>
      <c r="BK222" s="136">
        <f>SUM(BK223:BK225)</f>
        <v>0</v>
      </c>
    </row>
    <row r="223" spans="2:65" s="1" customFormat="1" ht="24.2" customHeight="1">
      <c r="B223" s="28"/>
      <c r="C223" s="139" t="s">
        <v>1131</v>
      </c>
      <c r="D223" s="139" t="s">
        <v>316</v>
      </c>
      <c r="E223" s="140" t="s">
        <v>3440</v>
      </c>
      <c r="F223" s="141" t="s">
        <v>3441</v>
      </c>
      <c r="G223" s="142" t="s">
        <v>340</v>
      </c>
      <c r="H223" s="143">
        <v>21.53</v>
      </c>
      <c r="I223" s="144"/>
      <c r="J223" s="145">
        <f>ROUND(I223*H223,2)</f>
        <v>0</v>
      </c>
      <c r="K223" s="146"/>
      <c r="L223" s="28"/>
      <c r="M223" s="147" t="s">
        <v>1</v>
      </c>
      <c r="N223" s="148" t="s">
        <v>40</v>
      </c>
      <c r="P223" s="149">
        <f>O223*H223</f>
        <v>0</v>
      </c>
      <c r="Q223" s="149">
        <v>3.6635999999999998E-4</v>
      </c>
      <c r="R223" s="149">
        <f>Q223*H223</f>
        <v>7.8877307999999993E-3</v>
      </c>
      <c r="S223" s="149">
        <v>0</v>
      </c>
      <c r="T223" s="150">
        <f>S223*H223</f>
        <v>0</v>
      </c>
      <c r="AR223" s="151" t="s">
        <v>378</v>
      </c>
      <c r="AT223" s="151" t="s">
        <v>316</v>
      </c>
      <c r="AU223" s="151" t="s">
        <v>86</v>
      </c>
      <c r="AY223" s="13" t="s">
        <v>314</v>
      </c>
      <c r="BE223" s="152">
        <f>IF(N223="základná",J223,0)</f>
        <v>0</v>
      </c>
      <c r="BF223" s="152">
        <f>IF(N223="znížená",J223,0)</f>
        <v>0</v>
      </c>
      <c r="BG223" s="152">
        <f>IF(N223="zákl. prenesená",J223,0)</f>
        <v>0</v>
      </c>
      <c r="BH223" s="152">
        <f>IF(N223="zníž. prenesená",J223,0)</f>
        <v>0</v>
      </c>
      <c r="BI223" s="152">
        <f>IF(N223="nulová",J223,0)</f>
        <v>0</v>
      </c>
      <c r="BJ223" s="13" t="s">
        <v>86</v>
      </c>
      <c r="BK223" s="152">
        <f>ROUND(I223*H223,2)</f>
        <v>0</v>
      </c>
      <c r="BL223" s="13" t="s">
        <v>378</v>
      </c>
      <c r="BM223" s="151" t="s">
        <v>3442</v>
      </c>
    </row>
    <row r="224" spans="2:65" s="1" customFormat="1" ht="21.75" customHeight="1">
      <c r="B224" s="28"/>
      <c r="C224" s="139" t="s">
        <v>1135</v>
      </c>
      <c r="D224" s="139" t="s">
        <v>316</v>
      </c>
      <c r="E224" s="140" t="s">
        <v>1428</v>
      </c>
      <c r="F224" s="141" t="s">
        <v>1429</v>
      </c>
      <c r="G224" s="142" t="s">
        <v>340</v>
      </c>
      <c r="H224" s="143">
        <v>39.688000000000002</v>
      </c>
      <c r="I224" s="144"/>
      <c r="J224" s="145">
        <f>ROUND(I224*H224,2)</f>
        <v>0</v>
      </c>
      <c r="K224" s="146"/>
      <c r="L224" s="28"/>
      <c r="M224" s="147" t="s">
        <v>1</v>
      </c>
      <c r="N224" s="148" t="s">
        <v>40</v>
      </c>
      <c r="P224" s="149">
        <f>O224*H224</f>
        <v>0</v>
      </c>
      <c r="Q224" s="149">
        <v>5.2999999999999998E-4</v>
      </c>
      <c r="R224" s="149">
        <f>Q224*H224</f>
        <v>2.103464E-2</v>
      </c>
      <c r="S224" s="149">
        <v>0</v>
      </c>
      <c r="T224" s="150">
        <f>S224*H224</f>
        <v>0</v>
      </c>
      <c r="AR224" s="151" t="s">
        <v>378</v>
      </c>
      <c r="AT224" s="151" t="s">
        <v>316</v>
      </c>
      <c r="AU224" s="151" t="s">
        <v>86</v>
      </c>
      <c r="AY224" s="13" t="s">
        <v>314</v>
      </c>
      <c r="BE224" s="152">
        <f>IF(N224="základná",J224,0)</f>
        <v>0</v>
      </c>
      <c r="BF224" s="152">
        <f>IF(N224="znížená",J224,0)</f>
        <v>0</v>
      </c>
      <c r="BG224" s="152">
        <f>IF(N224="zákl. prenesená",J224,0)</f>
        <v>0</v>
      </c>
      <c r="BH224" s="152">
        <f>IF(N224="zníž. prenesená",J224,0)</f>
        <v>0</v>
      </c>
      <c r="BI224" s="152">
        <f>IF(N224="nulová",J224,0)</f>
        <v>0</v>
      </c>
      <c r="BJ224" s="13" t="s">
        <v>86</v>
      </c>
      <c r="BK224" s="152">
        <f>ROUND(I224*H224,2)</f>
        <v>0</v>
      </c>
      <c r="BL224" s="13" t="s">
        <v>378</v>
      </c>
      <c r="BM224" s="151" t="s">
        <v>3443</v>
      </c>
    </row>
    <row r="225" spans="2:65" s="1" customFormat="1" ht="16.5" customHeight="1">
      <c r="B225" s="28"/>
      <c r="C225" s="139" t="s">
        <v>1139</v>
      </c>
      <c r="D225" s="139" t="s">
        <v>316</v>
      </c>
      <c r="E225" s="140" t="s">
        <v>1431</v>
      </c>
      <c r="F225" s="141" t="s">
        <v>1432</v>
      </c>
      <c r="G225" s="142" t="s">
        <v>340</v>
      </c>
      <c r="H225" s="143">
        <v>39.688000000000002</v>
      </c>
      <c r="I225" s="144"/>
      <c r="J225" s="145">
        <f>ROUND(I225*H225,2)</f>
        <v>0</v>
      </c>
      <c r="K225" s="146"/>
      <c r="L225" s="28"/>
      <c r="M225" s="147" t="s">
        <v>1</v>
      </c>
      <c r="N225" s="148" t="s">
        <v>40</v>
      </c>
      <c r="P225" s="149">
        <f>O225*H225</f>
        <v>0</v>
      </c>
      <c r="Q225" s="149">
        <v>1.9000000000000001E-4</v>
      </c>
      <c r="R225" s="149">
        <f>Q225*H225</f>
        <v>7.5407200000000008E-3</v>
      </c>
      <c r="S225" s="149">
        <v>0</v>
      </c>
      <c r="T225" s="150">
        <f>S225*H225</f>
        <v>0</v>
      </c>
      <c r="AR225" s="151" t="s">
        <v>378</v>
      </c>
      <c r="AT225" s="151" t="s">
        <v>316</v>
      </c>
      <c r="AU225" s="151" t="s">
        <v>86</v>
      </c>
      <c r="AY225" s="13" t="s">
        <v>314</v>
      </c>
      <c r="BE225" s="152">
        <f>IF(N225="základná",J225,0)</f>
        <v>0</v>
      </c>
      <c r="BF225" s="152">
        <f>IF(N225="znížená",J225,0)</f>
        <v>0</v>
      </c>
      <c r="BG225" s="152">
        <f>IF(N225="zákl. prenesená",J225,0)</f>
        <v>0</v>
      </c>
      <c r="BH225" s="152">
        <f>IF(N225="zníž. prenesená",J225,0)</f>
        <v>0</v>
      </c>
      <c r="BI225" s="152">
        <f>IF(N225="nulová",J225,0)</f>
        <v>0</v>
      </c>
      <c r="BJ225" s="13" t="s">
        <v>86</v>
      </c>
      <c r="BK225" s="152">
        <f>ROUND(I225*H225,2)</f>
        <v>0</v>
      </c>
      <c r="BL225" s="13" t="s">
        <v>378</v>
      </c>
      <c r="BM225" s="151" t="s">
        <v>3444</v>
      </c>
    </row>
    <row r="226" spans="2:65" s="11" customFormat="1" ht="22.9" customHeight="1">
      <c r="B226" s="127"/>
      <c r="D226" s="128" t="s">
        <v>73</v>
      </c>
      <c r="E226" s="137" t="s">
        <v>1434</v>
      </c>
      <c r="F226" s="137" t="s">
        <v>1435</v>
      </c>
      <c r="I226" s="130"/>
      <c r="J226" s="138">
        <f>BK226</f>
        <v>0</v>
      </c>
      <c r="L226" s="127"/>
      <c r="M226" s="132"/>
      <c r="P226" s="133">
        <f>P227</f>
        <v>0</v>
      </c>
      <c r="R226" s="133">
        <f>R227</f>
        <v>0</v>
      </c>
      <c r="T226" s="134">
        <f>T227</f>
        <v>0</v>
      </c>
      <c r="AR226" s="128" t="s">
        <v>86</v>
      </c>
      <c r="AT226" s="135" t="s">
        <v>73</v>
      </c>
      <c r="AU226" s="135" t="s">
        <v>81</v>
      </c>
      <c r="AY226" s="128" t="s">
        <v>314</v>
      </c>
      <c r="BK226" s="136">
        <f>BK227</f>
        <v>0</v>
      </c>
    </row>
    <row r="227" spans="2:65" s="1" customFormat="1" ht="33" customHeight="1">
      <c r="B227" s="28"/>
      <c r="C227" s="139" t="s">
        <v>1143</v>
      </c>
      <c r="D227" s="139" t="s">
        <v>316</v>
      </c>
      <c r="E227" s="140" t="s">
        <v>1436</v>
      </c>
      <c r="F227" s="141" t="s">
        <v>1437</v>
      </c>
      <c r="G227" s="142" t="s">
        <v>396</v>
      </c>
      <c r="H227" s="143">
        <v>2</v>
      </c>
      <c r="I227" s="144"/>
      <c r="J227" s="145">
        <f>ROUND(I227*H227,2)</f>
        <v>0</v>
      </c>
      <c r="K227" s="146"/>
      <c r="L227" s="28"/>
      <c r="M227" s="147" t="s">
        <v>1</v>
      </c>
      <c r="N227" s="148" t="s">
        <v>40</v>
      </c>
      <c r="P227" s="149">
        <f>O227*H227</f>
        <v>0</v>
      </c>
      <c r="Q227" s="149">
        <v>0</v>
      </c>
      <c r="R227" s="149">
        <f>Q227*H227</f>
        <v>0</v>
      </c>
      <c r="S227" s="149">
        <v>0</v>
      </c>
      <c r="T227" s="150">
        <f>S227*H227</f>
        <v>0</v>
      </c>
      <c r="AR227" s="151" t="s">
        <v>378</v>
      </c>
      <c r="AT227" s="151" t="s">
        <v>316</v>
      </c>
      <c r="AU227" s="151" t="s">
        <v>86</v>
      </c>
      <c r="AY227" s="13" t="s">
        <v>314</v>
      </c>
      <c r="BE227" s="152">
        <f>IF(N227="základná",J227,0)</f>
        <v>0</v>
      </c>
      <c r="BF227" s="152">
        <f>IF(N227="znížená",J227,0)</f>
        <v>0</v>
      </c>
      <c r="BG227" s="152">
        <f>IF(N227="zákl. prenesená",J227,0)</f>
        <v>0</v>
      </c>
      <c r="BH227" s="152">
        <f>IF(N227="zníž. prenesená",J227,0)</f>
        <v>0</v>
      </c>
      <c r="BI227" s="152">
        <f>IF(N227="nulová",J227,0)</f>
        <v>0</v>
      </c>
      <c r="BJ227" s="13" t="s">
        <v>86</v>
      </c>
      <c r="BK227" s="152">
        <f>ROUND(I227*H227,2)</f>
        <v>0</v>
      </c>
      <c r="BL227" s="13" t="s">
        <v>378</v>
      </c>
      <c r="BM227" s="151" t="s">
        <v>3445</v>
      </c>
    </row>
    <row r="228" spans="2:65" s="11" customFormat="1" ht="22.9" customHeight="1">
      <c r="B228" s="127"/>
      <c r="D228" s="128" t="s">
        <v>73</v>
      </c>
      <c r="E228" s="137" t="s">
        <v>1439</v>
      </c>
      <c r="F228" s="137" t="s">
        <v>1440</v>
      </c>
      <c r="I228" s="130"/>
      <c r="J228" s="138">
        <f>BK228</f>
        <v>0</v>
      </c>
      <c r="L228" s="127"/>
      <c r="M228" s="132"/>
      <c r="P228" s="133">
        <f>SUM(P229:P231)</f>
        <v>0</v>
      </c>
      <c r="R228" s="133">
        <f>SUM(R229:R231)</f>
        <v>1.2014400000000001</v>
      </c>
      <c r="T228" s="134">
        <f>SUM(T229:T231)</f>
        <v>0</v>
      </c>
      <c r="AR228" s="128" t="s">
        <v>86</v>
      </c>
      <c r="AT228" s="135" t="s">
        <v>73</v>
      </c>
      <c r="AU228" s="135" t="s">
        <v>81</v>
      </c>
      <c r="AY228" s="128" t="s">
        <v>314</v>
      </c>
      <c r="BK228" s="136">
        <f>SUM(BK229:BK231)</f>
        <v>0</v>
      </c>
    </row>
    <row r="229" spans="2:65" s="1" customFormat="1" ht="33" customHeight="1">
      <c r="B229" s="28"/>
      <c r="C229" s="139" t="s">
        <v>1147</v>
      </c>
      <c r="D229" s="139" t="s">
        <v>316</v>
      </c>
      <c r="E229" s="140" t="s">
        <v>1441</v>
      </c>
      <c r="F229" s="141" t="s">
        <v>1442</v>
      </c>
      <c r="G229" s="142" t="s">
        <v>340</v>
      </c>
      <c r="H229" s="143">
        <v>60</v>
      </c>
      <c r="I229" s="144"/>
      <c r="J229" s="145">
        <f>ROUND(I229*H229,2)</f>
        <v>0</v>
      </c>
      <c r="K229" s="146"/>
      <c r="L229" s="28"/>
      <c r="M229" s="147" t="s">
        <v>1</v>
      </c>
      <c r="N229" s="148" t="s">
        <v>40</v>
      </c>
      <c r="P229" s="149">
        <f>O229*H229</f>
        <v>0</v>
      </c>
      <c r="Q229" s="149">
        <v>1.9480000000000001E-2</v>
      </c>
      <c r="R229" s="149">
        <f>Q229*H229</f>
        <v>1.1688000000000001</v>
      </c>
      <c r="S229" s="149">
        <v>0</v>
      </c>
      <c r="T229" s="150">
        <f>S229*H229</f>
        <v>0</v>
      </c>
      <c r="AR229" s="151" t="s">
        <v>378</v>
      </c>
      <c r="AT229" s="151" t="s">
        <v>316</v>
      </c>
      <c r="AU229" s="151" t="s">
        <v>86</v>
      </c>
      <c r="AY229" s="13" t="s">
        <v>314</v>
      </c>
      <c r="BE229" s="152">
        <f>IF(N229="základná",J229,0)</f>
        <v>0</v>
      </c>
      <c r="BF229" s="152">
        <f>IF(N229="znížená",J229,0)</f>
        <v>0</v>
      </c>
      <c r="BG229" s="152">
        <f>IF(N229="zákl. prenesená",J229,0)</f>
        <v>0</v>
      </c>
      <c r="BH229" s="152">
        <f>IF(N229="zníž. prenesená",J229,0)</f>
        <v>0</v>
      </c>
      <c r="BI229" s="152">
        <f>IF(N229="nulová",J229,0)</f>
        <v>0</v>
      </c>
      <c r="BJ229" s="13" t="s">
        <v>86</v>
      </c>
      <c r="BK229" s="152">
        <f>ROUND(I229*H229,2)</f>
        <v>0</v>
      </c>
      <c r="BL229" s="13" t="s">
        <v>378</v>
      </c>
      <c r="BM229" s="151" t="s">
        <v>3446</v>
      </c>
    </row>
    <row r="230" spans="2:65" s="1" customFormat="1" ht="16.5" customHeight="1">
      <c r="B230" s="28"/>
      <c r="C230" s="158" t="s">
        <v>1151</v>
      </c>
      <c r="D230" s="158" t="s">
        <v>644</v>
      </c>
      <c r="E230" s="159" t="s">
        <v>1444</v>
      </c>
      <c r="F230" s="160" t="s">
        <v>1445</v>
      </c>
      <c r="G230" s="161" t="s">
        <v>376</v>
      </c>
      <c r="H230" s="162">
        <v>65.28</v>
      </c>
      <c r="I230" s="163"/>
      <c r="J230" s="164">
        <f>ROUND(I230*H230,2)</f>
        <v>0</v>
      </c>
      <c r="K230" s="165"/>
      <c r="L230" s="166"/>
      <c r="M230" s="167" t="s">
        <v>1</v>
      </c>
      <c r="N230" s="168" t="s">
        <v>40</v>
      </c>
      <c r="P230" s="149">
        <f>O230*H230</f>
        <v>0</v>
      </c>
      <c r="Q230" s="149">
        <v>5.0000000000000001E-4</v>
      </c>
      <c r="R230" s="149">
        <f>Q230*H230</f>
        <v>3.2640000000000002E-2</v>
      </c>
      <c r="S230" s="149">
        <v>0</v>
      </c>
      <c r="T230" s="150">
        <f>S230*H230</f>
        <v>0</v>
      </c>
      <c r="AR230" s="151" t="s">
        <v>442</v>
      </c>
      <c r="AT230" s="151" t="s">
        <v>644</v>
      </c>
      <c r="AU230" s="151" t="s">
        <v>86</v>
      </c>
      <c r="AY230" s="13" t="s">
        <v>314</v>
      </c>
      <c r="BE230" s="152">
        <f>IF(N230="základná",J230,0)</f>
        <v>0</v>
      </c>
      <c r="BF230" s="152">
        <f>IF(N230="znížená",J230,0)</f>
        <v>0</v>
      </c>
      <c r="BG230" s="152">
        <f>IF(N230="zákl. prenesená",J230,0)</f>
        <v>0</v>
      </c>
      <c r="BH230" s="152">
        <f>IF(N230="zníž. prenesená",J230,0)</f>
        <v>0</v>
      </c>
      <c r="BI230" s="152">
        <f>IF(N230="nulová",J230,0)</f>
        <v>0</v>
      </c>
      <c r="BJ230" s="13" t="s">
        <v>86</v>
      </c>
      <c r="BK230" s="152">
        <f>ROUND(I230*H230,2)</f>
        <v>0</v>
      </c>
      <c r="BL230" s="13" t="s">
        <v>378</v>
      </c>
      <c r="BM230" s="151" t="s">
        <v>3447</v>
      </c>
    </row>
    <row r="231" spans="2:65" s="1" customFormat="1" ht="24.2" customHeight="1">
      <c r="B231" s="28"/>
      <c r="C231" s="139" t="s">
        <v>1155</v>
      </c>
      <c r="D231" s="139" t="s">
        <v>316</v>
      </c>
      <c r="E231" s="140" t="s">
        <v>1447</v>
      </c>
      <c r="F231" s="141" t="s">
        <v>1448</v>
      </c>
      <c r="G231" s="142" t="s">
        <v>333</v>
      </c>
      <c r="H231" s="143">
        <v>1.2010000000000001</v>
      </c>
      <c r="I231" s="144"/>
      <c r="J231" s="145">
        <f>ROUND(I231*H231,2)</f>
        <v>0</v>
      </c>
      <c r="K231" s="146"/>
      <c r="L231" s="28"/>
      <c r="M231" s="153" t="s">
        <v>1</v>
      </c>
      <c r="N231" s="154" t="s">
        <v>40</v>
      </c>
      <c r="O231" s="155"/>
      <c r="P231" s="156">
        <f>O231*H231</f>
        <v>0</v>
      </c>
      <c r="Q231" s="156">
        <v>0</v>
      </c>
      <c r="R231" s="156">
        <f>Q231*H231</f>
        <v>0</v>
      </c>
      <c r="S231" s="156">
        <v>0</v>
      </c>
      <c r="T231" s="157">
        <f>S231*H231</f>
        <v>0</v>
      </c>
      <c r="AR231" s="151" t="s">
        <v>378</v>
      </c>
      <c r="AT231" s="151" t="s">
        <v>316</v>
      </c>
      <c r="AU231" s="151" t="s">
        <v>86</v>
      </c>
      <c r="AY231" s="13" t="s">
        <v>314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3" t="s">
        <v>86</v>
      </c>
      <c r="BK231" s="152">
        <f>ROUND(I231*H231,2)</f>
        <v>0</v>
      </c>
      <c r="BL231" s="13" t="s">
        <v>378</v>
      </c>
      <c r="BM231" s="151" t="s">
        <v>3448</v>
      </c>
    </row>
    <row r="232" spans="2:65" s="1" customFormat="1" ht="6.95" customHeight="1">
      <c r="B232" s="43"/>
      <c r="C232" s="44"/>
      <c r="D232" s="44"/>
      <c r="E232" s="44"/>
      <c r="F232" s="44"/>
      <c r="G232" s="44"/>
      <c r="H232" s="44"/>
      <c r="I232" s="44"/>
      <c r="J232" s="44"/>
      <c r="K232" s="44"/>
      <c r="L232" s="28"/>
    </row>
  </sheetData>
  <sheetProtection algorithmName="SHA-512" hashValue="7slhtWz/n/tvAIWeEanANscCcMajxDR5jZYaAxnia1whF8l5znqB+qSxmItsvZP+xOOdhDtFt1whjhhMDqh1iA==" saltValue="C5CTGq/2ih1WKsXdatVajyFnRjMRSlQpfvTJr+vvvbXLZqp9yfWettHLmz/4CjE3O5IYwVQnMgrg/L7mMr6WrQ==" spinCount="100000" sheet="1" objects="1" scenarios="1" formatColumns="0" formatRows="0" autoFilter="0"/>
  <autoFilter ref="C139:K231" xr:uid="{00000000-0009-0000-0000-00001C000000}"/>
  <mergeCells count="15">
    <mergeCell ref="E126:H126"/>
    <mergeCell ref="E130:H130"/>
    <mergeCell ref="E128:H128"/>
    <mergeCell ref="E132:H13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13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178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3022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3449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ROUND((SUM(BE126:BE129)),  2)</f>
        <v>0</v>
      </c>
      <c r="G37" s="96"/>
      <c r="H37" s="96"/>
      <c r="I37" s="97">
        <v>0.2</v>
      </c>
      <c r="J37" s="95">
        <f>ROUND(((SUM(BE126:BE129))*I37),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ROUND((SUM(BF126:BF129)),  2)</f>
        <v>0</v>
      </c>
      <c r="G38" s="96"/>
      <c r="H38" s="96"/>
      <c r="I38" s="97">
        <v>0.2</v>
      </c>
      <c r="J38" s="95">
        <f>ROUND(((SUM(BF126:BF129))*I38),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ROUND((SUM(BG126:BG129)),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ROUND((SUM(BH126:BH129)),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ROUND((SUM(BI126:BI129)),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3022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SO.103_ELI - Elektroinštalácia a bleskozvod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1462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1463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301" t="str">
        <f>E7</f>
        <v>Rozšírenie kapacít MŠ Oštepová 1, Košice</v>
      </c>
      <c r="F112" s="302"/>
      <c r="G112" s="302"/>
      <c r="H112" s="302"/>
      <c r="L112" s="28"/>
    </row>
    <row r="113" spans="2:63" ht="12" customHeight="1">
      <c r="B113" s="16"/>
      <c r="C113" s="23" t="s">
        <v>277</v>
      </c>
      <c r="L113" s="16"/>
    </row>
    <row r="114" spans="2:63" ht="16.5" customHeight="1">
      <c r="B114" s="16"/>
      <c r="E114" s="301" t="s">
        <v>278</v>
      </c>
      <c r="F114" s="265"/>
      <c r="G114" s="265"/>
      <c r="H114" s="265"/>
      <c r="L114" s="16"/>
    </row>
    <row r="115" spans="2:63" ht="12" customHeight="1">
      <c r="B115" s="16"/>
      <c r="C115" s="23" t="s">
        <v>279</v>
      </c>
      <c r="L115" s="16"/>
    </row>
    <row r="116" spans="2:63" s="1" customFormat="1" ht="16.5" customHeight="1">
      <c r="B116" s="28"/>
      <c r="E116" s="271" t="s">
        <v>3022</v>
      </c>
      <c r="F116" s="303"/>
      <c r="G116" s="303"/>
      <c r="H116" s="303"/>
      <c r="L116" s="28"/>
    </row>
    <row r="117" spans="2:63" s="1" customFormat="1" ht="12" customHeight="1">
      <c r="B117" s="28"/>
      <c r="C117" s="23" t="s">
        <v>1460</v>
      </c>
      <c r="L117" s="28"/>
    </row>
    <row r="118" spans="2:63" s="1" customFormat="1" ht="16.5" customHeight="1">
      <c r="B118" s="28"/>
      <c r="E118" s="289" t="str">
        <f>E13</f>
        <v>SO.103_ELI - Elektroinštalácia a bleskozvod</v>
      </c>
      <c r="F118" s="303"/>
      <c r="G118" s="303"/>
      <c r="H118" s="303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Oštepová 1, Košice</v>
      </c>
      <c r="I120" s="23" t="s">
        <v>21</v>
      </c>
      <c r="J120" s="51" t="str">
        <f>IF(J16="","",J16)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E19</f>
        <v>Mesto Košice</v>
      </c>
      <c r="I122" s="23" t="s">
        <v>29</v>
      </c>
      <c r="J122" s="26" t="str">
        <f>E25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644</v>
      </c>
      <c r="F127" s="129" t="s">
        <v>1464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90</v>
      </c>
      <c r="AT127" s="135" t="s">
        <v>73</v>
      </c>
      <c r="AU127" s="135" t="s">
        <v>74</v>
      </c>
      <c r="AY127" s="128" t="s">
        <v>314</v>
      </c>
      <c r="BK127" s="136">
        <f>BK128</f>
        <v>0</v>
      </c>
    </row>
    <row r="128" spans="2:63" s="11" customFormat="1" ht="22.9" customHeight="1">
      <c r="B128" s="127"/>
      <c r="D128" s="128" t="s">
        <v>73</v>
      </c>
      <c r="E128" s="137" t="s">
        <v>1465</v>
      </c>
      <c r="F128" s="137" t="s">
        <v>1466</v>
      </c>
      <c r="I128" s="130"/>
      <c r="J128" s="138">
        <f>BK128</f>
        <v>0</v>
      </c>
      <c r="L128" s="127"/>
      <c r="M128" s="132"/>
      <c r="P128" s="133">
        <f>P129</f>
        <v>0</v>
      </c>
      <c r="R128" s="133">
        <f>R129</f>
        <v>0</v>
      </c>
      <c r="T128" s="134">
        <f>T129</f>
        <v>0</v>
      </c>
      <c r="AR128" s="128" t="s">
        <v>90</v>
      </c>
      <c r="AT128" s="135" t="s">
        <v>73</v>
      </c>
      <c r="AU128" s="135" t="s">
        <v>81</v>
      </c>
      <c r="AY128" s="128" t="s">
        <v>314</v>
      </c>
      <c r="BK128" s="136">
        <f>BK129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1467</v>
      </c>
      <c r="F129" s="141" t="s">
        <v>2710</v>
      </c>
      <c r="G129" s="142" t="s">
        <v>1370</v>
      </c>
      <c r="H129" s="143">
        <v>1</v>
      </c>
      <c r="I129" s="144"/>
      <c r="J129" s="145">
        <f>ROUND(I129*H129,2)</f>
        <v>0</v>
      </c>
      <c r="K129" s="146"/>
      <c r="L129" s="28"/>
      <c r="M129" s="153" t="s">
        <v>1</v>
      </c>
      <c r="N129" s="154" t="s">
        <v>40</v>
      </c>
      <c r="O129" s="155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AR129" s="151" t="s">
        <v>1198</v>
      </c>
      <c r="AT129" s="151" t="s">
        <v>316</v>
      </c>
      <c r="AU129" s="151" t="s">
        <v>86</v>
      </c>
      <c r="AY129" s="13" t="s">
        <v>314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86</v>
      </c>
      <c r="BK129" s="152">
        <f>ROUND(I129*H129,2)</f>
        <v>0</v>
      </c>
      <c r="BL129" s="13" t="s">
        <v>1198</v>
      </c>
      <c r="BM129" s="151" t="s">
        <v>3450</v>
      </c>
    </row>
    <row r="130" spans="2:65" s="1" customFormat="1" ht="6.95" customHeight="1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</sheetData>
  <sheetProtection algorithmName="SHA-512" hashValue="B1LWOsD/1Ovj21GcmF3O1glsnWVUFAoB4YdP7yj71RpguovuBTfSgPqrR7+n31ns155yZs/5J/OW0IYSdWSxgw==" saltValue="ZQh39cVdhO4HtO51KkxzIUlp+czEwagTDQxBin5urcLdUK8c9TZqrDWRGY7pbhnGlELmM5xx5qUFBoQqN/R8uw==" spinCount="100000" sheet="1" objects="1" scenarios="1" formatColumns="0" formatRows="0" autoFilter="0"/>
  <autoFilter ref="C125:K129" xr:uid="{00000000-0009-0000-0000-00001D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B87DD-D13E-488C-902B-35B15F0883E7}">
  <sheetPr>
    <pageSetUpPr autoPageBreaks="0"/>
  </sheetPr>
  <dimension ref="B2:J39"/>
  <sheetViews>
    <sheetView zoomScaleNormal="100" zoomScaleSheetLayoutView="100" workbookViewId="0">
      <selection activeCell="K124" sqref="K124:AF124"/>
    </sheetView>
  </sheetViews>
  <sheetFormatPr defaultRowHeight="12.75"/>
  <cols>
    <col min="1" max="1" width="9.33203125" style="172"/>
    <col min="2" max="2" width="57" style="176" customWidth="1"/>
    <col min="3" max="3" width="7.83203125" style="173" customWidth="1"/>
    <col min="4" max="4" width="10.1640625" style="175" customWidth="1"/>
    <col min="5" max="5" width="14" style="174" customWidth="1"/>
    <col min="6" max="6" width="17.33203125" style="173" customWidth="1"/>
    <col min="7" max="7" width="12.33203125" style="173" customWidth="1"/>
    <col min="8" max="8" width="18.6640625" style="173" customWidth="1"/>
    <col min="9" max="9" width="20" style="173" customWidth="1"/>
    <col min="10" max="10" width="11.83203125" style="172" bestFit="1" customWidth="1"/>
    <col min="11" max="257" width="9.33203125" style="172"/>
    <col min="258" max="258" width="57" style="172" customWidth="1"/>
    <col min="259" max="259" width="7.83203125" style="172" customWidth="1"/>
    <col min="260" max="260" width="10.1640625" style="172" customWidth="1"/>
    <col min="261" max="261" width="14" style="172" customWidth="1"/>
    <col min="262" max="262" width="17.33203125" style="172" customWidth="1"/>
    <col min="263" max="263" width="12.33203125" style="172" customWidth="1"/>
    <col min="264" max="264" width="18.6640625" style="172" customWidth="1"/>
    <col min="265" max="265" width="20" style="172" customWidth="1"/>
    <col min="266" max="266" width="11.83203125" style="172" bestFit="1" customWidth="1"/>
    <col min="267" max="513" width="9.33203125" style="172"/>
    <col min="514" max="514" width="57" style="172" customWidth="1"/>
    <col min="515" max="515" width="7.83203125" style="172" customWidth="1"/>
    <col min="516" max="516" width="10.1640625" style="172" customWidth="1"/>
    <col min="517" max="517" width="14" style="172" customWidth="1"/>
    <col min="518" max="518" width="17.33203125" style="172" customWidth="1"/>
    <col min="519" max="519" width="12.33203125" style="172" customWidth="1"/>
    <col min="520" max="520" width="18.6640625" style="172" customWidth="1"/>
    <col min="521" max="521" width="20" style="172" customWidth="1"/>
    <col min="522" max="522" width="11.83203125" style="172" bestFit="1" customWidth="1"/>
    <col min="523" max="769" width="9.33203125" style="172"/>
    <col min="770" max="770" width="57" style="172" customWidth="1"/>
    <col min="771" max="771" width="7.83203125" style="172" customWidth="1"/>
    <col min="772" max="772" width="10.1640625" style="172" customWidth="1"/>
    <col min="773" max="773" width="14" style="172" customWidth="1"/>
    <col min="774" max="774" width="17.33203125" style="172" customWidth="1"/>
    <col min="775" max="775" width="12.33203125" style="172" customWidth="1"/>
    <col min="776" max="776" width="18.6640625" style="172" customWidth="1"/>
    <col min="777" max="777" width="20" style="172" customWidth="1"/>
    <col min="778" max="778" width="11.83203125" style="172" bestFit="1" customWidth="1"/>
    <col min="779" max="1025" width="9.33203125" style="172"/>
    <col min="1026" max="1026" width="57" style="172" customWidth="1"/>
    <col min="1027" max="1027" width="7.83203125" style="172" customWidth="1"/>
    <col min="1028" max="1028" width="10.1640625" style="172" customWidth="1"/>
    <col min="1029" max="1029" width="14" style="172" customWidth="1"/>
    <col min="1030" max="1030" width="17.33203125" style="172" customWidth="1"/>
    <col min="1031" max="1031" width="12.33203125" style="172" customWidth="1"/>
    <col min="1032" max="1032" width="18.6640625" style="172" customWidth="1"/>
    <col min="1033" max="1033" width="20" style="172" customWidth="1"/>
    <col min="1034" max="1034" width="11.83203125" style="172" bestFit="1" customWidth="1"/>
    <col min="1035" max="1281" width="9.33203125" style="172"/>
    <col min="1282" max="1282" width="57" style="172" customWidth="1"/>
    <col min="1283" max="1283" width="7.83203125" style="172" customWidth="1"/>
    <col min="1284" max="1284" width="10.1640625" style="172" customWidth="1"/>
    <col min="1285" max="1285" width="14" style="172" customWidth="1"/>
    <col min="1286" max="1286" width="17.33203125" style="172" customWidth="1"/>
    <col min="1287" max="1287" width="12.33203125" style="172" customWidth="1"/>
    <col min="1288" max="1288" width="18.6640625" style="172" customWidth="1"/>
    <col min="1289" max="1289" width="20" style="172" customWidth="1"/>
    <col min="1290" max="1290" width="11.83203125" style="172" bestFit="1" customWidth="1"/>
    <col min="1291" max="1537" width="9.33203125" style="172"/>
    <col min="1538" max="1538" width="57" style="172" customWidth="1"/>
    <col min="1539" max="1539" width="7.83203125" style="172" customWidth="1"/>
    <col min="1540" max="1540" width="10.1640625" style="172" customWidth="1"/>
    <col min="1541" max="1541" width="14" style="172" customWidth="1"/>
    <col min="1542" max="1542" width="17.33203125" style="172" customWidth="1"/>
    <col min="1543" max="1543" width="12.33203125" style="172" customWidth="1"/>
    <col min="1544" max="1544" width="18.6640625" style="172" customWidth="1"/>
    <col min="1545" max="1545" width="20" style="172" customWidth="1"/>
    <col min="1546" max="1546" width="11.83203125" style="172" bestFit="1" customWidth="1"/>
    <col min="1547" max="1793" width="9.33203125" style="172"/>
    <col min="1794" max="1794" width="57" style="172" customWidth="1"/>
    <col min="1795" max="1795" width="7.83203125" style="172" customWidth="1"/>
    <col min="1796" max="1796" width="10.1640625" style="172" customWidth="1"/>
    <col min="1797" max="1797" width="14" style="172" customWidth="1"/>
    <col min="1798" max="1798" width="17.33203125" style="172" customWidth="1"/>
    <col min="1799" max="1799" width="12.33203125" style="172" customWidth="1"/>
    <col min="1800" max="1800" width="18.6640625" style="172" customWidth="1"/>
    <col min="1801" max="1801" width="20" style="172" customWidth="1"/>
    <col min="1802" max="1802" width="11.83203125" style="172" bestFit="1" customWidth="1"/>
    <col min="1803" max="2049" width="9.33203125" style="172"/>
    <col min="2050" max="2050" width="57" style="172" customWidth="1"/>
    <col min="2051" max="2051" width="7.83203125" style="172" customWidth="1"/>
    <col min="2052" max="2052" width="10.1640625" style="172" customWidth="1"/>
    <col min="2053" max="2053" width="14" style="172" customWidth="1"/>
    <col min="2054" max="2054" width="17.33203125" style="172" customWidth="1"/>
    <col min="2055" max="2055" width="12.33203125" style="172" customWidth="1"/>
    <col min="2056" max="2056" width="18.6640625" style="172" customWidth="1"/>
    <col min="2057" max="2057" width="20" style="172" customWidth="1"/>
    <col min="2058" max="2058" width="11.83203125" style="172" bestFit="1" customWidth="1"/>
    <col min="2059" max="2305" width="9.33203125" style="172"/>
    <col min="2306" max="2306" width="57" style="172" customWidth="1"/>
    <col min="2307" max="2307" width="7.83203125" style="172" customWidth="1"/>
    <col min="2308" max="2308" width="10.1640625" style="172" customWidth="1"/>
    <col min="2309" max="2309" width="14" style="172" customWidth="1"/>
    <col min="2310" max="2310" width="17.33203125" style="172" customWidth="1"/>
    <col min="2311" max="2311" width="12.33203125" style="172" customWidth="1"/>
    <col min="2312" max="2312" width="18.6640625" style="172" customWidth="1"/>
    <col min="2313" max="2313" width="20" style="172" customWidth="1"/>
    <col min="2314" max="2314" width="11.83203125" style="172" bestFit="1" customWidth="1"/>
    <col min="2315" max="2561" width="9.33203125" style="172"/>
    <col min="2562" max="2562" width="57" style="172" customWidth="1"/>
    <col min="2563" max="2563" width="7.83203125" style="172" customWidth="1"/>
    <col min="2564" max="2564" width="10.1640625" style="172" customWidth="1"/>
    <col min="2565" max="2565" width="14" style="172" customWidth="1"/>
    <col min="2566" max="2566" width="17.33203125" style="172" customWidth="1"/>
    <col min="2567" max="2567" width="12.33203125" style="172" customWidth="1"/>
    <col min="2568" max="2568" width="18.6640625" style="172" customWidth="1"/>
    <col min="2569" max="2569" width="20" style="172" customWidth="1"/>
    <col min="2570" max="2570" width="11.83203125" style="172" bestFit="1" customWidth="1"/>
    <col min="2571" max="2817" width="9.33203125" style="172"/>
    <col min="2818" max="2818" width="57" style="172" customWidth="1"/>
    <col min="2819" max="2819" width="7.83203125" style="172" customWidth="1"/>
    <col min="2820" max="2820" width="10.1640625" style="172" customWidth="1"/>
    <col min="2821" max="2821" width="14" style="172" customWidth="1"/>
    <col min="2822" max="2822" width="17.33203125" style="172" customWidth="1"/>
    <col min="2823" max="2823" width="12.33203125" style="172" customWidth="1"/>
    <col min="2824" max="2824" width="18.6640625" style="172" customWidth="1"/>
    <col min="2825" max="2825" width="20" style="172" customWidth="1"/>
    <col min="2826" max="2826" width="11.83203125" style="172" bestFit="1" customWidth="1"/>
    <col min="2827" max="3073" width="9.33203125" style="172"/>
    <col min="3074" max="3074" width="57" style="172" customWidth="1"/>
    <col min="3075" max="3075" width="7.83203125" style="172" customWidth="1"/>
    <col min="3076" max="3076" width="10.1640625" style="172" customWidth="1"/>
    <col min="3077" max="3077" width="14" style="172" customWidth="1"/>
    <col min="3078" max="3078" width="17.33203125" style="172" customWidth="1"/>
    <col min="3079" max="3079" width="12.33203125" style="172" customWidth="1"/>
    <col min="3080" max="3080" width="18.6640625" style="172" customWidth="1"/>
    <col min="3081" max="3081" width="20" style="172" customWidth="1"/>
    <col min="3082" max="3082" width="11.83203125" style="172" bestFit="1" customWidth="1"/>
    <col min="3083" max="3329" width="9.33203125" style="172"/>
    <col min="3330" max="3330" width="57" style="172" customWidth="1"/>
    <col min="3331" max="3331" width="7.83203125" style="172" customWidth="1"/>
    <col min="3332" max="3332" width="10.1640625" style="172" customWidth="1"/>
    <col min="3333" max="3333" width="14" style="172" customWidth="1"/>
    <col min="3334" max="3334" width="17.33203125" style="172" customWidth="1"/>
    <col min="3335" max="3335" width="12.33203125" style="172" customWidth="1"/>
    <col min="3336" max="3336" width="18.6640625" style="172" customWidth="1"/>
    <col min="3337" max="3337" width="20" style="172" customWidth="1"/>
    <col min="3338" max="3338" width="11.83203125" style="172" bestFit="1" customWidth="1"/>
    <col min="3339" max="3585" width="9.33203125" style="172"/>
    <col min="3586" max="3586" width="57" style="172" customWidth="1"/>
    <col min="3587" max="3587" width="7.83203125" style="172" customWidth="1"/>
    <col min="3588" max="3588" width="10.1640625" style="172" customWidth="1"/>
    <col min="3589" max="3589" width="14" style="172" customWidth="1"/>
    <col min="3590" max="3590" width="17.33203125" style="172" customWidth="1"/>
    <col min="3591" max="3591" width="12.33203125" style="172" customWidth="1"/>
    <col min="3592" max="3592" width="18.6640625" style="172" customWidth="1"/>
    <col min="3593" max="3593" width="20" style="172" customWidth="1"/>
    <col min="3594" max="3594" width="11.83203125" style="172" bestFit="1" customWidth="1"/>
    <col min="3595" max="3841" width="9.33203125" style="172"/>
    <col min="3842" max="3842" width="57" style="172" customWidth="1"/>
    <col min="3843" max="3843" width="7.83203125" style="172" customWidth="1"/>
    <col min="3844" max="3844" width="10.1640625" style="172" customWidth="1"/>
    <col min="3845" max="3845" width="14" style="172" customWidth="1"/>
    <col min="3846" max="3846" width="17.33203125" style="172" customWidth="1"/>
    <col min="3847" max="3847" width="12.33203125" style="172" customWidth="1"/>
    <col min="3848" max="3848" width="18.6640625" style="172" customWidth="1"/>
    <col min="3849" max="3849" width="20" style="172" customWidth="1"/>
    <col min="3850" max="3850" width="11.83203125" style="172" bestFit="1" customWidth="1"/>
    <col min="3851" max="4097" width="9.33203125" style="172"/>
    <col min="4098" max="4098" width="57" style="172" customWidth="1"/>
    <col min="4099" max="4099" width="7.83203125" style="172" customWidth="1"/>
    <col min="4100" max="4100" width="10.1640625" style="172" customWidth="1"/>
    <col min="4101" max="4101" width="14" style="172" customWidth="1"/>
    <col min="4102" max="4102" width="17.33203125" style="172" customWidth="1"/>
    <col min="4103" max="4103" width="12.33203125" style="172" customWidth="1"/>
    <col min="4104" max="4104" width="18.6640625" style="172" customWidth="1"/>
    <col min="4105" max="4105" width="20" style="172" customWidth="1"/>
    <col min="4106" max="4106" width="11.83203125" style="172" bestFit="1" customWidth="1"/>
    <col min="4107" max="4353" width="9.33203125" style="172"/>
    <col min="4354" max="4354" width="57" style="172" customWidth="1"/>
    <col min="4355" max="4355" width="7.83203125" style="172" customWidth="1"/>
    <col min="4356" max="4356" width="10.1640625" style="172" customWidth="1"/>
    <col min="4357" max="4357" width="14" style="172" customWidth="1"/>
    <col min="4358" max="4358" width="17.33203125" style="172" customWidth="1"/>
    <col min="4359" max="4359" width="12.33203125" style="172" customWidth="1"/>
    <col min="4360" max="4360" width="18.6640625" style="172" customWidth="1"/>
    <col min="4361" max="4361" width="20" style="172" customWidth="1"/>
    <col min="4362" max="4362" width="11.83203125" style="172" bestFit="1" customWidth="1"/>
    <col min="4363" max="4609" width="9.33203125" style="172"/>
    <col min="4610" max="4610" width="57" style="172" customWidth="1"/>
    <col min="4611" max="4611" width="7.83203125" style="172" customWidth="1"/>
    <col min="4612" max="4612" width="10.1640625" style="172" customWidth="1"/>
    <col min="4613" max="4613" width="14" style="172" customWidth="1"/>
    <col min="4614" max="4614" width="17.33203125" style="172" customWidth="1"/>
    <col min="4615" max="4615" width="12.33203125" style="172" customWidth="1"/>
    <col min="4616" max="4616" width="18.6640625" style="172" customWidth="1"/>
    <col min="4617" max="4617" width="20" style="172" customWidth="1"/>
    <col min="4618" max="4618" width="11.83203125" style="172" bestFit="1" customWidth="1"/>
    <col min="4619" max="4865" width="9.33203125" style="172"/>
    <col min="4866" max="4866" width="57" style="172" customWidth="1"/>
    <col min="4867" max="4867" width="7.83203125" style="172" customWidth="1"/>
    <col min="4868" max="4868" width="10.1640625" style="172" customWidth="1"/>
    <col min="4869" max="4869" width="14" style="172" customWidth="1"/>
    <col min="4870" max="4870" width="17.33203125" style="172" customWidth="1"/>
    <col min="4871" max="4871" width="12.33203125" style="172" customWidth="1"/>
    <col min="4872" max="4872" width="18.6640625" style="172" customWidth="1"/>
    <col min="4873" max="4873" width="20" style="172" customWidth="1"/>
    <col min="4874" max="4874" width="11.83203125" style="172" bestFit="1" customWidth="1"/>
    <col min="4875" max="5121" width="9.33203125" style="172"/>
    <col min="5122" max="5122" width="57" style="172" customWidth="1"/>
    <col min="5123" max="5123" width="7.83203125" style="172" customWidth="1"/>
    <col min="5124" max="5124" width="10.1640625" style="172" customWidth="1"/>
    <col min="5125" max="5125" width="14" style="172" customWidth="1"/>
    <col min="5126" max="5126" width="17.33203125" style="172" customWidth="1"/>
    <col min="5127" max="5127" width="12.33203125" style="172" customWidth="1"/>
    <col min="5128" max="5128" width="18.6640625" style="172" customWidth="1"/>
    <col min="5129" max="5129" width="20" style="172" customWidth="1"/>
    <col min="5130" max="5130" width="11.83203125" style="172" bestFit="1" customWidth="1"/>
    <col min="5131" max="5377" width="9.33203125" style="172"/>
    <col min="5378" max="5378" width="57" style="172" customWidth="1"/>
    <col min="5379" max="5379" width="7.83203125" style="172" customWidth="1"/>
    <col min="5380" max="5380" width="10.1640625" style="172" customWidth="1"/>
    <col min="5381" max="5381" width="14" style="172" customWidth="1"/>
    <col min="5382" max="5382" width="17.33203125" style="172" customWidth="1"/>
    <col min="5383" max="5383" width="12.33203125" style="172" customWidth="1"/>
    <col min="5384" max="5384" width="18.6640625" style="172" customWidth="1"/>
    <col min="5385" max="5385" width="20" style="172" customWidth="1"/>
    <col min="5386" max="5386" width="11.83203125" style="172" bestFit="1" customWidth="1"/>
    <col min="5387" max="5633" width="9.33203125" style="172"/>
    <col min="5634" max="5634" width="57" style="172" customWidth="1"/>
    <col min="5635" max="5635" width="7.83203125" style="172" customWidth="1"/>
    <col min="5636" max="5636" width="10.1640625" style="172" customWidth="1"/>
    <col min="5637" max="5637" width="14" style="172" customWidth="1"/>
    <col min="5638" max="5638" width="17.33203125" style="172" customWidth="1"/>
    <col min="5639" max="5639" width="12.33203125" style="172" customWidth="1"/>
    <col min="5640" max="5640" width="18.6640625" style="172" customWidth="1"/>
    <col min="5641" max="5641" width="20" style="172" customWidth="1"/>
    <col min="5642" max="5642" width="11.83203125" style="172" bestFit="1" customWidth="1"/>
    <col min="5643" max="5889" width="9.33203125" style="172"/>
    <col min="5890" max="5890" width="57" style="172" customWidth="1"/>
    <col min="5891" max="5891" width="7.83203125" style="172" customWidth="1"/>
    <col min="5892" max="5892" width="10.1640625" style="172" customWidth="1"/>
    <col min="5893" max="5893" width="14" style="172" customWidth="1"/>
    <col min="5894" max="5894" width="17.33203125" style="172" customWidth="1"/>
    <col min="5895" max="5895" width="12.33203125" style="172" customWidth="1"/>
    <col min="5896" max="5896" width="18.6640625" style="172" customWidth="1"/>
    <col min="5897" max="5897" width="20" style="172" customWidth="1"/>
    <col min="5898" max="5898" width="11.83203125" style="172" bestFit="1" customWidth="1"/>
    <col min="5899" max="6145" width="9.33203125" style="172"/>
    <col min="6146" max="6146" width="57" style="172" customWidth="1"/>
    <col min="6147" max="6147" width="7.83203125" style="172" customWidth="1"/>
    <col min="6148" max="6148" width="10.1640625" style="172" customWidth="1"/>
    <col min="6149" max="6149" width="14" style="172" customWidth="1"/>
    <col min="6150" max="6150" width="17.33203125" style="172" customWidth="1"/>
    <col min="6151" max="6151" width="12.33203125" style="172" customWidth="1"/>
    <col min="6152" max="6152" width="18.6640625" style="172" customWidth="1"/>
    <col min="6153" max="6153" width="20" style="172" customWidth="1"/>
    <col min="6154" max="6154" width="11.83203125" style="172" bestFit="1" customWidth="1"/>
    <col min="6155" max="6401" width="9.33203125" style="172"/>
    <col min="6402" max="6402" width="57" style="172" customWidth="1"/>
    <col min="6403" max="6403" width="7.83203125" style="172" customWidth="1"/>
    <col min="6404" max="6404" width="10.1640625" style="172" customWidth="1"/>
    <col min="6405" max="6405" width="14" style="172" customWidth="1"/>
    <col min="6406" max="6406" width="17.33203125" style="172" customWidth="1"/>
    <col min="6407" max="6407" width="12.33203125" style="172" customWidth="1"/>
    <col min="6408" max="6408" width="18.6640625" style="172" customWidth="1"/>
    <col min="6409" max="6409" width="20" style="172" customWidth="1"/>
    <col min="6410" max="6410" width="11.83203125" style="172" bestFit="1" customWidth="1"/>
    <col min="6411" max="6657" width="9.33203125" style="172"/>
    <col min="6658" max="6658" width="57" style="172" customWidth="1"/>
    <col min="6659" max="6659" width="7.83203125" style="172" customWidth="1"/>
    <col min="6660" max="6660" width="10.1640625" style="172" customWidth="1"/>
    <col min="6661" max="6661" width="14" style="172" customWidth="1"/>
    <col min="6662" max="6662" width="17.33203125" style="172" customWidth="1"/>
    <col min="6663" max="6663" width="12.33203125" style="172" customWidth="1"/>
    <col min="6664" max="6664" width="18.6640625" style="172" customWidth="1"/>
    <col min="6665" max="6665" width="20" style="172" customWidth="1"/>
    <col min="6666" max="6666" width="11.83203125" style="172" bestFit="1" customWidth="1"/>
    <col min="6667" max="6913" width="9.33203125" style="172"/>
    <col min="6914" max="6914" width="57" style="172" customWidth="1"/>
    <col min="6915" max="6915" width="7.83203125" style="172" customWidth="1"/>
    <col min="6916" max="6916" width="10.1640625" style="172" customWidth="1"/>
    <col min="6917" max="6917" width="14" style="172" customWidth="1"/>
    <col min="6918" max="6918" width="17.33203125" style="172" customWidth="1"/>
    <col min="6919" max="6919" width="12.33203125" style="172" customWidth="1"/>
    <col min="6920" max="6920" width="18.6640625" style="172" customWidth="1"/>
    <col min="6921" max="6921" width="20" style="172" customWidth="1"/>
    <col min="6922" max="6922" width="11.83203125" style="172" bestFit="1" customWidth="1"/>
    <col min="6923" max="7169" width="9.33203125" style="172"/>
    <col min="7170" max="7170" width="57" style="172" customWidth="1"/>
    <col min="7171" max="7171" width="7.83203125" style="172" customWidth="1"/>
    <col min="7172" max="7172" width="10.1640625" style="172" customWidth="1"/>
    <col min="7173" max="7173" width="14" style="172" customWidth="1"/>
    <col min="7174" max="7174" width="17.33203125" style="172" customWidth="1"/>
    <col min="7175" max="7175" width="12.33203125" style="172" customWidth="1"/>
    <col min="7176" max="7176" width="18.6640625" style="172" customWidth="1"/>
    <col min="7177" max="7177" width="20" style="172" customWidth="1"/>
    <col min="7178" max="7178" width="11.83203125" style="172" bestFit="1" customWidth="1"/>
    <col min="7179" max="7425" width="9.33203125" style="172"/>
    <col min="7426" max="7426" width="57" style="172" customWidth="1"/>
    <col min="7427" max="7427" width="7.83203125" style="172" customWidth="1"/>
    <col min="7428" max="7428" width="10.1640625" style="172" customWidth="1"/>
    <col min="7429" max="7429" width="14" style="172" customWidth="1"/>
    <col min="7430" max="7430" width="17.33203125" style="172" customWidth="1"/>
    <col min="7431" max="7431" width="12.33203125" style="172" customWidth="1"/>
    <col min="7432" max="7432" width="18.6640625" style="172" customWidth="1"/>
    <col min="7433" max="7433" width="20" style="172" customWidth="1"/>
    <col min="7434" max="7434" width="11.83203125" style="172" bestFit="1" customWidth="1"/>
    <col min="7435" max="7681" width="9.33203125" style="172"/>
    <col min="7682" max="7682" width="57" style="172" customWidth="1"/>
    <col min="7683" max="7683" width="7.83203125" style="172" customWidth="1"/>
    <col min="7684" max="7684" width="10.1640625" style="172" customWidth="1"/>
    <col min="7685" max="7685" width="14" style="172" customWidth="1"/>
    <col min="7686" max="7686" width="17.33203125" style="172" customWidth="1"/>
    <col min="7687" max="7687" width="12.33203125" style="172" customWidth="1"/>
    <col min="7688" max="7688" width="18.6640625" style="172" customWidth="1"/>
    <col min="7689" max="7689" width="20" style="172" customWidth="1"/>
    <col min="7690" max="7690" width="11.83203125" style="172" bestFit="1" customWidth="1"/>
    <col min="7691" max="7937" width="9.33203125" style="172"/>
    <col min="7938" max="7938" width="57" style="172" customWidth="1"/>
    <col min="7939" max="7939" width="7.83203125" style="172" customWidth="1"/>
    <col min="7940" max="7940" width="10.1640625" style="172" customWidth="1"/>
    <col min="7941" max="7941" width="14" style="172" customWidth="1"/>
    <col min="7942" max="7942" width="17.33203125" style="172" customWidth="1"/>
    <col min="7943" max="7943" width="12.33203125" style="172" customWidth="1"/>
    <col min="7944" max="7944" width="18.6640625" style="172" customWidth="1"/>
    <col min="7945" max="7945" width="20" style="172" customWidth="1"/>
    <col min="7946" max="7946" width="11.83203125" style="172" bestFit="1" customWidth="1"/>
    <col min="7947" max="8193" width="9.33203125" style="172"/>
    <col min="8194" max="8194" width="57" style="172" customWidth="1"/>
    <col min="8195" max="8195" width="7.83203125" style="172" customWidth="1"/>
    <col min="8196" max="8196" width="10.1640625" style="172" customWidth="1"/>
    <col min="8197" max="8197" width="14" style="172" customWidth="1"/>
    <col min="8198" max="8198" width="17.33203125" style="172" customWidth="1"/>
    <col min="8199" max="8199" width="12.33203125" style="172" customWidth="1"/>
    <col min="8200" max="8200" width="18.6640625" style="172" customWidth="1"/>
    <col min="8201" max="8201" width="20" style="172" customWidth="1"/>
    <col min="8202" max="8202" width="11.83203125" style="172" bestFit="1" customWidth="1"/>
    <col min="8203" max="8449" width="9.33203125" style="172"/>
    <col min="8450" max="8450" width="57" style="172" customWidth="1"/>
    <col min="8451" max="8451" width="7.83203125" style="172" customWidth="1"/>
    <col min="8452" max="8452" width="10.1640625" style="172" customWidth="1"/>
    <col min="8453" max="8453" width="14" style="172" customWidth="1"/>
    <col min="8454" max="8454" width="17.33203125" style="172" customWidth="1"/>
    <col min="8455" max="8455" width="12.33203125" style="172" customWidth="1"/>
    <col min="8456" max="8456" width="18.6640625" style="172" customWidth="1"/>
    <col min="8457" max="8457" width="20" style="172" customWidth="1"/>
    <col min="8458" max="8458" width="11.83203125" style="172" bestFit="1" customWidth="1"/>
    <col min="8459" max="8705" width="9.33203125" style="172"/>
    <col min="8706" max="8706" width="57" style="172" customWidth="1"/>
    <col min="8707" max="8707" width="7.83203125" style="172" customWidth="1"/>
    <col min="8708" max="8708" width="10.1640625" style="172" customWidth="1"/>
    <col min="8709" max="8709" width="14" style="172" customWidth="1"/>
    <col min="8710" max="8710" width="17.33203125" style="172" customWidth="1"/>
    <col min="8711" max="8711" width="12.33203125" style="172" customWidth="1"/>
    <col min="8712" max="8712" width="18.6640625" style="172" customWidth="1"/>
    <col min="8713" max="8713" width="20" style="172" customWidth="1"/>
    <col min="8714" max="8714" width="11.83203125" style="172" bestFit="1" customWidth="1"/>
    <col min="8715" max="8961" width="9.33203125" style="172"/>
    <col min="8962" max="8962" width="57" style="172" customWidth="1"/>
    <col min="8963" max="8963" width="7.83203125" style="172" customWidth="1"/>
    <col min="8964" max="8964" width="10.1640625" style="172" customWidth="1"/>
    <col min="8965" max="8965" width="14" style="172" customWidth="1"/>
    <col min="8966" max="8966" width="17.33203125" style="172" customWidth="1"/>
    <col min="8967" max="8967" width="12.33203125" style="172" customWidth="1"/>
    <col min="8968" max="8968" width="18.6640625" style="172" customWidth="1"/>
    <col min="8969" max="8969" width="20" style="172" customWidth="1"/>
    <col min="8970" max="8970" width="11.83203125" style="172" bestFit="1" customWidth="1"/>
    <col min="8971" max="9217" width="9.33203125" style="172"/>
    <col min="9218" max="9218" width="57" style="172" customWidth="1"/>
    <col min="9219" max="9219" width="7.83203125" style="172" customWidth="1"/>
    <col min="9220" max="9220" width="10.1640625" style="172" customWidth="1"/>
    <col min="9221" max="9221" width="14" style="172" customWidth="1"/>
    <col min="9222" max="9222" width="17.33203125" style="172" customWidth="1"/>
    <col min="9223" max="9223" width="12.33203125" style="172" customWidth="1"/>
    <col min="9224" max="9224" width="18.6640625" style="172" customWidth="1"/>
    <col min="9225" max="9225" width="20" style="172" customWidth="1"/>
    <col min="9226" max="9226" width="11.83203125" style="172" bestFit="1" customWidth="1"/>
    <col min="9227" max="9473" width="9.33203125" style="172"/>
    <col min="9474" max="9474" width="57" style="172" customWidth="1"/>
    <col min="9475" max="9475" width="7.83203125" style="172" customWidth="1"/>
    <col min="9476" max="9476" width="10.1640625" style="172" customWidth="1"/>
    <col min="9477" max="9477" width="14" style="172" customWidth="1"/>
    <col min="9478" max="9478" width="17.33203125" style="172" customWidth="1"/>
    <col min="9479" max="9479" width="12.33203125" style="172" customWidth="1"/>
    <col min="9480" max="9480" width="18.6640625" style="172" customWidth="1"/>
    <col min="9481" max="9481" width="20" style="172" customWidth="1"/>
    <col min="9482" max="9482" width="11.83203125" style="172" bestFit="1" customWidth="1"/>
    <col min="9483" max="9729" width="9.33203125" style="172"/>
    <col min="9730" max="9730" width="57" style="172" customWidth="1"/>
    <col min="9731" max="9731" width="7.83203125" style="172" customWidth="1"/>
    <col min="9732" max="9732" width="10.1640625" style="172" customWidth="1"/>
    <col min="9733" max="9733" width="14" style="172" customWidth="1"/>
    <col min="9734" max="9734" width="17.33203125" style="172" customWidth="1"/>
    <col min="9735" max="9735" width="12.33203125" style="172" customWidth="1"/>
    <col min="9736" max="9736" width="18.6640625" style="172" customWidth="1"/>
    <col min="9737" max="9737" width="20" style="172" customWidth="1"/>
    <col min="9738" max="9738" width="11.83203125" style="172" bestFit="1" customWidth="1"/>
    <col min="9739" max="9985" width="9.33203125" style="172"/>
    <col min="9986" max="9986" width="57" style="172" customWidth="1"/>
    <col min="9987" max="9987" width="7.83203125" style="172" customWidth="1"/>
    <col min="9988" max="9988" width="10.1640625" style="172" customWidth="1"/>
    <col min="9989" max="9989" width="14" style="172" customWidth="1"/>
    <col min="9990" max="9990" width="17.33203125" style="172" customWidth="1"/>
    <col min="9991" max="9991" width="12.33203125" style="172" customWidth="1"/>
    <col min="9992" max="9992" width="18.6640625" style="172" customWidth="1"/>
    <col min="9993" max="9993" width="20" style="172" customWidth="1"/>
    <col min="9994" max="9994" width="11.83203125" style="172" bestFit="1" customWidth="1"/>
    <col min="9995" max="10241" width="9.33203125" style="172"/>
    <col min="10242" max="10242" width="57" style="172" customWidth="1"/>
    <col min="10243" max="10243" width="7.83203125" style="172" customWidth="1"/>
    <col min="10244" max="10244" width="10.1640625" style="172" customWidth="1"/>
    <col min="10245" max="10245" width="14" style="172" customWidth="1"/>
    <col min="10246" max="10246" width="17.33203125" style="172" customWidth="1"/>
    <col min="10247" max="10247" width="12.33203125" style="172" customWidth="1"/>
    <col min="10248" max="10248" width="18.6640625" style="172" customWidth="1"/>
    <col min="10249" max="10249" width="20" style="172" customWidth="1"/>
    <col min="10250" max="10250" width="11.83203125" style="172" bestFit="1" customWidth="1"/>
    <col min="10251" max="10497" width="9.33203125" style="172"/>
    <col min="10498" max="10498" width="57" style="172" customWidth="1"/>
    <col min="10499" max="10499" width="7.83203125" style="172" customWidth="1"/>
    <col min="10500" max="10500" width="10.1640625" style="172" customWidth="1"/>
    <col min="10501" max="10501" width="14" style="172" customWidth="1"/>
    <col min="10502" max="10502" width="17.33203125" style="172" customWidth="1"/>
    <col min="10503" max="10503" width="12.33203125" style="172" customWidth="1"/>
    <col min="10504" max="10504" width="18.6640625" style="172" customWidth="1"/>
    <col min="10505" max="10505" width="20" style="172" customWidth="1"/>
    <col min="10506" max="10506" width="11.83203125" style="172" bestFit="1" customWidth="1"/>
    <col min="10507" max="10753" width="9.33203125" style="172"/>
    <col min="10754" max="10754" width="57" style="172" customWidth="1"/>
    <col min="10755" max="10755" width="7.83203125" style="172" customWidth="1"/>
    <col min="10756" max="10756" width="10.1640625" style="172" customWidth="1"/>
    <col min="10757" max="10757" width="14" style="172" customWidth="1"/>
    <col min="10758" max="10758" width="17.33203125" style="172" customWidth="1"/>
    <col min="10759" max="10759" width="12.33203125" style="172" customWidth="1"/>
    <col min="10760" max="10760" width="18.6640625" style="172" customWidth="1"/>
    <col min="10761" max="10761" width="20" style="172" customWidth="1"/>
    <col min="10762" max="10762" width="11.83203125" style="172" bestFit="1" customWidth="1"/>
    <col min="10763" max="11009" width="9.33203125" style="172"/>
    <col min="11010" max="11010" width="57" style="172" customWidth="1"/>
    <col min="11011" max="11011" width="7.83203125" style="172" customWidth="1"/>
    <col min="11012" max="11012" width="10.1640625" style="172" customWidth="1"/>
    <col min="11013" max="11013" width="14" style="172" customWidth="1"/>
    <col min="11014" max="11014" width="17.33203125" style="172" customWidth="1"/>
    <col min="11015" max="11015" width="12.33203125" style="172" customWidth="1"/>
    <col min="11016" max="11016" width="18.6640625" style="172" customWidth="1"/>
    <col min="11017" max="11017" width="20" style="172" customWidth="1"/>
    <col min="11018" max="11018" width="11.83203125" style="172" bestFit="1" customWidth="1"/>
    <col min="11019" max="11265" width="9.33203125" style="172"/>
    <col min="11266" max="11266" width="57" style="172" customWidth="1"/>
    <col min="11267" max="11267" width="7.83203125" style="172" customWidth="1"/>
    <col min="11268" max="11268" width="10.1640625" style="172" customWidth="1"/>
    <col min="11269" max="11269" width="14" style="172" customWidth="1"/>
    <col min="11270" max="11270" width="17.33203125" style="172" customWidth="1"/>
    <col min="11271" max="11271" width="12.33203125" style="172" customWidth="1"/>
    <col min="11272" max="11272" width="18.6640625" style="172" customWidth="1"/>
    <col min="11273" max="11273" width="20" style="172" customWidth="1"/>
    <col min="11274" max="11274" width="11.83203125" style="172" bestFit="1" customWidth="1"/>
    <col min="11275" max="11521" width="9.33203125" style="172"/>
    <col min="11522" max="11522" width="57" style="172" customWidth="1"/>
    <col min="11523" max="11523" width="7.83203125" style="172" customWidth="1"/>
    <col min="11524" max="11524" width="10.1640625" style="172" customWidth="1"/>
    <col min="11525" max="11525" width="14" style="172" customWidth="1"/>
    <col min="11526" max="11526" width="17.33203125" style="172" customWidth="1"/>
    <col min="11527" max="11527" width="12.33203125" style="172" customWidth="1"/>
    <col min="11528" max="11528" width="18.6640625" style="172" customWidth="1"/>
    <col min="11529" max="11529" width="20" style="172" customWidth="1"/>
    <col min="11530" max="11530" width="11.83203125" style="172" bestFit="1" customWidth="1"/>
    <col min="11531" max="11777" width="9.33203125" style="172"/>
    <col min="11778" max="11778" width="57" style="172" customWidth="1"/>
    <col min="11779" max="11779" width="7.83203125" style="172" customWidth="1"/>
    <col min="11780" max="11780" width="10.1640625" style="172" customWidth="1"/>
    <col min="11781" max="11781" width="14" style="172" customWidth="1"/>
    <col min="11782" max="11782" width="17.33203125" style="172" customWidth="1"/>
    <col min="11783" max="11783" width="12.33203125" style="172" customWidth="1"/>
    <col min="11784" max="11784" width="18.6640625" style="172" customWidth="1"/>
    <col min="11785" max="11785" width="20" style="172" customWidth="1"/>
    <col min="11786" max="11786" width="11.83203125" style="172" bestFit="1" customWidth="1"/>
    <col min="11787" max="12033" width="9.33203125" style="172"/>
    <col min="12034" max="12034" width="57" style="172" customWidth="1"/>
    <col min="12035" max="12035" width="7.83203125" style="172" customWidth="1"/>
    <col min="12036" max="12036" width="10.1640625" style="172" customWidth="1"/>
    <col min="12037" max="12037" width="14" style="172" customWidth="1"/>
    <col min="12038" max="12038" width="17.33203125" style="172" customWidth="1"/>
    <col min="12039" max="12039" width="12.33203125" style="172" customWidth="1"/>
    <col min="12040" max="12040" width="18.6640625" style="172" customWidth="1"/>
    <col min="12041" max="12041" width="20" style="172" customWidth="1"/>
    <col min="12042" max="12042" width="11.83203125" style="172" bestFit="1" customWidth="1"/>
    <col min="12043" max="12289" width="9.33203125" style="172"/>
    <col min="12290" max="12290" width="57" style="172" customWidth="1"/>
    <col min="12291" max="12291" width="7.83203125" style="172" customWidth="1"/>
    <col min="12292" max="12292" width="10.1640625" style="172" customWidth="1"/>
    <col min="12293" max="12293" width="14" style="172" customWidth="1"/>
    <col min="12294" max="12294" width="17.33203125" style="172" customWidth="1"/>
    <col min="12295" max="12295" width="12.33203125" style="172" customWidth="1"/>
    <col min="12296" max="12296" width="18.6640625" style="172" customWidth="1"/>
    <col min="12297" max="12297" width="20" style="172" customWidth="1"/>
    <col min="12298" max="12298" width="11.83203125" style="172" bestFit="1" customWidth="1"/>
    <col min="12299" max="12545" width="9.33203125" style="172"/>
    <col min="12546" max="12546" width="57" style="172" customWidth="1"/>
    <col min="12547" max="12547" width="7.83203125" style="172" customWidth="1"/>
    <col min="12548" max="12548" width="10.1640625" style="172" customWidth="1"/>
    <col min="12549" max="12549" width="14" style="172" customWidth="1"/>
    <col min="12550" max="12550" width="17.33203125" style="172" customWidth="1"/>
    <col min="12551" max="12551" width="12.33203125" style="172" customWidth="1"/>
    <col min="12552" max="12552" width="18.6640625" style="172" customWidth="1"/>
    <col min="12553" max="12553" width="20" style="172" customWidth="1"/>
    <col min="12554" max="12554" width="11.83203125" style="172" bestFit="1" customWidth="1"/>
    <col min="12555" max="12801" width="9.33203125" style="172"/>
    <col min="12802" max="12802" width="57" style="172" customWidth="1"/>
    <col min="12803" max="12803" width="7.83203125" style="172" customWidth="1"/>
    <col min="12804" max="12804" width="10.1640625" style="172" customWidth="1"/>
    <col min="12805" max="12805" width="14" style="172" customWidth="1"/>
    <col min="12806" max="12806" width="17.33203125" style="172" customWidth="1"/>
    <col min="12807" max="12807" width="12.33203125" style="172" customWidth="1"/>
    <col min="12808" max="12808" width="18.6640625" style="172" customWidth="1"/>
    <col min="12809" max="12809" width="20" style="172" customWidth="1"/>
    <col min="12810" max="12810" width="11.83203125" style="172" bestFit="1" customWidth="1"/>
    <col min="12811" max="13057" width="9.33203125" style="172"/>
    <col min="13058" max="13058" width="57" style="172" customWidth="1"/>
    <col min="13059" max="13059" width="7.83203125" style="172" customWidth="1"/>
    <col min="13060" max="13060" width="10.1640625" style="172" customWidth="1"/>
    <col min="13061" max="13061" width="14" style="172" customWidth="1"/>
    <col min="13062" max="13062" width="17.33203125" style="172" customWidth="1"/>
    <col min="13063" max="13063" width="12.33203125" style="172" customWidth="1"/>
    <col min="13064" max="13064" width="18.6640625" style="172" customWidth="1"/>
    <col min="13065" max="13065" width="20" style="172" customWidth="1"/>
    <col min="13066" max="13066" width="11.83203125" style="172" bestFit="1" customWidth="1"/>
    <col min="13067" max="13313" width="9.33203125" style="172"/>
    <col min="13314" max="13314" width="57" style="172" customWidth="1"/>
    <col min="13315" max="13315" width="7.83203125" style="172" customWidth="1"/>
    <col min="13316" max="13316" width="10.1640625" style="172" customWidth="1"/>
    <col min="13317" max="13317" width="14" style="172" customWidth="1"/>
    <col min="13318" max="13318" width="17.33203125" style="172" customWidth="1"/>
    <col min="13319" max="13319" width="12.33203125" style="172" customWidth="1"/>
    <col min="13320" max="13320" width="18.6640625" style="172" customWidth="1"/>
    <col min="13321" max="13321" width="20" style="172" customWidth="1"/>
    <col min="13322" max="13322" width="11.83203125" style="172" bestFit="1" customWidth="1"/>
    <col min="13323" max="13569" width="9.33203125" style="172"/>
    <col min="13570" max="13570" width="57" style="172" customWidth="1"/>
    <col min="13571" max="13571" width="7.83203125" style="172" customWidth="1"/>
    <col min="13572" max="13572" width="10.1640625" style="172" customWidth="1"/>
    <col min="13573" max="13573" width="14" style="172" customWidth="1"/>
    <col min="13574" max="13574" width="17.33203125" style="172" customWidth="1"/>
    <col min="13575" max="13575" width="12.33203125" style="172" customWidth="1"/>
    <col min="13576" max="13576" width="18.6640625" style="172" customWidth="1"/>
    <col min="13577" max="13577" width="20" style="172" customWidth="1"/>
    <col min="13578" max="13578" width="11.83203125" style="172" bestFit="1" customWidth="1"/>
    <col min="13579" max="13825" width="9.33203125" style="172"/>
    <col min="13826" max="13826" width="57" style="172" customWidth="1"/>
    <col min="13827" max="13827" width="7.83203125" style="172" customWidth="1"/>
    <col min="13828" max="13828" width="10.1640625" style="172" customWidth="1"/>
    <col min="13829" max="13829" width="14" style="172" customWidth="1"/>
    <col min="13830" max="13830" width="17.33203125" style="172" customWidth="1"/>
    <col min="13831" max="13831" width="12.33203125" style="172" customWidth="1"/>
    <col min="13832" max="13832" width="18.6640625" style="172" customWidth="1"/>
    <col min="13833" max="13833" width="20" style="172" customWidth="1"/>
    <col min="13834" max="13834" width="11.83203125" style="172" bestFit="1" customWidth="1"/>
    <col min="13835" max="14081" width="9.33203125" style="172"/>
    <col min="14082" max="14082" width="57" style="172" customWidth="1"/>
    <col min="14083" max="14083" width="7.83203125" style="172" customWidth="1"/>
    <col min="14084" max="14084" width="10.1640625" style="172" customWidth="1"/>
    <col min="14085" max="14085" width="14" style="172" customWidth="1"/>
    <col min="14086" max="14086" width="17.33203125" style="172" customWidth="1"/>
    <col min="14087" max="14087" width="12.33203125" style="172" customWidth="1"/>
    <col min="14088" max="14088" width="18.6640625" style="172" customWidth="1"/>
    <col min="14089" max="14089" width="20" style="172" customWidth="1"/>
    <col min="14090" max="14090" width="11.83203125" style="172" bestFit="1" customWidth="1"/>
    <col min="14091" max="14337" width="9.33203125" style="172"/>
    <col min="14338" max="14338" width="57" style="172" customWidth="1"/>
    <col min="14339" max="14339" width="7.83203125" style="172" customWidth="1"/>
    <col min="14340" max="14340" width="10.1640625" style="172" customWidth="1"/>
    <col min="14341" max="14341" width="14" style="172" customWidth="1"/>
    <col min="14342" max="14342" width="17.33203125" style="172" customWidth="1"/>
    <col min="14343" max="14343" width="12.33203125" style="172" customWidth="1"/>
    <col min="14344" max="14344" width="18.6640625" style="172" customWidth="1"/>
    <col min="14345" max="14345" width="20" style="172" customWidth="1"/>
    <col min="14346" max="14346" width="11.83203125" style="172" bestFit="1" customWidth="1"/>
    <col min="14347" max="14593" width="9.33203125" style="172"/>
    <col min="14594" max="14594" width="57" style="172" customWidth="1"/>
    <col min="14595" max="14595" width="7.83203125" style="172" customWidth="1"/>
    <col min="14596" max="14596" width="10.1640625" style="172" customWidth="1"/>
    <col min="14597" max="14597" width="14" style="172" customWidth="1"/>
    <col min="14598" max="14598" width="17.33203125" style="172" customWidth="1"/>
    <col min="14599" max="14599" width="12.33203125" style="172" customWidth="1"/>
    <col min="14600" max="14600" width="18.6640625" style="172" customWidth="1"/>
    <col min="14601" max="14601" width="20" style="172" customWidth="1"/>
    <col min="14602" max="14602" width="11.83203125" style="172" bestFit="1" customWidth="1"/>
    <col min="14603" max="14849" width="9.33203125" style="172"/>
    <col min="14850" max="14850" width="57" style="172" customWidth="1"/>
    <col min="14851" max="14851" width="7.83203125" style="172" customWidth="1"/>
    <col min="14852" max="14852" width="10.1640625" style="172" customWidth="1"/>
    <col min="14853" max="14853" width="14" style="172" customWidth="1"/>
    <col min="14854" max="14854" width="17.33203125" style="172" customWidth="1"/>
    <col min="14855" max="14855" width="12.33203125" style="172" customWidth="1"/>
    <col min="14856" max="14856" width="18.6640625" style="172" customWidth="1"/>
    <col min="14857" max="14857" width="20" style="172" customWidth="1"/>
    <col min="14858" max="14858" width="11.83203125" style="172" bestFit="1" customWidth="1"/>
    <col min="14859" max="15105" width="9.33203125" style="172"/>
    <col min="15106" max="15106" width="57" style="172" customWidth="1"/>
    <col min="15107" max="15107" width="7.83203125" style="172" customWidth="1"/>
    <col min="15108" max="15108" width="10.1640625" style="172" customWidth="1"/>
    <col min="15109" max="15109" width="14" style="172" customWidth="1"/>
    <col min="15110" max="15110" width="17.33203125" style="172" customWidth="1"/>
    <col min="15111" max="15111" width="12.33203125" style="172" customWidth="1"/>
    <col min="15112" max="15112" width="18.6640625" style="172" customWidth="1"/>
    <col min="15113" max="15113" width="20" style="172" customWidth="1"/>
    <col min="15114" max="15114" width="11.83203125" style="172" bestFit="1" customWidth="1"/>
    <col min="15115" max="15361" width="9.33203125" style="172"/>
    <col min="15362" max="15362" width="57" style="172" customWidth="1"/>
    <col min="15363" max="15363" width="7.83203125" style="172" customWidth="1"/>
    <col min="15364" max="15364" width="10.1640625" style="172" customWidth="1"/>
    <col min="15365" max="15365" width="14" style="172" customWidth="1"/>
    <col min="15366" max="15366" width="17.33203125" style="172" customWidth="1"/>
    <col min="15367" max="15367" width="12.33203125" style="172" customWidth="1"/>
    <col min="15368" max="15368" width="18.6640625" style="172" customWidth="1"/>
    <col min="15369" max="15369" width="20" style="172" customWidth="1"/>
    <col min="15370" max="15370" width="11.83203125" style="172" bestFit="1" customWidth="1"/>
    <col min="15371" max="15617" width="9.33203125" style="172"/>
    <col min="15618" max="15618" width="57" style="172" customWidth="1"/>
    <col min="15619" max="15619" width="7.83203125" style="172" customWidth="1"/>
    <col min="15620" max="15620" width="10.1640625" style="172" customWidth="1"/>
    <col min="15621" max="15621" width="14" style="172" customWidth="1"/>
    <col min="15622" max="15622" width="17.33203125" style="172" customWidth="1"/>
    <col min="15623" max="15623" width="12.33203125" style="172" customWidth="1"/>
    <col min="15624" max="15624" width="18.6640625" style="172" customWidth="1"/>
    <col min="15625" max="15625" width="20" style="172" customWidth="1"/>
    <col min="15626" max="15626" width="11.83203125" style="172" bestFit="1" customWidth="1"/>
    <col min="15627" max="15873" width="9.33203125" style="172"/>
    <col min="15874" max="15874" width="57" style="172" customWidth="1"/>
    <col min="15875" max="15875" width="7.83203125" style="172" customWidth="1"/>
    <col min="15876" max="15876" width="10.1640625" style="172" customWidth="1"/>
    <col min="15877" max="15877" width="14" style="172" customWidth="1"/>
    <col min="15878" max="15878" width="17.33203125" style="172" customWidth="1"/>
    <col min="15879" max="15879" width="12.33203125" style="172" customWidth="1"/>
    <col min="15880" max="15880" width="18.6640625" style="172" customWidth="1"/>
    <col min="15881" max="15881" width="20" style="172" customWidth="1"/>
    <col min="15882" max="15882" width="11.83203125" style="172" bestFit="1" customWidth="1"/>
    <col min="15883" max="16129" width="9.33203125" style="172"/>
    <col min="16130" max="16130" width="57" style="172" customWidth="1"/>
    <col min="16131" max="16131" width="7.83203125" style="172" customWidth="1"/>
    <col min="16132" max="16132" width="10.1640625" style="172" customWidth="1"/>
    <col min="16133" max="16133" width="14" style="172" customWidth="1"/>
    <col min="16134" max="16134" width="17.33203125" style="172" customWidth="1"/>
    <col min="16135" max="16135" width="12.33203125" style="172" customWidth="1"/>
    <col min="16136" max="16136" width="18.6640625" style="172" customWidth="1"/>
    <col min="16137" max="16137" width="20" style="172" customWidth="1"/>
    <col min="16138" max="16138" width="11.83203125" style="172" bestFit="1" customWidth="1"/>
    <col min="16139" max="16384" width="9.33203125" style="172"/>
  </cols>
  <sheetData>
    <row r="2" spans="2:9" s="190" customFormat="1" ht="15.75">
      <c r="B2" s="192" t="s">
        <v>5047</v>
      </c>
      <c r="C2" s="191"/>
      <c r="D2" s="191"/>
      <c r="E2" s="191"/>
      <c r="F2" s="191"/>
      <c r="G2" s="191"/>
      <c r="H2" s="191"/>
      <c r="I2" s="191"/>
    </row>
    <row r="3" spans="2:9" ht="15">
      <c r="B3" s="189" t="s">
        <v>5049</v>
      </c>
    </row>
    <row r="5" spans="2:9" s="173" customFormat="1" ht="25.5">
      <c r="B5" s="186" t="s">
        <v>5045</v>
      </c>
      <c r="C5" s="186" t="s">
        <v>5044</v>
      </c>
      <c r="D5" s="188" t="s">
        <v>303</v>
      </c>
      <c r="E5" s="187" t="s">
        <v>5043</v>
      </c>
      <c r="F5" s="186" t="s">
        <v>5042</v>
      </c>
      <c r="G5" s="186" t="s">
        <v>5041</v>
      </c>
      <c r="H5" s="186" t="s">
        <v>5040</v>
      </c>
      <c r="I5" s="186" t="s">
        <v>5039</v>
      </c>
    </row>
    <row r="6" spans="2:9" s="173" customFormat="1">
      <c r="D6" s="175"/>
      <c r="E6" s="174"/>
    </row>
    <row r="7" spans="2:9">
      <c r="B7" s="173" t="s">
        <v>5038</v>
      </c>
    </row>
    <row r="8" spans="2:9">
      <c r="B8" s="185" t="s">
        <v>5037</v>
      </c>
      <c r="C8" s="184" t="s">
        <v>376</v>
      </c>
      <c r="D8" s="183" t="s">
        <v>5050</v>
      </c>
      <c r="E8" s="182">
        <v>0</v>
      </c>
      <c r="F8" s="182">
        <f>D8*E8</f>
        <v>0</v>
      </c>
      <c r="G8" s="182">
        <v>0</v>
      </c>
      <c r="H8" s="182">
        <f>D8*G8</f>
        <v>0</v>
      </c>
      <c r="I8" s="182">
        <f t="shared" ref="I8:I16" si="0">F8+H8</f>
        <v>0</v>
      </c>
    </row>
    <row r="9" spans="2:9">
      <c r="B9" s="185" t="s">
        <v>5033</v>
      </c>
      <c r="C9" s="184" t="s">
        <v>376</v>
      </c>
      <c r="D9" s="183" t="s">
        <v>7</v>
      </c>
      <c r="E9" s="182">
        <v>0</v>
      </c>
      <c r="F9" s="182">
        <f>D9*E9</f>
        <v>0</v>
      </c>
      <c r="G9" s="182">
        <v>0</v>
      </c>
      <c r="H9" s="182">
        <f>D9*G9</f>
        <v>0</v>
      </c>
      <c r="I9" s="182">
        <f t="shared" si="0"/>
        <v>0</v>
      </c>
    </row>
    <row r="10" spans="2:9" ht="25.5">
      <c r="B10" s="185" t="s">
        <v>5051</v>
      </c>
      <c r="C10" s="184" t="s">
        <v>396</v>
      </c>
      <c r="D10" s="184">
        <v>47</v>
      </c>
      <c r="E10" s="182">
        <v>0</v>
      </c>
      <c r="F10" s="182">
        <f t="shared" ref="F10:F16" si="1">D10*E10</f>
        <v>0</v>
      </c>
      <c r="G10" s="182">
        <v>0</v>
      </c>
      <c r="H10" s="182">
        <f t="shared" ref="H10:H16" si="2">D10*G10</f>
        <v>0</v>
      </c>
      <c r="I10" s="182">
        <f t="shared" si="0"/>
        <v>0</v>
      </c>
    </row>
    <row r="11" spans="2:9">
      <c r="B11" s="185" t="s">
        <v>5052</v>
      </c>
      <c r="C11" s="184" t="s">
        <v>396</v>
      </c>
      <c r="D11" s="184">
        <v>30</v>
      </c>
      <c r="E11" s="182">
        <v>0</v>
      </c>
      <c r="F11" s="182">
        <f>D11*E11</f>
        <v>0</v>
      </c>
      <c r="G11" s="182">
        <v>0</v>
      </c>
      <c r="H11" s="182">
        <f>D11*G11</f>
        <v>0</v>
      </c>
      <c r="I11" s="182">
        <f t="shared" si="0"/>
        <v>0</v>
      </c>
    </row>
    <row r="12" spans="2:9">
      <c r="B12" s="185" t="s">
        <v>5053</v>
      </c>
      <c r="C12" s="184" t="s">
        <v>396</v>
      </c>
      <c r="D12" s="184">
        <v>54</v>
      </c>
      <c r="E12" s="182">
        <v>0</v>
      </c>
      <c r="F12" s="182">
        <f t="shared" si="1"/>
        <v>0</v>
      </c>
      <c r="G12" s="182">
        <v>0</v>
      </c>
      <c r="H12" s="182">
        <f t="shared" si="2"/>
        <v>0</v>
      </c>
      <c r="I12" s="182">
        <f t="shared" si="0"/>
        <v>0</v>
      </c>
    </row>
    <row r="13" spans="2:9">
      <c r="B13" s="185" t="s">
        <v>5054</v>
      </c>
      <c r="C13" s="184" t="s">
        <v>396</v>
      </c>
      <c r="D13" s="184">
        <v>131</v>
      </c>
      <c r="E13" s="182">
        <v>0</v>
      </c>
      <c r="F13" s="182">
        <f t="shared" si="1"/>
        <v>0</v>
      </c>
      <c r="G13" s="182">
        <v>0</v>
      </c>
      <c r="H13" s="182">
        <f t="shared" si="2"/>
        <v>0</v>
      </c>
      <c r="I13" s="182">
        <f t="shared" si="0"/>
        <v>0</v>
      </c>
    </row>
    <row r="14" spans="2:9">
      <c r="B14" s="185" t="s">
        <v>5055</v>
      </c>
      <c r="C14" s="184" t="s">
        <v>396</v>
      </c>
      <c r="D14" s="183" t="s">
        <v>95</v>
      </c>
      <c r="E14" s="182">
        <v>0</v>
      </c>
      <c r="F14" s="182">
        <f>D14*E14</f>
        <v>0</v>
      </c>
      <c r="G14" s="182">
        <v>0</v>
      </c>
      <c r="H14" s="182">
        <f>D14*G14</f>
        <v>0</v>
      </c>
      <c r="I14" s="182">
        <f t="shared" si="0"/>
        <v>0</v>
      </c>
    </row>
    <row r="15" spans="2:9">
      <c r="B15" s="185" t="s">
        <v>5012</v>
      </c>
      <c r="C15" s="184" t="s">
        <v>396</v>
      </c>
      <c r="D15" s="183" t="s">
        <v>81</v>
      </c>
      <c r="E15" s="182">
        <v>0</v>
      </c>
      <c r="F15" s="182">
        <f t="shared" si="1"/>
        <v>0</v>
      </c>
      <c r="G15" s="182">
        <v>0</v>
      </c>
      <c r="H15" s="182">
        <f t="shared" si="2"/>
        <v>0</v>
      </c>
      <c r="I15" s="182">
        <f t="shared" si="0"/>
        <v>0</v>
      </c>
    </row>
    <row r="16" spans="2:9">
      <c r="B16" s="185" t="s">
        <v>4992</v>
      </c>
      <c r="C16" s="184" t="s">
        <v>1454</v>
      </c>
      <c r="D16" s="183" t="s">
        <v>1198</v>
      </c>
      <c r="E16" s="182">
        <v>0</v>
      </c>
      <c r="F16" s="182">
        <f t="shared" si="1"/>
        <v>0</v>
      </c>
      <c r="G16" s="182">
        <v>0</v>
      </c>
      <c r="H16" s="182">
        <f t="shared" si="2"/>
        <v>0</v>
      </c>
      <c r="I16" s="182">
        <f t="shared" si="0"/>
        <v>0</v>
      </c>
    </row>
    <row r="17" spans="2:9">
      <c r="F17" s="174"/>
      <c r="G17" s="174"/>
      <c r="H17" s="174"/>
      <c r="I17" s="174"/>
    </row>
    <row r="18" spans="2:9">
      <c r="B18" s="173" t="s">
        <v>5005</v>
      </c>
      <c r="F18" s="174"/>
      <c r="G18" s="174"/>
      <c r="H18" s="174"/>
      <c r="I18" s="174"/>
    </row>
    <row r="19" spans="2:9">
      <c r="B19" s="185" t="s">
        <v>5004</v>
      </c>
      <c r="C19" s="184" t="s">
        <v>396</v>
      </c>
      <c r="D19" s="183" t="s">
        <v>5056</v>
      </c>
      <c r="E19" s="182">
        <v>0</v>
      </c>
      <c r="F19" s="182">
        <f t="shared" ref="F19:F29" si="3">D19*E19</f>
        <v>0</v>
      </c>
      <c r="G19" s="182">
        <v>0</v>
      </c>
      <c r="H19" s="182">
        <f t="shared" ref="H19:H29" si="4">D19*G19</f>
        <v>0</v>
      </c>
      <c r="I19" s="182">
        <f t="shared" ref="I19:I29" si="5">F19+H19</f>
        <v>0</v>
      </c>
    </row>
    <row r="20" spans="2:9">
      <c r="B20" s="185" t="s">
        <v>5003</v>
      </c>
      <c r="C20" s="184" t="s">
        <v>396</v>
      </c>
      <c r="D20" s="183" t="s">
        <v>474</v>
      </c>
      <c r="E20" s="182">
        <v>0</v>
      </c>
      <c r="F20" s="182">
        <f t="shared" si="3"/>
        <v>0</v>
      </c>
      <c r="G20" s="182">
        <v>0</v>
      </c>
      <c r="H20" s="182">
        <f t="shared" si="4"/>
        <v>0</v>
      </c>
      <c r="I20" s="182">
        <f t="shared" si="5"/>
        <v>0</v>
      </c>
    </row>
    <row r="21" spans="2:9">
      <c r="B21" s="185" t="s">
        <v>5002</v>
      </c>
      <c r="C21" s="184" t="s">
        <v>376</v>
      </c>
      <c r="D21" s="183" t="s">
        <v>5056</v>
      </c>
      <c r="E21" s="182">
        <v>0</v>
      </c>
      <c r="F21" s="182">
        <f t="shared" si="3"/>
        <v>0</v>
      </c>
      <c r="G21" s="182">
        <v>0</v>
      </c>
      <c r="H21" s="182">
        <f t="shared" si="4"/>
        <v>0</v>
      </c>
      <c r="I21" s="182">
        <f t="shared" si="5"/>
        <v>0</v>
      </c>
    </row>
    <row r="22" spans="2:9">
      <c r="B22" s="185" t="s">
        <v>5000</v>
      </c>
      <c r="C22" s="184" t="s">
        <v>396</v>
      </c>
      <c r="D22" s="183" t="s">
        <v>573</v>
      </c>
      <c r="E22" s="182">
        <v>0</v>
      </c>
      <c r="F22" s="182">
        <f t="shared" si="3"/>
        <v>0</v>
      </c>
      <c r="G22" s="182">
        <v>0</v>
      </c>
      <c r="H22" s="182">
        <f t="shared" si="4"/>
        <v>0</v>
      </c>
      <c r="I22" s="182">
        <f t="shared" si="5"/>
        <v>0</v>
      </c>
    </row>
    <row r="23" spans="2:9">
      <c r="B23" s="185" t="s">
        <v>4999</v>
      </c>
      <c r="C23" s="184" t="s">
        <v>396</v>
      </c>
      <c r="D23" s="183" t="s">
        <v>474</v>
      </c>
      <c r="E23" s="182">
        <v>0</v>
      </c>
      <c r="F23" s="182">
        <f t="shared" si="3"/>
        <v>0</v>
      </c>
      <c r="G23" s="182">
        <v>0</v>
      </c>
      <c r="H23" s="182">
        <f t="shared" si="4"/>
        <v>0</v>
      </c>
      <c r="I23" s="182">
        <f t="shared" si="5"/>
        <v>0</v>
      </c>
    </row>
    <row r="24" spans="2:9">
      <c r="B24" s="185" t="s">
        <v>4998</v>
      </c>
      <c r="C24" s="184" t="s">
        <v>396</v>
      </c>
      <c r="D24" s="183" t="s">
        <v>337</v>
      </c>
      <c r="E24" s="182">
        <v>0</v>
      </c>
      <c r="F24" s="182">
        <f t="shared" si="3"/>
        <v>0</v>
      </c>
      <c r="G24" s="182">
        <v>0</v>
      </c>
      <c r="H24" s="182">
        <f t="shared" si="4"/>
        <v>0</v>
      </c>
      <c r="I24" s="182">
        <f t="shared" si="5"/>
        <v>0</v>
      </c>
    </row>
    <row r="25" spans="2:9">
      <c r="B25" s="185" t="s">
        <v>4997</v>
      </c>
      <c r="C25" s="184" t="s">
        <v>396</v>
      </c>
      <c r="D25" s="183" t="s">
        <v>386</v>
      </c>
      <c r="E25" s="182">
        <v>0</v>
      </c>
      <c r="F25" s="182">
        <f t="shared" si="3"/>
        <v>0</v>
      </c>
      <c r="G25" s="182">
        <v>0</v>
      </c>
      <c r="H25" s="182">
        <f t="shared" si="4"/>
        <v>0</v>
      </c>
      <c r="I25" s="182">
        <f t="shared" si="5"/>
        <v>0</v>
      </c>
    </row>
    <row r="26" spans="2:9">
      <c r="B26" s="185" t="s">
        <v>4996</v>
      </c>
      <c r="C26" s="184" t="s">
        <v>396</v>
      </c>
      <c r="D26" s="183" t="s">
        <v>434</v>
      </c>
      <c r="E26" s="182">
        <v>0</v>
      </c>
      <c r="F26" s="182">
        <f t="shared" si="3"/>
        <v>0</v>
      </c>
      <c r="G26" s="182">
        <v>0</v>
      </c>
      <c r="H26" s="182">
        <f t="shared" si="4"/>
        <v>0</v>
      </c>
      <c r="I26" s="182">
        <f t="shared" si="5"/>
        <v>0</v>
      </c>
    </row>
    <row r="27" spans="2:9">
      <c r="B27" s="185" t="s">
        <v>4995</v>
      </c>
      <c r="C27" s="184" t="s">
        <v>396</v>
      </c>
      <c r="D27" s="183" t="s">
        <v>1135</v>
      </c>
      <c r="E27" s="182">
        <v>0</v>
      </c>
      <c r="F27" s="182">
        <f t="shared" si="3"/>
        <v>0</v>
      </c>
      <c r="G27" s="182">
        <v>0</v>
      </c>
      <c r="H27" s="182">
        <f t="shared" si="4"/>
        <v>0</v>
      </c>
      <c r="I27" s="182">
        <f t="shared" si="5"/>
        <v>0</v>
      </c>
    </row>
    <row r="28" spans="2:9">
      <c r="B28" s="185" t="s">
        <v>4994</v>
      </c>
      <c r="C28" s="184" t="s">
        <v>396</v>
      </c>
      <c r="D28" s="183" t="s">
        <v>337</v>
      </c>
      <c r="E28" s="182">
        <v>0</v>
      </c>
      <c r="F28" s="182">
        <f t="shared" si="3"/>
        <v>0</v>
      </c>
      <c r="G28" s="182">
        <v>0</v>
      </c>
      <c r="H28" s="182">
        <f t="shared" si="4"/>
        <v>0</v>
      </c>
      <c r="I28" s="182">
        <f t="shared" si="5"/>
        <v>0</v>
      </c>
    </row>
    <row r="29" spans="2:9">
      <c r="B29" s="185" t="s">
        <v>4993</v>
      </c>
      <c r="C29" s="184" t="s">
        <v>376</v>
      </c>
      <c r="D29" s="183" t="s">
        <v>573</v>
      </c>
      <c r="E29" s="182">
        <v>0</v>
      </c>
      <c r="F29" s="182">
        <f t="shared" si="3"/>
        <v>0</v>
      </c>
      <c r="G29" s="182">
        <v>0</v>
      </c>
      <c r="H29" s="182">
        <f t="shared" si="4"/>
        <v>0</v>
      </c>
      <c r="I29" s="182">
        <f t="shared" si="5"/>
        <v>0</v>
      </c>
    </row>
    <row r="30" spans="2:9">
      <c r="F30" s="174"/>
      <c r="G30" s="174"/>
      <c r="H30" s="174"/>
      <c r="I30" s="174"/>
    </row>
    <row r="31" spans="2:9">
      <c r="B31" s="173" t="s">
        <v>110</v>
      </c>
      <c r="F31" s="174"/>
      <c r="G31" s="174"/>
      <c r="H31" s="174"/>
      <c r="I31" s="174"/>
    </row>
    <row r="32" spans="2:9">
      <c r="B32" s="185" t="s">
        <v>4991</v>
      </c>
      <c r="C32" s="184" t="s">
        <v>1454</v>
      </c>
      <c r="D32" s="183" t="s">
        <v>474</v>
      </c>
      <c r="E32" s="182">
        <v>0</v>
      </c>
      <c r="F32" s="182">
        <f t="shared" ref="F32:F37" si="6">D32*E32</f>
        <v>0</v>
      </c>
      <c r="G32" s="182">
        <v>0</v>
      </c>
      <c r="H32" s="182">
        <f t="shared" ref="H32:H37" si="7">D32*G32</f>
        <v>0</v>
      </c>
      <c r="I32" s="182">
        <f t="shared" ref="I32:I37" si="8">F32+H32</f>
        <v>0</v>
      </c>
    </row>
    <row r="33" spans="2:10">
      <c r="B33" s="185" t="s">
        <v>4990</v>
      </c>
      <c r="C33" s="184" t="s">
        <v>1454</v>
      </c>
      <c r="D33" s="183" t="s">
        <v>1174</v>
      </c>
      <c r="E33" s="182">
        <v>0</v>
      </c>
      <c r="F33" s="182">
        <f t="shared" si="6"/>
        <v>0</v>
      </c>
      <c r="G33" s="182">
        <v>0</v>
      </c>
      <c r="H33" s="182">
        <f t="shared" si="7"/>
        <v>0</v>
      </c>
      <c r="I33" s="182">
        <f t="shared" si="8"/>
        <v>0</v>
      </c>
    </row>
    <row r="34" spans="2:10">
      <c r="B34" s="185" t="s">
        <v>4989</v>
      </c>
      <c r="C34" s="184" t="s">
        <v>1454</v>
      </c>
      <c r="D34" s="183" t="s">
        <v>1198</v>
      </c>
      <c r="E34" s="182">
        <v>0</v>
      </c>
      <c r="F34" s="182">
        <f t="shared" si="6"/>
        <v>0</v>
      </c>
      <c r="G34" s="182">
        <v>0</v>
      </c>
      <c r="H34" s="182">
        <f t="shared" si="7"/>
        <v>0</v>
      </c>
      <c r="I34" s="182">
        <f t="shared" si="8"/>
        <v>0</v>
      </c>
    </row>
    <row r="35" spans="2:10">
      <c r="B35" s="185" t="s">
        <v>4988</v>
      </c>
      <c r="C35" s="184" t="s">
        <v>1454</v>
      </c>
      <c r="D35" s="183" t="s">
        <v>378</v>
      </c>
      <c r="E35" s="182">
        <v>0</v>
      </c>
      <c r="F35" s="182">
        <f>D35*E35</f>
        <v>0</v>
      </c>
      <c r="G35" s="182">
        <v>0</v>
      </c>
      <c r="H35" s="182">
        <f>D35*G35</f>
        <v>0</v>
      </c>
      <c r="I35" s="182">
        <f t="shared" si="8"/>
        <v>0</v>
      </c>
    </row>
    <row r="36" spans="2:10">
      <c r="B36" s="185" t="s">
        <v>4987</v>
      </c>
      <c r="C36" s="184" t="s">
        <v>1454</v>
      </c>
      <c r="D36" s="183" t="s">
        <v>1174</v>
      </c>
      <c r="E36" s="182">
        <v>0</v>
      </c>
      <c r="F36" s="182">
        <f t="shared" si="6"/>
        <v>0</v>
      </c>
      <c r="G36" s="182">
        <v>0</v>
      </c>
      <c r="H36" s="182">
        <f t="shared" si="7"/>
        <v>0</v>
      </c>
      <c r="I36" s="182">
        <f t="shared" si="8"/>
        <v>0</v>
      </c>
    </row>
    <row r="37" spans="2:10">
      <c r="B37" s="185" t="s">
        <v>4986</v>
      </c>
      <c r="C37" s="184" t="s">
        <v>1454</v>
      </c>
      <c r="D37" s="183" t="s">
        <v>442</v>
      </c>
      <c r="E37" s="182">
        <v>0</v>
      </c>
      <c r="F37" s="182">
        <f t="shared" si="6"/>
        <v>0</v>
      </c>
      <c r="G37" s="182">
        <v>0</v>
      </c>
      <c r="H37" s="182">
        <f t="shared" si="7"/>
        <v>0</v>
      </c>
      <c r="I37" s="182">
        <f t="shared" si="8"/>
        <v>0</v>
      </c>
    </row>
    <row r="38" spans="2:10" ht="13.5" thickBot="1">
      <c r="F38" s="174"/>
      <c r="G38" s="174"/>
      <c r="H38" s="174"/>
      <c r="I38" s="174"/>
    </row>
    <row r="39" spans="2:10" ht="16.5" thickBot="1">
      <c r="B39" s="181" t="s">
        <v>4985</v>
      </c>
      <c r="C39" s="180"/>
      <c r="D39" s="180"/>
      <c r="E39" s="180"/>
      <c r="F39" s="178">
        <f>SUM(F8:F37)</f>
        <v>0</v>
      </c>
      <c r="G39" s="179"/>
      <c r="H39" s="178">
        <f>SUM(H8:H37)</f>
        <v>0</v>
      </c>
      <c r="I39" s="178">
        <f>SUM(I8:I37)</f>
        <v>0</v>
      </c>
      <c r="J39" s="177"/>
    </row>
  </sheetData>
  <printOptions horizontalCentered="1"/>
  <pageMargins left="0.39370078740157483" right="0.39370078740157483" top="0.63" bottom="0.53" header="0.39370078740157483" footer="0.39370078740157483"/>
  <pageSetup paperSize="9" orientation="landscape" horizontalDpi="360" r:id="rId1"/>
  <headerFooter alignWithMargins="0">
    <oddFooter>&amp;R&amp;P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18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181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3022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3451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ROUND(J131,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ROUND((SUM(BE131:BE180)),  2)</f>
        <v>0</v>
      </c>
      <c r="G37" s="96"/>
      <c r="H37" s="96"/>
      <c r="I37" s="97">
        <v>0.2</v>
      </c>
      <c r="J37" s="95">
        <f>ROUND(((SUM(BE131:BE180))*I37),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ROUND((SUM(BF131:BF180)),  2)</f>
        <v>0</v>
      </c>
      <c r="G38" s="96"/>
      <c r="H38" s="96"/>
      <c r="I38" s="97">
        <v>0.2</v>
      </c>
      <c r="J38" s="95">
        <f>ROUND(((SUM(BF131:BF180))*I38),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ROUND((SUM(BG131:BG180)),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ROUND((SUM(BH131:BH180)),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ROUND((SUM(BI131:BI180)),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3022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SO.103_UK - Vyregulovanie UK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J131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8" customFormat="1" ht="24.95" hidden="1" customHeight="1">
      <c r="B103" s="110"/>
      <c r="D103" s="111" t="s">
        <v>292</v>
      </c>
      <c r="E103" s="112"/>
      <c r="F103" s="112"/>
      <c r="G103" s="112"/>
      <c r="H103" s="112"/>
      <c r="I103" s="112"/>
      <c r="J103" s="113">
        <f>J136</f>
        <v>0</v>
      </c>
      <c r="L103" s="110"/>
    </row>
    <row r="104" spans="2:47" s="9" customFormat="1" ht="19.899999999999999" hidden="1" customHeight="1">
      <c r="B104" s="114"/>
      <c r="D104" s="115" t="s">
        <v>1471</v>
      </c>
      <c r="E104" s="116"/>
      <c r="F104" s="116"/>
      <c r="G104" s="116"/>
      <c r="H104" s="116"/>
      <c r="I104" s="116"/>
      <c r="J104" s="117">
        <f>J137</f>
        <v>0</v>
      </c>
      <c r="L104" s="114"/>
    </row>
    <row r="105" spans="2:47" s="9" customFormat="1" ht="19.899999999999999" hidden="1" customHeight="1">
      <c r="B105" s="114"/>
      <c r="D105" s="115" t="s">
        <v>3452</v>
      </c>
      <c r="E105" s="116"/>
      <c r="F105" s="116"/>
      <c r="G105" s="116"/>
      <c r="H105" s="116"/>
      <c r="I105" s="116"/>
      <c r="J105" s="117">
        <f>J154</f>
        <v>0</v>
      </c>
      <c r="L105" s="114"/>
    </row>
    <row r="106" spans="2:47" s="9" customFormat="1" ht="19.899999999999999" hidden="1" customHeight="1">
      <c r="B106" s="114"/>
      <c r="D106" s="115" t="s">
        <v>3453</v>
      </c>
      <c r="E106" s="116"/>
      <c r="F106" s="116"/>
      <c r="G106" s="116"/>
      <c r="H106" s="116"/>
      <c r="I106" s="116"/>
      <c r="J106" s="117">
        <f>J165</f>
        <v>0</v>
      </c>
      <c r="L106" s="114"/>
    </row>
    <row r="107" spans="2:47" s="8" customFormat="1" ht="24.95" hidden="1" customHeight="1">
      <c r="B107" s="110"/>
      <c r="D107" s="111" t="s">
        <v>3454</v>
      </c>
      <c r="E107" s="112"/>
      <c r="F107" s="112"/>
      <c r="G107" s="112"/>
      <c r="H107" s="112"/>
      <c r="I107" s="112"/>
      <c r="J107" s="113">
        <f>J177</f>
        <v>0</v>
      </c>
      <c r="L107" s="110"/>
    </row>
    <row r="108" spans="2:47" s="1" customFormat="1" ht="21.75" hidden="1" customHeight="1">
      <c r="B108" s="28"/>
      <c r="L108" s="28"/>
    </row>
    <row r="109" spans="2:47" s="1" customFormat="1" ht="6.95" hidden="1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47" hidden="1"/>
    <row r="111" spans="2:47" hidden="1"/>
    <row r="112" spans="2:47" hidden="1"/>
    <row r="113" spans="2:12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5" customHeight="1">
      <c r="B114" s="28"/>
      <c r="C114" s="17" t="s">
        <v>300</v>
      </c>
      <c r="L114" s="28"/>
    </row>
    <row r="115" spans="2:12" s="1" customFormat="1" ht="6.95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301" t="str">
        <f>E7</f>
        <v>Rozšírenie kapacít MŠ Oštepová 1, Košice</v>
      </c>
      <c r="F117" s="302"/>
      <c r="G117" s="302"/>
      <c r="H117" s="302"/>
      <c r="L117" s="28"/>
    </row>
    <row r="118" spans="2:12" ht="12" customHeight="1">
      <c r="B118" s="16"/>
      <c r="C118" s="23" t="s">
        <v>277</v>
      </c>
      <c r="L118" s="16"/>
    </row>
    <row r="119" spans="2:12" ht="16.5" customHeight="1">
      <c r="B119" s="16"/>
      <c r="E119" s="301" t="s">
        <v>278</v>
      </c>
      <c r="F119" s="265"/>
      <c r="G119" s="265"/>
      <c r="H119" s="265"/>
      <c r="L119" s="16"/>
    </row>
    <row r="120" spans="2:12" ht="12" customHeight="1">
      <c r="B120" s="16"/>
      <c r="C120" s="23" t="s">
        <v>279</v>
      </c>
      <c r="L120" s="16"/>
    </row>
    <row r="121" spans="2:12" s="1" customFormat="1" ht="16.5" customHeight="1">
      <c r="B121" s="28"/>
      <c r="E121" s="271" t="s">
        <v>3022</v>
      </c>
      <c r="F121" s="303"/>
      <c r="G121" s="303"/>
      <c r="H121" s="303"/>
      <c r="L121" s="28"/>
    </row>
    <row r="122" spans="2:12" s="1" customFormat="1" ht="12" customHeight="1">
      <c r="B122" s="28"/>
      <c r="C122" s="23" t="s">
        <v>1460</v>
      </c>
      <c r="L122" s="28"/>
    </row>
    <row r="123" spans="2:12" s="1" customFormat="1" ht="16.5" customHeight="1">
      <c r="B123" s="28"/>
      <c r="E123" s="289" t="str">
        <f>E13</f>
        <v>SO.103_UK - Vyregulovanie UK</v>
      </c>
      <c r="F123" s="303"/>
      <c r="G123" s="303"/>
      <c r="H123" s="303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Oštepová 1, Košice</v>
      </c>
      <c r="I125" s="23" t="s">
        <v>21</v>
      </c>
      <c r="J125" s="51" t="str">
        <f>IF(J16="","",J16)</f>
        <v>15. 6. 2022</v>
      </c>
      <c r="L125" s="28"/>
    </row>
    <row r="126" spans="2:12" s="1" customFormat="1" ht="6.95" customHeight="1">
      <c r="B126" s="28"/>
      <c r="L126" s="28"/>
    </row>
    <row r="127" spans="2:12" s="1" customFormat="1" ht="15.2" customHeight="1">
      <c r="B127" s="28"/>
      <c r="C127" s="23" t="s">
        <v>23</v>
      </c>
      <c r="F127" s="21" t="str">
        <f>E19</f>
        <v>Mesto Košice</v>
      </c>
      <c r="I127" s="23" t="s">
        <v>29</v>
      </c>
      <c r="J127" s="26" t="str">
        <f>E25</f>
        <v xml:space="preserve"> </v>
      </c>
      <c r="L127" s="28"/>
    </row>
    <row r="128" spans="2:12" s="1" customFormat="1" ht="15.2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 xml:space="preserve"> 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301</v>
      </c>
      <c r="D130" s="120" t="s">
        <v>59</v>
      </c>
      <c r="E130" s="120" t="s">
        <v>55</v>
      </c>
      <c r="F130" s="120" t="s">
        <v>56</v>
      </c>
      <c r="G130" s="120" t="s">
        <v>302</v>
      </c>
      <c r="H130" s="120" t="s">
        <v>303</v>
      </c>
      <c r="I130" s="120" t="s">
        <v>304</v>
      </c>
      <c r="J130" s="121" t="s">
        <v>285</v>
      </c>
      <c r="K130" s="122" t="s">
        <v>305</v>
      </c>
      <c r="L130" s="118"/>
      <c r="M130" s="58" t="s">
        <v>1</v>
      </c>
      <c r="N130" s="59" t="s">
        <v>38</v>
      </c>
      <c r="O130" s="59" t="s">
        <v>306</v>
      </c>
      <c r="P130" s="59" t="s">
        <v>307</v>
      </c>
      <c r="Q130" s="59" t="s">
        <v>308</v>
      </c>
      <c r="R130" s="59" t="s">
        <v>309</v>
      </c>
      <c r="S130" s="59" t="s">
        <v>310</v>
      </c>
      <c r="T130" s="60" t="s">
        <v>311</v>
      </c>
    </row>
    <row r="131" spans="2:65" s="1" customFormat="1" ht="22.9" customHeight="1">
      <c r="B131" s="28"/>
      <c r="C131" s="63" t="s">
        <v>286</v>
      </c>
      <c r="J131" s="123">
        <f>BK131</f>
        <v>0</v>
      </c>
      <c r="L131" s="28"/>
      <c r="M131" s="61"/>
      <c r="N131" s="52"/>
      <c r="O131" s="52"/>
      <c r="P131" s="124">
        <f>P132+P136+P177</f>
        <v>0</v>
      </c>
      <c r="Q131" s="52"/>
      <c r="R131" s="124">
        <f>R132+R136+R177</f>
        <v>0</v>
      </c>
      <c r="S131" s="52"/>
      <c r="T131" s="125">
        <f>T132+T136+T177</f>
        <v>0</v>
      </c>
      <c r="AT131" s="13" t="s">
        <v>73</v>
      </c>
      <c r="AU131" s="13" t="s">
        <v>287</v>
      </c>
      <c r="BK131" s="126">
        <f>BK132+BK136+BK177</f>
        <v>0</v>
      </c>
    </row>
    <row r="132" spans="2:65" s="11" customFormat="1" ht="25.9" customHeight="1">
      <c r="B132" s="127"/>
      <c r="D132" s="128" t="s">
        <v>73</v>
      </c>
      <c r="E132" s="129" t="s">
        <v>312</v>
      </c>
      <c r="F132" s="129" t="s">
        <v>313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0</v>
      </c>
      <c r="T132" s="134">
        <f>T133</f>
        <v>0</v>
      </c>
      <c r="AR132" s="128" t="s">
        <v>81</v>
      </c>
      <c r="AT132" s="135" t="s">
        <v>73</v>
      </c>
      <c r="AU132" s="135" t="s">
        <v>74</v>
      </c>
      <c r="AY132" s="128" t="s">
        <v>314</v>
      </c>
      <c r="BK132" s="136">
        <f>BK133</f>
        <v>0</v>
      </c>
    </row>
    <row r="133" spans="2:65" s="11" customFormat="1" ht="22.9" customHeight="1">
      <c r="B133" s="127"/>
      <c r="D133" s="128" t="s">
        <v>73</v>
      </c>
      <c r="E133" s="137" t="s">
        <v>335</v>
      </c>
      <c r="F133" s="137" t="s">
        <v>336</v>
      </c>
      <c r="I133" s="130"/>
      <c r="J133" s="138">
        <f>BK133</f>
        <v>0</v>
      </c>
      <c r="L133" s="127"/>
      <c r="M133" s="132"/>
      <c r="P133" s="133">
        <f>SUM(P134:P135)</f>
        <v>0</v>
      </c>
      <c r="R133" s="133">
        <f>SUM(R134:R135)</f>
        <v>0</v>
      </c>
      <c r="T133" s="134">
        <f>SUM(T134:T135)</f>
        <v>0</v>
      </c>
      <c r="AR133" s="128" t="s">
        <v>81</v>
      </c>
      <c r="AT133" s="135" t="s">
        <v>73</v>
      </c>
      <c r="AU133" s="135" t="s">
        <v>81</v>
      </c>
      <c r="AY133" s="128" t="s">
        <v>314</v>
      </c>
      <c r="BK133" s="136">
        <f>SUM(BK134:BK135)</f>
        <v>0</v>
      </c>
    </row>
    <row r="134" spans="2:65" s="1" customFormat="1" ht="24.2" customHeight="1">
      <c r="B134" s="28"/>
      <c r="C134" s="139" t="s">
        <v>81</v>
      </c>
      <c r="D134" s="139" t="s">
        <v>316</v>
      </c>
      <c r="E134" s="140" t="s">
        <v>3455</v>
      </c>
      <c r="F134" s="141" t="s">
        <v>3456</v>
      </c>
      <c r="G134" s="142" t="s">
        <v>340</v>
      </c>
      <c r="H134" s="143">
        <v>0.78</v>
      </c>
      <c r="I134" s="144"/>
      <c r="J134" s="145">
        <f>ROUND(I134*H134,2)</f>
        <v>0</v>
      </c>
      <c r="K134" s="146"/>
      <c r="L134" s="28"/>
      <c r="M134" s="147" t="s">
        <v>1</v>
      </c>
      <c r="N134" s="148" t="s">
        <v>40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86</v>
      </c>
      <c r="BK134" s="152">
        <f>ROUND(I134*H134,2)</f>
        <v>0</v>
      </c>
      <c r="BL134" s="13" t="s">
        <v>95</v>
      </c>
      <c r="BM134" s="151" t="s">
        <v>3457</v>
      </c>
    </row>
    <row r="135" spans="2:65" s="1" customFormat="1" ht="37.9" customHeight="1">
      <c r="B135" s="28"/>
      <c r="C135" s="139" t="s">
        <v>86</v>
      </c>
      <c r="D135" s="139" t="s">
        <v>316</v>
      </c>
      <c r="E135" s="140" t="s">
        <v>3458</v>
      </c>
      <c r="F135" s="141" t="s">
        <v>3459</v>
      </c>
      <c r="G135" s="142" t="s">
        <v>319</v>
      </c>
      <c r="H135" s="143">
        <v>0.11700000000000001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3460</v>
      </c>
    </row>
    <row r="136" spans="2:65" s="11" customFormat="1" ht="25.9" customHeight="1">
      <c r="B136" s="127"/>
      <c r="D136" s="128" t="s">
        <v>73</v>
      </c>
      <c r="E136" s="129" t="s">
        <v>508</v>
      </c>
      <c r="F136" s="129" t="s">
        <v>509</v>
      </c>
      <c r="I136" s="130"/>
      <c r="J136" s="131">
        <f>BK136</f>
        <v>0</v>
      </c>
      <c r="L136" s="127"/>
      <c r="M136" s="132"/>
      <c r="P136" s="133">
        <f>P137+P154+P165</f>
        <v>0</v>
      </c>
      <c r="R136" s="133">
        <f>R137+R154+R165</f>
        <v>0</v>
      </c>
      <c r="T136" s="134">
        <f>T137+T154+T165</f>
        <v>0</v>
      </c>
      <c r="AR136" s="128" t="s">
        <v>86</v>
      </c>
      <c r="AT136" s="135" t="s">
        <v>73</v>
      </c>
      <c r="AU136" s="135" t="s">
        <v>74</v>
      </c>
      <c r="AY136" s="128" t="s">
        <v>314</v>
      </c>
      <c r="BK136" s="136">
        <f>BK137+BK154+BK165</f>
        <v>0</v>
      </c>
    </row>
    <row r="137" spans="2:65" s="11" customFormat="1" ht="22.9" customHeight="1">
      <c r="B137" s="127"/>
      <c r="D137" s="128" t="s">
        <v>73</v>
      </c>
      <c r="E137" s="137" t="s">
        <v>1502</v>
      </c>
      <c r="F137" s="137" t="s">
        <v>1503</v>
      </c>
      <c r="I137" s="130"/>
      <c r="J137" s="138">
        <f>BK137</f>
        <v>0</v>
      </c>
      <c r="L137" s="127"/>
      <c r="M137" s="132"/>
      <c r="P137" s="133">
        <f>SUM(P138:P153)</f>
        <v>0</v>
      </c>
      <c r="R137" s="133">
        <f>SUM(R138:R153)</f>
        <v>0</v>
      </c>
      <c r="T137" s="134">
        <f>SUM(T138:T153)</f>
        <v>0</v>
      </c>
      <c r="AR137" s="128" t="s">
        <v>86</v>
      </c>
      <c r="AT137" s="135" t="s">
        <v>73</v>
      </c>
      <c r="AU137" s="135" t="s">
        <v>81</v>
      </c>
      <c r="AY137" s="128" t="s">
        <v>314</v>
      </c>
      <c r="BK137" s="136">
        <f>SUM(BK138:BK153)</f>
        <v>0</v>
      </c>
    </row>
    <row r="138" spans="2:65" s="1" customFormat="1" ht="24.2" customHeight="1">
      <c r="B138" s="28"/>
      <c r="C138" s="139" t="s">
        <v>90</v>
      </c>
      <c r="D138" s="139" t="s">
        <v>316</v>
      </c>
      <c r="E138" s="140" t="s">
        <v>3461</v>
      </c>
      <c r="F138" s="141" t="s">
        <v>3462</v>
      </c>
      <c r="G138" s="142" t="s">
        <v>376</v>
      </c>
      <c r="H138" s="143">
        <v>25</v>
      </c>
      <c r="I138" s="144"/>
      <c r="J138" s="145">
        <f t="shared" ref="J138:J153" si="0">ROUND(I138*H138,2)</f>
        <v>0</v>
      </c>
      <c r="K138" s="146"/>
      <c r="L138" s="28"/>
      <c r="M138" s="147" t="s">
        <v>1</v>
      </c>
      <c r="N138" s="148" t="s">
        <v>40</v>
      </c>
      <c r="P138" s="149">
        <f t="shared" ref="P138:P153" si="1">O138*H138</f>
        <v>0</v>
      </c>
      <c r="Q138" s="149">
        <v>0</v>
      </c>
      <c r="R138" s="149">
        <f t="shared" ref="R138:R153" si="2">Q138*H138</f>
        <v>0</v>
      </c>
      <c r="S138" s="149">
        <v>0</v>
      </c>
      <c r="T138" s="150">
        <f t="shared" ref="T138:T153" si="3">S138*H138</f>
        <v>0</v>
      </c>
      <c r="AR138" s="151" t="s">
        <v>378</v>
      </c>
      <c r="AT138" s="151" t="s">
        <v>316</v>
      </c>
      <c r="AU138" s="151" t="s">
        <v>86</v>
      </c>
      <c r="AY138" s="13" t="s">
        <v>314</v>
      </c>
      <c r="BE138" s="152">
        <f t="shared" ref="BE138:BE153" si="4">IF(N138="základná",J138,0)</f>
        <v>0</v>
      </c>
      <c r="BF138" s="152">
        <f t="shared" ref="BF138:BF153" si="5">IF(N138="znížená",J138,0)</f>
        <v>0</v>
      </c>
      <c r="BG138" s="152">
        <f t="shared" ref="BG138:BG153" si="6">IF(N138="zákl. prenesená",J138,0)</f>
        <v>0</v>
      </c>
      <c r="BH138" s="152">
        <f t="shared" ref="BH138:BH153" si="7">IF(N138="zníž. prenesená",J138,0)</f>
        <v>0</v>
      </c>
      <c r="BI138" s="152">
        <f t="shared" ref="BI138:BI153" si="8">IF(N138="nulová",J138,0)</f>
        <v>0</v>
      </c>
      <c r="BJ138" s="13" t="s">
        <v>86</v>
      </c>
      <c r="BK138" s="152">
        <f t="shared" ref="BK138:BK153" si="9">ROUND(I138*H138,2)</f>
        <v>0</v>
      </c>
      <c r="BL138" s="13" t="s">
        <v>378</v>
      </c>
      <c r="BM138" s="151" t="s">
        <v>3463</v>
      </c>
    </row>
    <row r="139" spans="2:65" s="1" customFormat="1" ht="24.2" customHeight="1">
      <c r="B139" s="28"/>
      <c r="C139" s="139" t="s">
        <v>95</v>
      </c>
      <c r="D139" s="139" t="s">
        <v>316</v>
      </c>
      <c r="E139" s="140" t="s">
        <v>3464</v>
      </c>
      <c r="F139" s="141" t="s">
        <v>3465</v>
      </c>
      <c r="G139" s="142" t="s">
        <v>376</v>
      </c>
      <c r="H139" s="143">
        <v>20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378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378</v>
      </c>
      <c r="BM139" s="151" t="s">
        <v>3466</v>
      </c>
    </row>
    <row r="140" spans="2:65" s="1" customFormat="1" ht="24.2" customHeight="1">
      <c r="B140" s="28"/>
      <c r="C140" s="139" t="s">
        <v>330</v>
      </c>
      <c r="D140" s="139" t="s">
        <v>316</v>
      </c>
      <c r="E140" s="140" t="s">
        <v>2725</v>
      </c>
      <c r="F140" s="141" t="s">
        <v>2726</v>
      </c>
      <c r="G140" s="142" t="s">
        <v>376</v>
      </c>
      <c r="H140" s="143">
        <v>4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378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378</v>
      </c>
      <c r="BM140" s="151" t="s">
        <v>3467</v>
      </c>
    </row>
    <row r="141" spans="2:65" s="1" customFormat="1" ht="21.75" customHeight="1">
      <c r="B141" s="28"/>
      <c r="C141" s="158" t="s">
        <v>337</v>
      </c>
      <c r="D141" s="158" t="s">
        <v>644</v>
      </c>
      <c r="E141" s="159" t="s">
        <v>3468</v>
      </c>
      <c r="F141" s="160" t="s">
        <v>3469</v>
      </c>
      <c r="G141" s="161" t="s">
        <v>396</v>
      </c>
      <c r="H141" s="162">
        <v>4</v>
      </c>
      <c r="I141" s="163"/>
      <c r="J141" s="164">
        <f t="shared" si="0"/>
        <v>0</v>
      </c>
      <c r="K141" s="165"/>
      <c r="L141" s="166"/>
      <c r="M141" s="167" t="s">
        <v>1</v>
      </c>
      <c r="N141" s="16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442</v>
      </c>
      <c r="AT141" s="151" t="s">
        <v>644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378</v>
      </c>
      <c r="BM141" s="151" t="s">
        <v>3470</v>
      </c>
    </row>
    <row r="142" spans="2:65" s="1" customFormat="1" ht="24.2" customHeight="1">
      <c r="B142" s="28"/>
      <c r="C142" s="139" t="s">
        <v>342</v>
      </c>
      <c r="D142" s="139" t="s">
        <v>316</v>
      </c>
      <c r="E142" s="140" t="s">
        <v>3471</v>
      </c>
      <c r="F142" s="141" t="s">
        <v>3472</v>
      </c>
      <c r="G142" s="142" t="s">
        <v>376</v>
      </c>
      <c r="H142" s="143">
        <v>31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378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378</v>
      </c>
      <c r="BM142" s="151" t="s">
        <v>3473</v>
      </c>
    </row>
    <row r="143" spans="2:65" s="1" customFormat="1" ht="24.2" customHeight="1">
      <c r="B143" s="28"/>
      <c r="C143" s="158" t="s">
        <v>346</v>
      </c>
      <c r="D143" s="158" t="s">
        <v>644</v>
      </c>
      <c r="E143" s="159" t="s">
        <v>3474</v>
      </c>
      <c r="F143" s="160" t="s">
        <v>3475</v>
      </c>
      <c r="G143" s="161" t="s">
        <v>376</v>
      </c>
      <c r="H143" s="162">
        <v>31</v>
      </c>
      <c r="I143" s="163"/>
      <c r="J143" s="164">
        <f t="shared" si="0"/>
        <v>0</v>
      </c>
      <c r="K143" s="165"/>
      <c r="L143" s="166"/>
      <c r="M143" s="167" t="s">
        <v>1</v>
      </c>
      <c r="N143" s="16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442</v>
      </c>
      <c r="AT143" s="151" t="s">
        <v>644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378</v>
      </c>
      <c r="BM143" s="151" t="s">
        <v>3476</v>
      </c>
    </row>
    <row r="144" spans="2:65" s="1" customFormat="1" ht="21.75" customHeight="1">
      <c r="B144" s="28"/>
      <c r="C144" s="139" t="s">
        <v>335</v>
      </c>
      <c r="D144" s="139" t="s">
        <v>316</v>
      </c>
      <c r="E144" s="140" t="s">
        <v>3477</v>
      </c>
      <c r="F144" s="141" t="s">
        <v>3478</v>
      </c>
      <c r="G144" s="142" t="s">
        <v>376</v>
      </c>
      <c r="H144" s="143">
        <v>19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378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3479</v>
      </c>
    </row>
    <row r="145" spans="2:65" s="1" customFormat="1" ht="24.2" customHeight="1">
      <c r="B145" s="28"/>
      <c r="C145" s="158" t="s">
        <v>353</v>
      </c>
      <c r="D145" s="158" t="s">
        <v>644</v>
      </c>
      <c r="E145" s="159" t="s">
        <v>3480</v>
      </c>
      <c r="F145" s="160" t="s">
        <v>3481</v>
      </c>
      <c r="G145" s="161" t="s">
        <v>376</v>
      </c>
      <c r="H145" s="162">
        <v>19</v>
      </c>
      <c r="I145" s="163"/>
      <c r="J145" s="164">
        <f t="shared" si="0"/>
        <v>0</v>
      </c>
      <c r="K145" s="165"/>
      <c r="L145" s="166"/>
      <c r="M145" s="167" t="s">
        <v>1</v>
      </c>
      <c r="N145" s="16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442</v>
      </c>
      <c r="AT145" s="151" t="s">
        <v>644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3482</v>
      </c>
    </row>
    <row r="146" spans="2:65" s="1" customFormat="1" ht="16.5" customHeight="1">
      <c r="B146" s="28"/>
      <c r="C146" s="139" t="s">
        <v>357</v>
      </c>
      <c r="D146" s="139" t="s">
        <v>316</v>
      </c>
      <c r="E146" s="140" t="s">
        <v>3483</v>
      </c>
      <c r="F146" s="141" t="s">
        <v>3484</v>
      </c>
      <c r="G146" s="142" t="s">
        <v>396</v>
      </c>
      <c r="H146" s="143">
        <v>8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3485</v>
      </c>
    </row>
    <row r="147" spans="2:65" s="1" customFormat="1" ht="21.75" customHeight="1">
      <c r="B147" s="28"/>
      <c r="C147" s="158" t="s">
        <v>361</v>
      </c>
      <c r="D147" s="158" t="s">
        <v>644</v>
      </c>
      <c r="E147" s="159" t="s">
        <v>3486</v>
      </c>
      <c r="F147" s="160" t="s">
        <v>3487</v>
      </c>
      <c r="G147" s="161" t="s">
        <v>396</v>
      </c>
      <c r="H147" s="162">
        <v>8</v>
      </c>
      <c r="I147" s="163"/>
      <c r="J147" s="164">
        <f t="shared" si="0"/>
        <v>0</v>
      </c>
      <c r="K147" s="165"/>
      <c r="L147" s="166"/>
      <c r="M147" s="167" t="s">
        <v>1</v>
      </c>
      <c r="N147" s="16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442</v>
      </c>
      <c r="AT147" s="151" t="s">
        <v>644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3488</v>
      </c>
    </row>
    <row r="148" spans="2:65" s="1" customFormat="1" ht="24.2" customHeight="1">
      <c r="B148" s="28"/>
      <c r="C148" s="139" t="s">
        <v>365</v>
      </c>
      <c r="D148" s="139" t="s">
        <v>316</v>
      </c>
      <c r="E148" s="140" t="s">
        <v>3489</v>
      </c>
      <c r="F148" s="141" t="s">
        <v>1517</v>
      </c>
      <c r="G148" s="142" t="s">
        <v>376</v>
      </c>
      <c r="H148" s="143">
        <v>53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378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378</v>
      </c>
      <c r="BM148" s="151" t="s">
        <v>3490</v>
      </c>
    </row>
    <row r="149" spans="2:65" s="1" customFormat="1" ht="21.75" customHeight="1">
      <c r="B149" s="28"/>
      <c r="C149" s="139" t="s">
        <v>369</v>
      </c>
      <c r="D149" s="139" t="s">
        <v>316</v>
      </c>
      <c r="E149" s="140" t="s">
        <v>3491</v>
      </c>
      <c r="F149" s="141" t="s">
        <v>3492</v>
      </c>
      <c r="G149" s="142" t="s">
        <v>376</v>
      </c>
      <c r="H149" s="143">
        <v>555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378</v>
      </c>
      <c r="BM149" s="151" t="s">
        <v>3493</v>
      </c>
    </row>
    <row r="150" spans="2:65" s="1" customFormat="1" ht="16.5" customHeight="1">
      <c r="B150" s="28"/>
      <c r="C150" s="139" t="s">
        <v>373</v>
      </c>
      <c r="D150" s="139" t="s">
        <v>316</v>
      </c>
      <c r="E150" s="140" t="s">
        <v>3494</v>
      </c>
      <c r="F150" s="141" t="s">
        <v>3495</v>
      </c>
      <c r="G150" s="142" t="s">
        <v>396</v>
      </c>
      <c r="H150" s="143">
        <v>4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378</v>
      </c>
      <c r="BM150" s="151" t="s">
        <v>3496</v>
      </c>
    </row>
    <row r="151" spans="2:65" s="1" customFormat="1" ht="21.75" customHeight="1">
      <c r="B151" s="28"/>
      <c r="C151" s="139" t="s">
        <v>378</v>
      </c>
      <c r="D151" s="139" t="s">
        <v>316</v>
      </c>
      <c r="E151" s="140" t="s">
        <v>3497</v>
      </c>
      <c r="F151" s="141" t="s">
        <v>3498</v>
      </c>
      <c r="G151" s="142" t="s">
        <v>396</v>
      </c>
      <c r="H151" s="143">
        <v>4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378</v>
      </c>
      <c r="BM151" s="151" t="s">
        <v>3499</v>
      </c>
    </row>
    <row r="152" spans="2:65" s="1" customFormat="1" ht="24.2" customHeight="1">
      <c r="B152" s="28"/>
      <c r="C152" s="139" t="s">
        <v>382</v>
      </c>
      <c r="D152" s="139" t="s">
        <v>316</v>
      </c>
      <c r="E152" s="140" t="s">
        <v>3500</v>
      </c>
      <c r="F152" s="141" t="s">
        <v>1544</v>
      </c>
      <c r="G152" s="142" t="s">
        <v>333</v>
      </c>
      <c r="H152" s="143">
        <v>0.01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3501</v>
      </c>
    </row>
    <row r="153" spans="2:65" s="1" customFormat="1" ht="24.2" customHeight="1">
      <c r="B153" s="28"/>
      <c r="C153" s="139" t="s">
        <v>386</v>
      </c>
      <c r="D153" s="139" t="s">
        <v>316</v>
      </c>
      <c r="E153" s="140" t="s">
        <v>3502</v>
      </c>
      <c r="F153" s="141" t="s">
        <v>3503</v>
      </c>
      <c r="G153" s="142" t="s">
        <v>333</v>
      </c>
      <c r="H153" s="143">
        <v>0.01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3504</v>
      </c>
    </row>
    <row r="154" spans="2:65" s="11" customFormat="1" ht="22.9" customHeight="1">
      <c r="B154" s="127"/>
      <c r="D154" s="128" t="s">
        <v>73</v>
      </c>
      <c r="E154" s="137" t="s">
        <v>1549</v>
      </c>
      <c r="F154" s="137" t="s">
        <v>3505</v>
      </c>
      <c r="I154" s="130"/>
      <c r="J154" s="138">
        <f>BK154</f>
        <v>0</v>
      </c>
      <c r="L154" s="127"/>
      <c r="M154" s="132"/>
      <c r="P154" s="133">
        <f>SUM(P155:P164)</f>
        <v>0</v>
      </c>
      <c r="R154" s="133">
        <f>SUM(R155:R164)</f>
        <v>0</v>
      </c>
      <c r="T154" s="134">
        <f>SUM(T155:T164)</f>
        <v>0</v>
      </c>
      <c r="AR154" s="128" t="s">
        <v>86</v>
      </c>
      <c r="AT154" s="135" t="s">
        <v>73</v>
      </c>
      <c r="AU154" s="135" t="s">
        <v>81</v>
      </c>
      <c r="AY154" s="128" t="s">
        <v>314</v>
      </c>
      <c r="BK154" s="136">
        <f>SUM(BK155:BK164)</f>
        <v>0</v>
      </c>
    </row>
    <row r="155" spans="2:65" s="1" customFormat="1" ht="24.2" customHeight="1">
      <c r="B155" s="28"/>
      <c r="C155" s="139" t="s">
        <v>390</v>
      </c>
      <c r="D155" s="139" t="s">
        <v>316</v>
      </c>
      <c r="E155" s="140" t="s">
        <v>3506</v>
      </c>
      <c r="F155" s="141" t="s">
        <v>3507</v>
      </c>
      <c r="G155" s="142" t="s">
        <v>396</v>
      </c>
      <c r="H155" s="143">
        <v>172</v>
      </c>
      <c r="I155" s="144"/>
      <c r="J155" s="145">
        <f t="shared" ref="J155:J164" si="10">ROUND(I155*H155,2)</f>
        <v>0</v>
      </c>
      <c r="K155" s="146"/>
      <c r="L155" s="28"/>
      <c r="M155" s="147" t="s">
        <v>1</v>
      </c>
      <c r="N155" s="148" t="s">
        <v>40</v>
      </c>
      <c r="P155" s="149">
        <f t="shared" ref="P155:P164" si="11">O155*H155</f>
        <v>0</v>
      </c>
      <c r="Q155" s="149">
        <v>0</v>
      </c>
      <c r="R155" s="149">
        <f t="shared" ref="R155:R164" si="12">Q155*H155</f>
        <v>0</v>
      </c>
      <c r="S155" s="149">
        <v>0</v>
      </c>
      <c r="T155" s="150">
        <f t="shared" ref="T155:T164" si="13">S155*H155</f>
        <v>0</v>
      </c>
      <c r="AR155" s="151" t="s">
        <v>378</v>
      </c>
      <c r="AT155" s="151" t="s">
        <v>316</v>
      </c>
      <c r="AU155" s="151" t="s">
        <v>86</v>
      </c>
      <c r="AY155" s="13" t="s">
        <v>314</v>
      </c>
      <c r="BE155" s="152">
        <f t="shared" ref="BE155:BE164" si="14">IF(N155="základná",J155,0)</f>
        <v>0</v>
      </c>
      <c r="BF155" s="152">
        <f t="shared" ref="BF155:BF164" si="15">IF(N155="znížená",J155,0)</f>
        <v>0</v>
      </c>
      <c r="BG155" s="152">
        <f t="shared" ref="BG155:BG164" si="16">IF(N155="zákl. prenesená",J155,0)</f>
        <v>0</v>
      </c>
      <c r="BH155" s="152">
        <f t="shared" ref="BH155:BH164" si="17">IF(N155="zníž. prenesená",J155,0)</f>
        <v>0</v>
      </c>
      <c r="BI155" s="152">
        <f t="shared" ref="BI155:BI164" si="18">IF(N155="nulová",J155,0)</f>
        <v>0</v>
      </c>
      <c r="BJ155" s="13" t="s">
        <v>86</v>
      </c>
      <c r="BK155" s="152">
        <f t="shared" ref="BK155:BK164" si="19">ROUND(I155*H155,2)</f>
        <v>0</v>
      </c>
      <c r="BL155" s="13" t="s">
        <v>378</v>
      </c>
      <c r="BM155" s="151" t="s">
        <v>3508</v>
      </c>
    </row>
    <row r="156" spans="2:65" s="1" customFormat="1" ht="24.2" customHeight="1">
      <c r="B156" s="28"/>
      <c r="C156" s="139" t="s">
        <v>7</v>
      </c>
      <c r="D156" s="139" t="s">
        <v>316</v>
      </c>
      <c r="E156" s="140" t="s">
        <v>3509</v>
      </c>
      <c r="F156" s="141" t="s">
        <v>3510</v>
      </c>
      <c r="G156" s="142" t="s">
        <v>396</v>
      </c>
      <c r="H156" s="143">
        <v>172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3511</v>
      </c>
    </row>
    <row r="157" spans="2:65" s="1" customFormat="1" ht="49.15" customHeight="1">
      <c r="B157" s="28"/>
      <c r="C157" s="158" t="s">
        <v>398</v>
      </c>
      <c r="D157" s="158" t="s">
        <v>644</v>
      </c>
      <c r="E157" s="159" t="s">
        <v>3512</v>
      </c>
      <c r="F157" s="160" t="s">
        <v>3513</v>
      </c>
      <c r="G157" s="161" t="s">
        <v>396</v>
      </c>
      <c r="H157" s="162">
        <v>86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3514</v>
      </c>
    </row>
    <row r="158" spans="2:65" s="1" customFormat="1" ht="62.65" customHeight="1">
      <c r="B158" s="28"/>
      <c r="C158" s="158" t="s">
        <v>402</v>
      </c>
      <c r="D158" s="158" t="s">
        <v>644</v>
      </c>
      <c r="E158" s="159" t="s">
        <v>3515</v>
      </c>
      <c r="F158" s="160" t="s">
        <v>3516</v>
      </c>
      <c r="G158" s="161" t="s">
        <v>396</v>
      </c>
      <c r="H158" s="162">
        <v>86</v>
      </c>
      <c r="I158" s="163"/>
      <c r="J158" s="164">
        <f t="shared" si="10"/>
        <v>0</v>
      </c>
      <c r="K158" s="165"/>
      <c r="L158" s="166"/>
      <c r="M158" s="167" t="s">
        <v>1</v>
      </c>
      <c r="N158" s="16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3517</v>
      </c>
    </row>
    <row r="159" spans="2:65" s="1" customFormat="1" ht="24.2" customHeight="1">
      <c r="B159" s="28"/>
      <c r="C159" s="158" t="s">
        <v>406</v>
      </c>
      <c r="D159" s="158" t="s">
        <v>644</v>
      </c>
      <c r="E159" s="159" t="s">
        <v>3518</v>
      </c>
      <c r="F159" s="160" t="s">
        <v>3519</v>
      </c>
      <c r="G159" s="161" t="s">
        <v>396</v>
      </c>
      <c r="H159" s="162">
        <v>148</v>
      </c>
      <c r="I159" s="163"/>
      <c r="J159" s="164">
        <f t="shared" si="10"/>
        <v>0</v>
      </c>
      <c r="K159" s="165"/>
      <c r="L159" s="166"/>
      <c r="M159" s="167" t="s">
        <v>1</v>
      </c>
      <c r="N159" s="16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3520</v>
      </c>
    </row>
    <row r="160" spans="2:65" s="1" customFormat="1" ht="21.75" customHeight="1">
      <c r="B160" s="28"/>
      <c r="C160" s="139" t="s">
        <v>410</v>
      </c>
      <c r="D160" s="139" t="s">
        <v>316</v>
      </c>
      <c r="E160" s="140" t="s">
        <v>1578</v>
      </c>
      <c r="F160" s="141" t="s">
        <v>1579</v>
      </c>
      <c r="G160" s="142" t="s">
        <v>1580</v>
      </c>
      <c r="H160" s="143">
        <v>86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3521</v>
      </c>
    </row>
    <row r="161" spans="2:65" s="1" customFormat="1" ht="37.9" customHeight="1">
      <c r="B161" s="28"/>
      <c r="C161" s="158" t="s">
        <v>414</v>
      </c>
      <c r="D161" s="158" t="s">
        <v>644</v>
      </c>
      <c r="E161" s="159" t="s">
        <v>3522</v>
      </c>
      <c r="F161" s="160" t="s">
        <v>3523</v>
      </c>
      <c r="G161" s="161" t="s">
        <v>396</v>
      </c>
      <c r="H161" s="162">
        <v>86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3524</v>
      </c>
    </row>
    <row r="162" spans="2:65" s="1" customFormat="1" ht="24.2" customHeight="1">
      <c r="B162" s="28"/>
      <c r="C162" s="139" t="s">
        <v>418</v>
      </c>
      <c r="D162" s="139" t="s">
        <v>316</v>
      </c>
      <c r="E162" s="140" t="s">
        <v>3525</v>
      </c>
      <c r="F162" s="141" t="s">
        <v>3526</v>
      </c>
      <c r="G162" s="142" t="s">
        <v>396</v>
      </c>
      <c r="H162" s="143">
        <v>148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3527</v>
      </c>
    </row>
    <row r="163" spans="2:65" s="1" customFormat="1" ht="24.2" customHeight="1">
      <c r="B163" s="28"/>
      <c r="C163" s="139" t="s">
        <v>422</v>
      </c>
      <c r="D163" s="139" t="s">
        <v>316</v>
      </c>
      <c r="E163" s="140" t="s">
        <v>3528</v>
      </c>
      <c r="F163" s="141" t="s">
        <v>3529</v>
      </c>
      <c r="G163" s="142" t="s">
        <v>333</v>
      </c>
      <c r="H163" s="143">
        <v>7.6999999999999999E-2</v>
      </c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3530</v>
      </c>
    </row>
    <row r="164" spans="2:65" s="1" customFormat="1" ht="24.2" customHeight="1">
      <c r="B164" s="28"/>
      <c r="C164" s="139" t="s">
        <v>426</v>
      </c>
      <c r="D164" s="139" t="s">
        <v>316</v>
      </c>
      <c r="E164" s="140" t="s">
        <v>1588</v>
      </c>
      <c r="F164" s="141" t="s">
        <v>3531</v>
      </c>
      <c r="G164" s="142" t="s">
        <v>333</v>
      </c>
      <c r="H164" s="143">
        <v>0.03</v>
      </c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3532</v>
      </c>
    </row>
    <row r="165" spans="2:65" s="11" customFormat="1" ht="22.9" customHeight="1">
      <c r="B165" s="127"/>
      <c r="D165" s="128" t="s">
        <v>73</v>
      </c>
      <c r="E165" s="137" t="s">
        <v>1595</v>
      </c>
      <c r="F165" s="137" t="s">
        <v>3533</v>
      </c>
      <c r="I165" s="130"/>
      <c r="J165" s="138">
        <f>BK165</f>
        <v>0</v>
      </c>
      <c r="L165" s="127"/>
      <c r="M165" s="132"/>
      <c r="P165" s="133">
        <f>SUM(P166:P176)</f>
        <v>0</v>
      </c>
      <c r="R165" s="133">
        <f>SUM(R166:R176)</f>
        <v>0</v>
      </c>
      <c r="T165" s="134">
        <f>SUM(T166:T176)</f>
        <v>0</v>
      </c>
      <c r="AR165" s="128" t="s">
        <v>86</v>
      </c>
      <c r="AT165" s="135" t="s">
        <v>73</v>
      </c>
      <c r="AU165" s="135" t="s">
        <v>81</v>
      </c>
      <c r="AY165" s="128" t="s">
        <v>314</v>
      </c>
      <c r="BK165" s="136">
        <f>SUM(BK166:BK176)</f>
        <v>0</v>
      </c>
    </row>
    <row r="166" spans="2:65" s="1" customFormat="1" ht="24.2" customHeight="1">
      <c r="B166" s="28"/>
      <c r="C166" s="139" t="s">
        <v>430</v>
      </c>
      <c r="D166" s="139" t="s">
        <v>316</v>
      </c>
      <c r="E166" s="140" t="s">
        <v>1636</v>
      </c>
      <c r="F166" s="141" t="s">
        <v>1637</v>
      </c>
      <c r="G166" s="142" t="s">
        <v>396</v>
      </c>
      <c r="H166" s="143">
        <v>86</v>
      </c>
      <c r="I166" s="144"/>
      <c r="J166" s="145">
        <f t="shared" ref="J166:J176" si="20">ROUND(I166*H166,2)</f>
        <v>0</v>
      </c>
      <c r="K166" s="146"/>
      <c r="L166" s="28"/>
      <c r="M166" s="147" t="s">
        <v>1</v>
      </c>
      <c r="N166" s="148" t="s">
        <v>40</v>
      </c>
      <c r="P166" s="149">
        <f t="shared" ref="P166:P176" si="21">O166*H166</f>
        <v>0</v>
      </c>
      <c r="Q166" s="149">
        <v>0</v>
      </c>
      <c r="R166" s="149">
        <f t="shared" ref="R166:R176" si="22">Q166*H166</f>
        <v>0</v>
      </c>
      <c r="S166" s="149">
        <v>0</v>
      </c>
      <c r="T166" s="150">
        <f t="shared" ref="T166:T176" si="23">S166*H166</f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 t="shared" ref="BE166:BE176" si="24">IF(N166="základná",J166,0)</f>
        <v>0</v>
      </c>
      <c r="BF166" s="152">
        <f t="shared" ref="BF166:BF176" si="25">IF(N166="znížená",J166,0)</f>
        <v>0</v>
      </c>
      <c r="BG166" s="152">
        <f t="shared" ref="BG166:BG176" si="26">IF(N166="zákl. prenesená",J166,0)</f>
        <v>0</v>
      </c>
      <c r="BH166" s="152">
        <f t="shared" ref="BH166:BH176" si="27">IF(N166="zníž. prenesená",J166,0)</f>
        <v>0</v>
      </c>
      <c r="BI166" s="152">
        <f t="shared" ref="BI166:BI176" si="28">IF(N166="nulová",J166,0)</f>
        <v>0</v>
      </c>
      <c r="BJ166" s="13" t="s">
        <v>86</v>
      </c>
      <c r="BK166" s="152">
        <f t="shared" ref="BK166:BK176" si="29">ROUND(I166*H166,2)</f>
        <v>0</v>
      </c>
      <c r="BL166" s="13" t="s">
        <v>378</v>
      </c>
      <c r="BM166" s="151" t="s">
        <v>3534</v>
      </c>
    </row>
    <row r="167" spans="2:65" s="1" customFormat="1" ht="24.2" customHeight="1">
      <c r="B167" s="28"/>
      <c r="C167" s="139" t="s">
        <v>434</v>
      </c>
      <c r="D167" s="139" t="s">
        <v>316</v>
      </c>
      <c r="E167" s="140" t="s">
        <v>1606</v>
      </c>
      <c r="F167" s="141" t="s">
        <v>1607</v>
      </c>
      <c r="G167" s="142" t="s">
        <v>396</v>
      </c>
      <c r="H167" s="143">
        <v>4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3535</v>
      </c>
    </row>
    <row r="168" spans="2:65" s="1" customFormat="1" ht="33" customHeight="1">
      <c r="B168" s="28"/>
      <c r="C168" s="158" t="s">
        <v>438</v>
      </c>
      <c r="D168" s="158" t="s">
        <v>644</v>
      </c>
      <c r="E168" s="159" t="s">
        <v>3536</v>
      </c>
      <c r="F168" s="160" t="s">
        <v>3537</v>
      </c>
      <c r="G168" s="161" t="s">
        <v>396</v>
      </c>
      <c r="H168" s="162">
        <v>4</v>
      </c>
      <c r="I168" s="163"/>
      <c r="J168" s="164">
        <f t="shared" si="20"/>
        <v>0</v>
      </c>
      <c r="K168" s="165"/>
      <c r="L168" s="166"/>
      <c r="M168" s="167" t="s">
        <v>1</v>
      </c>
      <c r="N168" s="168" t="s">
        <v>40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86</v>
      </c>
      <c r="BK168" s="152">
        <f t="shared" si="29"/>
        <v>0</v>
      </c>
      <c r="BL168" s="13" t="s">
        <v>378</v>
      </c>
      <c r="BM168" s="151" t="s">
        <v>3538</v>
      </c>
    </row>
    <row r="169" spans="2:65" s="1" customFormat="1" ht="33" customHeight="1">
      <c r="B169" s="28"/>
      <c r="C169" s="139" t="s">
        <v>442</v>
      </c>
      <c r="D169" s="139" t="s">
        <v>316</v>
      </c>
      <c r="E169" s="140" t="s">
        <v>3539</v>
      </c>
      <c r="F169" s="141" t="s">
        <v>3540</v>
      </c>
      <c r="G169" s="142" t="s">
        <v>396</v>
      </c>
      <c r="H169" s="143">
        <v>8</v>
      </c>
      <c r="I169" s="144"/>
      <c r="J169" s="145">
        <f t="shared" si="20"/>
        <v>0</v>
      </c>
      <c r="K169" s="146"/>
      <c r="L169" s="28"/>
      <c r="M169" s="147" t="s">
        <v>1</v>
      </c>
      <c r="N169" s="148" t="s">
        <v>40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378</v>
      </c>
      <c r="BM169" s="151" t="s">
        <v>3541</v>
      </c>
    </row>
    <row r="170" spans="2:65" s="1" customFormat="1" ht="49.15" customHeight="1">
      <c r="B170" s="28"/>
      <c r="C170" s="158" t="s">
        <v>446</v>
      </c>
      <c r="D170" s="158" t="s">
        <v>644</v>
      </c>
      <c r="E170" s="159" t="s">
        <v>3542</v>
      </c>
      <c r="F170" s="160" t="s">
        <v>3543</v>
      </c>
      <c r="G170" s="161" t="s">
        <v>396</v>
      </c>
      <c r="H170" s="162">
        <v>8</v>
      </c>
      <c r="I170" s="163"/>
      <c r="J170" s="164">
        <f t="shared" si="20"/>
        <v>0</v>
      </c>
      <c r="K170" s="165"/>
      <c r="L170" s="166"/>
      <c r="M170" s="167" t="s">
        <v>1</v>
      </c>
      <c r="N170" s="168" t="s">
        <v>40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378</v>
      </c>
      <c r="BM170" s="151" t="s">
        <v>3544</v>
      </c>
    </row>
    <row r="171" spans="2:65" s="1" customFormat="1" ht="24.2" customHeight="1">
      <c r="B171" s="28"/>
      <c r="C171" s="139" t="s">
        <v>450</v>
      </c>
      <c r="D171" s="139" t="s">
        <v>316</v>
      </c>
      <c r="E171" s="140" t="s">
        <v>1633</v>
      </c>
      <c r="F171" s="141" t="s">
        <v>1634</v>
      </c>
      <c r="G171" s="142" t="s">
        <v>396</v>
      </c>
      <c r="H171" s="143">
        <v>12</v>
      </c>
      <c r="I171" s="144"/>
      <c r="J171" s="145">
        <f t="shared" si="20"/>
        <v>0</v>
      </c>
      <c r="K171" s="146"/>
      <c r="L171" s="28"/>
      <c r="M171" s="147" t="s">
        <v>1</v>
      </c>
      <c r="N171" s="148" t="s">
        <v>40</v>
      </c>
      <c r="P171" s="149">
        <f t="shared" si="21"/>
        <v>0</v>
      </c>
      <c r="Q171" s="149">
        <v>0</v>
      </c>
      <c r="R171" s="149">
        <f t="shared" si="22"/>
        <v>0</v>
      </c>
      <c r="S171" s="149">
        <v>0</v>
      </c>
      <c r="T171" s="150">
        <f t="shared" si="2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86</v>
      </c>
      <c r="BK171" s="152">
        <f t="shared" si="29"/>
        <v>0</v>
      </c>
      <c r="BL171" s="13" t="s">
        <v>378</v>
      </c>
      <c r="BM171" s="151" t="s">
        <v>3545</v>
      </c>
    </row>
    <row r="172" spans="2:65" s="1" customFormat="1" ht="24.2" customHeight="1">
      <c r="B172" s="28"/>
      <c r="C172" s="139" t="s">
        <v>454</v>
      </c>
      <c r="D172" s="139" t="s">
        <v>316</v>
      </c>
      <c r="E172" s="140" t="s">
        <v>1642</v>
      </c>
      <c r="F172" s="141" t="s">
        <v>1643</v>
      </c>
      <c r="G172" s="142" t="s">
        <v>340</v>
      </c>
      <c r="H172" s="143">
        <v>865</v>
      </c>
      <c r="I172" s="144"/>
      <c r="J172" s="145">
        <f t="shared" si="20"/>
        <v>0</v>
      </c>
      <c r="K172" s="146"/>
      <c r="L172" s="28"/>
      <c r="M172" s="147" t="s">
        <v>1</v>
      </c>
      <c r="N172" s="148" t="s">
        <v>40</v>
      </c>
      <c r="P172" s="149">
        <f t="shared" si="21"/>
        <v>0</v>
      </c>
      <c r="Q172" s="149">
        <v>0</v>
      </c>
      <c r="R172" s="149">
        <f t="shared" si="22"/>
        <v>0</v>
      </c>
      <c r="S172" s="149">
        <v>0</v>
      </c>
      <c r="T172" s="150">
        <f t="shared" si="23"/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86</v>
      </c>
      <c r="BK172" s="152">
        <f t="shared" si="29"/>
        <v>0</v>
      </c>
      <c r="BL172" s="13" t="s">
        <v>378</v>
      </c>
      <c r="BM172" s="151" t="s">
        <v>3546</v>
      </c>
    </row>
    <row r="173" spans="2:65" s="1" customFormat="1" ht="24.2" customHeight="1">
      <c r="B173" s="28"/>
      <c r="C173" s="139" t="s">
        <v>458</v>
      </c>
      <c r="D173" s="139" t="s">
        <v>316</v>
      </c>
      <c r="E173" s="140" t="s">
        <v>3547</v>
      </c>
      <c r="F173" s="141" t="s">
        <v>3548</v>
      </c>
      <c r="G173" s="142" t="s">
        <v>396</v>
      </c>
      <c r="H173" s="143">
        <v>4</v>
      </c>
      <c r="I173" s="144"/>
      <c r="J173" s="145">
        <f t="shared" si="20"/>
        <v>0</v>
      </c>
      <c r="K173" s="146"/>
      <c r="L173" s="28"/>
      <c r="M173" s="147" t="s">
        <v>1</v>
      </c>
      <c r="N173" s="148" t="s">
        <v>40</v>
      </c>
      <c r="P173" s="149">
        <f t="shared" si="21"/>
        <v>0</v>
      </c>
      <c r="Q173" s="149">
        <v>0</v>
      </c>
      <c r="R173" s="149">
        <f t="shared" si="22"/>
        <v>0</v>
      </c>
      <c r="S173" s="149">
        <v>0</v>
      </c>
      <c r="T173" s="150">
        <f t="shared" si="23"/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86</v>
      </c>
      <c r="BK173" s="152">
        <f t="shared" si="29"/>
        <v>0</v>
      </c>
      <c r="BL173" s="13" t="s">
        <v>378</v>
      </c>
      <c r="BM173" s="151" t="s">
        <v>3549</v>
      </c>
    </row>
    <row r="174" spans="2:65" s="1" customFormat="1" ht="24.2" customHeight="1">
      <c r="B174" s="28"/>
      <c r="C174" s="139" t="s">
        <v>462</v>
      </c>
      <c r="D174" s="139" t="s">
        <v>316</v>
      </c>
      <c r="E174" s="140" t="s">
        <v>3550</v>
      </c>
      <c r="F174" s="141" t="s">
        <v>3551</v>
      </c>
      <c r="G174" s="142" t="s">
        <v>340</v>
      </c>
      <c r="H174" s="143">
        <v>700</v>
      </c>
      <c r="I174" s="144"/>
      <c r="J174" s="145">
        <f t="shared" si="20"/>
        <v>0</v>
      </c>
      <c r="K174" s="146"/>
      <c r="L174" s="28"/>
      <c r="M174" s="147" t="s">
        <v>1</v>
      </c>
      <c r="N174" s="148" t="s">
        <v>40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86</v>
      </c>
      <c r="BK174" s="152">
        <f t="shared" si="29"/>
        <v>0</v>
      </c>
      <c r="BL174" s="13" t="s">
        <v>378</v>
      </c>
      <c r="BM174" s="151" t="s">
        <v>3552</v>
      </c>
    </row>
    <row r="175" spans="2:65" s="1" customFormat="1" ht="24.2" customHeight="1">
      <c r="B175" s="28"/>
      <c r="C175" s="139" t="s">
        <v>466</v>
      </c>
      <c r="D175" s="139" t="s">
        <v>316</v>
      </c>
      <c r="E175" s="140" t="s">
        <v>3553</v>
      </c>
      <c r="F175" s="141" t="s">
        <v>3554</v>
      </c>
      <c r="G175" s="142" t="s">
        <v>1497</v>
      </c>
      <c r="H175" s="171"/>
      <c r="I175" s="144"/>
      <c r="J175" s="145">
        <f t="shared" si="20"/>
        <v>0</v>
      </c>
      <c r="K175" s="146"/>
      <c r="L175" s="28"/>
      <c r="M175" s="147" t="s">
        <v>1</v>
      </c>
      <c r="N175" s="148" t="s">
        <v>40</v>
      </c>
      <c r="P175" s="149">
        <f t="shared" si="21"/>
        <v>0</v>
      </c>
      <c r="Q175" s="149">
        <v>0</v>
      </c>
      <c r="R175" s="149">
        <f t="shared" si="22"/>
        <v>0</v>
      </c>
      <c r="S175" s="149">
        <v>0</v>
      </c>
      <c r="T175" s="150">
        <f t="shared" si="23"/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 t="shared" si="24"/>
        <v>0</v>
      </c>
      <c r="BF175" s="152">
        <f t="shared" si="25"/>
        <v>0</v>
      </c>
      <c r="BG175" s="152">
        <f t="shared" si="26"/>
        <v>0</v>
      </c>
      <c r="BH175" s="152">
        <f t="shared" si="27"/>
        <v>0</v>
      </c>
      <c r="BI175" s="152">
        <f t="shared" si="28"/>
        <v>0</v>
      </c>
      <c r="BJ175" s="13" t="s">
        <v>86</v>
      </c>
      <c r="BK175" s="152">
        <f t="shared" si="29"/>
        <v>0</v>
      </c>
      <c r="BL175" s="13" t="s">
        <v>378</v>
      </c>
      <c r="BM175" s="151" t="s">
        <v>3555</v>
      </c>
    </row>
    <row r="176" spans="2:65" s="1" customFormat="1" ht="24.2" customHeight="1">
      <c r="B176" s="28"/>
      <c r="C176" s="139" t="s">
        <v>470</v>
      </c>
      <c r="D176" s="139" t="s">
        <v>316</v>
      </c>
      <c r="E176" s="140" t="s">
        <v>3556</v>
      </c>
      <c r="F176" s="141" t="s">
        <v>1661</v>
      </c>
      <c r="G176" s="142" t="s">
        <v>1497</v>
      </c>
      <c r="H176" s="171"/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0</v>
      </c>
      <c r="R176" s="149">
        <f t="shared" si="22"/>
        <v>0</v>
      </c>
      <c r="S176" s="149">
        <v>0</v>
      </c>
      <c r="T176" s="150">
        <f t="shared" si="2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378</v>
      </c>
      <c r="BM176" s="151" t="s">
        <v>3557</v>
      </c>
    </row>
    <row r="177" spans="2:65" s="11" customFormat="1" ht="25.9" customHeight="1">
      <c r="B177" s="127"/>
      <c r="D177" s="128" t="s">
        <v>73</v>
      </c>
      <c r="E177" s="129" t="s">
        <v>3558</v>
      </c>
      <c r="F177" s="129" t="s">
        <v>110</v>
      </c>
      <c r="I177" s="130"/>
      <c r="J177" s="131">
        <f>BK177</f>
        <v>0</v>
      </c>
      <c r="L177" s="127"/>
      <c r="M177" s="132"/>
      <c r="P177" s="133">
        <f>SUM(P178:P180)</f>
        <v>0</v>
      </c>
      <c r="R177" s="133">
        <f>SUM(R178:R180)</f>
        <v>0</v>
      </c>
      <c r="T177" s="134">
        <f>SUM(T178:T180)</f>
        <v>0</v>
      </c>
      <c r="AR177" s="128" t="s">
        <v>95</v>
      </c>
      <c r="AT177" s="135" t="s">
        <v>73</v>
      </c>
      <c r="AU177" s="135" t="s">
        <v>74</v>
      </c>
      <c r="AY177" s="128" t="s">
        <v>314</v>
      </c>
      <c r="BK177" s="136">
        <f>SUM(BK178:BK180)</f>
        <v>0</v>
      </c>
    </row>
    <row r="178" spans="2:65" s="1" customFormat="1" ht="24.2" customHeight="1">
      <c r="B178" s="28"/>
      <c r="C178" s="139" t="s">
        <v>474</v>
      </c>
      <c r="D178" s="139" t="s">
        <v>316</v>
      </c>
      <c r="E178" s="140" t="s">
        <v>3559</v>
      </c>
      <c r="F178" s="141" t="s">
        <v>3560</v>
      </c>
      <c r="G178" s="142" t="s">
        <v>1454</v>
      </c>
      <c r="H178" s="143">
        <v>8</v>
      </c>
      <c r="I178" s="144"/>
      <c r="J178" s="145">
        <f>ROUND(I178*H178,2)</f>
        <v>0</v>
      </c>
      <c r="K178" s="146"/>
      <c r="L178" s="28"/>
      <c r="M178" s="147" t="s">
        <v>1</v>
      </c>
      <c r="N178" s="148" t="s">
        <v>40</v>
      </c>
      <c r="P178" s="149">
        <f>O178*H178</f>
        <v>0</v>
      </c>
      <c r="Q178" s="149">
        <v>0</v>
      </c>
      <c r="R178" s="149">
        <f>Q178*H178</f>
        <v>0</v>
      </c>
      <c r="S178" s="149">
        <v>0</v>
      </c>
      <c r="T178" s="150">
        <f>S178*H178</f>
        <v>0</v>
      </c>
      <c r="AR178" s="151" t="s">
        <v>1692</v>
      </c>
      <c r="AT178" s="151" t="s">
        <v>316</v>
      </c>
      <c r="AU178" s="151" t="s">
        <v>81</v>
      </c>
      <c r="AY178" s="13" t="s">
        <v>314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3" t="s">
        <v>86</v>
      </c>
      <c r="BK178" s="152">
        <f>ROUND(I178*H178,2)</f>
        <v>0</v>
      </c>
      <c r="BL178" s="13" t="s">
        <v>1692</v>
      </c>
      <c r="BM178" s="151" t="s">
        <v>3561</v>
      </c>
    </row>
    <row r="179" spans="2:65" s="1" customFormat="1" ht="16.5" customHeight="1">
      <c r="B179" s="28"/>
      <c r="C179" s="139" t="s">
        <v>478</v>
      </c>
      <c r="D179" s="139" t="s">
        <v>316</v>
      </c>
      <c r="E179" s="140" t="s">
        <v>3562</v>
      </c>
      <c r="F179" s="141" t="s">
        <v>3563</v>
      </c>
      <c r="G179" s="142" t="s">
        <v>396</v>
      </c>
      <c r="H179" s="143">
        <v>1</v>
      </c>
      <c r="I179" s="144"/>
      <c r="J179" s="145">
        <f>ROUND(I179*H179,2)</f>
        <v>0</v>
      </c>
      <c r="K179" s="146"/>
      <c r="L179" s="28"/>
      <c r="M179" s="147" t="s">
        <v>1</v>
      </c>
      <c r="N179" s="148" t="s">
        <v>40</v>
      </c>
      <c r="P179" s="149">
        <f>O179*H179</f>
        <v>0</v>
      </c>
      <c r="Q179" s="149">
        <v>0</v>
      </c>
      <c r="R179" s="149">
        <f>Q179*H179</f>
        <v>0</v>
      </c>
      <c r="S179" s="149">
        <v>0</v>
      </c>
      <c r="T179" s="150">
        <f>S179*H179</f>
        <v>0</v>
      </c>
      <c r="AR179" s="151" t="s">
        <v>1692</v>
      </c>
      <c r="AT179" s="151" t="s">
        <v>316</v>
      </c>
      <c r="AU179" s="151" t="s">
        <v>81</v>
      </c>
      <c r="AY179" s="13" t="s">
        <v>314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3" t="s">
        <v>86</v>
      </c>
      <c r="BK179" s="152">
        <f>ROUND(I179*H179,2)</f>
        <v>0</v>
      </c>
      <c r="BL179" s="13" t="s">
        <v>1692</v>
      </c>
      <c r="BM179" s="151" t="s">
        <v>3564</v>
      </c>
    </row>
    <row r="180" spans="2:65" s="1" customFormat="1" ht="16.5" customHeight="1">
      <c r="B180" s="28"/>
      <c r="C180" s="139" t="s">
        <v>482</v>
      </c>
      <c r="D180" s="139" t="s">
        <v>316</v>
      </c>
      <c r="E180" s="140" t="s">
        <v>3565</v>
      </c>
      <c r="F180" s="141" t="s">
        <v>3566</v>
      </c>
      <c r="G180" s="142" t="s">
        <v>1454</v>
      </c>
      <c r="H180" s="143">
        <v>72</v>
      </c>
      <c r="I180" s="144"/>
      <c r="J180" s="145">
        <f>ROUND(I180*H180,2)</f>
        <v>0</v>
      </c>
      <c r="K180" s="146"/>
      <c r="L180" s="28"/>
      <c r="M180" s="153" t="s">
        <v>1</v>
      </c>
      <c r="N180" s="154" t="s">
        <v>40</v>
      </c>
      <c r="O180" s="155"/>
      <c r="P180" s="156">
        <f>O180*H180</f>
        <v>0</v>
      </c>
      <c r="Q180" s="156">
        <v>0</v>
      </c>
      <c r="R180" s="156">
        <f>Q180*H180</f>
        <v>0</v>
      </c>
      <c r="S180" s="156">
        <v>0</v>
      </c>
      <c r="T180" s="157">
        <f>S180*H180</f>
        <v>0</v>
      </c>
      <c r="AR180" s="151" t="s">
        <v>1692</v>
      </c>
      <c r="AT180" s="151" t="s">
        <v>316</v>
      </c>
      <c r="AU180" s="151" t="s">
        <v>81</v>
      </c>
      <c r="AY180" s="13" t="s">
        <v>314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86</v>
      </c>
      <c r="BK180" s="152">
        <f>ROUND(I180*H180,2)</f>
        <v>0</v>
      </c>
      <c r="BL180" s="13" t="s">
        <v>1692</v>
      </c>
      <c r="BM180" s="151" t="s">
        <v>3567</v>
      </c>
    </row>
    <row r="181" spans="2:65" s="1" customFormat="1" ht="6.95" customHeight="1">
      <c r="B181" s="43"/>
      <c r="C181" s="44"/>
      <c r="D181" s="44"/>
      <c r="E181" s="44"/>
      <c r="F181" s="44"/>
      <c r="G181" s="44"/>
      <c r="H181" s="44"/>
      <c r="I181" s="44"/>
      <c r="J181" s="44"/>
      <c r="K181" s="44"/>
      <c r="L181" s="28"/>
    </row>
  </sheetData>
  <sheetProtection algorithmName="SHA-512" hashValue="uwvxjfAgVaN0VVlWXK+Hz+0Bs9fb87ghFiuGmr1vyTk0AAae9Uke+YpDFNrbSVt4G0E06xHIUpgu8Dr5FlqJpA==" saltValue="YKqp094KE2lCk1DlHT3e/4ZjnBj0Ptah7Lw+KYC2CPZUPxEOGOF0FpXEXwgKLyEsJeRS+6EooVh1PsJlqXpc6w==" spinCount="100000" sheet="1" objects="1" scenarios="1" formatColumns="0" formatRows="0" autoFilter="0"/>
  <autoFilter ref="C130:K180" xr:uid="{00000000-0009-0000-0000-00001E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16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188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3568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3569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ROUND(J131,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ROUND((SUM(BE131:BE164)),  2)</f>
        <v>0</v>
      </c>
      <c r="G37" s="96"/>
      <c r="H37" s="96"/>
      <c r="I37" s="97">
        <v>0.2</v>
      </c>
      <c r="J37" s="95">
        <f>ROUND(((SUM(BE131:BE164))*I37),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ROUND((SUM(BF131:BF164)),  2)</f>
        <v>0</v>
      </c>
      <c r="G38" s="96"/>
      <c r="H38" s="96"/>
      <c r="I38" s="97">
        <v>0.2</v>
      </c>
      <c r="J38" s="95">
        <f>ROUND(((SUM(BF131:BF164))*I38),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ROUND((SUM(BG131:BG164)),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ROUND((SUM(BH131:BH164)),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ROUND((SUM(BI131:BI164)),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3568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SO.104_ASR1 - Búracie práce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J131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J155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J157</f>
        <v>0</v>
      </c>
      <c r="L105" s="110"/>
    </row>
    <row r="106" spans="2:47" s="9" customFormat="1" ht="19.899999999999999" hidden="1" customHeight="1">
      <c r="B106" s="114"/>
      <c r="D106" s="115" t="s">
        <v>295</v>
      </c>
      <c r="E106" s="116"/>
      <c r="F106" s="116"/>
      <c r="G106" s="116"/>
      <c r="H106" s="116"/>
      <c r="I106" s="116"/>
      <c r="J106" s="117">
        <f>J158</f>
        <v>0</v>
      </c>
      <c r="L106" s="114"/>
    </row>
    <row r="107" spans="2:47" s="9" customFormat="1" ht="19.899999999999999" hidden="1" customHeight="1">
      <c r="B107" s="114"/>
      <c r="D107" s="115" t="s">
        <v>297</v>
      </c>
      <c r="E107" s="116"/>
      <c r="F107" s="116"/>
      <c r="G107" s="116"/>
      <c r="H107" s="116"/>
      <c r="I107" s="116"/>
      <c r="J107" s="117">
        <f>J160</f>
        <v>0</v>
      </c>
      <c r="L107" s="114"/>
    </row>
    <row r="108" spans="2:47" s="1" customFormat="1" ht="21.75" hidden="1" customHeight="1">
      <c r="B108" s="28"/>
      <c r="L108" s="28"/>
    </row>
    <row r="109" spans="2:47" s="1" customFormat="1" ht="6.95" hidden="1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47" hidden="1"/>
    <row r="111" spans="2:47" hidden="1"/>
    <row r="112" spans="2:47" hidden="1"/>
    <row r="113" spans="2:12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5" customHeight="1">
      <c r="B114" s="28"/>
      <c r="C114" s="17" t="s">
        <v>300</v>
      </c>
      <c r="L114" s="28"/>
    </row>
    <row r="115" spans="2:12" s="1" customFormat="1" ht="6.95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301" t="str">
        <f>E7</f>
        <v>Rozšírenie kapacít MŠ Oštepová 1, Košice</v>
      </c>
      <c r="F117" s="302"/>
      <c r="G117" s="302"/>
      <c r="H117" s="302"/>
      <c r="L117" s="28"/>
    </row>
    <row r="118" spans="2:12" ht="12" customHeight="1">
      <c r="B118" s="16"/>
      <c r="C118" s="23" t="s">
        <v>277</v>
      </c>
      <c r="L118" s="16"/>
    </row>
    <row r="119" spans="2:12" ht="16.5" customHeight="1">
      <c r="B119" s="16"/>
      <c r="E119" s="301" t="s">
        <v>278</v>
      </c>
      <c r="F119" s="265"/>
      <c r="G119" s="265"/>
      <c r="H119" s="265"/>
      <c r="L119" s="16"/>
    </row>
    <row r="120" spans="2:12" ht="12" customHeight="1">
      <c r="B120" s="16"/>
      <c r="C120" s="23" t="s">
        <v>279</v>
      </c>
      <c r="L120" s="16"/>
    </row>
    <row r="121" spans="2:12" s="1" customFormat="1" ht="16.5" customHeight="1">
      <c r="B121" s="28"/>
      <c r="E121" s="271" t="s">
        <v>3568</v>
      </c>
      <c r="F121" s="303"/>
      <c r="G121" s="303"/>
      <c r="H121" s="303"/>
      <c r="L121" s="28"/>
    </row>
    <row r="122" spans="2:12" s="1" customFormat="1" ht="12" customHeight="1">
      <c r="B122" s="28"/>
      <c r="C122" s="23" t="s">
        <v>281</v>
      </c>
      <c r="L122" s="28"/>
    </row>
    <row r="123" spans="2:12" s="1" customFormat="1" ht="16.5" customHeight="1">
      <c r="B123" s="28"/>
      <c r="E123" s="289" t="str">
        <f>E13</f>
        <v>SO.104_ASR1 - Búracie práce</v>
      </c>
      <c r="F123" s="303"/>
      <c r="G123" s="303"/>
      <c r="H123" s="303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Oštepová 1, Košice</v>
      </c>
      <c r="I125" s="23" t="s">
        <v>21</v>
      </c>
      <c r="J125" s="51" t="str">
        <f>IF(J16="","",J16)</f>
        <v>15. 6. 2022</v>
      </c>
      <c r="L125" s="28"/>
    </row>
    <row r="126" spans="2:12" s="1" customFormat="1" ht="6.95" customHeight="1">
      <c r="B126" s="28"/>
      <c r="L126" s="28"/>
    </row>
    <row r="127" spans="2:12" s="1" customFormat="1" ht="15.2" customHeight="1">
      <c r="B127" s="28"/>
      <c r="C127" s="23" t="s">
        <v>23</v>
      </c>
      <c r="F127" s="21" t="str">
        <f>E19</f>
        <v>Mesto Košice</v>
      </c>
      <c r="I127" s="23" t="s">
        <v>29</v>
      </c>
      <c r="J127" s="26" t="str">
        <f>E25</f>
        <v xml:space="preserve"> </v>
      </c>
      <c r="L127" s="28"/>
    </row>
    <row r="128" spans="2:12" s="1" customFormat="1" ht="15.2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 xml:space="preserve"> 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301</v>
      </c>
      <c r="D130" s="120" t="s">
        <v>59</v>
      </c>
      <c r="E130" s="120" t="s">
        <v>55</v>
      </c>
      <c r="F130" s="120" t="s">
        <v>56</v>
      </c>
      <c r="G130" s="120" t="s">
        <v>302</v>
      </c>
      <c r="H130" s="120" t="s">
        <v>303</v>
      </c>
      <c r="I130" s="120" t="s">
        <v>304</v>
      </c>
      <c r="J130" s="121" t="s">
        <v>285</v>
      </c>
      <c r="K130" s="122" t="s">
        <v>305</v>
      </c>
      <c r="L130" s="118"/>
      <c r="M130" s="58" t="s">
        <v>1</v>
      </c>
      <c r="N130" s="59" t="s">
        <v>38</v>
      </c>
      <c r="O130" s="59" t="s">
        <v>306</v>
      </c>
      <c r="P130" s="59" t="s">
        <v>307</v>
      </c>
      <c r="Q130" s="59" t="s">
        <v>308</v>
      </c>
      <c r="R130" s="59" t="s">
        <v>309</v>
      </c>
      <c r="S130" s="59" t="s">
        <v>310</v>
      </c>
      <c r="T130" s="60" t="s">
        <v>311</v>
      </c>
    </row>
    <row r="131" spans="2:65" s="1" customFormat="1" ht="22.9" customHeight="1">
      <c r="B131" s="28"/>
      <c r="C131" s="63" t="s">
        <v>286</v>
      </c>
      <c r="J131" s="123">
        <f>BK131</f>
        <v>0</v>
      </c>
      <c r="L131" s="28"/>
      <c r="M131" s="61"/>
      <c r="N131" s="52"/>
      <c r="O131" s="52"/>
      <c r="P131" s="124">
        <f>P132+P157</f>
        <v>0</v>
      </c>
      <c r="Q131" s="52"/>
      <c r="R131" s="124">
        <f>R132+R157</f>
        <v>0.25725999999999999</v>
      </c>
      <c r="S131" s="52"/>
      <c r="T131" s="125">
        <f>T132+T157</f>
        <v>7.2263059999999992</v>
      </c>
      <c r="AT131" s="13" t="s">
        <v>73</v>
      </c>
      <c r="AU131" s="13" t="s">
        <v>287</v>
      </c>
      <c r="BK131" s="126">
        <f>BK132+BK157</f>
        <v>0</v>
      </c>
    </row>
    <row r="132" spans="2:65" s="11" customFormat="1" ht="25.9" customHeight="1">
      <c r="B132" s="127"/>
      <c r="D132" s="128" t="s">
        <v>73</v>
      </c>
      <c r="E132" s="129" t="s">
        <v>312</v>
      </c>
      <c r="F132" s="129" t="s">
        <v>313</v>
      </c>
      <c r="I132" s="130"/>
      <c r="J132" s="131">
        <f>BK132</f>
        <v>0</v>
      </c>
      <c r="L132" s="127"/>
      <c r="M132" s="132"/>
      <c r="P132" s="133">
        <f>P133+P143+P155</f>
        <v>0</v>
      </c>
      <c r="R132" s="133">
        <f>R133+R143+R155</f>
        <v>0.21267</v>
      </c>
      <c r="T132" s="134">
        <f>T133+T143+T155</f>
        <v>3.6040799999999997</v>
      </c>
      <c r="AR132" s="128" t="s">
        <v>81</v>
      </c>
      <c r="AT132" s="135" t="s">
        <v>73</v>
      </c>
      <c r="AU132" s="135" t="s">
        <v>74</v>
      </c>
      <c r="AY132" s="128" t="s">
        <v>314</v>
      </c>
      <c r="BK132" s="136">
        <f>BK133+BK143+BK155</f>
        <v>0</v>
      </c>
    </row>
    <row r="133" spans="2:65" s="11" customFormat="1" ht="22.9" customHeight="1">
      <c r="B133" s="127"/>
      <c r="D133" s="128" t="s">
        <v>73</v>
      </c>
      <c r="E133" s="137" t="s">
        <v>81</v>
      </c>
      <c r="F133" s="137" t="s">
        <v>315</v>
      </c>
      <c r="I133" s="130"/>
      <c r="J133" s="138">
        <f>BK133</f>
        <v>0</v>
      </c>
      <c r="L133" s="127"/>
      <c r="M133" s="132"/>
      <c r="P133" s="133">
        <f>SUM(P134:P142)</f>
        <v>0</v>
      </c>
      <c r="R133" s="133">
        <f>SUM(R134:R142)</f>
        <v>0</v>
      </c>
      <c r="T133" s="134">
        <f>SUM(T134:T142)</f>
        <v>2.6970799999999997</v>
      </c>
      <c r="AR133" s="128" t="s">
        <v>81</v>
      </c>
      <c r="AT133" s="135" t="s">
        <v>73</v>
      </c>
      <c r="AU133" s="135" t="s">
        <v>81</v>
      </c>
      <c r="AY133" s="128" t="s">
        <v>314</v>
      </c>
      <c r="BK133" s="136">
        <f>SUM(BK134:BK142)</f>
        <v>0</v>
      </c>
    </row>
    <row r="134" spans="2:65" s="1" customFormat="1" ht="24.2" customHeight="1">
      <c r="B134" s="28"/>
      <c r="C134" s="139" t="s">
        <v>81</v>
      </c>
      <c r="D134" s="139" t="s">
        <v>316</v>
      </c>
      <c r="E134" s="140" t="s">
        <v>3024</v>
      </c>
      <c r="F134" s="141" t="s">
        <v>3025</v>
      </c>
      <c r="G134" s="142" t="s">
        <v>340</v>
      </c>
      <c r="H134" s="143">
        <v>4.26</v>
      </c>
      <c r="I134" s="144"/>
      <c r="J134" s="145">
        <f t="shared" ref="J134:J142" si="0">ROUND(I134*H134,2)</f>
        <v>0</v>
      </c>
      <c r="K134" s="146"/>
      <c r="L134" s="28"/>
      <c r="M134" s="147" t="s">
        <v>1</v>
      </c>
      <c r="N134" s="148" t="s">
        <v>40</v>
      </c>
      <c r="P134" s="149">
        <f t="shared" ref="P134:P142" si="1">O134*H134</f>
        <v>0</v>
      </c>
      <c r="Q134" s="149">
        <v>0</v>
      </c>
      <c r="R134" s="149">
        <f t="shared" ref="R134:R142" si="2">Q134*H134</f>
        <v>0</v>
      </c>
      <c r="S134" s="149">
        <v>9.8000000000000004E-2</v>
      </c>
      <c r="T134" s="150">
        <f t="shared" ref="T134:T142" si="3">S134*H134</f>
        <v>0.41748000000000002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 t="shared" ref="BE134:BE142" si="4">IF(N134="základná",J134,0)</f>
        <v>0</v>
      </c>
      <c r="BF134" s="152">
        <f t="shared" ref="BF134:BF142" si="5">IF(N134="znížená",J134,0)</f>
        <v>0</v>
      </c>
      <c r="BG134" s="152">
        <f t="shared" ref="BG134:BG142" si="6">IF(N134="zákl. prenesená",J134,0)</f>
        <v>0</v>
      </c>
      <c r="BH134" s="152">
        <f t="shared" ref="BH134:BH142" si="7">IF(N134="zníž. prenesená",J134,0)</f>
        <v>0</v>
      </c>
      <c r="BI134" s="152">
        <f t="shared" ref="BI134:BI142" si="8">IF(N134="nulová",J134,0)</f>
        <v>0</v>
      </c>
      <c r="BJ134" s="13" t="s">
        <v>86</v>
      </c>
      <c r="BK134" s="152">
        <f t="shared" ref="BK134:BK142" si="9">ROUND(I134*H134,2)</f>
        <v>0</v>
      </c>
      <c r="BL134" s="13" t="s">
        <v>95</v>
      </c>
      <c r="BM134" s="151" t="s">
        <v>3570</v>
      </c>
    </row>
    <row r="135" spans="2:65" s="1" customFormat="1" ht="24.2" customHeight="1">
      <c r="B135" s="28"/>
      <c r="C135" s="139" t="s">
        <v>86</v>
      </c>
      <c r="D135" s="139" t="s">
        <v>316</v>
      </c>
      <c r="E135" s="140" t="s">
        <v>3571</v>
      </c>
      <c r="F135" s="141" t="s">
        <v>3572</v>
      </c>
      <c r="G135" s="142" t="s">
        <v>376</v>
      </c>
      <c r="H135" s="143">
        <v>4</v>
      </c>
      <c r="I135" s="144"/>
      <c r="J135" s="145">
        <f t="shared" si="0"/>
        <v>0</v>
      </c>
      <c r="K135" s="146"/>
      <c r="L135" s="28"/>
      <c r="M135" s="147" t="s">
        <v>1</v>
      </c>
      <c r="N135" s="148" t="s">
        <v>40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0.08</v>
      </c>
      <c r="T135" s="150">
        <f t="shared" si="3"/>
        <v>0.32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86</v>
      </c>
      <c r="BK135" s="152">
        <f t="shared" si="9"/>
        <v>0</v>
      </c>
      <c r="BL135" s="13" t="s">
        <v>95</v>
      </c>
      <c r="BM135" s="151" t="s">
        <v>3573</v>
      </c>
    </row>
    <row r="136" spans="2:65" s="1" customFormat="1" ht="33" customHeight="1">
      <c r="B136" s="28"/>
      <c r="C136" s="139" t="s">
        <v>90</v>
      </c>
      <c r="D136" s="139" t="s">
        <v>316</v>
      </c>
      <c r="E136" s="140" t="s">
        <v>3574</v>
      </c>
      <c r="F136" s="141" t="s">
        <v>3575</v>
      </c>
      <c r="G136" s="142" t="s">
        <v>340</v>
      </c>
      <c r="H136" s="143">
        <v>4.26</v>
      </c>
      <c r="I136" s="144"/>
      <c r="J136" s="145">
        <f t="shared" si="0"/>
        <v>0</v>
      </c>
      <c r="K136" s="146"/>
      <c r="L136" s="28"/>
      <c r="M136" s="147" t="s">
        <v>1</v>
      </c>
      <c r="N136" s="148" t="s">
        <v>40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0.23499999999999999</v>
      </c>
      <c r="T136" s="150">
        <f t="shared" si="3"/>
        <v>1.0010999999999999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95</v>
      </c>
      <c r="BM136" s="151" t="s">
        <v>3576</v>
      </c>
    </row>
    <row r="137" spans="2:65" s="1" customFormat="1" ht="33" customHeight="1">
      <c r="B137" s="28"/>
      <c r="C137" s="139" t="s">
        <v>95</v>
      </c>
      <c r="D137" s="139" t="s">
        <v>316</v>
      </c>
      <c r="E137" s="140" t="s">
        <v>3577</v>
      </c>
      <c r="F137" s="141" t="s">
        <v>3578</v>
      </c>
      <c r="G137" s="142" t="s">
        <v>340</v>
      </c>
      <c r="H137" s="143">
        <v>4.26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0.22500000000000001</v>
      </c>
      <c r="T137" s="150">
        <f t="shared" si="3"/>
        <v>0.95850000000000002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3579</v>
      </c>
    </row>
    <row r="138" spans="2:65" s="1" customFormat="1" ht="24.2" customHeight="1">
      <c r="B138" s="28"/>
      <c r="C138" s="139" t="s">
        <v>330</v>
      </c>
      <c r="D138" s="139" t="s">
        <v>316</v>
      </c>
      <c r="E138" s="140" t="s">
        <v>317</v>
      </c>
      <c r="F138" s="141" t="s">
        <v>318</v>
      </c>
      <c r="G138" s="142" t="s">
        <v>319</v>
      </c>
      <c r="H138" s="143">
        <v>9.81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3580</v>
      </c>
    </row>
    <row r="139" spans="2:65" s="1" customFormat="1" ht="33" customHeight="1">
      <c r="B139" s="28"/>
      <c r="C139" s="139" t="s">
        <v>337</v>
      </c>
      <c r="D139" s="139" t="s">
        <v>316</v>
      </c>
      <c r="E139" s="140" t="s">
        <v>321</v>
      </c>
      <c r="F139" s="141" t="s">
        <v>322</v>
      </c>
      <c r="G139" s="142" t="s">
        <v>319</v>
      </c>
      <c r="H139" s="143">
        <v>4.16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3581</v>
      </c>
    </row>
    <row r="140" spans="2:65" s="1" customFormat="1" ht="37.9" customHeight="1">
      <c r="B140" s="28"/>
      <c r="C140" s="139" t="s">
        <v>342</v>
      </c>
      <c r="D140" s="139" t="s">
        <v>316</v>
      </c>
      <c r="E140" s="140" t="s">
        <v>324</v>
      </c>
      <c r="F140" s="141" t="s">
        <v>325</v>
      </c>
      <c r="G140" s="142" t="s">
        <v>319</v>
      </c>
      <c r="H140" s="143">
        <v>33.28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3582</v>
      </c>
    </row>
    <row r="141" spans="2:65" s="1" customFormat="1" ht="16.5" customHeight="1">
      <c r="B141" s="28"/>
      <c r="C141" s="139" t="s">
        <v>346</v>
      </c>
      <c r="D141" s="139" t="s">
        <v>316</v>
      </c>
      <c r="E141" s="140" t="s">
        <v>327</v>
      </c>
      <c r="F141" s="141" t="s">
        <v>328</v>
      </c>
      <c r="G141" s="142" t="s">
        <v>319</v>
      </c>
      <c r="H141" s="143">
        <v>4.16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3583</v>
      </c>
    </row>
    <row r="142" spans="2:65" s="1" customFormat="1" ht="24.2" customHeight="1">
      <c r="B142" s="28"/>
      <c r="C142" s="139" t="s">
        <v>335</v>
      </c>
      <c r="D142" s="139" t="s">
        <v>316</v>
      </c>
      <c r="E142" s="140" t="s">
        <v>331</v>
      </c>
      <c r="F142" s="141" t="s">
        <v>332</v>
      </c>
      <c r="G142" s="142" t="s">
        <v>333</v>
      </c>
      <c r="H142" s="143">
        <v>7.4880000000000004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3584</v>
      </c>
    </row>
    <row r="143" spans="2:65" s="11" customFormat="1" ht="22.9" customHeight="1">
      <c r="B143" s="127"/>
      <c r="D143" s="128" t="s">
        <v>73</v>
      </c>
      <c r="E143" s="137" t="s">
        <v>335</v>
      </c>
      <c r="F143" s="137" t="s">
        <v>336</v>
      </c>
      <c r="I143" s="130"/>
      <c r="J143" s="138">
        <f>BK143</f>
        <v>0</v>
      </c>
      <c r="L143" s="127"/>
      <c r="M143" s="132"/>
      <c r="P143" s="133">
        <f>SUM(P144:P154)</f>
        <v>0</v>
      </c>
      <c r="R143" s="133">
        <f>SUM(R144:R154)</f>
        <v>0.21267</v>
      </c>
      <c r="T143" s="134">
        <f>SUM(T144:T154)</f>
        <v>0.90700000000000003</v>
      </c>
      <c r="AR143" s="128" t="s">
        <v>81</v>
      </c>
      <c r="AT143" s="135" t="s">
        <v>73</v>
      </c>
      <c r="AU143" s="135" t="s">
        <v>81</v>
      </c>
      <c r="AY143" s="128" t="s">
        <v>314</v>
      </c>
      <c r="BK143" s="136">
        <f>SUM(BK144:BK154)</f>
        <v>0</v>
      </c>
    </row>
    <row r="144" spans="2:65" s="1" customFormat="1" ht="24.2" customHeight="1">
      <c r="B144" s="28"/>
      <c r="C144" s="139" t="s">
        <v>353</v>
      </c>
      <c r="D144" s="139" t="s">
        <v>316</v>
      </c>
      <c r="E144" s="140" t="s">
        <v>350</v>
      </c>
      <c r="F144" s="141" t="s">
        <v>351</v>
      </c>
      <c r="G144" s="142" t="s">
        <v>340</v>
      </c>
      <c r="H144" s="143">
        <v>139</v>
      </c>
      <c r="I144" s="144"/>
      <c r="J144" s="145">
        <f t="shared" ref="J144:J154" si="10">ROUND(I144*H144,2)</f>
        <v>0</v>
      </c>
      <c r="K144" s="146"/>
      <c r="L144" s="28"/>
      <c r="M144" s="147" t="s">
        <v>1</v>
      </c>
      <c r="N144" s="148" t="s">
        <v>40</v>
      </c>
      <c r="P144" s="149">
        <f t="shared" ref="P144:P154" si="11">O144*H144</f>
        <v>0</v>
      </c>
      <c r="Q144" s="149">
        <v>1.5299999999999999E-3</v>
      </c>
      <c r="R144" s="149">
        <f t="shared" ref="R144:R154" si="12">Q144*H144</f>
        <v>0.21267</v>
      </c>
      <c r="S144" s="149">
        <v>0</v>
      </c>
      <c r="T144" s="150">
        <f t="shared" ref="T144:T154" si="13"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ref="BE144:BE154" si="14">IF(N144="základná",J144,0)</f>
        <v>0</v>
      </c>
      <c r="BF144" s="152">
        <f t="shared" ref="BF144:BF154" si="15">IF(N144="znížená",J144,0)</f>
        <v>0</v>
      </c>
      <c r="BG144" s="152">
        <f t="shared" ref="BG144:BG154" si="16">IF(N144="zákl. prenesená",J144,0)</f>
        <v>0</v>
      </c>
      <c r="BH144" s="152">
        <f t="shared" ref="BH144:BH154" si="17">IF(N144="zníž. prenesená",J144,0)</f>
        <v>0</v>
      </c>
      <c r="BI144" s="152">
        <f t="shared" ref="BI144:BI154" si="18">IF(N144="nulová",J144,0)</f>
        <v>0</v>
      </c>
      <c r="BJ144" s="13" t="s">
        <v>86</v>
      </c>
      <c r="BK144" s="152">
        <f t="shared" ref="BK144:BK154" si="19">ROUND(I144*H144,2)</f>
        <v>0</v>
      </c>
      <c r="BL144" s="13" t="s">
        <v>95</v>
      </c>
      <c r="BM144" s="151" t="s">
        <v>3585</v>
      </c>
    </row>
    <row r="145" spans="2:65" s="1" customFormat="1" ht="16.5" customHeight="1">
      <c r="B145" s="28"/>
      <c r="C145" s="139" t="s">
        <v>357</v>
      </c>
      <c r="D145" s="139" t="s">
        <v>316</v>
      </c>
      <c r="E145" s="140" t="s">
        <v>370</v>
      </c>
      <c r="F145" s="141" t="s">
        <v>371</v>
      </c>
      <c r="G145" s="142" t="s">
        <v>319</v>
      </c>
      <c r="H145" s="143">
        <v>0.39</v>
      </c>
      <c r="I145" s="144"/>
      <c r="J145" s="145">
        <f t="shared" si="10"/>
        <v>0</v>
      </c>
      <c r="K145" s="146"/>
      <c r="L145" s="28"/>
      <c r="M145" s="147" t="s">
        <v>1</v>
      </c>
      <c r="N145" s="148" t="s">
        <v>40</v>
      </c>
      <c r="P145" s="149">
        <f t="shared" si="11"/>
        <v>0</v>
      </c>
      <c r="Q145" s="149">
        <v>0</v>
      </c>
      <c r="R145" s="149">
        <f t="shared" si="12"/>
        <v>0</v>
      </c>
      <c r="S145" s="149">
        <v>2.1</v>
      </c>
      <c r="T145" s="150">
        <f t="shared" si="13"/>
        <v>0.81900000000000006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86</v>
      </c>
      <c r="BK145" s="152">
        <f t="shared" si="19"/>
        <v>0</v>
      </c>
      <c r="BL145" s="13" t="s">
        <v>95</v>
      </c>
      <c r="BM145" s="151" t="s">
        <v>3586</v>
      </c>
    </row>
    <row r="146" spans="2:65" s="1" customFormat="1" ht="24.2" customHeight="1">
      <c r="B146" s="28"/>
      <c r="C146" s="139" t="s">
        <v>361</v>
      </c>
      <c r="D146" s="139" t="s">
        <v>316</v>
      </c>
      <c r="E146" s="140" t="s">
        <v>3587</v>
      </c>
      <c r="F146" s="141" t="s">
        <v>3588</v>
      </c>
      <c r="G146" s="142" t="s">
        <v>396</v>
      </c>
      <c r="H146" s="143">
        <v>2</v>
      </c>
      <c r="I146" s="144"/>
      <c r="J146" s="145">
        <f t="shared" si="10"/>
        <v>0</v>
      </c>
      <c r="K146" s="146"/>
      <c r="L146" s="28"/>
      <c r="M146" s="147" t="s">
        <v>1</v>
      </c>
      <c r="N146" s="148" t="s">
        <v>40</v>
      </c>
      <c r="P146" s="149">
        <f t="shared" si="11"/>
        <v>0</v>
      </c>
      <c r="Q146" s="149">
        <v>0</v>
      </c>
      <c r="R146" s="149">
        <f t="shared" si="12"/>
        <v>0</v>
      </c>
      <c r="S146" s="149">
        <v>4.3999999999999997E-2</v>
      </c>
      <c r="T146" s="150">
        <f t="shared" si="13"/>
        <v>8.7999999999999995E-2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86</v>
      </c>
      <c r="BK146" s="152">
        <f t="shared" si="19"/>
        <v>0</v>
      </c>
      <c r="BL146" s="13" t="s">
        <v>95</v>
      </c>
      <c r="BM146" s="151" t="s">
        <v>3589</v>
      </c>
    </row>
    <row r="147" spans="2:65" s="1" customFormat="1" ht="24.2" customHeight="1">
      <c r="B147" s="28"/>
      <c r="C147" s="139" t="s">
        <v>365</v>
      </c>
      <c r="D147" s="139" t="s">
        <v>316</v>
      </c>
      <c r="E147" s="140" t="s">
        <v>475</v>
      </c>
      <c r="F147" s="141" t="s">
        <v>476</v>
      </c>
      <c r="G147" s="142" t="s">
        <v>333</v>
      </c>
      <c r="H147" s="143">
        <v>7.226</v>
      </c>
      <c r="I147" s="144"/>
      <c r="J147" s="145">
        <f t="shared" si="10"/>
        <v>0</v>
      </c>
      <c r="K147" s="146"/>
      <c r="L147" s="28"/>
      <c r="M147" s="147" t="s">
        <v>1</v>
      </c>
      <c r="N147" s="148" t="s">
        <v>40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86</v>
      </c>
      <c r="BK147" s="152">
        <f t="shared" si="19"/>
        <v>0</v>
      </c>
      <c r="BL147" s="13" t="s">
        <v>95</v>
      </c>
      <c r="BM147" s="151" t="s">
        <v>3590</v>
      </c>
    </row>
    <row r="148" spans="2:65" s="1" customFormat="1" ht="21.75" customHeight="1">
      <c r="B148" s="28"/>
      <c r="C148" s="139" t="s">
        <v>369</v>
      </c>
      <c r="D148" s="139" t="s">
        <v>316</v>
      </c>
      <c r="E148" s="140" t="s">
        <v>479</v>
      </c>
      <c r="F148" s="141" t="s">
        <v>480</v>
      </c>
      <c r="G148" s="142" t="s">
        <v>333</v>
      </c>
      <c r="H148" s="143">
        <v>7.226</v>
      </c>
      <c r="I148" s="144"/>
      <c r="J148" s="145">
        <f t="shared" si="10"/>
        <v>0</v>
      </c>
      <c r="K148" s="146"/>
      <c r="L148" s="28"/>
      <c r="M148" s="147" t="s">
        <v>1</v>
      </c>
      <c r="N148" s="148" t="s">
        <v>40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86</v>
      </c>
      <c r="BK148" s="152">
        <f t="shared" si="19"/>
        <v>0</v>
      </c>
      <c r="BL148" s="13" t="s">
        <v>95</v>
      </c>
      <c r="BM148" s="151" t="s">
        <v>3591</v>
      </c>
    </row>
    <row r="149" spans="2:65" s="1" customFormat="1" ht="24.2" customHeight="1">
      <c r="B149" s="28"/>
      <c r="C149" s="139" t="s">
        <v>373</v>
      </c>
      <c r="D149" s="139" t="s">
        <v>316</v>
      </c>
      <c r="E149" s="140" t="s">
        <v>483</v>
      </c>
      <c r="F149" s="141" t="s">
        <v>484</v>
      </c>
      <c r="G149" s="142" t="s">
        <v>333</v>
      </c>
      <c r="H149" s="143">
        <v>72.260000000000005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3592</v>
      </c>
    </row>
    <row r="150" spans="2:65" s="1" customFormat="1" ht="24.2" customHeight="1">
      <c r="B150" s="28"/>
      <c r="C150" s="139" t="s">
        <v>378</v>
      </c>
      <c r="D150" s="139" t="s">
        <v>316</v>
      </c>
      <c r="E150" s="140" t="s">
        <v>487</v>
      </c>
      <c r="F150" s="141" t="s">
        <v>488</v>
      </c>
      <c r="G150" s="142" t="s">
        <v>333</v>
      </c>
      <c r="H150" s="143">
        <v>7.226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3593</v>
      </c>
    </row>
    <row r="151" spans="2:65" s="1" customFormat="1" ht="24.2" customHeight="1">
      <c r="B151" s="28"/>
      <c r="C151" s="139" t="s">
        <v>382</v>
      </c>
      <c r="D151" s="139" t="s">
        <v>316</v>
      </c>
      <c r="E151" s="140" t="s">
        <v>491</v>
      </c>
      <c r="F151" s="141" t="s">
        <v>492</v>
      </c>
      <c r="G151" s="142" t="s">
        <v>333</v>
      </c>
      <c r="H151" s="143">
        <v>36.130000000000003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3594</v>
      </c>
    </row>
    <row r="152" spans="2:65" s="1" customFormat="1" ht="24.2" customHeight="1">
      <c r="B152" s="28"/>
      <c r="C152" s="139" t="s">
        <v>386</v>
      </c>
      <c r="D152" s="139" t="s">
        <v>316</v>
      </c>
      <c r="E152" s="140" t="s">
        <v>495</v>
      </c>
      <c r="F152" s="141" t="s">
        <v>496</v>
      </c>
      <c r="G152" s="142" t="s">
        <v>333</v>
      </c>
      <c r="H152" s="143">
        <v>3.0089999999999999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3595</v>
      </c>
    </row>
    <row r="153" spans="2:65" s="1" customFormat="1" ht="24.2" customHeight="1">
      <c r="B153" s="28"/>
      <c r="C153" s="139" t="s">
        <v>390</v>
      </c>
      <c r="D153" s="139" t="s">
        <v>316</v>
      </c>
      <c r="E153" s="140" t="s">
        <v>3074</v>
      </c>
      <c r="F153" s="141" t="s">
        <v>3075</v>
      </c>
      <c r="G153" s="142" t="s">
        <v>333</v>
      </c>
      <c r="H153" s="143">
        <v>0.41699999999999998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3596</v>
      </c>
    </row>
    <row r="154" spans="2:65" s="1" customFormat="1" ht="24.2" customHeight="1">
      <c r="B154" s="28"/>
      <c r="C154" s="139" t="s">
        <v>7</v>
      </c>
      <c r="D154" s="139" t="s">
        <v>316</v>
      </c>
      <c r="E154" s="140" t="s">
        <v>499</v>
      </c>
      <c r="F154" s="141" t="s">
        <v>500</v>
      </c>
      <c r="G154" s="142" t="s">
        <v>333</v>
      </c>
      <c r="H154" s="143">
        <v>3.8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3597</v>
      </c>
    </row>
    <row r="155" spans="2:65" s="11" customFormat="1" ht="22.9" customHeight="1">
      <c r="B155" s="127"/>
      <c r="D155" s="128" t="s">
        <v>73</v>
      </c>
      <c r="E155" s="137" t="s">
        <v>502</v>
      </c>
      <c r="F155" s="137" t="s">
        <v>503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81</v>
      </c>
      <c r="AT155" s="135" t="s">
        <v>73</v>
      </c>
      <c r="AU155" s="135" t="s">
        <v>81</v>
      </c>
      <c r="AY155" s="128" t="s">
        <v>314</v>
      </c>
      <c r="BK155" s="136">
        <f>BK156</f>
        <v>0</v>
      </c>
    </row>
    <row r="156" spans="2:65" s="1" customFormat="1" ht="24.2" customHeight="1">
      <c r="B156" s="28"/>
      <c r="C156" s="139" t="s">
        <v>398</v>
      </c>
      <c r="D156" s="139" t="s">
        <v>316</v>
      </c>
      <c r="E156" s="140" t="s">
        <v>505</v>
      </c>
      <c r="F156" s="141" t="s">
        <v>506</v>
      </c>
      <c r="G156" s="142" t="s">
        <v>333</v>
      </c>
      <c r="H156" s="143">
        <v>0.21299999999999999</v>
      </c>
      <c r="I156" s="144"/>
      <c r="J156" s="145">
        <f>ROUND(I156*H156,2)</f>
        <v>0</v>
      </c>
      <c r="K156" s="146"/>
      <c r="L156" s="28"/>
      <c r="M156" s="147" t="s">
        <v>1</v>
      </c>
      <c r="N156" s="148" t="s">
        <v>40</v>
      </c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86</v>
      </c>
      <c r="BK156" s="152">
        <f>ROUND(I156*H156,2)</f>
        <v>0</v>
      </c>
      <c r="BL156" s="13" t="s">
        <v>95</v>
      </c>
      <c r="BM156" s="151" t="s">
        <v>3598</v>
      </c>
    </row>
    <row r="157" spans="2:65" s="11" customFormat="1" ht="25.9" customHeight="1">
      <c r="B157" s="127"/>
      <c r="D157" s="128" t="s">
        <v>73</v>
      </c>
      <c r="E157" s="129" t="s">
        <v>508</v>
      </c>
      <c r="F157" s="129" t="s">
        <v>509</v>
      </c>
      <c r="I157" s="130"/>
      <c r="J157" s="131">
        <f>BK157</f>
        <v>0</v>
      </c>
      <c r="L157" s="127"/>
      <c r="M157" s="132"/>
      <c r="P157" s="133">
        <f>P158+P160</f>
        <v>0</v>
      </c>
      <c r="R157" s="133">
        <f>R158+R160</f>
        <v>4.4589999999999998E-2</v>
      </c>
      <c r="T157" s="134">
        <f>T158+T160</f>
        <v>3.6222259999999999</v>
      </c>
      <c r="AR157" s="128" t="s">
        <v>86</v>
      </c>
      <c r="AT157" s="135" t="s">
        <v>73</v>
      </c>
      <c r="AU157" s="135" t="s">
        <v>74</v>
      </c>
      <c r="AY157" s="128" t="s">
        <v>314</v>
      </c>
      <c r="BK157" s="136">
        <f>BK158+BK160</f>
        <v>0</v>
      </c>
    </row>
    <row r="158" spans="2:65" s="11" customFormat="1" ht="22.9" customHeight="1">
      <c r="B158" s="127"/>
      <c r="D158" s="128" t="s">
        <v>73</v>
      </c>
      <c r="E158" s="137" t="s">
        <v>522</v>
      </c>
      <c r="F158" s="137" t="s">
        <v>523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5.4235999999999999E-2</v>
      </c>
      <c r="AR158" s="128" t="s">
        <v>86</v>
      </c>
      <c r="AT158" s="135" t="s">
        <v>73</v>
      </c>
      <c r="AU158" s="135" t="s">
        <v>81</v>
      </c>
      <c r="AY158" s="128" t="s">
        <v>314</v>
      </c>
      <c r="BK158" s="136">
        <f>BK159</f>
        <v>0</v>
      </c>
    </row>
    <row r="159" spans="2:65" s="1" customFormat="1" ht="33" customHeight="1">
      <c r="B159" s="28"/>
      <c r="C159" s="139" t="s">
        <v>402</v>
      </c>
      <c r="D159" s="139" t="s">
        <v>316</v>
      </c>
      <c r="E159" s="140" t="s">
        <v>3599</v>
      </c>
      <c r="F159" s="141" t="s">
        <v>3600</v>
      </c>
      <c r="G159" s="142" t="s">
        <v>376</v>
      </c>
      <c r="H159" s="143">
        <v>18.2</v>
      </c>
      <c r="I159" s="144"/>
      <c r="J159" s="145">
        <f>ROUND(I159*H159,2)</f>
        <v>0</v>
      </c>
      <c r="K159" s="146"/>
      <c r="L159" s="28"/>
      <c r="M159" s="147" t="s">
        <v>1</v>
      </c>
      <c r="N159" s="148" t="s">
        <v>40</v>
      </c>
      <c r="P159" s="149">
        <f>O159*H159</f>
        <v>0</v>
      </c>
      <c r="Q159" s="149">
        <v>0</v>
      </c>
      <c r="R159" s="149">
        <f>Q159*H159</f>
        <v>0</v>
      </c>
      <c r="S159" s="149">
        <v>2.98E-3</v>
      </c>
      <c r="T159" s="150">
        <f>S159*H159</f>
        <v>5.4235999999999999E-2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86</v>
      </c>
      <c r="BK159" s="152">
        <f>ROUND(I159*H159,2)</f>
        <v>0</v>
      </c>
      <c r="BL159" s="13" t="s">
        <v>378</v>
      </c>
      <c r="BM159" s="151" t="s">
        <v>3601</v>
      </c>
    </row>
    <row r="160" spans="2:65" s="11" customFormat="1" ht="22.9" customHeight="1">
      <c r="B160" s="127"/>
      <c r="D160" s="128" t="s">
        <v>73</v>
      </c>
      <c r="E160" s="137" t="s">
        <v>546</v>
      </c>
      <c r="F160" s="137" t="s">
        <v>547</v>
      </c>
      <c r="I160" s="130"/>
      <c r="J160" s="138">
        <f>BK160</f>
        <v>0</v>
      </c>
      <c r="L160" s="127"/>
      <c r="M160" s="132"/>
      <c r="P160" s="133">
        <f>SUM(P161:P164)</f>
        <v>0</v>
      </c>
      <c r="R160" s="133">
        <f>SUM(R161:R164)</f>
        <v>4.4589999999999998E-2</v>
      </c>
      <c r="T160" s="134">
        <f>SUM(T161:T164)</f>
        <v>3.56799</v>
      </c>
      <c r="AR160" s="128" t="s">
        <v>86</v>
      </c>
      <c r="AT160" s="135" t="s">
        <v>73</v>
      </c>
      <c r="AU160" s="135" t="s">
        <v>81</v>
      </c>
      <c r="AY160" s="128" t="s">
        <v>314</v>
      </c>
      <c r="BK160" s="136">
        <f>SUM(BK161:BK164)</f>
        <v>0</v>
      </c>
    </row>
    <row r="161" spans="2:65" s="1" customFormat="1" ht="37.9" customHeight="1">
      <c r="B161" s="28"/>
      <c r="C161" s="139" t="s">
        <v>406</v>
      </c>
      <c r="D161" s="139" t="s">
        <v>316</v>
      </c>
      <c r="E161" s="140" t="s">
        <v>3602</v>
      </c>
      <c r="F161" s="141" t="s">
        <v>3603</v>
      </c>
      <c r="G161" s="142" t="s">
        <v>340</v>
      </c>
      <c r="H161" s="143">
        <v>138.86000000000001</v>
      </c>
      <c r="I161" s="144"/>
      <c r="J161" s="145">
        <f>ROUND(I161*H161,2)</f>
        <v>0</v>
      </c>
      <c r="K161" s="146"/>
      <c r="L161" s="28"/>
      <c r="M161" s="147" t="s">
        <v>1</v>
      </c>
      <c r="N161" s="148" t="s">
        <v>40</v>
      </c>
      <c r="P161" s="149">
        <f>O161*H161</f>
        <v>0</v>
      </c>
      <c r="Q161" s="149">
        <v>0</v>
      </c>
      <c r="R161" s="149">
        <f>Q161*H161</f>
        <v>0</v>
      </c>
      <c r="S161" s="149">
        <v>1.4999999999999999E-2</v>
      </c>
      <c r="T161" s="150">
        <f>S161*H161</f>
        <v>2.0829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3" t="s">
        <v>86</v>
      </c>
      <c r="BK161" s="152">
        <f>ROUND(I161*H161,2)</f>
        <v>0</v>
      </c>
      <c r="BL161" s="13" t="s">
        <v>378</v>
      </c>
      <c r="BM161" s="151" t="s">
        <v>3604</v>
      </c>
    </row>
    <row r="162" spans="2:65" s="1" customFormat="1" ht="24.2" customHeight="1">
      <c r="B162" s="28"/>
      <c r="C162" s="139" t="s">
        <v>410</v>
      </c>
      <c r="D162" s="139" t="s">
        <v>316</v>
      </c>
      <c r="E162" s="140" t="s">
        <v>2393</v>
      </c>
      <c r="F162" s="141" t="s">
        <v>2394</v>
      </c>
      <c r="G162" s="142" t="s">
        <v>340</v>
      </c>
      <c r="H162" s="143">
        <v>82.67</v>
      </c>
      <c r="I162" s="144"/>
      <c r="J162" s="145">
        <f>ROUND(I162*H162,2)</f>
        <v>0</v>
      </c>
      <c r="K162" s="146"/>
      <c r="L162" s="28"/>
      <c r="M162" s="147" t="s">
        <v>1</v>
      </c>
      <c r="N162" s="148" t="s">
        <v>40</v>
      </c>
      <c r="P162" s="149">
        <f>O162*H162</f>
        <v>0</v>
      </c>
      <c r="Q162" s="149">
        <v>0</v>
      </c>
      <c r="R162" s="149">
        <f>Q162*H162</f>
        <v>0</v>
      </c>
      <c r="S162" s="149">
        <v>7.0000000000000001E-3</v>
      </c>
      <c r="T162" s="150">
        <f>S162*H162</f>
        <v>0.57869000000000004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378</v>
      </c>
      <c r="BM162" s="151" t="s">
        <v>3605</v>
      </c>
    </row>
    <row r="163" spans="2:65" s="1" customFormat="1" ht="16.5" customHeight="1">
      <c r="B163" s="28"/>
      <c r="C163" s="139" t="s">
        <v>414</v>
      </c>
      <c r="D163" s="139" t="s">
        <v>316</v>
      </c>
      <c r="E163" s="140" t="s">
        <v>549</v>
      </c>
      <c r="F163" s="141" t="s">
        <v>550</v>
      </c>
      <c r="G163" s="142" t="s">
        <v>340</v>
      </c>
      <c r="H163" s="143">
        <v>2.92</v>
      </c>
      <c r="I163" s="144"/>
      <c r="J163" s="145">
        <f>ROUND(I163*H163,2)</f>
        <v>0</v>
      </c>
      <c r="K163" s="146"/>
      <c r="L163" s="28"/>
      <c r="M163" s="147" t="s">
        <v>1</v>
      </c>
      <c r="N163" s="148" t="s">
        <v>40</v>
      </c>
      <c r="P163" s="149">
        <f>O163*H163</f>
        <v>0</v>
      </c>
      <c r="Q163" s="149">
        <v>0</v>
      </c>
      <c r="R163" s="149">
        <f>Q163*H163</f>
        <v>0</v>
      </c>
      <c r="S163" s="149">
        <v>5.0000000000000001E-3</v>
      </c>
      <c r="T163" s="150">
        <f>S163*H163</f>
        <v>1.46E-2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3" t="s">
        <v>86</v>
      </c>
      <c r="BK163" s="152">
        <f>ROUND(I163*H163,2)</f>
        <v>0</v>
      </c>
      <c r="BL163" s="13" t="s">
        <v>378</v>
      </c>
      <c r="BM163" s="151" t="s">
        <v>3606</v>
      </c>
    </row>
    <row r="164" spans="2:65" s="1" customFormat="1" ht="33" customHeight="1">
      <c r="B164" s="28"/>
      <c r="C164" s="139" t="s">
        <v>418</v>
      </c>
      <c r="D164" s="139" t="s">
        <v>316</v>
      </c>
      <c r="E164" s="140" t="s">
        <v>3086</v>
      </c>
      <c r="F164" s="141" t="s">
        <v>3087</v>
      </c>
      <c r="G164" s="142" t="s">
        <v>555</v>
      </c>
      <c r="H164" s="143">
        <v>891.8</v>
      </c>
      <c r="I164" s="144"/>
      <c r="J164" s="145">
        <f>ROUND(I164*H164,2)</f>
        <v>0</v>
      </c>
      <c r="K164" s="146"/>
      <c r="L164" s="28"/>
      <c r="M164" s="153" t="s">
        <v>1</v>
      </c>
      <c r="N164" s="154" t="s">
        <v>40</v>
      </c>
      <c r="O164" s="155"/>
      <c r="P164" s="156">
        <f>O164*H164</f>
        <v>0</v>
      </c>
      <c r="Q164" s="156">
        <v>5.0000000000000002E-5</v>
      </c>
      <c r="R164" s="156">
        <f>Q164*H164</f>
        <v>4.4589999999999998E-2</v>
      </c>
      <c r="S164" s="156">
        <v>1E-3</v>
      </c>
      <c r="T164" s="157">
        <f>S164*H164</f>
        <v>0.89179999999999993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86</v>
      </c>
      <c r="BK164" s="152">
        <f>ROUND(I164*H164,2)</f>
        <v>0</v>
      </c>
      <c r="BL164" s="13" t="s">
        <v>378</v>
      </c>
      <c r="BM164" s="151" t="s">
        <v>3607</v>
      </c>
    </row>
    <row r="165" spans="2:65" s="1" customFormat="1" ht="6.95" customHeight="1">
      <c r="B165" s="43"/>
      <c r="C165" s="44"/>
      <c r="D165" s="44"/>
      <c r="E165" s="44"/>
      <c r="F165" s="44"/>
      <c r="G165" s="44"/>
      <c r="H165" s="44"/>
      <c r="I165" s="44"/>
      <c r="J165" s="44"/>
      <c r="K165" s="44"/>
      <c r="L165" s="28"/>
    </row>
  </sheetData>
  <sheetProtection algorithmName="SHA-512" hashValue="gFejNjDIihP3yuzp4hAOq7DWmoUQsAnNn6e4hQstkMOK9ogQUCx5ope3vXlnSuojZpe5zZHtspbL5iGGNZ2HjQ==" saltValue="N4lb374KwJzdqYk54tkWMTL+vGMqohIbaE7eD1T3IWzPiJnuV4hnJtiOyPDRsnFs+I0fauGLrVWeI0Bi2Ki3pQ==" spinCount="100000" sheet="1" objects="1" scenarios="1" formatColumns="0" formatRows="0" autoFilter="0"/>
  <autoFilter ref="C130:K164" xr:uid="{00000000-0009-0000-0000-00001F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16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190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3568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3608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ROUND(J132,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ROUND((SUM(BE132:BE165)),  2)</f>
        <v>0</v>
      </c>
      <c r="G37" s="96"/>
      <c r="H37" s="96"/>
      <c r="I37" s="97">
        <v>0.2</v>
      </c>
      <c r="J37" s="95">
        <f>ROUND(((SUM(BE132:BE165))*I37),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ROUND((SUM(BF132:BF165)),  2)</f>
        <v>0</v>
      </c>
      <c r="G38" s="96"/>
      <c r="H38" s="96"/>
      <c r="I38" s="97">
        <v>0.2</v>
      </c>
      <c r="J38" s="95">
        <f>ROUND(((SUM(BF132:BF165))*I38),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ROUND((SUM(BG132:BG165)),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ROUND((SUM(BH132:BH165)),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ROUND((SUM(BI132:BI165)),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3568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SO.104_ASR2 - Fasáda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J132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J144</f>
        <v>0</v>
      </c>
      <c r="L105" s="110"/>
    </row>
    <row r="106" spans="2:47" s="9" customFormat="1" ht="19.899999999999999" hidden="1" customHeight="1">
      <c r="B106" s="114"/>
      <c r="D106" s="115" t="s">
        <v>293</v>
      </c>
      <c r="E106" s="116"/>
      <c r="F106" s="116"/>
      <c r="G106" s="116"/>
      <c r="H106" s="116"/>
      <c r="I106" s="116"/>
      <c r="J106" s="117">
        <f>J145</f>
        <v>0</v>
      </c>
      <c r="L106" s="114"/>
    </row>
    <row r="107" spans="2:47" s="9" customFormat="1" ht="19.899999999999999" hidden="1" customHeight="1">
      <c r="B107" s="114"/>
      <c r="D107" s="115" t="s">
        <v>580</v>
      </c>
      <c r="E107" s="116"/>
      <c r="F107" s="116"/>
      <c r="G107" s="116"/>
      <c r="H107" s="116"/>
      <c r="I107" s="116"/>
      <c r="J107" s="117">
        <f>J154</f>
        <v>0</v>
      </c>
      <c r="L107" s="114"/>
    </row>
    <row r="108" spans="2:47" s="9" customFormat="1" ht="19.899999999999999" hidden="1" customHeight="1">
      <c r="B108" s="114"/>
      <c r="D108" s="115" t="s">
        <v>297</v>
      </c>
      <c r="E108" s="116"/>
      <c r="F108" s="116"/>
      <c r="G108" s="116"/>
      <c r="H108" s="116"/>
      <c r="I108" s="116"/>
      <c r="J108" s="117">
        <f>J158</f>
        <v>0</v>
      </c>
      <c r="L108" s="114"/>
    </row>
    <row r="109" spans="2:47" s="1" customFormat="1" ht="21.75" hidden="1" customHeight="1">
      <c r="B109" s="28"/>
      <c r="L109" s="28"/>
    </row>
    <row r="110" spans="2:47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47" hidden="1"/>
    <row r="112" spans="2:47" hidden="1"/>
    <row r="113" spans="2:12" hidden="1"/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300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301" t="str">
        <f>E7</f>
        <v>Rozšírenie kapacít MŠ Oštepová 1, Košice</v>
      </c>
      <c r="F118" s="302"/>
      <c r="G118" s="302"/>
      <c r="H118" s="302"/>
      <c r="L118" s="28"/>
    </row>
    <row r="119" spans="2:12" ht="12" customHeight="1">
      <c r="B119" s="16"/>
      <c r="C119" s="23" t="s">
        <v>277</v>
      </c>
      <c r="L119" s="16"/>
    </row>
    <row r="120" spans="2:12" ht="16.5" customHeight="1">
      <c r="B120" s="16"/>
      <c r="E120" s="301" t="s">
        <v>278</v>
      </c>
      <c r="F120" s="265"/>
      <c r="G120" s="265"/>
      <c r="H120" s="265"/>
      <c r="L120" s="16"/>
    </row>
    <row r="121" spans="2:12" ht="12" customHeight="1">
      <c r="B121" s="16"/>
      <c r="C121" s="23" t="s">
        <v>279</v>
      </c>
      <c r="L121" s="16"/>
    </row>
    <row r="122" spans="2:12" s="1" customFormat="1" ht="16.5" customHeight="1">
      <c r="B122" s="28"/>
      <c r="E122" s="271" t="s">
        <v>3568</v>
      </c>
      <c r="F122" s="303"/>
      <c r="G122" s="303"/>
      <c r="H122" s="303"/>
      <c r="L122" s="28"/>
    </row>
    <row r="123" spans="2:12" s="1" customFormat="1" ht="12" customHeight="1">
      <c r="B123" s="28"/>
      <c r="C123" s="23" t="s">
        <v>281</v>
      </c>
      <c r="L123" s="28"/>
    </row>
    <row r="124" spans="2:12" s="1" customFormat="1" ht="16.5" customHeight="1">
      <c r="B124" s="28"/>
      <c r="E124" s="289" t="str">
        <f>E13</f>
        <v>SO.104_ASR2 - Fasáda</v>
      </c>
      <c r="F124" s="303"/>
      <c r="G124" s="303"/>
      <c r="H124" s="303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Oštepová 1, Košice</v>
      </c>
      <c r="I126" s="23" t="s">
        <v>21</v>
      </c>
      <c r="J126" s="51" t="str">
        <f>IF(J16="","",J16)</f>
        <v>15. 6. 2022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23</v>
      </c>
      <c r="F128" s="21" t="str">
        <f>E19</f>
        <v>Mesto Košice</v>
      </c>
      <c r="I128" s="23" t="s">
        <v>29</v>
      </c>
      <c r="J128" s="26" t="str">
        <f>E25</f>
        <v xml:space="preserve"> </v>
      </c>
      <c r="L128" s="28"/>
    </row>
    <row r="129" spans="2:65" s="1" customFormat="1" ht="15.2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 xml:space="preserve"> 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301</v>
      </c>
      <c r="D131" s="120" t="s">
        <v>59</v>
      </c>
      <c r="E131" s="120" t="s">
        <v>55</v>
      </c>
      <c r="F131" s="120" t="s">
        <v>56</v>
      </c>
      <c r="G131" s="120" t="s">
        <v>302</v>
      </c>
      <c r="H131" s="120" t="s">
        <v>303</v>
      </c>
      <c r="I131" s="120" t="s">
        <v>304</v>
      </c>
      <c r="J131" s="121" t="s">
        <v>285</v>
      </c>
      <c r="K131" s="122" t="s">
        <v>305</v>
      </c>
      <c r="L131" s="118"/>
      <c r="M131" s="58" t="s">
        <v>1</v>
      </c>
      <c r="N131" s="59" t="s">
        <v>38</v>
      </c>
      <c r="O131" s="59" t="s">
        <v>306</v>
      </c>
      <c r="P131" s="59" t="s">
        <v>307</v>
      </c>
      <c r="Q131" s="59" t="s">
        <v>308</v>
      </c>
      <c r="R131" s="59" t="s">
        <v>309</v>
      </c>
      <c r="S131" s="59" t="s">
        <v>310</v>
      </c>
      <c r="T131" s="60" t="s">
        <v>311</v>
      </c>
    </row>
    <row r="132" spans="2:65" s="1" customFormat="1" ht="22.9" customHeight="1">
      <c r="B132" s="28"/>
      <c r="C132" s="63" t="s">
        <v>286</v>
      </c>
      <c r="J132" s="123">
        <f>BK132</f>
        <v>0</v>
      </c>
      <c r="L132" s="28"/>
      <c r="M132" s="61"/>
      <c r="N132" s="52"/>
      <c r="O132" s="52"/>
      <c r="P132" s="124">
        <f>P133+P144</f>
        <v>0</v>
      </c>
      <c r="Q132" s="52"/>
      <c r="R132" s="124">
        <f>R133+R144</f>
        <v>3.1398906299999996</v>
      </c>
      <c r="S132" s="52"/>
      <c r="T132" s="125">
        <f>T133+T144</f>
        <v>0</v>
      </c>
      <c r="AT132" s="13" t="s">
        <v>73</v>
      </c>
      <c r="AU132" s="13" t="s">
        <v>287</v>
      </c>
      <c r="BK132" s="126">
        <f>BK133+BK144</f>
        <v>0</v>
      </c>
    </row>
    <row r="133" spans="2:65" s="11" customFormat="1" ht="25.9" customHeight="1">
      <c r="B133" s="127"/>
      <c r="D133" s="128" t="s">
        <v>73</v>
      </c>
      <c r="E133" s="129" t="s">
        <v>312</v>
      </c>
      <c r="F133" s="129" t="s">
        <v>313</v>
      </c>
      <c r="I133" s="130"/>
      <c r="J133" s="131">
        <f>BK133</f>
        <v>0</v>
      </c>
      <c r="L133" s="127"/>
      <c r="M133" s="132"/>
      <c r="P133" s="133">
        <f>P134+P139+P142</f>
        <v>0</v>
      </c>
      <c r="R133" s="133">
        <f>R134+R139+R142</f>
        <v>0.4579087</v>
      </c>
      <c r="T133" s="134">
        <f>T134+T139+T142</f>
        <v>0</v>
      </c>
      <c r="AR133" s="128" t="s">
        <v>81</v>
      </c>
      <c r="AT133" s="135" t="s">
        <v>73</v>
      </c>
      <c r="AU133" s="135" t="s">
        <v>74</v>
      </c>
      <c r="AY133" s="128" t="s">
        <v>314</v>
      </c>
      <c r="BK133" s="136">
        <f>BK134+BK139+BK142</f>
        <v>0</v>
      </c>
    </row>
    <row r="134" spans="2:65" s="11" customFormat="1" ht="22.9" customHeight="1">
      <c r="B134" s="127"/>
      <c r="D134" s="128" t="s">
        <v>73</v>
      </c>
      <c r="E134" s="137" t="s">
        <v>337</v>
      </c>
      <c r="F134" s="137" t="s">
        <v>586</v>
      </c>
      <c r="I134" s="130"/>
      <c r="J134" s="138">
        <f>BK134</f>
        <v>0</v>
      </c>
      <c r="L134" s="127"/>
      <c r="M134" s="132"/>
      <c r="P134" s="133">
        <f>SUM(P135:P138)</f>
        <v>0</v>
      </c>
      <c r="R134" s="133">
        <f>SUM(R135:R138)</f>
        <v>0.45702379999999998</v>
      </c>
      <c r="T134" s="134">
        <f>SUM(T135:T138)</f>
        <v>0</v>
      </c>
      <c r="AR134" s="128" t="s">
        <v>81</v>
      </c>
      <c r="AT134" s="135" t="s">
        <v>73</v>
      </c>
      <c r="AU134" s="135" t="s">
        <v>81</v>
      </c>
      <c r="AY134" s="128" t="s">
        <v>314</v>
      </c>
      <c r="BK134" s="136">
        <f>SUM(BK135:BK138)</f>
        <v>0</v>
      </c>
    </row>
    <row r="135" spans="2:65" s="1" customFormat="1" ht="24.2" customHeight="1">
      <c r="B135" s="28"/>
      <c r="C135" s="139" t="s">
        <v>81</v>
      </c>
      <c r="D135" s="139" t="s">
        <v>316</v>
      </c>
      <c r="E135" s="140" t="s">
        <v>590</v>
      </c>
      <c r="F135" s="141" t="s">
        <v>591</v>
      </c>
      <c r="G135" s="142" t="s">
        <v>340</v>
      </c>
      <c r="H135" s="143">
        <v>10.65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2.3000000000000001E-4</v>
      </c>
      <c r="R135" s="149">
        <f>Q135*H135</f>
        <v>2.4495000000000003E-3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3609</v>
      </c>
    </row>
    <row r="136" spans="2:65" s="1" customFormat="1" ht="24.2" customHeight="1">
      <c r="B136" s="28"/>
      <c r="C136" s="139" t="s">
        <v>86</v>
      </c>
      <c r="D136" s="139" t="s">
        <v>316</v>
      </c>
      <c r="E136" s="140" t="s">
        <v>593</v>
      </c>
      <c r="F136" s="141" t="s">
        <v>594</v>
      </c>
      <c r="G136" s="142" t="s">
        <v>340</v>
      </c>
      <c r="H136" s="143">
        <v>5.96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6.1799999999999997E-3</v>
      </c>
      <c r="R136" s="149">
        <f>Q136*H136</f>
        <v>3.6832799999999999E-2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3610</v>
      </c>
    </row>
    <row r="137" spans="2:65" s="1" customFormat="1" ht="24.2" customHeight="1">
      <c r="B137" s="28"/>
      <c r="C137" s="139" t="s">
        <v>90</v>
      </c>
      <c r="D137" s="139" t="s">
        <v>316</v>
      </c>
      <c r="E137" s="140" t="s">
        <v>602</v>
      </c>
      <c r="F137" s="141" t="s">
        <v>603</v>
      </c>
      <c r="G137" s="142" t="s">
        <v>340</v>
      </c>
      <c r="H137" s="143">
        <v>16.61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4.15E-3</v>
      </c>
      <c r="R137" s="149">
        <f>Q137*H137</f>
        <v>6.8931499999999993E-2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3611</v>
      </c>
    </row>
    <row r="138" spans="2:65" s="1" customFormat="1" ht="24.2" customHeight="1">
      <c r="B138" s="28"/>
      <c r="C138" s="139" t="s">
        <v>95</v>
      </c>
      <c r="D138" s="139" t="s">
        <v>316</v>
      </c>
      <c r="E138" s="140" t="s">
        <v>611</v>
      </c>
      <c r="F138" s="141" t="s">
        <v>612</v>
      </c>
      <c r="G138" s="142" t="s">
        <v>340</v>
      </c>
      <c r="H138" s="143">
        <v>16.61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2.1000000000000001E-2</v>
      </c>
      <c r="R138" s="149">
        <f>Q138*H138</f>
        <v>0.34881000000000001</v>
      </c>
      <c r="S138" s="149">
        <v>0</v>
      </c>
      <c r="T138" s="150">
        <f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3612</v>
      </c>
    </row>
    <row r="139" spans="2:65" s="11" customFormat="1" ht="22.9" customHeight="1">
      <c r="B139" s="127"/>
      <c r="D139" s="128" t="s">
        <v>73</v>
      </c>
      <c r="E139" s="137" t="s">
        <v>335</v>
      </c>
      <c r="F139" s="137" t="s">
        <v>336</v>
      </c>
      <c r="I139" s="130"/>
      <c r="J139" s="138">
        <f>BK139</f>
        <v>0</v>
      </c>
      <c r="L139" s="127"/>
      <c r="M139" s="132"/>
      <c r="P139" s="133">
        <f>SUM(P140:P141)</f>
        <v>0</v>
      </c>
      <c r="R139" s="133">
        <f>SUM(R140:R141)</f>
        <v>8.8489999999999999E-4</v>
      </c>
      <c r="T139" s="134">
        <f>SUM(T140:T141)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SUM(BK140:BK141)</f>
        <v>0</v>
      </c>
    </row>
    <row r="140" spans="2:65" s="1" customFormat="1" ht="21.75" customHeight="1">
      <c r="B140" s="28"/>
      <c r="C140" s="139" t="s">
        <v>330</v>
      </c>
      <c r="D140" s="139" t="s">
        <v>316</v>
      </c>
      <c r="E140" s="140" t="s">
        <v>614</v>
      </c>
      <c r="F140" s="141" t="s">
        <v>615</v>
      </c>
      <c r="G140" s="142" t="s">
        <v>340</v>
      </c>
      <c r="H140" s="143">
        <v>16.61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4.0000000000000003E-5</v>
      </c>
      <c r="R140" s="149">
        <f>Q140*H140</f>
        <v>6.6439999999999999E-4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3613</v>
      </c>
    </row>
    <row r="141" spans="2:65" s="1" customFormat="1" ht="16.5" customHeight="1">
      <c r="B141" s="28"/>
      <c r="C141" s="139" t="s">
        <v>337</v>
      </c>
      <c r="D141" s="139" t="s">
        <v>316</v>
      </c>
      <c r="E141" s="140" t="s">
        <v>632</v>
      </c>
      <c r="F141" s="141" t="s">
        <v>633</v>
      </c>
      <c r="G141" s="142" t="s">
        <v>376</v>
      </c>
      <c r="H141" s="143">
        <v>3.15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6.9999999999999994E-5</v>
      </c>
      <c r="R141" s="149">
        <f>Q141*H141</f>
        <v>2.2049999999999997E-4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3614</v>
      </c>
    </row>
    <row r="142" spans="2:65" s="11" customFormat="1" ht="22.9" customHeight="1">
      <c r="B142" s="127"/>
      <c r="D142" s="128" t="s">
        <v>73</v>
      </c>
      <c r="E142" s="137" t="s">
        <v>502</v>
      </c>
      <c r="F142" s="137" t="s">
        <v>503</v>
      </c>
      <c r="I142" s="130"/>
      <c r="J142" s="138">
        <f>BK142</f>
        <v>0</v>
      </c>
      <c r="L142" s="127"/>
      <c r="M142" s="132"/>
      <c r="P142" s="133">
        <f>P143</f>
        <v>0</v>
      </c>
      <c r="R142" s="133">
        <f>R143</f>
        <v>0</v>
      </c>
      <c r="T142" s="134">
        <f>T143</f>
        <v>0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BK143</f>
        <v>0</v>
      </c>
    </row>
    <row r="143" spans="2:65" s="1" customFormat="1" ht="24.2" customHeight="1">
      <c r="B143" s="28"/>
      <c r="C143" s="139" t="s">
        <v>342</v>
      </c>
      <c r="D143" s="139" t="s">
        <v>316</v>
      </c>
      <c r="E143" s="140" t="s">
        <v>3615</v>
      </c>
      <c r="F143" s="141" t="s">
        <v>3616</v>
      </c>
      <c r="G143" s="142" t="s">
        <v>333</v>
      </c>
      <c r="H143" s="143">
        <v>0.45800000000000002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3617</v>
      </c>
    </row>
    <row r="144" spans="2:65" s="11" customFormat="1" ht="25.9" customHeight="1">
      <c r="B144" s="127"/>
      <c r="D144" s="128" t="s">
        <v>73</v>
      </c>
      <c r="E144" s="129" t="s">
        <v>508</v>
      </c>
      <c r="F144" s="129" t="s">
        <v>509</v>
      </c>
      <c r="I144" s="130"/>
      <c r="J144" s="131">
        <f>BK144</f>
        <v>0</v>
      </c>
      <c r="L144" s="127"/>
      <c r="M144" s="132"/>
      <c r="P144" s="133">
        <f>P145+P154+P158</f>
        <v>0</v>
      </c>
      <c r="R144" s="133">
        <f>R145+R154+R158</f>
        <v>2.6819819299999996</v>
      </c>
      <c r="T144" s="134">
        <f>T145+T154+T158</f>
        <v>0</v>
      </c>
      <c r="AR144" s="128" t="s">
        <v>86</v>
      </c>
      <c r="AT144" s="135" t="s">
        <v>73</v>
      </c>
      <c r="AU144" s="135" t="s">
        <v>74</v>
      </c>
      <c r="AY144" s="128" t="s">
        <v>314</v>
      </c>
      <c r="BK144" s="136">
        <f>BK145+BK154+BK158</f>
        <v>0</v>
      </c>
    </row>
    <row r="145" spans="2:65" s="11" customFormat="1" ht="22.9" customHeight="1">
      <c r="B145" s="127"/>
      <c r="D145" s="128" t="s">
        <v>73</v>
      </c>
      <c r="E145" s="137" t="s">
        <v>510</v>
      </c>
      <c r="F145" s="137" t="s">
        <v>511</v>
      </c>
      <c r="I145" s="130"/>
      <c r="J145" s="138">
        <f>BK145</f>
        <v>0</v>
      </c>
      <c r="L145" s="127"/>
      <c r="M145" s="132"/>
      <c r="P145" s="133">
        <f>SUM(P146:P153)</f>
        <v>0</v>
      </c>
      <c r="R145" s="133">
        <f>SUM(R146:R153)</f>
        <v>9.3321400000000013E-2</v>
      </c>
      <c r="T145" s="134">
        <f>SUM(T146:T153)</f>
        <v>0</v>
      </c>
      <c r="AR145" s="128" t="s">
        <v>86</v>
      </c>
      <c r="AT145" s="135" t="s">
        <v>73</v>
      </c>
      <c r="AU145" s="135" t="s">
        <v>81</v>
      </c>
      <c r="AY145" s="128" t="s">
        <v>314</v>
      </c>
      <c r="BK145" s="136">
        <f>SUM(BK146:BK153)</f>
        <v>0</v>
      </c>
    </row>
    <row r="146" spans="2:65" s="1" customFormat="1" ht="24.2" customHeight="1">
      <c r="B146" s="28"/>
      <c r="C146" s="139" t="s">
        <v>346</v>
      </c>
      <c r="D146" s="139" t="s">
        <v>316</v>
      </c>
      <c r="E146" s="140" t="s">
        <v>641</v>
      </c>
      <c r="F146" s="141" t="s">
        <v>642</v>
      </c>
      <c r="G146" s="142" t="s">
        <v>340</v>
      </c>
      <c r="H146" s="143">
        <v>16.61</v>
      </c>
      <c r="I146" s="144"/>
      <c r="J146" s="145">
        <f t="shared" ref="J146:J153" si="0">ROUND(I146*H146,2)</f>
        <v>0</v>
      </c>
      <c r="K146" s="146"/>
      <c r="L146" s="28"/>
      <c r="M146" s="147" t="s">
        <v>1</v>
      </c>
      <c r="N146" s="148" t="s">
        <v>40</v>
      </c>
      <c r="P146" s="149">
        <f t="shared" ref="P146:P153" si="1">O146*H146</f>
        <v>0</v>
      </c>
      <c r="Q146" s="149">
        <v>0</v>
      </c>
      <c r="R146" s="149">
        <f t="shared" ref="R146:R153" si="2">Q146*H146</f>
        <v>0</v>
      </c>
      <c r="S146" s="149">
        <v>0</v>
      </c>
      <c r="T146" s="150">
        <f t="shared" ref="T146:T153" si="3">S146*H146</f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 t="shared" ref="BE146:BE153" si="4">IF(N146="základná",J146,0)</f>
        <v>0</v>
      </c>
      <c r="BF146" s="152">
        <f t="shared" ref="BF146:BF153" si="5">IF(N146="znížená",J146,0)</f>
        <v>0</v>
      </c>
      <c r="BG146" s="152">
        <f t="shared" ref="BG146:BG153" si="6">IF(N146="zákl. prenesená",J146,0)</f>
        <v>0</v>
      </c>
      <c r="BH146" s="152">
        <f t="shared" ref="BH146:BH153" si="7">IF(N146="zníž. prenesená",J146,0)</f>
        <v>0</v>
      </c>
      <c r="BI146" s="152">
        <f t="shared" ref="BI146:BI153" si="8">IF(N146="nulová",J146,0)</f>
        <v>0</v>
      </c>
      <c r="BJ146" s="13" t="s">
        <v>86</v>
      </c>
      <c r="BK146" s="152">
        <f t="shared" ref="BK146:BK153" si="9">ROUND(I146*H146,2)</f>
        <v>0</v>
      </c>
      <c r="BL146" s="13" t="s">
        <v>378</v>
      </c>
      <c r="BM146" s="151" t="s">
        <v>3618</v>
      </c>
    </row>
    <row r="147" spans="2:65" s="1" customFormat="1" ht="24.2" customHeight="1">
      <c r="B147" s="28"/>
      <c r="C147" s="158" t="s">
        <v>335</v>
      </c>
      <c r="D147" s="158" t="s">
        <v>644</v>
      </c>
      <c r="E147" s="159" t="s">
        <v>645</v>
      </c>
      <c r="F147" s="160" t="s">
        <v>646</v>
      </c>
      <c r="G147" s="161" t="s">
        <v>647</v>
      </c>
      <c r="H147" s="162">
        <v>3.504</v>
      </c>
      <c r="I147" s="163"/>
      <c r="J147" s="164">
        <f t="shared" si="0"/>
        <v>0</v>
      </c>
      <c r="K147" s="165"/>
      <c r="L147" s="166"/>
      <c r="M147" s="167" t="s">
        <v>1</v>
      </c>
      <c r="N147" s="168" t="s">
        <v>40</v>
      </c>
      <c r="P147" s="149">
        <f t="shared" si="1"/>
        <v>0</v>
      </c>
      <c r="Q147" s="149">
        <v>1E-3</v>
      </c>
      <c r="R147" s="149">
        <f t="shared" si="2"/>
        <v>3.5040000000000002E-3</v>
      </c>
      <c r="S147" s="149">
        <v>0</v>
      </c>
      <c r="T147" s="150">
        <f t="shared" si="3"/>
        <v>0</v>
      </c>
      <c r="AR147" s="151" t="s">
        <v>442</v>
      </c>
      <c r="AT147" s="151" t="s">
        <v>644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3619</v>
      </c>
    </row>
    <row r="148" spans="2:65" s="1" customFormat="1" ht="24.2" customHeight="1">
      <c r="B148" s="28"/>
      <c r="C148" s="139" t="s">
        <v>353</v>
      </c>
      <c r="D148" s="139" t="s">
        <v>316</v>
      </c>
      <c r="E148" s="140" t="s">
        <v>649</v>
      </c>
      <c r="F148" s="141" t="s">
        <v>650</v>
      </c>
      <c r="G148" s="142" t="s">
        <v>340</v>
      </c>
      <c r="H148" s="143">
        <v>10.65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8.0000000000000007E-5</v>
      </c>
      <c r="R148" s="149">
        <f t="shared" si="2"/>
        <v>8.5200000000000011E-4</v>
      </c>
      <c r="S148" s="149">
        <v>0</v>
      </c>
      <c r="T148" s="150">
        <f t="shared" si="3"/>
        <v>0</v>
      </c>
      <c r="AR148" s="151" t="s">
        <v>378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378</v>
      </c>
      <c r="BM148" s="151" t="s">
        <v>3620</v>
      </c>
    </row>
    <row r="149" spans="2:65" s="1" customFormat="1" ht="37.9" customHeight="1">
      <c r="B149" s="28"/>
      <c r="C149" s="158" t="s">
        <v>357</v>
      </c>
      <c r="D149" s="158" t="s">
        <v>644</v>
      </c>
      <c r="E149" s="159" t="s">
        <v>652</v>
      </c>
      <c r="F149" s="160" t="s">
        <v>653</v>
      </c>
      <c r="G149" s="161" t="s">
        <v>340</v>
      </c>
      <c r="H149" s="162">
        <v>12.247999999999999</v>
      </c>
      <c r="I149" s="163"/>
      <c r="J149" s="164">
        <f t="shared" si="0"/>
        <v>0</v>
      </c>
      <c r="K149" s="165"/>
      <c r="L149" s="166"/>
      <c r="M149" s="167" t="s">
        <v>1</v>
      </c>
      <c r="N149" s="168" t="s">
        <v>40</v>
      </c>
      <c r="P149" s="149">
        <f t="shared" si="1"/>
        <v>0</v>
      </c>
      <c r="Q149" s="149">
        <v>2E-3</v>
      </c>
      <c r="R149" s="149">
        <f t="shared" si="2"/>
        <v>2.4496E-2</v>
      </c>
      <c r="S149" s="149">
        <v>0</v>
      </c>
      <c r="T149" s="150">
        <f t="shared" si="3"/>
        <v>0</v>
      </c>
      <c r="AR149" s="151" t="s">
        <v>442</v>
      </c>
      <c r="AT149" s="151" t="s">
        <v>644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378</v>
      </c>
      <c r="BM149" s="151" t="s">
        <v>3621</v>
      </c>
    </row>
    <row r="150" spans="2:65" s="1" customFormat="1" ht="16.5" customHeight="1">
      <c r="B150" s="28"/>
      <c r="C150" s="158" t="s">
        <v>361</v>
      </c>
      <c r="D150" s="158" t="s">
        <v>644</v>
      </c>
      <c r="E150" s="159" t="s">
        <v>655</v>
      </c>
      <c r="F150" s="160" t="s">
        <v>656</v>
      </c>
      <c r="G150" s="161" t="s">
        <v>396</v>
      </c>
      <c r="H150" s="162">
        <v>37</v>
      </c>
      <c r="I150" s="163"/>
      <c r="J150" s="164">
        <f t="shared" si="0"/>
        <v>0</v>
      </c>
      <c r="K150" s="165"/>
      <c r="L150" s="166"/>
      <c r="M150" s="167" t="s">
        <v>1</v>
      </c>
      <c r="N150" s="168" t="s">
        <v>40</v>
      </c>
      <c r="P150" s="149">
        <f t="shared" si="1"/>
        <v>0</v>
      </c>
      <c r="Q150" s="149">
        <v>1.5E-3</v>
      </c>
      <c r="R150" s="149">
        <f t="shared" si="2"/>
        <v>5.5500000000000001E-2</v>
      </c>
      <c r="S150" s="149">
        <v>0</v>
      </c>
      <c r="T150" s="150">
        <f t="shared" si="3"/>
        <v>0</v>
      </c>
      <c r="AR150" s="151" t="s">
        <v>442</v>
      </c>
      <c r="AT150" s="151" t="s">
        <v>644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378</v>
      </c>
      <c r="BM150" s="151" t="s">
        <v>3622</v>
      </c>
    </row>
    <row r="151" spans="2:65" s="1" customFormat="1" ht="24.2" customHeight="1">
      <c r="B151" s="28"/>
      <c r="C151" s="139" t="s">
        <v>365</v>
      </c>
      <c r="D151" s="139" t="s">
        <v>316</v>
      </c>
      <c r="E151" s="140" t="s">
        <v>658</v>
      </c>
      <c r="F151" s="141" t="s">
        <v>659</v>
      </c>
      <c r="G151" s="142" t="s">
        <v>340</v>
      </c>
      <c r="H151" s="143">
        <v>16.61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5.4000000000000001E-4</v>
      </c>
      <c r="R151" s="149">
        <f t="shared" si="2"/>
        <v>8.9694000000000006E-3</v>
      </c>
      <c r="S151" s="149">
        <v>0</v>
      </c>
      <c r="T151" s="150">
        <f t="shared" si="3"/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378</v>
      </c>
      <c r="BM151" s="151" t="s">
        <v>3623</v>
      </c>
    </row>
    <row r="152" spans="2:65" s="1" customFormat="1" ht="24.2" customHeight="1">
      <c r="B152" s="28"/>
      <c r="C152" s="158" t="s">
        <v>369</v>
      </c>
      <c r="D152" s="158" t="s">
        <v>644</v>
      </c>
      <c r="E152" s="159" t="s">
        <v>661</v>
      </c>
      <c r="F152" s="160" t="s">
        <v>662</v>
      </c>
      <c r="G152" s="161" t="s">
        <v>340</v>
      </c>
      <c r="H152" s="162">
        <v>19.931999999999999</v>
      </c>
      <c r="I152" s="163"/>
      <c r="J152" s="164">
        <f t="shared" si="0"/>
        <v>0</v>
      </c>
      <c r="K152" s="165"/>
      <c r="L152" s="166"/>
      <c r="M152" s="167" t="s">
        <v>1</v>
      </c>
      <c r="N152" s="16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3624</v>
      </c>
    </row>
    <row r="153" spans="2:65" s="1" customFormat="1" ht="24.2" customHeight="1">
      <c r="B153" s="28"/>
      <c r="C153" s="139" t="s">
        <v>373</v>
      </c>
      <c r="D153" s="139" t="s">
        <v>316</v>
      </c>
      <c r="E153" s="140" t="s">
        <v>664</v>
      </c>
      <c r="F153" s="141" t="s">
        <v>665</v>
      </c>
      <c r="G153" s="142" t="s">
        <v>333</v>
      </c>
      <c r="H153" s="143">
        <v>9.2999999999999999E-2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3625</v>
      </c>
    </row>
    <row r="154" spans="2:65" s="11" customFormat="1" ht="22.9" customHeight="1">
      <c r="B154" s="127"/>
      <c r="D154" s="128" t="s">
        <v>73</v>
      </c>
      <c r="E154" s="137" t="s">
        <v>667</v>
      </c>
      <c r="F154" s="137" t="s">
        <v>668</v>
      </c>
      <c r="I154" s="130"/>
      <c r="J154" s="138">
        <f>BK154</f>
        <v>0</v>
      </c>
      <c r="L154" s="127"/>
      <c r="M154" s="132"/>
      <c r="P154" s="133">
        <f>SUM(P155:P157)</f>
        <v>0</v>
      </c>
      <c r="R154" s="133">
        <f>SUM(R155:R157)</f>
        <v>7.23858E-2</v>
      </c>
      <c r="T154" s="134">
        <f>SUM(T155:T157)</f>
        <v>0</v>
      </c>
      <c r="AR154" s="128" t="s">
        <v>86</v>
      </c>
      <c r="AT154" s="135" t="s">
        <v>73</v>
      </c>
      <c r="AU154" s="135" t="s">
        <v>81</v>
      </c>
      <c r="AY154" s="128" t="s">
        <v>314</v>
      </c>
      <c r="BK154" s="136">
        <f>SUM(BK155:BK157)</f>
        <v>0</v>
      </c>
    </row>
    <row r="155" spans="2:65" s="1" customFormat="1" ht="24.2" customHeight="1">
      <c r="B155" s="28"/>
      <c r="C155" s="139" t="s">
        <v>378</v>
      </c>
      <c r="D155" s="139" t="s">
        <v>316</v>
      </c>
      <c r="E155" s="140" t="s">
        <v>669</v>
      </c>
      <c r="F155" s="141" t="s">
        <v>670</v>
      </c>
      <c r="G155" s="142" t="s">
        <v>340</v>
      </c>
      <c r="H155" s="143">
        <v>16.61</v>
      </c>
      <c r="I155" s="144"/>
      <c r="J155" s="145">
        <f>ROUND(I155*H155,2)</f>
        <v>0</v>
      </c>
      <c r="K155" s="146"/>
      <c r="L155" s="28"/>
      <c r="M155" s="147" t="s">
        <v>1</v>
      </c>
      <c r="N155" s="148" t="s">
        <v>40</v>
      </c>
      <c r="P155" s="149">
        <f>O155*H155</f>
        <v>0</v>
      </c>
      <c r="Q155" s="149">
        <v>1.4E-3</v>
      </c>
      <c r="R155" s="149">
        <f>Q155*H155</f>
        <v>2.3254E-2</v>
      </c>
      <c r="S155" s="149">
        <v>0</v>
      </c>
      <c r="T155" s="150">
        <f>S155*H155</f>
        <v>0</v>
      </c>
      <c r="AR155" s="151" t="s">
        <v>378</v>
      </c>
      <c r="AT155" s="151" t="s">
        <v>316</v>
      </c>
      <c r="AU155" s="151" t="s">
        <v>86</v>
      </c>
      <c r="AY155" s="13" t="s">
        <v>314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86</v>
      </c>
      <c r="BK155" s="152">
        <f>ROUND(I155*H155,2)</f>
        <v>0</v>
      </c>
      <c r="BL155" s="13" t="s">
        <v>378</v>
      </c>
      <c r="BM155" s="151" t="s">
        <v>3626</v>
      </c>
    </row>
    <row r="156" spans="2:65" s="1" customFormat="1" ht="24.2" customHeight="1">
      <c r="B156" s="28"/>
      <c r="C156" s="158" t="s">
        <v>382</v>
      </c>
      <c r="D156" s="158" t="s">
        <v>644</v>
      </c>
      <c r="E156" s="159" t="s">
        <v>3627</v>
      </c>
      <c r="F156" s="160" t="s">
        <v>3628</v>
      </c>
      <c r="G156" s="161" t="s">
        <v>340</v>
      </c>
      <c r="H156" s="162">
        <v>16.942</v>
      </c>
      <c r="I156" s="163"/>
      <c r="J156" s="164">
        <f>ROUND(I156*H156,2)</f>
        <v>0</v>
      </c>
      <c r="K156" s="165"/>
      <c r="L156" s="166"/>
      <c r="M156" s="167" t="s">
        <v>1</v>
      </c>
      <c r="N156" s="168" t="s">
        <v>40</v>
      </c>
      <c r="P156" s="149">
        <f>O156*H156</f>
        <v>0</v>
      </c>
      <c r="Q156" s="149">
        <v>2.8999999999999998E-3</v>
      </c>
      <c r="R156" s="149">
        <f>Q156*H156</f>
        <v>4.9131799999999996E-2</v>
      </c>
      <c r="S156" s="149">
        <v>0</v>
      </c>
      <c r="T156" s="150">
        <f>S156*H156</f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86</v>
      </c>
      <c r="BK156" s="152">
        <f>ROUND(I156*H156,2)</f>
        <v>0</v>
      </c>
      <c r="BL156" s="13" t="s">
        <v>378</v>
      </c>
      <c r="BM156" s="151" t="s">
        <v>3629</v>
      </c>
    </row>
    <row r="157" spans="2:65" s="1" customFormat="1" ht="24.2" customHeight="1">
      <c r="B157" s="28"/>
      <c r="C157" s="139" t="s">
        <v>386</v>
      </c>
      <c r="D157" s="139" t="s">
        <v>316</v>
      </c>
      <c r="E157" s="140" t="s">
        <v>678</v>
      </c>
      <c r="F157" s="141" t="s">
        <v>679</v>
      </c>
      <c r="G157" s="142" t="s">
        <v>333</v>
      </c>
      <c r="H157" s="143">
        <v>7.1999999999999995E-2</v>
      </c>
      <c r="I157" s="144"/>
      <c r="J157" s="145">
        <f>ROUND(I157*H157,2)</f>
        <v>0</v>
      </c>
      <c r="K157" s="146"/>
      <c r="L157" s="28"/>
      <c r="M157" s="147" t="s">
        <v>1</v>
      </c>
      <c r="N157" s="148" t="s">
        <v>40</v>
      </c>
      <c r="P157" s="149">
        <f>O157*H157</f>
        <v>0</v>
      </c>
      <c r="Q157" s="149">
        <v>0</v>
      </c>
      <c r="R157" s="149">
        <f>Q157*H157</f>
        <v>0</v>
      </c>
      <c r="S157" s="149">
        <v>0</v>
      </c>
      <c r="T157" s="150">
        <f>S157*H157</f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>IF(N157="základná",J157,0)</f>
        <v>0</v>
      </c>
      <c r="BF157" s="152">
        <f>IF(N157="znížená",J157,0)</f>
        <v>0</v>
      </c>
      <c r="BG157" s="152">
        <f>IF(N157="zákl. prenesená",J157,0)</f>
        <v>0</v>
      </c>
      <c r="BH157" s="152">
        <f>IF(N157="zníž. prenesená",J157,0)</f>
        <v>0</v>
      </c>
      <c r="BI157" s="152">
        <f>IF(N157="nulová",J157,0)</f>
        <v>0</v>
      </c>
      <c r="BJ157" s="13" t="s">
        <v>86</v>
      </c>
      <c r="BK157" s="152">
        <f>ROUND(I157*H157,2)</f>
        <v>0</v>
      </c>
      <c r="BL157" s="13" t="s">
        <v>378</v>
      </c>
      <c r="BM157" s="151" t="s">
        <v>3630</v>
      </c>
    </row>
    <row r="158" spans="2:65" s="11" customFormat="1" ht="22.9" customHeight="1">
      <c r="B158" s="127"/>
      <c r="D158" s="128" t="s">
        <v>73</v>
      </c>
      <c r="E158" s="137" t="s">
        <v>546</v>
      </c>
      <c r="F158" s="137" t="s">
        <v>547</v>
      </c>
      <c r="I158" s="130"/>
      <c r="J158" s="138">
        <f>BK158</f>
        <v>0</v>
      </c>
      <c r="L158" s="127"/>
      <c r="M158" s="132"/>
      <c r="P158" s="133">
        <f>SUM(P159:P165)</f>
        <v>0</v>
      </c>
      <c r="R158" s="133">
        <f>SUM(R159:R165)</f>
        <v>2.5162747299999997</v>
      </c>
      <c r="T158" s="134">
        <f>SUM(T159:T165)</f>
        <v>0</v>
      </c>
      <c r="AR158" s="128" t="s">
        <v>86</v>
      </c>
      <c r="AT158" s="135" t="s">
        <v>73</v>
      </c>
      <c r="AU158" s="135" t="s">
        <v>81</v>
      </c>
      <c r="AY158" s="128" t="s">
        <v>314</v>
      </c>
      <c r="BK158" s="136">
        <f>SUM(BK159:BK165)</f>
        <v>0</v>
      </c>
    </row>
    <row r="159" spans="2:65" s="1" customFormat="1" ht="33" customHeight="1">
      <c r="B159" s="28"/>
      <c r="C159" s="139" t="s">
        <v>390</v>
      </c>
      <c r="D159" s="139" t="s">
        <v>316</v>
      </c>
      <c r="E159" s="140" t="s">
        <v>3631</v>
      </c>
      <c r="F159" s="141" t="s">
        <v>3632</v>
      </c>
      <c r="G159" s="142" t="s">
        <v>340</v>
      </c>
      <c r="H159" s="143">
        <v>10</v>
      </c>
      <c r="I159" s="144"/>
      <c r="J159" s="145">
        <f t="shared" ref="J159:J165" si="10">ROUND(I159*H159,2)</f>
        <v>0</v>
      </c>
      <c r="K159" s="146"/>
      <c r="L159" s="28"/>
      <c r="M159" s="147" t="s">
        <v>1</v>
      </c>
      <c r="N159" s="148" t="s">
        <v>40</v>
      </c>
      <c r="P159" s="149">
        <f t="shared" ref="P159:P165" si="11">O159*H159</f>
        <v>0</v>
      </c>
      <c r="Q159" s="149">
        <v>1.8000000000000001E-4</v>
      </c>
      <c r="R159" s="149">
        <f t="shared" ref="R159:R165" si="12">Q159*H159</f>
        <v>1.8000000000000002E-3</v>
      </c>
      <c r="S159" s="149">
        <v>0</v>
      </c>
      <c r="T159" s="150">
        <f t="shared" ref="T159:T165" si="13">S159*H159</f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ref="BE159:BE165" si="14">IF(N159="základná",J159,0)</f>
        <v>0</v>
      </c>
      <c r="BF159" s="152">
        <f t="shared" ref="BF159:BF165" si="15">IF(N159="znížená",J159,0)</f>
        <v>0</v>
      </c>
      <c r="BG159" s="152">
        <f t="shared" ref="BG159:BG165" si="16">IF(N159="zákl. prenesená",J159,0)</f>
        <v>0</v>
      </c>
      <c r="BH159" s="152">
        <f t="shared" ref="BH159:BH165" si="17">IF(N159="zníž. prenesená",J159,0)</f>
        <v>0</v>
      </c>
      <c r="BI159" s="152">
        <f t="shared" ref="BI159:BI165" si="18">IF(N159="nulová",J159,0)</f>
        <v>0</v>
      </c>
      <c r="BJ159" s="13" t="s">
        <v>86</v>
      </c>
      <c r="BK159" s="152">
        <f t="shared" ref="BK159:BK165" si="19">ROUND(I159*H159,2)</f>
        <v>0</v>
      </c>
      <c r="BL159" s="13" t="s">
        <v>378</v>
      </c>
      <c r="BM159" s="151" t="s">
        <v>3633</v>
      </c>
    </row>
    <row r="160" spans="2:65" s="1" customFormat="1" ht="24.2" customHeight="1">
      <c r="B160" s="28"/>
      <c r="C160" s="158" t="s">
        <v>7</v>
      </c>
      <c r="D160" s="158" t="s">
        <v>644</v>
      </c>
      <c r="E160" s="159" t="s">
        <v>3634</v>
      </c>
      <c r="F160" s="160" t="s">
        <v>3635</v>
      </c>
      <c r="G160" s="161" t="s">
        <v>340</v>
      </c>
      <c r="H160" s="162">
        <v>10.5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1.077E-2</v>
      </c>
      <c r="R160" s="149">
        <f t="shared" si="12"/>
        <v>0.113085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3636</v>
      </c>
    </row>
    <row r="161" spans="2:65" s="1" customFormat="1" ht="33" customHeight="1">
      <c r="B161" s="28"/>
      <c r="C161" s="139" t="s">
        <v>398</v>
      </c>
      <c r="D161" s="139" t="s">
        <v>316</v>
      </c>
      <c r="E161" s="140" t="s">
        <v>3637</v>
      </c>
      <c r="F161" s="141" t="s">
        <v>3638</v>
      </c>
      <c r="G161" s="142" t="s">
        <v>340</v>
      </c>
      <c r="H161" s="143">
        <v>173.57</v>
      </c>
      <c r="I161" s="144"/>
      <c r="J161" s="145">
        <f t="shared" si="10"/>
        <v>0</v>
      </c>
      <c r="K161" s="146"/>
      <c r="L161" s="28"/>
      <c r="M161" s="147" t="s">
        <v>1</v>
      </c>
      <c r="N161" s="148" t="s">
        <v>40</v>
      </c>
      <c r="P161" s="149">
        <f t="shared" si="11"/>
        <v>0</v>
      </c>
      <c r="Q161" s="149">
        <v>2.0000000000000001E-4</v>
      </c>
      <c r="R161" s="149">
        <f t="shared" si="12"/>
        <v>3.4714000000000002E-2</v>
      </c>
      <c r="S161" s="149">
        <v>0</v>
      </c>
      <c r="T161" s="150">
        <f t="shared" si="1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3639</v>
      </c>
    </row>
    <row r="162" spans="2:65" s="1" customFormat="1" ht="24.2" customHeight="1">
      <c r="B162" s="28"/>
      <c r="C162" s="158" t="s">
        <v>402</v>
      </c>
      <c r="D162" s="158" t="s">
        <v>644</v>
      </c>
      <c r="E162" s="159" t="s">
        <v>3640</v>
      </c>
      <c r="F162" s="160" t="s">
        <v>3641</v>
      </c>
      <c r="G162" s="161" t="s">
        <v>340</v>
      </c>
      <c r="H162" s="162">
        <v>182.249</v>
      </c>
      <c r="I162" s="163"/>
      <c r="J162" s="164">
        <f t="shared" si="10"/>
        <v>0</v>
      </c>
      <c r="K162" s="165"/>
      <c r="L162" s="166"/>
      <c r="M162" s="167" t="s">
        <v>1</v>
      </c>
      <c r="N162" s="168" t="s">
        <v>40</v>
      </c>
      <c r="P162" s="149">
        <f t="shared" si="11"/>
        <v>0</v>
      </c>
      <c r="Q162" s="149">
        <v>1.077E-2</v>
      </c>
      <c r="R162" s="149">
        <f t="shared" si="12"/>
        <v>1.9628217299999999</v>
      </c>
      <c r="S162" s="149">
        <v>0</v>
      </c>
      <c r="T162" s="150">
        <f t="shared" si="1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3642</v>
      </c>
    </row>
    <row r="163" spans="2:65" s="1" customFormat="1" ht="37.9" customHeight="1">
      <c r="B163" s="28"/>
      <c r="C163" s="139" t="s">
        <v>406</v>
      </c>
      <c r="D163" s="139" t="s">
        <v>316</v>
      </c>
      <c r="E163" s="140" t="s">
        <v>3643</v>
      </c>
      <c r="F163" s="141" t="s">
        <v>3644</v>
      </c>
      <c r="G163" s="142" t="s">
        <v>340</v>
      </c>
      <c r="H163" s="143">
        <v>183.57</v>
      </c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2.0000000000000001E-4</v>
      </c>
      <c r="R163" s="149">
        <f t="shared" si="12"/>
        <v>3.6714000000000004E-2</v>
      </c>
      <c r="S163" s="149">
        <v>0</v>
      </c>
      <c r="T163" s="150">
        <f t="shared" si="1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3645</v>
      </c>
    </row>
    <row r="164" spans="2:65" s="1" customFormat="1" ht="24.2" customHeight="1">
      <c r="B164" s="28"/>
      <c r="C164" s="158" t="s">
        <v>410</v>
      </c>
      <c r="D164" s="158" t="s">
        <v>644</v>
      </c>
      <c r="E164" s="159" t="s">
        <v>3646</v>
      </c>
      <c r="F164" s="160" t="s">
        <v>3647</v>
      </c>
      <c r="G164" s="161" t="s">
        <v>340</v>
      </c>
      <c r="H164" s="162">
        <v>183.57</v>
      </c>
      <c r="I164" s="163"/>
      <c r="J164" s="164">
        <f t="shared" si="10"/>
        <v>0</v>
      </c>
      <c r="K164" s="165"/>
      <c r="L164" s="166"/>
      <c r="M164" s="167" t="s">
        <v>1</v>
      </c>
      <c r="N164" s="168" t="s">
        <v>40</v>
      </c>
      <c r="P164" s="149">
        <f t="shared" si="11"/>
        <v>0</v>
      </c>
      <c r="Q164" s="149">
        <v>2E-3</v>
      </c>
      <c r="R164" s="149">
        <f t="shared" si="12"/>
        <v>0.36713999999999997</v>
      </c>
      <c r="S164" s="149">
        <v>0</v>
      </c>
      <c r="T164" s="150">
        <f t="shared" si="1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3648</v>
      </c>
    </row>
    <row r="165" spans="2:65" s="1" customFormat="1" ht="24.2" customHeight="1">
      <c r="B165" s="28"/>
      <c r="C165" s="139" t="s">
        <v>414</v>
      </c>
      <c r="D165" s="139" t="s">
        <v>316</v>
      </c>
      <c r="E165" s="140" t="s">
        <v>1003</v>
      </c>
      <c r="F165" s="141" t="s">
        <v>1004</v>
      </c>
      <c r="G165" s="142" t="s">
        <v>333</v>
      </c>
      <c r="H165" s="143">
        <v>2.516</v>
      </c>
      <c r="I165" s="144"/>
      <c r="J165" s="145">
        <f t="shared" si="10"/>
        <v>0</v>
      </c>
      <c r="K165" s="146"/>
      <c r="L165" s="28"/>
      <c r="M165" s="153" t="s">
        <v>1</v>
      </c>
      <c r="N165" s="154" t="s">
        <v>40</v>
      </c>
      <c r="O165" s="155"/>
      <c r="P165" s="156">
        <f t="shared" si="11"/>
        <v>0</v>
      </c>
      <c r="Q165" s="156">
        <v>0</v>
      </c>
      <c r="R165" s="156">
        <f t="shared" si="12"/>
        <v>0</v>
      </c>
      <c r="S165" s="156">
        <v>0</v>
      </c>
      <c r="T165" s="157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3649</v>
      </c>
    </row>
    <row r="166" spans="2:65" s="1" customFormat="1" ht="6.95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sheetProtection algorithmName="SHA-512" hashValue="ZLmHuM87ECc8pDM5jZjFtg3u3x8vQDddqebSeZiA90CwUO8t66pxEUZzuZ8/Cw/mr/HwQ8HsOlyvzilYqiX9/g==" saltValue="2Hx5ozEQZKc6XmLCwCc6mwdT7tad0TmhnHtaJQU659idI0AetvQtZFNx26ueBcys7mWr7dbm4/++ATmVeYnWbg==" spinCount="100000" sheet="1" objects="1" scenarios="1" formatColumns="0" formatRows="0" autoFilter="0"/>
  <autoFilter ref="C131:K165" xr:uid="{00000000-0009-0000-0000-000020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18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192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3568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3650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ROUND((SUM(BE134:BE187)),  2)</f>
        <v>0</v>
      </c>
      <c r="G37" s="96"/>
      <c r="H37" s="96"/>
      <c r="I37" s="97">
        <v>0.2</v>
      </c>
      <c r="J37" s="95">
        <f>ROUND(((SUM(BE134:BE187))*I37),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ROUND((SUM(BF134:BF187)),  2)</f>
        <v>0</v>
      </c>
      <c r="G38" s="96"/>
      <c r="H38" s="96"/>
      <c r="I38" s="97">
        <v>0.2</v>
      </c>
      <c r="J38" s="95">
        <f>ROUND(((SUM(BF134:BF187))*I38),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ROUND((SUM(BG134:BG187)),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ROUND((SUM(BH134:BH187)),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ROUND((SUM(BI134:BI187)),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3568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SO.104_ASR3 - Zastrešenie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hidden="1" customHeight="1">
      <c r="B103" s="114"/>
      <c r="D103" s="115" t="s">
        <v>579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J143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J145</f>
        <v>0</v>
      </c>
      <c r="L105" s="110"/>
    </row>
    <row r="106" spans="2:47" s="9" customFormat="1" ht="19.899999999999999" hidden="1" customHeight="1">
      <c r="B106" s="114"/>
      <c r="D106" s="115" t="s">
        <v>694</v>
      </c>
      <c r="E106" s="116"/>
      <c r="F106" s="116"/>
      <c r="G106" s="116"/>
      <c r="H106" s="116"/>
      <c r="I106" s="116"/>
      <c r="J106" s="117">
        <f>J146</f>
        <v>0</v>
      </c>
      <c r="L106" s="114"/>
    </row>
    <row r="107" spans="2:47" s="9" customFormat="1" ht="19.899999999999999" hidden="1" customHeight="1">
      <c r="B107" s="114"/>
      <c r="D107" s="115" t="s">
        <v>580</v>
      </c>
      <c r="E107" s="116"/>
      <c r="F107" s="116"/>
      <c r="G107" s="116"/>
      <c r="H107" s="116"/>
      <c r="I107" s="116"/>
      <c r="J107" s="117">
        <f>J164</f>
        <v>0</v>
      </c>
      <c r="L107" s="114"/>
    </row>
    <row r="108" spans="2:47" s="9" customFormat="1" ht="19.899999999999999" hidden="1" customHeight="1">
      <c r="B108" s="114"/>
      <c r="D108" s="115" t="s">
        <v>581</v>
      </c>
      <c r="E108" s="116"/>
      <c r="F108" s="116"/>
      <c r="G108" s="116"/>
      <c r="H108" s="116"/>
      <c r="I108" s="116"/>
      <c r="J108" s="117">
        <f>J175</f>
        <v>0</v>
      </c>
      <c r="L108" s="114"/>
    </row>
    <row r="109" spans="2:47" s="9" customFormat="1" ht="19.899999999999999" hidden="1" customHeight="1">
      <c r="B109" s="114"/>
      <c r="D109" s="115" t="s">
        <v>295</v>
      </c>
      <c r="E109" s="116"/>
      <c r="F109" s="116"/>
      <c r="G109" s="116"/>
      <c r="H109" s="116"/>
      <c r="I109" s="116"/>
      <c r="J109" s="117">
        <f>J183</f>
        <v>0</v>
      </c>
      <c r="L109" s="114"/>
    </row>
    <row r="110" spans="2:47" s="9" customFormat="1" ht="19.899999999999999" hidden="1" customHeight="1">
      <c r="B110" s="114"/>
      <c r="D110" s="115" t="s">
        <v>1222</v>
      </c>
      <c r="E110" s="116"/>
      <c r="F110" s="116"/>
      <c r="G110" s="116"/>
      <c r="H110" s="116"/>
      <c r="I110" s="116"/>
      <c r="J110" s="117">
        <f>J186</f>
        <v>0</v>
      </c>
      <c r="L110" s="114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301" t="str">
        <f>E7</f>
        <v>Rozšírenie kapacít MŠ Oštepová 1, Košice</v>
      </c>
      <c r="F120" s="302"/>
      <c r="G120" s="302"/>
      <c r="H120" s="302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301" t="s">
        <v>278</v>
      </c>
      <c r="F122" s="265"/>
      <c r="G122" s="265"/>
      <c r="H122" s="265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271" t="s">
        <v>3568</v>
      </c>
      <c r="F124" s="303"/>
      <c r="G124" s="303"/>
      <c r="H124" s="303"/>
      <c r="L124" s="28"/>
    </row>
    <row r="125" spans="2:12" s="1" customFormat="1" ht="12" customHeight="1">
      <c r="B125" s="28"/>
      <c r="C125" s="23" t="s">
        <v>281</v>
      </c>
      <c r="L125" s="28"/>
    </row>
    <row r="126" spans="2:12" s="1" customFormat="1" ht="16.5" customHeight="1">
      <c r="B126" s="28"/>
      <c r="E126" s="289" t="str">
        <f>E13</f>
        <v>SO.104_ASR3 - Zastrešenie</v>
      </c>
      <c r="F126" s="303"/>
      <c r="G126" s="303"/>
      <c r="H126" s="303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P135+P145</f>
        <v>0</v>
      </c>
      <c r="Q134" s="52"/>
      <c r="R134" s="124">
        <f>R135+R145</f>
        <v>8.2080300899999994</v>
      </c>
      <c r="S134" s="52"/>
      <c r="T134" s="125">
        <f>T135+T145</f>
        <v>0</v>
      </c>
      <c r="AT134" s="13" t="s">
        <v>73</v>
      </c>
      <c r="AU134" s="13" t="s">
        <v>287</v>
      </c>
      <c r="BK134" s="126">
        <f>BK135+BK145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P136+P139+P143</f>
        <v>0</v>
      </c>
      <c r="R135" s="133">
        <f>R136+R139+R143</f>
        <v>2.29670402</v>
      </c>
      <c r="T135" s="134">
        <f>T136+T139+T143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BK136+BK139+BK143</f>
        <v>0</v>
      </c>
    </row>
    <row r="136" spans="2:65" s="11" customFormat="1" ht="22.9" customHeight="1">
      <c r="B136" s="127"/>
      <c r="D136" s="128" t="s">
        <v>73</v>
      </c>
      <c r="E136" s="137" t="s">
        <v>81</v>
      </c>
      <c r="F136" s="137" t="s">
        <v>315</v>
      </c>
      <c r="I136" s="130"/>
      <c r="J136" s="138">
        <f>BK136</f>
        <v>0</v>
      </c>
      <c r="L136" s="127"/>
      <c r="M136" s="132"/>
      <c r="P136" s="133">
        <f>SUM(P137:P138)</f>
        <v>0</v>
      </c>
      <c r="R136" s="133">
        <f>SUM(R137:R138)</f>
        <v>1.5623400000000001</v>
      </c>
      <c r="T136" s="134">
        <f>SUM(T137:T138)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SUM(BK137:BK138)</f>
        <v>0</v>
      </c>
    </row>
    <row r="137" spans="2:65" s="1" customFormat="1" ht="21.75" customHeight="1">
      <c r="B137" s="28"/>
      <c r="C137" s="139" t="s">
        <v>81</v>
      </c>
      <c r="D137" s="139" t="s">
        <v>316</v>
      </c>
      <c r="E137" s="140" t="s">
        <v>695</v>
      </c>
      <c r="F137" s="141" t="s">
        <v>696</v>
      </c>
      <c r="G137" s="142" t="s">
        <v>340</v>
      </c>
      <c r="H137" s="143">
        <v>90.57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3651</v>
      </c>
    </row>
    <row r="138" spans="2:65" s="1" customFormat="1" ht="37.9" customHeight="1">
      <c r="B138" s="28"/>
      <c r="C138" s="158" t="s">
        <v>86</v>
      </c>
      <c r="D138" s="158" t="s">
        <v>644</v>
      </c>
      <c r="E138" s="159" t="s">
        <v>698</v>
      </c>
      <c r="F138" s="160" t="s">
        <v>699</v>
      </c>
      <c r="G138" s="161" t="s">
        <v>340</v>
      </c>
      <c r="H138" s="162">
        <v>104.15600000000001</v>
      </c>
      <c r="I138" s="163"/>
      <c r="J138" s="164">
        <f>ROUND(I138*H138,2)</f>
        <v>0</v>
      </c>
      <c r="K138" s="165"/>
      <c r="L138" s="166"/>
      <c r="M138" s="167" t="s">
        <v>1</v>
      </c>
      <c r="N138" s="168" t="s">
        <v>40</v>
      </c>
      <c r="P138" s="149">
        <f>O138*H138</f>
        <v>0</v>
      </c>
      <c r="Q138" s="149">
        <v>1.4999999999999999E-2</v>
      </c>
      <c r="R138" s="149">
        <f>Q138*H138</f>
        <v>1.5623400000000001</v>
      </c>
      <c r="S138" s="149">
        <v>0</v>
      </c>
      <c r="T138" s="150">
        <f>S138*H138</f>
        <v>0</v>
      </c>
      <c r="AR138" s="151" t="s">
        <v>442</v>
      </c>
      <c r="AT138" s="151" t="s">
        <v>644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378</v>
      </c>
      <c r="BM138" s="151" t="s">
        <v>3652</v>
      </c>
    </row>
    <row r="139" spans="2:65" s="11" customFormat="1" ht="22.9" customHeight="1">
      <c r="B139" s="127"/>
      <c r="D139" s="128" t="s">
        <v>73</v>
      </c>
      <c r="E139" s="137" t="s">
        <v>337</v>
      </c>
      <c r="F139" s="137" t="s">
        <v>586</v>
      </c>
      <c r="I139" s="130"/>
      <c r="J139" s="138">
        <f>BK139</f>
        <v>0</v>
      </c>
      <c r="L139" s="127"/>
      <c r="M139" s="132"/>
      <c r="P139" s="133">
        <f>SUM(P140:P142)</f>
        <v>0</v>
      </c>
      <c r="R139" s="133">
        <f>SUM(R140:R142)</f>
        <v>0.7343640199999999</v>
      </c>
      <c r="T139" s="134">
        <f>SUM(T140:T142)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SUM(BK140:BK142)</f>
        <v>0</v>
      </c>
    </row>
    <row r="140" spans="2:65" s="1" customFormat="1" ht="37.9" customHeight="1">
      <c r="B140" s="28"/>
      <c r="C140" s="139" t="s">
        <v>90</v>
      </c>
      <c r="D140" s="139" t="s">
        <v>316</v>
      </c>
      <c r="E140" s="140" t="s">
        <v>3653</v>
      </c>
      <c r="F140" s="141" t="s">
        <v>3654</v>
      </c>
      <c r="G140" s="142" t="s">
        <v>340</v>
      </c>
      <c r="H140" s="143">
        <v>12.81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3.2299999999999998E-3</v>
      </c>
      <c r="R140" s="149">
        <f>Q140*H140</f>
        <v>4.1376299999999998E-2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3655</v>
      </c>
    </row>
    <row r="141" spans="2:65" s="1" customFormat="1" ht="37.9" customHeight="1">
      <c r="B141" s="28"/>
      <c r="C141" s="158" t="s">
        <v>95</v>
      </c>
      <c r="D141" s="158" t="s">
        <v>644</v>
      </c>
      <c r="E141" s="159" t="s">
        <v>3656</v>
      </c>
      <c r="F141" s="160" t="s">
        <v>3657</v>
      </c>
      <c r="G141" s="161" t="s">
        <v>340</v>
      </c>
      <c r="H141" s="162">
        <v>13.451000000000001</v>
      </c>
      <c r="I141" s="163"/>
      <c r="J141" s="164">
        <f>ROUND(I141*H141,2)</f>
        <v>0</v>
      </c>
      <c r="K141" s="165"/>
      <c r="L141" s="166"/>
      <c r="M141" s="167" t="s">
        <v>1</v>
      </c>
      <c r="N141" s="168" t="s">
        <v>40</v>
      </c>
      <c r="P141" s="149">
        <f>O141*H141</f>
        <v>0</v>
      </c>
      <c r="Q141" s="149">
        <v>3.7200000000000002E-3</v>
      </c>
      <c r="R141" s="149">
        <f>Q141*H141</f>
        <v>5.0037720000000008E-2</v>
      </c>
      <c r="S141" s="149">
        <v>0</v>
      </c>
      <c r="T141" s="150">
        <f>S141*H141</f>
        <v>0</v>
      </c>
      <c r="AR141" s="151" t="s">
        <v>346</v>
      </c>
      <c r="AT141" s="151" t="s">
        <v>644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3658</v>
      </c>
    </row>
    <row r="142" spans="2:65" s="1" customFormat="1" ht="37.9" customHeight="1">
      <c r="B142" s="28"/>
      <c r="C142" s="139" t="s">
        <v>330</v>
      </c>
      <c r="D142" s="139" t="s">
        <v>316</v>
      </c>
      <c r="E142" s="140" t="s">
        <v>714</v>
      </c>
      <c r="F142" s="141" t="s">
        <v>715</v>
      </c>
      <c r="G142" s="142" t="s">
        <v>319</v>
      </c>
      <c r="H142" s="143">
        <v>0.35</v>
      </c>
      <c r="I142" s="144"/>
      <c r="J142" s="145">
        <f>ROUND(I142*H142,2)</f>
        <v>0</v>
      </c>
      <c r="K142" s="146"/>
      <c r="L142" s="28"/>
      <c r="M142" s="147" t="s">
        <v>1</v>
      </c>
      <c r="N142" s="148" t="s">
        <v>40</v>
      </c>
      <c r="P142" s="149">
        <f>O142*H142</f>
        <v>0</v>
      </c>
      <c r="Q142" s="149">
        <v>1.837</v>
      </c>
      <c r="R142" s="149">
        <f>Q142*H142</f>
        <v>0.64294999999999991</v>
      </c>
      <c r="S142" s="149">
        <v>0</v>
      </c>
      <c r="T142" s="150">
        <f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3659</v>
      </c>
    </row>
    <row r="143" spans="2:65" s="11" customFormat="1" ht="22.9" customHeight="1">
      <c r="B143" s="127"/>
      <c r="D143" s="128" t="s">
        <v>73</v>
      </c>
      <c r="E143" s="137" t="s">
        <v>502</v>
      </c>
      <c r="F143" s="137" t="s">
        <v>503</v>
      </c>
      <c r="I143" s="130"/>
      <c r="J143" s="138">
        <f>BK143</f>
        <v>0</v>
      </c>
      <c r="L143" s="127"/>
      <c r="M143" s="132"/>
      <c r="P143" s="133">
        <f>P144</f>
        <v>0</v>
      </c>
      <c r="R143" s="133">
        <f>R144</f>
        <v>0</v>
      </c>
      <c r="T143" s="134">
        <f>T144</f>
        <v>0</v>
      </c>
      <c r="AR143" s="128" t="s">
        <v>81</v>
      </c>
      <c r="AT143" s="135" t="s">
        <v>73</v>
      </c>
      <c r="AU143" s="135" t="s">
        <v>81</v>
      </c>
      <c r="AY143" s="128" t="s">
        <v>314</v>
      </c>
      <c r="BK143" s="136">
        <f>BK144</f>
        <v>0</v>
      </c>
    </row>
    <row r="144" spans="2:65" s="1" customFormat="1" ht="24.2" customHeight="1">
      <c r="B144" s="28"/>
      <c r="C144" s="139" t="s">
        <v>337</v>
      </c>
      <c r="D144" s="139" t="s">
        <v>316</v>
      </c>
      <c r="E144" s="140" t="s">
        <v>3615</v>
      </c>
      <c r="F144" s="141" t="s">
        <v>3616</v>
      </c>
      <c r="G144" s="142" t="s">
        <v>333</v>
      </c>
      <c r="H144" s="143">
        <v>0.73399999999999999</v>
      </c>
      <c r="I144" s="144"/>
      <c r="J144" s="145">
        <f>ROUND(I144*H144,2)</f>
        <v>0</v>
      </c>
      <c r="K144" s="146"/>
      <c r="L144" s="28"/>
      <c r="M144" s="147" t="s">
        <v>1</v>
      </c>
      <c r="N144" s="148" t="s">
        <v>40</v>
      </c>
      <c r="P144" s="149">
        <f>O144*H144</f>
        <v>0</v>
      </c>
      <c r="Q144" s="149">
        <v>0</v>
      </c>
      <c r="R144" s="149">
        <f>Q144*H144</f>
        <v>0</v>
      </c>
      <c r="S144" s="149">
        <v>0</v>
      </c>
      <c r="T144" s="150">
        <f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3660</v>
      </c>
    </row>
    <row r="145" spans="2:65" s="11" customFormat="1" ht="25.9" customHeight="1">
      <c r="B145" s="127"/>
      <c r="D145" s="128" t="s">
        <v>73</v>
      </c>
      <c r="E145" s="129" t="s">
        <v>508</v>
      </c>
      <c r="F145" s="129" t="s">
        <v>509</v>
      </c>
      <c r="I145" s="130"/>
      <c r="J145" s="131">
        <f>BK145</f>
        <v>0</v>
      </c>
      <c r="L145" s="127"/>
      <c r="M145" s="132"/>
      <c r="P145" s="133">
        <f>P146+P164+P175+P183+P186</f>
        <v>0</v>
      </c>
      <c r="R145" s="133">
        <f>R146+R164+R175+R183+R186</f>
        <v>5.9113260699999994</v>
      </c>
      <c r="T145" s="134">
        <f>T146+T164+T175+T183+T186</f>
        <v>0</v>
      </c>
      <c r="AR145" s="128" t="s">
        <v>86</v>
      </c>
      <c r="AT145" s="135" t="s">
        <v>73</v>
      </c>
      <c r="AU145" s="135" t="s">
        <v>74</v>
      </c>
      <c r="AY145" s="128" t="s">
        <v>314</v>
      </c>
      <c r="BK145" s="136">
        <f>BK146+BK164+BK175+BK183+BK186</f>
        <v>0</v>
      </c>
    </row>
    <row r="146" spans="2:65" s="11" customFormat="1" ht="22.9" customHeight="1">
      <c r="B146" s="127"/>
      <c r="D146" s="128" t="s">
        <v>73</v>
      </c>
      <c r="E146" s="137" t="s">
        <v>718</v>
      </c>
      <c r="F146" s="137" t="s">
        <v>719</v>
      </c>
      <c r="I146" s="130"/>
      <c r="J146" s="138">
        <f>BK146</f>
        <v>0</v>
      </c>
      <c r="L146" s="127"/>
      <c r="M146" s="132"/>
      <c r="P146" s="133">
        <f>SUM(P147:P163)</f>
        <v>0</v>
      </c>
      <c r="R146" s="133">
        <f>SUM(R147:R163)</f>
        <v>0.70951224999999996</v>
      </c>
      <c r="T146" s="134">
        <f>SUM(T147:T163)</f>
        <v>0</v>
      </c>
      <c r="AR146" s="128" t="s">
        <v>86</v>
      </c>
      <c r="AT146" s="135" t="s">
        <v>73</v>
      </c>
      <c r="AU146" s="135" t="s">
        <v>81</v>
      </c>
      <c r="AY146" s="128" t="s">
        <v>314</v>
      </c>
      <c r="BK146" s="136">
        <f>SUM(BK147:BK163)</f>
        <v>0</v>
      </c>
    </row>
    <row r="147" spans="2:65" s="1" customFormat="1" ht="37.9" customHeight="1">
      <c r="B147" s="28"/>
      <c r="C147" s="139" t="s">
        <v>342</v>
      </c>
      <c r="D147" s="139" t="s">
        <v>316</v>
      </c>
      <c r="E147" s="140" t="s">
        <v>729</v>
      </c>
      <c r="F147" s="141" t="s">
        <v>730</v>
      </c>
      <c r="G147" s="142" t="s">
        <v>376</v>
      </c>
      <c r="H147" s="143">
        <v>89.19</v>
      </c>
      <c r="I147" s="144"/>
      <c r="J147" s="145">
        <f t="shared" ref="J147:J163" si="0">ROUND(I147*H147,2)</f>
        <v>0</v>
      </c>
      <c r="K147" s="146"/>
      <c r="L147" s="28"/>
      <c r="M147" s="147" t="s">
        <v>1</v>
      </c>
      <c r="N147" s="148" t="s">
        <v>40</v>
      </c>
      <c r="P147" s="149">
        <f t="shared" ref="P147:P163" si="1">O147*H147</f>
        <v>0</v>
      </c>
      <c r="Q147" s="149">
        <v>0</v>
      </c>
      <c r="R147" s="149">
        <f t="shared" ref="R147:R163" si="2">Q147*H147</f>
        <v>0</v>
      </c>
      <c r="S147" s="149">
        <v>0</v>
      </c>
      <c r="T147" s="150">
        <f t="shared" ref="T147:T163" si="3">S147*H147</f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ref="BE147:BE163" si="4">IF(N147="základná",J147,0)</f>
        <v>0</v>
      </c>
      <c r="BF147" s="152">
        <f t="shared" ref="BF147:BF163" si="5">IF(N147="znížená",J147,0)</f>
        <v>0</v>
      </c>
      <c r="BG147" s="152">
        <f t="shared" ref="BG147:BG163" si="6">IF(N147="zákl. prenesená",J147,0)</f>
        <v>0</v>
      </c>
      <c r="BH147" s="152">
        <f t="shared" ref="BH147:BH163" si="7">IF(N147="zníž. prenesená",J147,0)</f>
        <v>0</v>
      </c>
      <c r="BI147" s="152">
        <f t="shared" ref="BI147:BI163" si="8">IF(N147="nulová",J147,0)</f>
        <v>0</v>
      </c>
      <c r="BJ147" s="13" t="s">
        <v>86</v>
      </c>
      <c r="BK147" s="152">
        <f t="shared" ref="BK147:BK163" si="9">ROUND(I147*H147,2)</f>
        <v>0</v>
      </c>
      <c r="BL147" s="13" t="s">
        <v>378</v>
      </c>
      <c r="BM147" s="151" t="s">
        <v>3661</v>
      </c>
    </row>
    <row r="148" spans="2:65" s="1" customFormat="1" ht="24.2" customHeight="1">
      <c r="B148" s="28"/>
      <c r="C148" s="158" t="s">
        <v>346</v>
      </c>
      <c r="D148" s="158" t="s">
        <v>644</v>
      </c>
      <c r="E148" s="159" t="s">
        <v>3148</v>
      </c>
      <c r="F148" s="160" t="s">
        <v>733</v>
      </c>
      <c r="G148" s="161" t="s">
        <v>396</v>
      </c>
      <c r="H148" s="162">
        <v>713.52</v>
      </c>
      <c r="I148" s="163"/>
      <c r="J148" s="164">
        <f t="shared" si="0"/>
        <v>0</v>
      </c>
      <c r="K148" s="165"/>
      <c r="L148" s="166"/>
      <c r="M148" s="167" t="s">
        <v>1</v>
      </c>
      <c r="N148" s="168" t="s">
        <v>40</v>
      </c>
      <c r="P148" s="149">
        <f t="shared" si="1"/>
        <v>0</v>
      </c>
      <c r="Q148" s="149">
        <v>4.0000000000000002E-4</v>
      </c>
      <c r="R148" s="149">
        <f t="shared" si="2"/>
        <v>0.285408</v>
      </c>
      <c r="S148" s="149">
        <v>0</v>
      </c>
      <c r="T148" s="150">
        <f t="shared" si="3"/>
        <v>0</v>
      </c>
      <c r="AR148" s="151" t="s">
        <v>442</v>
      </c>
      <c r="AT148" s="151" t="s">
        <v>644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378</v>
      </c>
      <c r="BM148" s="151" t="s">
        <v>3662</v>
      </c>
    </row>
    <row r="149" spans="2:65" s="1" customFormat="1" ht="24.2" customHeight="1">
      <c r="B149" s="28"/>
      <c r="C149" s="158" t="s">
        <v>335</v>
      </c>
      <c r="D149" s="158" t="s">
        <v>644</v>
      </c>
      <c r="E149" s="159" t="s">
        <v>735</v>
      </c>
      <c r="F149" s="160" t="s">
        <v>736</v>
      </c>
      <c r="G149" s="161" t="s">
        <v>376</v>
      </c>
      <c r="H149" s="162">
        <v>89.19</v>
      </c>
      <c r="I149" s="163"/>
      <c r="J149" s="164">
        <f t="shared" si="0"/>
        <v>0</v>
      </c>
      <c r="K149" s="165"/>
      <c r="L149" s="166"/>
      <c r="M149" s="167" t="s">
        <v>1</v>
      </c>
      <c r="N149" s="168" t="s">
        <v>40</v>
      </c>
      <c r="P149" s="149">
        <f t="shared" si="1"/>
        <v>0</v>
      </c>
      <c r="Q149" s="149">
        <v>2.9999999999999997E-4</v>
      </c>
      <c r="R149" s="149">
        <f t="shared" si="2"/>
        <v>2.6756999999999996E-2</v>
      </c>
      <c r="S149" s="149">
        <v>0</v>
      </c>
      <c r="T149" s="150">
        <f t="shared" si="3"/>
        <v>0</v>
      </c>
      <c r="AR149" s="151" t="s">
        <v>442</v>
      </c>
      <c r="AT149" s="151" t="s">
        <v>644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378</v>
      </c>
      <c r="BM149" s="151" t="s">
        <v>3663</v>
      </c>
    </row>
    <row r="150" spans="2:65" s="1" customFormat="1" ht="33" customHeight="1">
      <c r="B150" s="28"/>
      <c r="C150" s="139" t="s">
        <v>353</v>
      </c>
      <c r="D150" s="139" t="s">
        <v>316</v>
      </c>
      <c r="E150" s="140" t="s">
        <v>738</v>
      </c>
      <c r="F150" s="141" t="s">
        <v>739</v>
      </c>
      <c r="G150" s="142" t="s">
        <v>340</v>
      </c>
      <c r="H150" s="143">
        <v>90.57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378</v>
      </c>
      <c r="BM150" s="151" t="s">
        <v>3664</v>
      </c>
    </row>
    <row r="151" spans="2:65" s="1" customFormat="1" ht="16.5" customHeight="1">
      <c r="B151" s="28"/>
      <c r="C151" s="158" t="s">
        <v>357</v>
      </c>
      <c r="D151" s="158" t="s">
        <v>644</v>
      </c>
      <c r="E151" s="159" t="s">
        <v>741</v>
      </c>
      <c r="F151" s="160" t="s">
        <v>742</v>
      </c>
      <c r="G151" s="161" t="s">
        <v>396</v>
      </c>
      <c r="H151" s="162">
        <v>3.6230000000000002</v>
      </c>
      <c r="I151" s="163"/>
      <c r="J151" s="164">
        <f t="shared" si="0"/>
        <v>0</v>
      </c>
      <c r="K151" s="165"/>
      <c r="L151" s="166"/>
      <c r="M151" s="167" t="s">
        <v>1</v>
      </c>
      <c r="N151" s="168" t="s">
        <v>40</v>
      </c>
      <c r="P151" s="149">
        <f t="shared" si="1"/>
        <v>0</v>
      </c>
      <c r="Q151" s="149">
        <v>7.5000000000000002E-4</v>
      </c>
      <c r="R151" s="149">
        <f t="shared" si="2"/>
        <v>2.71725E-3</v>
      </c>
      <c r="S151" s="149">
        <v>0</v>
      </c>
      <c r="T151" s="150">
        <f t="shared" si="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378</v>
      </c>
      <c r="BM151" s="151" t="s">
        <v>3665</v>
      </c>
    </row>
    <row r="152" spans="2:65" s="1" customFormat="1" ht="21.75" customHeight="1">
      <c r="B152" s="28"/>
      <c r="C152" s="158" t="s">
        <v>361</v>
      </c>
      <c r="D152" s="158" t="s">
        <v>644</v>
      </c>
      <c r="E152" s="159" t="s">
        <v>744</v>
      </c>
      <c r="F152" s="160" t="s">
        <v>745</v>
      </c>
      <c r="G152" s="161" t="s">
        <v>555</v>
      </c>
      <c r="H152" s="162">
        <v>0.72499999999999998</v>
      </c>
      <c r="I152" s="163"/>
      <c r="J152" s="164">
        <f t="shared" si="0"/>
        <v>0</v>
      </c>
      <c r="K152" s="165"/>
      <c r="L152" s="166"/>
      <c r="M152" s="167" t="s">
        <v>1</v>
      </c>
      <c r="N152" s="168" t="s">
        <v>40</v>
      </c>
      <c r="P152" s="149">
        <f t="shared" si="1"/>
        <v>0</v>
      </c>
      <c r="Q152" s="149">
        <v>1E-3</v>
      </c>
      <c r="R152" s="149">
        <f t="shared" si="2"/>
        <v>7.2499999999999995E-4</v>
      </c>
      <c r="S152" s="149">
        <v>0</v>
      </c>
      <c r="T152" s="150">
        <f t="shared" si="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3666</v>
      </c>
    </row>
    <row r="153" spans="2:65" s="1" customFormat="1" ht="37.9" customHeight="1">
      <c r="B153" s="28"/>
      <c r="C153" s="158" t="s">
        <v>365</v>
      </c>
      <c r="D153" s="158" t="s">
        <v>644</v>
      </c>
      <c r="E153" s="159" t="s">
        <v>747</v>
      </c>
      <c r="F153" s="160" t="s">
        <v>748</v>
      </c>
      <c r="G153" s="161" t="s">
        <v>340</v>
      </c>
      <c r="H153" s="162">
        <v>104.15600000000001</v>
      </c>
      <c r="I153" s="163"/>
      <c r="J153" s="164">
        <f t="shared" si="0"/>
        <v>0</v>
      </c>
      <c r="K153" s="165"/>
      <c r="L153" s="166"/>
      <c r="M153" s="167" t="s">
        <v>1</v>
      </c>
      <c r="N153" s="168" t="s">
        <v>40</v>
      </c>
      <c r="P153" s="149">
        <f t="shared" si="1"/>
        <v>0</v>
      </c>
      <c r="Q153" s="149">
        <v>1.9499999999999999E-3</v>
      </c>
      <c r="R153" s="149">
        <f t="shared" si="2"/>
        <v>0.20310420000000001</v>
      </c>
      <c r="S153" s="149">
        <v>0</v>
      </c>
      <c r="T153" s="150">
        <f t="shared" si="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3667</v>
      </c>
    </row>
    <row r="154" spans="2:65" s="1" customFormat="1" ht="33" customHeight="1">
      <c r="B154" s="28"/>
      <c r="C154" s="139" t="s">
        <v>369</v>
      </c>
      <c r="D154" s="139" t="s">
        <v>316</v>
      </c>
      <c r="E154" s="140" t="s">
        <v>750</v>
      </c>
      <c r="F154" s="141" t="s">
        <v>751</v>
      </c>
      <c r="G154" s="142" t="s">
        <v>340</v>
      </c>
      <c r="H154" s="143">
        <v>90.57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378</v>
      </c>
      <c r="BM154" s="151" t="s">
        <v>3668</v>
      </c>
    </row>
    <row r="155" spans="2:65" s="1" customFormat="1" ht="37.9" customHeight="1">
      <c r="B155" s="28"/>
      <c r="C155" s="158" t="s">
        <v>373</v>
      </c>
      <c r="D155" s="158" t="s">
        <v>644</v>
      </c>
      <c r="E155" s="159" t="s">
        <v>753</v>
      </c>
      <c r="F155" s="160" t="s">
        <v>754</v>
      </c>
      <c r="G155" s="161" t="s">
        <v>340</v>
      </c>
      <c r="H155" s="162">
        <v>104.15600000000001</v>
      </c>
      <c r="I155" s="163"/>
      <c r="J155" s="164">
        <f t="shared" si="0"/>
        <v>0</v>
      </c>
      <c r="K155" s="165"/>
      <c r="L155" s="166"/>
      <c r="M155" s="167" t="s">
        <v>1</v>
      </c>
      <c r="N155" s="168" t="s">
        <v>40</v>
      </c>
      <c r="P155" s="149">
        <f t="shared" si="1"/>
        <v>0</v>
      </c>
      <c r="Q155" s="149">
        <v>1E-3</v>
      </c>
      <c r="R155" s="149">
        <f t="shared" si="2"/>
        <v>0.10415600000000001</v>
      </c>
      <c r="S155" s="149">
        <v>0</v>
      </c>
      <c r="T155" s="150">
        <f t="shared" si="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378</v>
      </c>
      <c r="BM155" s="151" t="s">
        <v>3669</v>
      </c>
    </row>
    <row r="156" spans="2:65" s="1" customFormat="1" ht="24.2" customHeight="1">
      <c r="B156" s="28"/>
      <c r="C156" s="139" t="s">
        <v>378</v>
      </c>
      <c r="D156" s="139" t="s">
        <v>316</v>
      </c>
      <c r="E156" s="140" t="s">
        <v>756</v>
      </c>
      <c r="F156" s="141" t="s">
        <v>757</v>
      </c>
      <c r="G156" s="142" t="s">
        <v>340</v>
      </c>
      <c r="H156" s="143">
        <v>90.57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0</v>
      </c>
      <c r="T156" s="150">
        <f t="shared" si="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378</v>
      </c>
      <c r="BM156" s="151" t="s">
        <v>3670</v>
      </c>
    </row>
    <row r="157" spans="2:65" s="1" customFormat="1" ht="44.25" customHeight="1">
      <c r="B157" s="28"/>
      <c r="C157" s="158" t="s">
        <v>382</v>
      </c>
      <c r="D157" s="158" t="s">
        <v>644</v>
      </c>
      <c r="E157" s="159" t="s">
        <v>759</v>
      </c>
      <c r="F157" s="160" t="s">
        <v>760</v>
      </c>
      <c r="G157" s="161" t="s">
        <v>340</v>
      </c>
      <c r="H157" s="162">
        <v>104.15600000000001</v>
      </c>
      <c r="I157" s="163"/>
      <c r="J157" s="164">
        <f t="shared" si="0"/>
        <v>0</v>
      </c>
      <c r="K157" s="165"/>
      <c r="L157" s="166"/>
      <c r="M157" s="167" t="s">
        <v>1</v>
      </c>
      <c r="N157" s="168" t="s">
        <v>40</v>
      </c>
      <c r="P157" s="149">
        <f t="shared" si="1"/>
        <v>0</v>
      </c>
      <c r="Q157" s="149">
        <v>5.0000000000000001E-4</v>
      </c>
      <c r="R157" s="149">
        <f t="shared" si="2"/>
        <v>5.2078000000000006E-2</v>
      </c>
      <c r="S157" s="149">
        <v>0</v>
      </c>
      <c r="T157" s="150">
        <f t="shared" si="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378</v>
      </c>
      <c r="BM157" s="151" t="s">
        <v>3671</v>
      </c>
    </row>
    <row r="158" spans="2:65" s="1" customFormat="1" ht="21.75" customHeight="1">
      <c r="B158" s="28"/>
      <c r="C158" s="139" t="s">
        <v>386</v>
      </c>
      <c r="D158" s="139" t="s">
        <v>316</v>
      </c>
      <c r="E158" s="140" t="s">
        <v>762</v>
      </c>
      <c r="F158" s="141" t="s">
        <v>3672</v>
      </c>
      <c r="G158" s="142" t="s">
        <v>396</v>
      </c>
      <c r="H158" s="143">
        <v>2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6.0000000000000002E-5</v>
      </c>
      <c r="R158" s="149">
        <f t="shared" si="2"/>
        <v>1.2E-4</v>
      </c>
      <c r="S158" s="149">
        <v>0</v>
      </c>
      <c r="T158" s="150">
        <f t="shared" si="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3673</v>
      </c>
    </row>
    <row r="159" spans="2:65" s="1" customFormat="1" ht="24.2" customHeight="1">
      <c r="B159" s="28"/>
      <c r="C159" s="158" t="s">
        <v>390</v>
      </c>
      <c r="D159" s="158" t="s">
        <v>644</v>
      </c>
      <c r="E159" s="159" t="s">
        <v>3674</v>
      </c>
      <c r="F159" s="160" t="s">
        <v>3675</v>
      </c>
      <c r="G159" s="161" t="s">
        <v>396</v>
      </c>
      <c r="H159" s="162">
        <v>2</v>
      </c>
      <c r="I159" s="163"/>
      <c r="J159" s="164">
        <f t="shared" si="0"/>
        <v>0</v>
      </c>
      <c r="K159" s="165"/>
      <c r="L159" s="166"/>
      <c r="M159" s="167" t="s">
        <v>1</v>
      </c>
      <c r="N159" s="168" t="s">
        <v>40</v>
      </c>
      <c r="P159" s="149">
        <f t="shared" si="1"/>
        <v>0</v>
      </c>
      <c r="Q159" s="149">
        <v>3.5E-4</v>
      </c>
      <c r="R159" s="149">
        <f t="shared" si="2"/>
        <v>6.9999999999999999E-4</v>
      </c>
      <c r="S159" s="149">
        <v>0</v>
      </c>
      <c r="T159" s="150">
        <f t="shared" si="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378</v>
      </c>
      <c r="BM159" s="151" t="s">
        <v>3676</v>
      </c>
    </row>
    <row r="160" spans="2:65" s="1" customFormat="1" ht="16.5" customHeight="1">
      <c r="B160" s="28"/>
      <c r="C160" s="158" t="s">
        <v>7</v>
      </c>
      <c r="D160" s="158" t="s">
        <v>644</v>
      </c>
      <c r="E160" s="159" t="s">
        <v>3677</v>
      </c>
      <c r="F160" s="160" t="s">
        <v>779</v>
      </c>
      <c r="G160" s="161" t="s">
        <v>396</v>
      </c>
      <c r="H160" s="162">
        <v>10</v>
      </c>
      <c r="I160" s="163"/>
      <c r="J160" s="164">
        <f t="shared" si="0"/>
        <v>0</v>
      </c>
      <c r="K160" s="165"/>
      <c r="L160" s="166"/>
      <c r="M160" s="167" t="s">
        <v>1</v>
      </c>
      <c r="N160" s="168" t="s">
        <v>40</v>
      </c>
      <c r="P160" s="149">
        <f t="shared" si="1"/>
        <v>0</v>
      </c>
      <c r="Q160" s="149">
        <v>2.5000000000000001E-4</v>
      </c>
      <c r="R160" s="149">
        <f t="shared" si="2"/>
        <v>2.5000000000000001E-3</v>
      </c>
      <c r="S160" s="149">
        <v>0</v>
      </c>
      <c r="T160" s="150">
        <f t="shared" si="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378</v>
      </c>
      <c r="BM160" s="151" t="s">
        <v>3678</v>
      </c>
    </row>
    <row r="161" spans="2:65" s="1" customFormat="1" ht="24.2" customHeight="1">
      <c r="B161" s="28"/>
      <c r="C161" s="139" t="s">
        <v>398</v>
      </c>
      <c r="D161" s="139" t="s">
        <v>316</v>
      </c>
      <c r="E161" s="140" t="s">
        <v>769</v>
      </c>
      <c r="F161" s="141" t="s">
        <v>770</v>
      </c>
      <c r="G161" s="142" t="s">
        <v>340</v>
      </c>
      <c r="H161" s="143">
        <v>90.57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378</v>
      </c>
      <c r="BM161" s="151" t="s">
        <v>3679</v>
      </c>
    </row>
    <row r="162" spans="2:65" s="1" customFormat="1" ht="24.2" customHeight="1">
      <c r="B162" s="28"/>
      <c r="C162" s="158" t="s">
        <v>402</v>
      </c>
      <c r="D162" s="158" t="s">
        <v>644</v>
      </c>
      <c r="E162" s="159" t="s">
        <v>772</v>
      </c>
      <c r="F162" s="160" t="s">
        <v>773</v>
      </c>
      <c r="G162" s="161" t="s">
        <v>340</v>
      </c>
      <c r="H162" s="162">
        <v>104.15600000000001</v>
      </c>
      <c r="I162" s="163"/>
      <c r="J162" s="164">
        <f t="shared" si="0"/>
        <v>0</v>
      </c>
      <c r="K162" s="165"/>
      <c r="L162" s="166"/>
      <c r="M162" s="167" t="s">
        <v>1</v>
      </c>
      <c r="N162" s="168" t="s">
        <v>40</v>
      </c>
      <c r="P162" s="149">
        <f t="shared" si="1"/>
        <v>0</v>
      </c>
      <c r="Q162" s="149">
        <v>2.9999999999999997E-4</v>
      </c>
      <c r="R162" s="149">
        <f t="shared" si="2"/>
        <v>3.1246799999999998E-2</v>
      </c>
      <c r="S162" s="149">
        <v>0</v>
      </c>
      <c r="T162" s="150">
        <f t="shared" si="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378</v>
      </c>
      <c r="BM162" s="151" t="s">
        <v>3680</v>
      </c>
    </row>
    <row r="163" spans="2:65" s="1" customFormat="1" ht="24.2" customHeight="1">
      <c r="B163" s="28"/>
      <c r="C163" s="139" t="s">
        <v>406</v>
      </c>
      <c r="D163" s="139" t="s">
        <v>316</v>
      </c>
      <c r="E163" s="140" t="s">
        <v>790</v>
      </c>
      <c r="F163" s="141" t="s">
        <v>791</v>
      </c>
      <c r="G163" s="142" t="s">
        <v>333</v>
      </c>
      <c r="H163" s="143">
        <v>0.71</v>
      </c>
      <c r="I163" s="144"/>
      <c r="J163" s="145">
        <f t="shared" si="0"/>
        <v>0</v>
      </c>
      <c r="K163" s="146"/>
      <c r="L163" s="28"/>
      <c r="M163" s="147" t="s">
        <v>1</v>
      </c>
      <c r="N163" s="148" t="s">
        <v>40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378</v>
      </c>
      <c r="BM163" s="151" t="s">
        <v>3681</v>
      </c>
    </row>
    <row r="164" spans="2:65" s="11" customFormat="1" ht="22.9" customHeight="1">
      <c r="B164" s="127"/>
      <c r="D164" s="128" t="s">
        <v>73</v>
      </c>
      <c r="E164" s="137" t="s">
        <v>667</v>
      </c>
      <c r="F164" s="137" t="s">
        <v>668</v>
      </c>
      <c r="I164" s="130"/>
      <c r="J164" s="138">
        <f>BK164</f>
        <v>0</v>
      </c>
      <c r="L164" s="127"/>
      <c r="M164" s="132"/>
      <c r="P164" s="133">
        <f>SUM(P165:P174)</f>
        <v>0</v>
      </c>
      <c r="R164" s="133">
        <f>SUM(R165:R174)</f>
        <v>3.7875392599999995</v>
      </c>
      <c r="T164" s="134">
        <f>SUM(T165:T174)</f>
        <v>0</v>
      </c>
      <c r="AR164" s="128" t="s">
        <v>86</v>
      </c>
      <c r="AT164" s="135" t="s">
        <v>73</v>
      </c>
      <c r="AU164" s="135" t="s">
        <v>81</v>
      </c>
      <c r="AY164" s="128" t="s">
        <v>314</v>
      </c>
      <c r="BK164" s="136">
        <f>SUM(BK165:BK174)</f>
        <v>0</v>
      </c>
    </row>
    <row r="165" spans="2:65" s="1" customFormat="1" ht="16.5" customHeight="1">
      <c r="B165" s="28"/>
      <c r="C165" s="139" t="s">
        <v>410</v>
      </c>
      <c r="D165" s="139" t="s">
        <v>316</v>
      </c>
      <c r="E165" s="140" t="s">
        <v>3682</v>
      </c>
      <c r="F165" s="141" t="s">
        <v>3683</v>
      </c>
      <c r="G165" s="142" t="s">
        <v>340</v>
      </c>
      <c r="H165" s="143">
        <v>78.48</v>
      </c>
      <c r="I165" s="144"/>
      <c r="J165" s="145">
        <f t="shared" ref="J165:J174" si="10">ROUND(I165*H165,2)</f>
        <v>0</v>
      </c>
      <c r="K165" s="146"/>
      <c r="L165" s="28"/>
      <c r="M165" s="147" t="s">
        <v>1</v>
      </c>
      <c r="N165" s="148" t="s">
        <v>40</v>
      </c>
      <c r="P165" s="149">
        <f t="shared" ref="P165:P174" si="11">O165*H165</f>
        <v>0</v>
      </c>
      <c r="Q165" s="149">
        <v>3.0000000000000001E-5</v>
      </c>
      <c r="R165" s="149">
        <f t="shared" ref="R165:R174" si="12">Q165*H165</f>
        <v>2.3544E-3</v>
      </c>
      <c r="S165" s="149">
        <v>0</v>
      </c>
      <c r="T165" s="150">
        <f t="shared" ref="T165:T174" si="13">S165*H165</f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ref="BE165:BE174" si="14">IF(N165="základná",J165,0)</f>
        <v>0</v>
      </c>
      <c r="BF165" s="152">
        <f t="shared" ref="BF165:BF174" si="15">IF(N165="znížená",J165,0)</f>
        <v>0</v>
      </c>
      <c r="BG165" s="152">
        <f t="shared" ref="BG165:BG174" si="16">IF(N165="zákl. prenesená",J165,0)</f>
        <v>0</v>
      </c>
      <c r="BH165" s="152">
        <f t="shared" ref="BH165:BH174" si="17">IF(N165="zníž. prenesená",J165,0)</f>
        <v>0</v>
      </c>
      <c r="BI165" s="152">
        <f t="shared" ref="BI165:BI174" si="18">IF(N165="nulová",J165,0)</f>
        <v>0</v>
      </c>
      <c r="BJ165" s="13" t="s">
        <v>86</v>
      </c>
      <c r="BK165" s="152">
        <f t="shared" ref="BK165:BK174" si="19">ROUND(I165*H165,2)</f>
        <v>0</v>
      </c>
      <c r="BL165" s="13" t="s">
        <v>378</v>
      </c>
      <c r="BM165" s="151" t="s">
        <v>3684</v>
      </c>
    </row>
    <row r="166" spans="2:65" s="1" customFormat="1" ht="16.5" customHeight="1">
      <c r="B166" s="28"/>
      <c r="C166" s="158" t="s">
        <v>414</v>
      </c>
      <c r="D166" s="158" t="s">
        <v>644</v>
      </c>
      <c r="E166" s="159" t="s">
        <v>3685</v>
      </c>
      <c r="F166" s="160" t="s">
        <v>3686</v>
      </c>
      <c r="G166" s="161" t="s">
        <v>340</v>
      </c>
      <c r="H166" s="162">
        <v>90.251999999999995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3687</v>
      </c>
    </row>
    <row r="167" spans="2:65" s="1" customFormat="1" ht="24.2" customHeight="1">
      <c r="B167" s="28"/>
      <c r="C167" s="139" t="s">
        <v>418</v>
      </c>
      <c r="D167" s="139" t="s">
        <v>316</v>
      </c>
      <c r="E167" s="140" t="s">
        <v>799</v>
      </c>
      <c r="F167" s="141" t="s">
        <v>800</v>
      </c>
      <c r="G167" s="142" t="s">
        <v>340</v>
      </c>
      <c r="H167" s="143">
        <v>90.57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3688</v>
      </c>
    </row>
    <row r="168" spans="2:65" s="1" customFormat="1" ht="44.25" customHeight="1">
      <c r="B168" s="28"/>
      <c r="C168" s="158" t="s">
        <v>422</v>
      </c>
      <c r="D168" s="158" t="s">
        <v>644</v>
      </c>
      <c r="E168" s="159" t="s">
        <v>3187</v>
      </c>
      <c r="F168" s="160" t="s">
        <v>3188</v>
      </c>
      <c r="G168" s="161" t="s">
        <v>340</v>
      </c>
      <c r="H168" s="162">
        <v>92.381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8.6E-3</v>
      </c>
      <c r="R168" s="149">
        <f t="shared" si="12"/>
        <v>0.79447659999999998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3689</v>
      </c>
    </row>
    <row r="169" spans="2:65" s="1" customFormat="1" ht="33" customHeight="1">
      <c r="B169" s="28"/>
      <c r="C169" s="139" t="s">
        <v>426</v>
      </c>
      <c r="D169" s="139" t="s">
        <v>316</v>
      </c>
      <c r="E169" s="140" t="s">
        <v>3690</v>
      </c>
      <c r="F169" s="141" t="s">
        <v>3691</v>
      </c>
      <c r="G169" s="142" t="s">
        <v>340</v>
      </c>
      <c r="H169" s="143">
        <v>78.48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3692</v>
      </c>
    </row>
    <row r="170" spans="2:65" s="1" customFormat="1" ht="24.2" customHeight="1">
      <c r="B170" s="28"/>
      <c r="C170" s="158" t="s">
        <v>430</v>
      </c>
      <c r="D170" s="158" t="s">
        <v>644</v>
      </c>
      <c r="E170" s="159" t="s">
        <v>3693</v>
      </c>
      <c r="F170" s="160" t="s">
        <v>3694</v>
      </c>
      <c r="G170" s="161" t="s">
        <v>319</v>
      </c>
      <c r="H170" s="162">
        <v>3.218</v>
      </c>
      <c r="I170" s="163"/>
      <c r="J170" s="164">
        <f t="shared" si="10"/>
        <v>0</v>
      </c>
      <c r="K170" s="165"/>
      <c r="L170" s="166"/>
      <c r="M170" s="167" t="s">
        <v>1</v>
      </c>
      <c r="N170" s="168" t="s">
        <v>40</v>
      </c>
      <c r="P170" s="149">
        <f t="shared" si="11"/>
        <v>0</v>
      </c>
      <c r="Q170" s="149">
        <v>8.8569999999999996E-2</v>
      </c>
      <c r="R170" s="149">
        <f t="shared" si="12"/>
        <v>0.28501825999999997</v>
      </c>
      <c r="S170" s="149">
        <v>0</v>
      </c>
      <c r="T170" s="150">
        <f t="shared" si="1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3695</v>
      </c>
    </row>
    <row r="171" spans="2:65" s="1" customFormat="1" ht="24.2" customHeight="1">
      <c r="B171" s="28"/>
      <c r="C171" s="139" t="s">
        <v>434</v>
      </c>
      <c r="D171" s="139" t="s">
        <v>316</v>
      </c>
      <c r="E171" s="140" t="s">
        <v>805</v>
      </c>
      <c r="F171" s="141" t="s">
        <v>806</v>
      </c>
      <c r="G171" s="142" t="s">
        <v>340</v>
      </c>
      <c r="H171" s="143">
        <v>78.48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378</v>
      </c>
      <c r="BM171" s="151" t="s">
        <v>3696</v>
      </c>
    </row>
    <row r="172" spans="2:65" s="1" customFormat="1" ht="24.2" customHeight="1">
      <c r="B172" s="28"/>
      <c r="C172" s="158" t="s">
        <v>438</v>
      </c>
      <c r="D172" s="158" t="s">
        <v>644</v>
      </c>
      <c r="E172" s="159" t="s">
        <v>808</v>
      </c>
      <c r="F172" s="160" t="s">
        <v>797</v>
      </c>
      <c r="G172" s="161" t="s">
        <v>340</v>
      </c>
      <c r="H172" s="162">
        <v>80.05</v>
      </c>
      <c r="I172" s="163"/>
      <c r="J172" s="164">
        <f t="shared" si="10"/>
        <v>0</v>
      </c>
      <c r="K172" s="165"/>
      <c r="L172" s="166"/>
      <c r="M172" s="167" t="s">
        <v>1</v>
      </c>
      <c r="N172" s="168" t="s">
        <v>40</v>
      </c>
      <c r="P172" s="149">
        <f t="shared" si="11"/>
        <v>0</v>
      </c>
      <c r="Q172" s="149">
        <v>1.2999999999999999E-2</v>
      </c>
      <c r="R172" s="149">
        <f t="shared" si="12"/>
        <v>1.0406499999999999</v>
      </c>
      <c r="S172" s="149">
        <v>0</v>
      </c>
      <c r="T172" s="150">
        <f t="shared" si="1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86</v>
      </c>
      <c r="BK172" s="152">
        <f t="shared" si="19"/>
        <v>0</v>
      </c>
      <c r="BL172" s="13" t="s">
        <v>378</v>
      </c>
      <c r="BM172" s="151" t="s">
        <v>3697</v>
      </c>
    </row>
    <row r="173" spans="2:65" s="1" customFormat="1" ht="24.2" customHeight="1">
      <c r="B173" s="28"/>
      <c r="C173" s="158" t="s">
        <v>442</v>
      </c>
      <c r="D173" s="158" t="s">
        <v>644</v>
      </c>
      <c r="E173" s="159" t="s">
        <v>810</v>
      </c>
      <c r="F173" s="160" t="s">
        <v>811</v>
      </c>
      <c r="G173" s="161" t="s">
        <v>340</v>
      </c>
      <c r="H173" s="162">
        <v>80.05</v>
      </c>
      <c r="I173" s="163"/>
      <c r="J173" s="164">
        <f t="shared" si="10"/>
        <v>0</v>
      </c>
      <c r="K173" s="165"/>
      <c r="L173" s="166"/>
      <c r="M173" s="167" t="s">
        <v>1</v>
      </c>
      <c r="N173" s="168" t="s">
        <v>40</v>
      </c>
      <c r="P173" s="149">
        <f t="shared" si="11"/>
        <v>0</v>
      </c>
      <c r="Q173" s="149">
        <v>2.0799999999999999E-2</v>
      </c>
      <c r="R173" s="149">
        <f t="shared" si="12"/>
        <v>1.6650399999999999</v>
      </c>
      <c r="S173" s="149">
        <v>0</v>
      </c>
      <c r="T173" s="150">
        <f t="shared" si="13"/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86</v>
      </c>
      <c r="BK173" s="152">
        <f t="shared" si="19"/>
        <v>0</v>
      </c>
      <c r="BL173" s="13" t="s">
        <v>378</v>
      </c>
      <c r="BM173" s="151" t="s">
        <v>3698</v>
      </c>
    </row>
    <row r="174" spans="2:65" s="1" customFormat="1" ht="24.2" customHeight="1">
      <c r="B174" s="28"/>
      <c r="C174" s="139" t="s">
        <v>446</v>
      </c>
      <c r="D174" s="139" t="s">
        <v>316</v>
      </c>
      <c r="E174" s="140" t="s">
        <v>678</v>
      </c>
      <c r="F174" s="141" t="s">
        <v>679</v>
      </c>
      <c r="G174" s="142" t="s">
        <v>333</v>
      </c>
      <c r="H174" s="143">
        <v>3.7879999999999998</v>
      </c>
      <c r="I174" s="144"/>
      <c r="J174" s="145">
        <f t="shared" si="10"/>
        <v>0</v>
      </c>
      <c r="K174" s="146"/>
      <c r="L174" s="28"/>
      <c r="M174" s="147" t="s">
        <v>1</v>
      </c>
      <c r="N174" s="148" t="s">
        <v>40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86</v>
      </c>
      <c r="BK174" s="152">
        <f t="shared" si="19"/>
        <v>0</v>
      </c>
      <c r="BL174" s="13" t="s">
        <v>378</v>
      </c>
      <c r="BM174" s="151" t="s">
        <v>3699</v>
      </c>
    </row>
    <row r="175" spans="2:65" s="11" customFormat="1" ht="22.9" customHeight="1">
      <c r="B175" s="127"/>
      <c r="D175" s="128" t="s">
        <v>73</v>
      </c>
      <c r="E175" s="137" t="s">
        <v>681</v>
      </c>
      <c r="F175" s="137" t="s">
        <v>682</v>
      </c>
      <c r="I175" s="130"/>
      <c r="J175" s="138">
        <f>BK175</f>
        <v>0</v>
      </c>
      <c r="L175" s="127"/>
      <c r="M175" s="132"/>
      <c r="P175" s="133">
        <f>SUM(P176:P182)</f>
        <v>0</v>
      </c>
      <c r="R175" s="133">
        <f>SUM(R176:R182)</f>
        <v>0.59283328000000002</v>
      </c>
      <c r="T175" s="134">
        <f>SUM(T176:T182)</f>
        <v>0</v>
      </c>
      <c r="AR175" s="128" t="s">
        <v>86</v>
      </c>
      <c r="AT175" s="135" t="s">
        <v>73</v>
      </c>
      <c r="AU175" s="135" t="s">
        <v>81</v>
      </c>
      <c r="AY175" s="128" t="s">
        <v>314</v>
      </c>
      <c r="BK175" s="136">
        <f>SUM(BK176:BK182)</f>
        <v>0</v>
      </c>
    </row>
    <row r="176" spans="2:65" s="1" customFormat="1" ht="24.2" customHeight="1">
      <c r="B176" s="28"/>
      <c r="C176" s="139" t="s">
        <v>450</v>
      </c>
      <c r="D176" s="139" t="s">
        <v>316</v>
      </c>
      <c r="E176" s="140" t="s">
        <v>3700</v>
      </c>
      <c r="F176" s="141" t="s">
        <v>3701</v>
      </c>
      <c r="G176" s="142" t="s">
        <v>340</v>
      </c>
      <c r="H176" s="143">
        <v>24.18</v>
      </c>
      <c r="I176" s="144"/>
      <c r="J176" s="145">
        <f t="shared" ref="J176:J182" si="20">ROUND(I176*H176,2)</f>
        <v>0</v>
      </c>
      <c r="K176" s="146"/>
      <c r="L176" s="28"/>
      <c r="M176" s="147" t="s">
        <v>1</v>
      </c>
      <c r="N176" s="148" t="s">
        <v>40</v>
      </c>
      <c r="P176" s="149">
        <f t="shared" ref="P176:P182" si="21">O176*H176</f>
        <v>0</v>
      </c>
      <c r="Q176" s="149">
        <v>0</v>
      </c>
      <c r="R176" s="149">
        <f t="shared" ref="R176:R182" si="22">Q176*H176</f>
        <v>0</v>
      </c>
      <c r="S176" s="149">
        <v>0</v>
      </c>
      <c r="T176" s="150">
        <f t="shared" ref="T176:T182" si="23">S176*H176</f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ref="BE176:BE182" si="24">IF(N176="základná",J176,0)</f>
        <v>0</v>
      </c>
      <c r="BF176" s="152">
        <f t="shared" ref="BF176:BF182" si="25">IF(N176="znížená",J176,0)</f>
        <v>0</v>
      </c>
      <c r="BG176" s="152">
        <f t="shared" ref="BG176:BG182" si="26">IF(N176="zákl. prenesená",J176,0)</f>
        <v>0</v>
      </c>
      <c r="BH176" s="152">
        <f t="shared" ref="BH176:BH182" si="27">IF(N176="zníž. prenesená",J176,0)</f>
        <v>0</v>
      </c>
      <c r="BI176" s="152">
        <f t="shared" ref="BI176:BI182" si="28">IF(N176="nulová",J176,0)</f>
        <v>0</v>
      </c>
      <c r="BJ176" s="13" t="s">
        <v>86</v>
      </c>
      <c r="BK176" s="152">
        <f t="shared" ref="BK176:BK182" si="29">ROUND(I176*H176,2)</f>
        <v>0</v>
      </c>
      <c r="BL176" s="13" t="s">
        <v>378</v>
      </c>
      <c r="BM176" s="151" t="s">
        <v>3702</v>
      </c>
    </row>
    <row r="177" spans="2:65" s="1" customFormat="1" ht="16.5" customHeight="1">
      <c r="B177" s="28"/>
      <c r="C177" s="158" t="s">
        <v>454</v>
      </c>
      <c r="D177" s="158" t="s">
        <v>644</v>
      </c>
      <c r="E177" s="159" t="s">
        <v>781</v>
      </c>
      <c r="F177" s="160" t="s">
        <v>782</v>
      </c>
      <c r="G177" s="161" t="s">
        <v>340</v>
      </c>
      <c r="H177" s="162">
        <v>26.597999999999999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7.92E-3</v>
      </c>
      <c r="R177" s="149">
        <f t="shared" si="22"/>
        <v>0.21065615999999998</v>
      </c>
      <c r="S177" s="149">
        <v>0</v>
      </c>
      <c r="T177" s="150">
        <f t="shared" si="2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3703</v>
      </c>
    </row>
    <row r="178" spans="2:65" s="1" customFormat="1" ht="44.25" customHeight="1">
      <c r="B178" s="28"/>
      <c r="C178" s="139" t="s">
        <v>458</v>
      </c>
      <c r="D178" s="139" t="s">
        <v>316</v>
      </c>
      <c r="E178" s="140" t="s">
        <v>3704</v>
      </c>
      <c r="F178" s="141" t="s">
        <v>3705</v>
      </c>
      <c r="G178" s="142" t="s">
        <v>319</v>
      </c>
      <c r="H178" s="143">
        <v>0.435</v>
      </c>
      <c r="I178" s="144"/>
      <c r="J178" s="145">
        <f t="shared" si="20"/>
        <v>0</v>
      </c>
      <c r="K178" s="146"/>
      <c r="L178" s="28"/>
      <c r="M178" s="147" t="s">
        <v>1</v>
      </c>
      <c r="N178" s="148" t="s">
        <v>40</v>
      </c>
      <c r="P178" s="149">
        <f t="shared" si="21"/>
        <v>0</v>
      </c>
      <c r="Q178" s="149">
        <v>2.3099999999999999E-2</v>
      </c>
      <c r="R178" s="149">
        <f t="shared" si="22"/>
        <v>1.00485E-2</v>
      </c>
      <c r="S178" s="149">
        <v>0</v>
      </c>
      <c r="T178" s="150">
        <f t="shared" si="2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3706</v>
      </c>
    </row>
    <row r="179" spans="2:65" s="1" customFormat="1" ht="24.2" customHeight="1">
      <c r="B179" s="28"/>
      <c r="C179" s="139" t="s">
        <v>462</v>
      </c>
      <c r="D179" s="139" t="s">
        <v>316</v>
      </c>
      <c r="E179" s="140" t="s">
        <v>3707</v>
      </c>
      <c r="F179" s="141" t="s">
        <v>3708</v>
      </c>
      <c r="G179" s="142" t="s">
        <v>376</v>
      </c>
      <c r="H179" s="143">
        <v>61.2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0</v>
      </c>
      <c r="R179" s="149">
        <f t="shared" si="22"/>
        <v>0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3709</v>
      </c>
    </row>
    <row r="180" spans="2:65" s="1" customFormat="1" ht="24.2" customHeight="1">
      <c r="B180" s="28"/>
      <c r="C180" s="158" t="s">
        <v>466</v>
      </c>
      <c r="D180" s="158" t="s">
        <v>644</v>
      </c>
      <c r="E180" s="159" t="s">
        <v>3710</v>
      </c>
      <c r="F180" s="160" t="s">
        <v>3711</v>
      </c>
      <c r="G180" s="161" t="s">
        <v>319</v>
      </c>
      <c r="H180" s="162">
        <v>0.67300000000000004</v>
      </c>
      <c r="I180" s="163"/>
      <c r="J180" s="164">
        <f t="shared" si="20"/>
        <v>0</v>
      </c>
      <c r="K180" s="165"/>
      <c r="L180" s="166"/>
      <c r="M180" s="167" t="s">
        <v>1</v>
      </c>
      <c r="N180" s="168" t="s">
        <v>40</v>
      </c>
      <c r="P180" s="149">
        <f t="shared" si="21"/>
        <v>0</v>
      </c>
      <c r="Q180" s="149">
        <v>0.55000000000000004</v>
      </c>
      <c r="R180" s="149">
        <f t="shared" si="22"/>
        <v>0.37015000000000003</v>
      </c>
      <c r="S180" s="149">
        <v>0</v>
      </c>
      <c r="T180" s="150">
        <f t="shared" si="2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3712</v>
      </c>
    </row>
    <row r="181" spans="2:65" s="1" customFormat="1" ht="24.2" customHeight="1">
      <c r="B181" s="28"/>
      <c r="C181" s="139" t="s">
        <v>470</v>
      </c>
      <c r="D181" s="139" t="s">
        <v>316</v>
      </c>
      <c r="E181" s="140" t="s">
        <v>3713</v>
      </c>
      <c r="F181" s="141" t="s">
        <v>3714</v>
      </c>
      <c r="G181" s="142" t="s">
        <v>319</v>
      </c>
      <c r="H181" s="143">
        <v>0.67300000000000004</v>
      </c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2.9399999999999999E-3</v>
      </c>
      <c r="R181" s="149">
        <f t="shared" si="22"/>
        <v>1.9786199999999999E-3</v>
      </c>
      <c r="S181" s="149">
        <v>0</v>
      </c>
      <c r="T181" s="150">
        <f t="shared" si="2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3715</v>
      </c>
    </row>
    <row r="182" spans="2:65" s="1" customFormat="1" ht="24.2" customHeight="1">
      <c r="B182" s="28"/>
      <c r="C182" s="139" t="s">
        <v>474</v>
      </c>
      <c r="D182" s="139" t="s">
        <v>316</v>
      </c>
      <c r="E182" s="140" t="s">
        <v>689</v>
      </c>
      <c r="F182" s="141" t="s">
        <v>690</v>
      </c>
      <c r="G182" s="142" t="s">
        <v>333</v>
      </c>
      <c r="H182" s="143">
        <v>0.59299999999999997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0</v>
      </c>
      <c r="R182" s="149">
        <f t="shared" si="22"/>
        <v>0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3716</v>
      </c>
    </row>
    <row r="183" spans="2:65" s="11" customFormat="1" ht="22.9" customHeight="1">
      <c r="B183" s="127"/>
      <c r="D183" s="128" t="s">
        <v>73</v>
      </c>
      <c r="E183" s="137" t="s">
        <v>522</v>
      </c>
      <c r="F183" s="137" t="s">
        <v>523</v>
      </c>
      <c r="I183" s="130"/>
      <c r="J183" s="138">
        <f>BK183</f>
        <v>0</v>
      </c>
      <c r="L183" s="127"/>
      <c r="M183" s="132"/>
      <c r="P183" s="133">
        <f>SUM(P184:P185)</f>
        <v>0</v>
      </c>
      <c r="R183" s="133">
        <f>SUM(R184:R185)</f>
        <v>0.8209008000000001</v>
      </c>
      <c r="T183" s="134">
        <f>SUM(T184:T185)</f>
        <v>0</v>
      </c>
      <c r="AR183" s="128" t="s">
        <v>86</v>
      </c>
      <c r="AT183" s="135" t="s">
        <v>73</v>
      </c>
      <c r="AU183" s="135" t="s">
        <v>81</v>
      </c>
      <c r="AY183" s="128" t="s">
        <v>314</v>
      </c>
      <c r="BK183" s="136">
        <f>SUM(BK184:BK185)</f>
        <v>0</v>
      </c>
    </row>
    <row r="184" spans="2:65" s="1" customFormat="1" ht="24.2" customHeight="1">
      <c r="B184" s="28"/>
      <c r="C184" s="139" t="s">
        <v>478</v>
      </c>
      <c r="D184" s="139" t="s">
        <v>316</v>
      </c>
      <c r="E184" s="140" t="s">
        <v>3717</v>
      </c>
      <c r="F184" s="141" t="s">
        <v>3718</v>
      </c>
      <c r="G184" s="142" t="s">
        <v>340</v>
      </c>
      <c r="H184" s="143">
        <v>78.48</v>
      </c>
      <c r="I184" s="144"/>
      <c r="J184" s="145">
        <f>ROUND(I184*H184,2)</f>
        <v>0</v>
      </c>
      <c r="K184" s="146"/>
      <c r="L184" s="28"/>
      <c r="M184" s="147" t="s">
        <v>1</v>
      </c>
      <c r="N184" s="148" t="s">
        <v>40</v>
      </c>
      <c r="P184" s="149">
        <f>O184*H184</f>
        <v>0</v>
      </c>
      <c r="Q184" s="149">
        <v>1.0460000000000001E-2</v>
      </c>
      <c r="R184" s="149">
        <f>Q184*H184</f>
        <v>0.8209008000000001</v>
      </c>
      <c r="S184" s="149">
        <v>0</v>
      </c>
      <c r="T184" s="150">
        <f>S184*H184</f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3" t="s">
        <v>86</v>
      </c>
      <c r="BK184" s="152">
        <f>ROUND(I184*H184,2)</f>
        <v>0</v>
      </c>
      <c r="BL184" s="13" t="s">
        <v>378</v>
      </c>
      <c r="BM184" s="151" t="s">
        <v>3719</v>
      </c>
    </row>
    <row r="185" spans="2:65" s="1" customFormat="1" ht="24.2" customHeight="1">
      <c r="B185" s="28"/>
      <c r="C185" s="139" t="s">
        <v>482</v>
      </c>
      <c r="D185" s="139" t="s">
        <v>316</v>
      </c>
      <c r="E185" s="140" t="s">
        <v>864</v>
      </c>
      <c r="F185" s="141" t="s">
        <v>865</v>
      </c>
      <c r="G185" s="142" t="s">
        <v>333</v>
      </c>
      <c r="H185" s="143">
        <v>0.82099999999999995</v>
      </c>
      <c r="I185" s="144"/>
      <c r="J185" s="145">
        <f>ROUND(I185*H185,2)</f>
        <v>0</v>
      </c>
      <c r="K185" s="146"/>
      <c r="L185" s="28"/>
      <c r="M185" s="147" t="s">
        <v>1</v>
      </c>
      <c r="N185" s="148" t="s">
        <v>40</v>
      </c>
      <c r="P185" s="149">
        <f>O185*H185</f>
        <v>0</v>
      </c>
      <c r="Q185" s="149">
        <v>0</v>
      </c>
      <c r="R185" s="149">
        <f>Q185*H185</f>
        <v>0</v>
      </c>
      <c r="S185" s="149">
        <v>0</v>
      </c>
      <c r="T185" s="150">
        <f>S185*H185</f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3" t="s">
        <v>86</v>
      </c>
      <c r="BK185" s="152">
        <f>ROUND(I185*H185,2)</f>
        <v>0</v>
      </c>
      <c r="BL185" s="13" t="s">
        <v>378</v>
      </c>
      <c r="BM185" s="151" t="s">
        <v>3720</v>
      </c>
    </row>
    <row r="186" spans="2:65" s="11" customFormat="1" ht="22.9" customHeight="1">
      <c r="B186" s="127"/>
      <c r="D186" s="128" t="s">
        <v>73</v>
      </c>
      <c r="E186" s="137" t="s">
        <v>1426</v>
      </c>
      <c r="F186" s="137" t="s">
        <v>1427</v>
      </c>
      <c r="I186" s="130"/>
      <c r="J186" s="138">
        <f>BK186</f>
        <v>0</v>
      </c>
      <c r="L186" s="127"/>
      <c r="M186" s="132"/>
      <c r="P186" s="133">
        <f>P187</f>
        <v>0</v>
      </c>
      <c r="R186" s="133">
        <f>R187</f>
        <v>5.4048000000000008E-4</v>
      </c>
      <c r="T186" s="134">
        <f>T187</f>
        <v>0</v>
      </c>
      <c r="AR186" s="128" t="s">
        <v>86</v>
      </c>
      <c r="AT186" s="135" t="s">
        <v>73</v>
      </c>
      <c r="AU186" s="135" t="s">
        <v>81</v>
      </c>
      <c r="AY186" s="128" t="s">
        <v>314</v>
      </c>
      <c r="BK186" s="136">
        <f>BK187</f>
        <v>0</v>
      </c>
    </row>
    <row r="187" spans="2:65" s="1" customFormat="1" ht="37.9" customHeight="1">
      <c r="B187" s="28"/>
      <c r="C187" s="139" t="s">
        <v>486</v>
      </c>
      <c r="D187" s="139" t="s">
        <v>316</v>
      </c>
      <c r="E187" s="140" t="s">
        <v>3721</v>
      </c>
      <c r="F187" s="141" t="s">
        <v>3722</v>
      </c>
      <c r="G187" s="142" t="s">
        <v>340</v>
      </c>
      <c r="H187" s="143">
        <v>27.024000000000001</v>
      </c>
      <c r="I187" s="144"/>
      <c r="J187" s="145">
        <f>ROUND(I187*H187,2)</f>
        <v>0</v>
      </c>
      <c r="K187" s="146"/>
      <c r="L187" s="28"/>
      <c r="M187" s="153" t="s">
        <v>1</v>
      </c>
      <c r="N187" s="154" t="s">
        <v>40</v>
      </c>
      <c r="O187" s="155"/>
      <c r="P187" s="156">
        <f>O187*H187</f>
        <v>0</v>
      </c>
      <c r="Q187" s="156">
        <v>2.0000000000000002E-5</v>
      </c>
      <c r="R187" s="156">
        <f>Q187*H187</f>
        <v>5.4048000000000008E-4</v>
      </c>
      <c r="S187" s="156">
        <v>0</v>
      </c>
      <c r="T187" s="157">
        <f>S187*H187</f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86</v>
      </c>
      <c r="BK187" s="152">
        <f>ROUND(I187*H187,2)</f>
        <v>0</v>
      </c>
      <c r="BL187" s="13" t="s">
        <v>378</v>
      </c>
      <c r="BM187" s="151" t="s">
        <v>3723</v>
      </c>
    </row>
    <row r="188" spans="2:65" s="1" customFormat="1" ht="6.95" customHeight="1">
      <c r="B188" s="43"/>
      <c r="C188" s="44"/>
      <c r="D188" s="44"/>
      <c r="E188" s="44"/>
      <c r="F188" s="44"/>
      <c r="G188" s="44"/>
      <c r="H188" s="44"/>
      <c r="I188" s="44"/>
      <c r="J188" s="44"/>
      <c r="K188" s="44"/>
      <c r="L188" s="28"/>
    </row>
  </sheetData>
  <sheetProtection algorithmName="SHA-512" hashValue="ApJGqUoOSo6pGcvOs6SMFLbSEngugn3eh7Lz8sdXnO2onlK18r4N9ZnuI5RgW0FLhEnF7iJCMSw0T8KND6YBFw==" saltValue="0EkGiFGoO33+LfRtlRvB77duvQH6scEIp/rEDq3e2U0/onhfW/G9+bOwTtI7Lx7Dmy70dIK6Yp1xb6uTCbOCVA==" spinCount="100000" sheet="1" objects="1" scenarios="1" formatColumns="0" formatRows="0" autoFilter="0"/>
  <autoFilter ref="C133:K187" xr:uid="{00000000-0009-0000-0000-000021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BM16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194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3568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3724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ROUND(J130,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ROUND((SUM(BE130:BE161)),  2)</f>
        <v>0</v>
      </c>
      <c r="G37" s="96"/>
      <c r="H37" s="96"/>
      <c r="I37" s="97">
        <v>0.2</v>
      </c>
      <c r="J37" s="95">
        <f>ROUND(((SUM(BE130:BE161))*I37),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ROUND((SUM(BF130:BF161)),  2)</f>
        <v>0</v>
      </c>
      <c r="G38" s="96"/>
      <c r="H38" s="96"/>
      <c r="I38" s="97">
        <v>0.2</v>
      </c>
      <c r="J38" s="95">
        <f>ROUND(((SUM(BF130:BF161))*I38),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ROUND((SUM(BG130:BG161)),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ROUND((SUM(BH130:BH161)),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ROUND((SUM(BI130:BI161)),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3568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SO.104_ASR4 - Výplňové konštrukcie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J130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J132</f>
        <v>0</v>
      </c>
      <c r="L102" s="114"/>
    </row>
    <row r="103" spans="2:47" s="9" customFormat="1" ht="19.899999999999999" hidden="1" customHeight="1">
      <c r="B103" s="114"/>
      <c r="D103" s="115" t="s">
        <v>291</v>
      </c>
      <c r="E103" s="116"/>
      <c r="F103" s="116"/>
      <c r="G103" s="116"/>
      <c r="H103" s="116"/>
      <c r="I103" s="116"/>
      <c r="J103" s="117">
        <f>J136</f>
        <v>0</v>
      </c>
      <c r="L103" s="114"/>
    </row>
    <row r="104" spans="2:47" s="8" customFormat="1" ht="24.95" hidden="1" customHeight="1">
      <c r="B104" s="110"/>
      <c r="D104" s="111" t="s">
        <v>292</v>
      </c>
      <c r="E104" s="112"/>
      <c r="F104" s="112"/>
      <c r="G104" s="112"/>
      <c r="H104" s="112"/>
      <c r="I104" s="112"/>
      <c r="J104" s="113">
        <f>J138</f>
        <v>0</v>
      </c>
      <c r="L104" s="110"/>
    </row>
    <row r="105" spans="2:47" s="9" customFormat="1" ht="19.899999999999999" hidden="1" customHeight="1">
      <c r="B105" s="114"/>
      <c r="D105" s="115" t="s">
        <v>296</v>
      </c>
      <c r="E105" s="116"/>
      <c r="F105" s="116"/>
      <c r="G105" s="116"/>
      <c r="H105" s="116"/>
      <c r="I105" s="116"/>
      <c r="J105" s="117">
        <f>J139</f>
        <v>0</v>
      </c>
      <c r="L105" s="114"/>
    </row>
    <row r="106" spans="2:47" s="9" customFormat="1" ht="19.899999999999999" hidden="1" customHeight="1">
      <c r="B106" s="114"/>
      <c r="D106" s="115" t="s">
        <v>297</v>
      </c>
      <c r="E106" s="116"/>
      <c r="F106" s="116"/>
      <c r="G106" s="116"/>
      <c r="H106" s="116"/>
      <c r="I106" s="116"/>
      <c r="J106" s="117">
        <f>J147</f>
        <v>0</v>
      </c>
      <c r="L106" s="114"/>
    </row>
    <row r="107" spans="2:47" s="1" customFormat="1" ht="21.75" hidden="1" customHeight="1">
      <c r="B107" s="28"/>
      <c r="L107" s="28"/>
    </row>
    <row r="108" spans="2:47" s="1" customFormat="1" ht="6.95" hidden="1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09" spans="2:47" hidden="1"/>
    <row r="110" spans="2:47" hidden="1"/>
    <row r="111" spans="2:47" hidden="1"/>
    <row r="112" spans="2:47" s="1" customFormat="1" ht="6.95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5" customHeight="1">
      <c r="B113" s="28"/>
      <c r="C113" s="17" t="s">
        <v>300</v>
      </c>
      <c r="L113" s="28"/>
    </row>
    <row r="114" spans="2:12" s="1" customFormat="1" ht="6.95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301" t="str">
        <f>E7</f>
        <v>Rozšírenie kapacít MŠ Oštepová 1, Košice</v>
      </c>
      <c r="F116" s="302"/>
      <c r="G116" s="302"/>
      <c r="H116" s="302"/>
      <c r="L116" s="28"/>
    </row>
    <row r="117" spans="2:12" ht="12" customHeight="1">
      <c r="B117" s="16"/>
      <c r="C117" s="23" t="s">
        <v>277</v>
      </c>
      <c r="L117" s="16"/>
    </row>
    <row r="118" spans="2:12" ht="16.5" customHeight="1">
      <c r="B118" s="16"/>
      <c r="E118" s="301" t="s">
        <v>278</v>
      </c>
      <c r="F118" s="265"/>
      <c r="G118" s="265"/>
      <c r="H118" s="265"/>
      <c r="L118" s="16"/>
    </row>
    <row r="119" spans="2:12" ht="12" customHeight="1">
      <c r="B119" s="16"/>
      <c r="C119" s="23" t="s">
        <v>279</v>
      </c>
      <c r="L119" s="16"/>
    </row>
    <row r="120" spans="2:12" s="1" customFormat="1" ht="16.5" customHeight="1">
      <c r="B120" s="28"/>
      <c r="E120" s="271" t="s">
        <v>3568</v>
      </c>
      <c r="F120" s="303"/>
      <c r="G120" s="303"/>
      <c r="H120" s="303"/>
      <c r="L120" s="28"/>
    </row>
    <row r="121" spans="2:12" s="1" customFormat="1" ht="12" customHeight="1">
      <c r="B121" s="28"/>
      <c r="C121" s="23" t="s">
        <v>281</v>
      </c>
      <c r="L121" s="28"/>
    </row>
    <row r="122" spans="2:12" s="1" customFormat="1" ht="16.5" customHeight="1">
      <c r="B122" s="28"/>
      <c r="E122" s="289" t="str">
        <f>E13</f>
        <v>SO.104_ASR4 - Výplňové konštrukcie</v>
      </c>
      <c r="F122" s="303"/>
      <c r="G122" s="303"/>
      <c r="H122" s="303"/>
      <c r="L122" s="28"/>
    </row>
    <row r="123" spans="2:12" s="1" customFormat="1" ht="6.95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Oštepová 1, Košice</v>
      </c>
      <c r="I124" s="23" t="s">
        <v>21</v>
      </c>
      <c r="J124" s="51" t="str">
        <f>IF(J16="","",J16)</f>
        <v>15. 6. 2022</v>
      </c>
      <c r="L124" s="28"/>
    </row>
    <row r="125" spans="2:12" s="1" customFormat="1" ht="6.95" customHeight="1">
      <c r="B125" s="28"/>
      <c r="L125" s="28"/>
    </row>
    <row r="126" spans="2:12" s="1" customFormat="1" ht="15.2" customHeight="1">
      <c r="B126" s="28"/>
      <c r="C126" s="23" t="s">
        <v>23</v>
      </c>
      <c r="F126" s="21" t="str">
        <f>E19</f>
        <v>Mesto Košice</v>
      </c>
      <c r="I126" s="23" t="s">
        <v>29</v>
      </c>
      <c r="J126" s="26" t="str">
        <f>E25</f>
        <v xml:space="preserve"> </v>
      </c>
      <c r="L126" s="28"/>
    </row>
    <row r="127" spans="2:12" s="1" customFormat="1" ht="15.2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 xml:space="preserve"> 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301</v>
      </c>
      <c r="D129" s="120" t="s">
        <v>59</v>
      </c>
      <c r="E129" s="120" t="s">
        <v>55</v>
      </c>
      <c r="F129" s="120" t="s">
        <v>56</v>
      </c>
      <c r="G129" s="120" t="s">
        <v>302</v>
      </c>
      <c r="H129" s="120" t="s">
        <v>303</v>
      </c>
      <c r="I129" s="120" t="s">
        <v>304</v>
      </c>
      <c r="J129" s="121" t="s">
        <v>285</v>
      </c>
      <c r="K129" s="122" t="s">
        <v>305</v>
      </c>
      <c r="L129" s="118"/>
      <c r="M129" s="58" t="s">
        <v>1</v>
      </c>
      <c r="N129" s="59" t="s">
        <v>38</v>
      </c>
      <c r="O129" s="59" t="s">
        <v>306</v>
      </c>
      <c r="P129" s="59" t="s">
        <v>307</v>
      </c>
      <c r="Q129" s="59" t="s">
        <v>308</v>
      </c>
      <c r="R129" s="59" t="s">
        <v>309</v>
      </c>
      <c r="S129" s="59" t="s">
        <v>310</v>
      </c>
      <c r="T129" s="60" t="s">
        <v>311</v>
      </c>
    </row>
    <row r="130" spans="2:65" s="1" customFormat="1" ht="22.9" customHeight="1">
      <c r="B130" s="28"/>
      <c r="C130" s="63" t="s">
        <v>286</v>
      </c>
      <c r="J130" s="123">
        <f>BK130</f>
        <v>0</v>
      </c>
      <c r="L130" s="28"/>
      <c r="M130" s="61"/>
      <c r="N130" s="52"/>
      <c r="O130" s="52"/>
      <c r="P130" s="124">
        <f>P131+P138</f>
        <v>0</v>
      </c>
      <c r="Q130" s="52"/>
      <c r="R130" s="124">
        <f>R131+R138</f>
        <v>1.5474929000000002</v>
      </c>
      <c r="S130" s="52"/>
      <c r="T130" s="125">
        <f>T131+T138</f>
        <v>0</v>
      </c>
      <c r="AT130" s="13" t="s">
        <v>73</v>
      </c>
      <c r="AU130" s="13" t="s">
        <v>287</v>
      </c>
      <c r="BK130" s="126">
        <f>BK131+BK138</f>
        <v>0</v>
      </c>
    </row>
    <row r="131" spans="2:65" s="11" customFormat="1" ht="25.9" customHeight="1">
      <c r="B131" s="127"/>
      <c r="D131" s="128" t="s">
        <v>73</v>
      </c>
      <c r="E131" s="129" t="s">
        <v>312</v>
      </c>
      <c r="F131" s="129" t="s">
        <v>313</v>
      </c>
      <c r="I131" s="130"/>
      <c r="J131" s="131">
        <f>BK131</f>
        <v>0</v>
      </c>
      <c r="L131" s="127"/>
      <c r="M131" s="132"/>
      <c r="P131" s="133">
        <f>P132+P136</f>
        <v>0</v>
      </c>
      <c r="R131" s="133">
        <f>R132+R136</f>
        <v>0.18443999999999999</v>
      </c>
      <c r="T131" s="134">
        <f>T132+T136</f>
        <v>0</v>
      </c>
      <c r="AR131" s="128" t="s">
        <v>81</v>
      </c>
      <c r="AT131" s="135" t="s">
        <v>73</v>
      </c>
      <c r="AU131" s="135" t="s">
        <v>74</v>
      </c>
      <c r="AY131" s="128" t="s">
        <v>314</v>
      </c>
      <c r="BK131" s="136">
        <f>BK132+BK136</f>
        <v>0</v>
      </c>
    </row>
    <row r="132" spans="2:65" s="11" customFormat="1" ht="22.9" customHeight="1">
      <c r="B132" s="127"/>
      <c r="D132" s="128" t="s">
        <v>73</v>
      </c>
      <c r="E132" s="137" t="s">
        <v>337</v>
      </c>
      <c r="F132" s="137" t="s">
        <v>586</v>
      </c>
      <c r="I132" s="130"/>
      <c r="J132" s="138">
        <f>BK132</f>
        <v>0</v>
      </c>
      <c r="L132" s="127"/>
      <c r="M132" s="132"/>
      <c r="P132" s="133">
        <f>SUM(P133:P135)</f>
        <v>0</v>
      </c>
      <c r="R132" s="133">
        <f>SUM(R133:R135)</f>
        <v>0.18443999999999999</v>
      </c>
      <c r="T132" s="134">
        <f>SUM(T133:T135)</f>
        <v>0</v>
      </c>
      <c r="AR132" s="128" t="s">
        <v>81</v>
      </c>
      <c r="AT132" s="135" t="s">
        <v>73</v>
      </c>
      <c r="AU132" s="135" t="s">
        <v>81</v>
      </c>
      <c r="AY132" s="128" t="s">
        <v>314</v>
      </c>
      <c r="BK132" s="136">
        <f>SUM(BK133:BK135)</f>
        <v>0</v>
      </c>
    </row>
    <row r="133" spans="2:65" s="1" customFormat="1" ht="24.2" customHeight="1">
      <c r="B133" s="28"/>
      <c r="C133" s="139" t="s">
        <v>81</v>
      </c>
      <c r="D133" s="139" t="s">
        <v>316</v>
      </c>
      <c r="E133" s="140" t="s">
        <v>831</v>
      </c>
      <c r="F133" s="141" t="s">
        <v>832</v>
      </c>
      <c r="G133" s="142" t="s">
        <v>396</v>
      </c>
      <c r="H133" s="143">
        <v>1</v>
      </c>
      <c r="I133" s="144"/>
      <c r="J133" s="145">
        <f>ROUND(I133*H133,2)</f>
        <v>0</v>
      </c>
      <c r="K133" s="146"/>
      <c r="L133" s="28"/>
      <c r="M133" s="147" t="s">
        <v>1</v>
      </c>
      <c r="N133" s="148" t="s">
        <v>40</v>
      </c>
      <c r="P133" s="149">
        <f>O133*H133</f>
        <v>0</v>
      </c>
      <c r="Q133" s="149">
        <v>0.10896</v>
      </c>
      <c r="R133" s="149">
        <f>Q133*H133</f>
        <v>0.10896</v>
      </c>
      <c r="S133" s="149">
        <v>0</v>
      </c>
      <c r="T133" s="150">
        <f>S133*H133</f>
        <v>0</v>
      </c>
      <c r="AR133" s="151" t="s">
        <v>95</v>
      </c>
      <c r="AT133" s="151" t="s">
        <v>316</v>
      </c>
      <c r="AU133" s="151" t="s">
        <v>86</v>
      </c>
      <c r="AY133" s="13" t="s">
        <v>314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86</v>
      </c>
      <c r="BK133" s="152">
        <f>ROUND(I133*H133,2)</f>
        <v>0</v>
      </c>
      <c r="BL133" s="13" t="s">
        <v>95</v>
      </c>
      <c r="BM133" s="151" t="s">
        <v>3725</v>
      </c>
    </row>
    <row r="134" spans="2:65" s="1" customFormat="1" ht="24.2" customHeight="1">
      <c r="B134" s="28"/>
      <c r="C134" s="139" t="s">
        <v>86</v>
      </c>
      <c r="D134" s="139" t="s">
        <v>316</v>
      </c>
      <c r="E134" s="140" t="s">
        <v>3200</v>
      </c>
      <c r="F134" s="141" t="s">
        <v>3201</v>
      </c>
      <c r="G134" s="142" t="s">
        <v>396</v>
      </c>
      <c r="H134" s="143">
        <v>1</v>
      </c>
      <c r="I134" s="144"/>
      <c r="J134" s="145">
        <f>ROUND(I134*H134,2)</f>
        <v>0</v>
      </c>
      <c r="K134" s="146"/>
      <c r="L134" s="28"/>
      <c r="M134" s="147" t="s">
        <v>1</v>
      </c>
      <c r="N134" s="148" t="s">
        <v>40</v>
      </c>
      <c r="P134" s="149">
        <f>O134*H134</f>
        <v>0</v>
      </c>
      <c r="Q134" s="149">
        <v>4.548E-2</v>
      </c>
      <c r="R134" s="149">
        <f>Q134*H134</f>
        <v>4.548E-2</v>
      </c>
      <c r="S134" s="149">
        <v>0</v>
      </c>
      <c r="T134" s="150">
        <f>S134*H134</f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86</v>
      </c>
      <c r="BK134" s="152">
        <f>ROUND(I134*H134,2)</f>
        <v>0</v>
      </c>
      <c r="BL134" s="13" t="s">
        <v>95</v>
      </c>
      <c r="BM134" s="151" t="s">
        <v>3726</v>
      </c>
    </row>
    <row r="135" spans="2:65" s="1" customFormat="1" ht="24.2" customHeight="1">
      <c r="B135" s="28"/>
      <c r="C135" s="158" t="s">
        <v>90</v>
      </c>
      <c r="D135" s="158" t="s">
        <v>644</v>
      </c>
      <c r="E135" s="159" t="s">
        <v>3203</v>
      </c>
      <c r="F135" s="160" t="s">
        <v>3204</v>
      </c>
      <c r="G135" s="161" t="s">
        <v>396</v>
      </c>
      <c r="H135" s="162">
        <v>1</v>
      </c>
      <c r="I135" s="163"/>
      <c r="J135" s="164">
        <f>ROUND(I135*H135,2)</f>
        <v>0</v>
      </c>
      <c r="K135" s="165"/>
      <c r="L135" s="166"/>
      <c r="M135" s="167" t="s">
        <v>1</v>
      </c>
      <c r="N135" s="168" t="s">
        <v>40</v>
      </c>
      <c r="P135" s="149">
        <f>O135*H135</f>
        <v>0</v>
      </c>
      <c r="Q135" s="149">
        <v>0.03</v>
      </c>
      <c r="R135" s="149">
        <f>Q135*H135</f>
        <v>0.03</v>
      </c>
      <c r="S135" s="149">
        <v>0</v>
      </c>
      <c r="T135" s="150">
        <f>S135*H135</f>
        <v>0</v>
      </c>
      <c r="AR135" s="151" t="s">
        <v>346</v>
      </c>
      <c r="AT135" s="151" t="s">
        <v>644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3727</v>
      </c>
    </row>
    <row r="136" spans="2:65" s="11" customFormat="1" ht="22.9" customHeight="1">
      <c r="B136" s="127"/>
      <c r="D136" s="128" t="s">
        <v>73</v>
      </c>
      <c r="E136" s="137" t="s">
        <v>502</v>
      </c>
      <c r="F136" s="137" t="s">
        <v>503</v>
      </c>
      <c r="I136" s="130"/>
      <c r="J136" s="138">
        <f>BK136</f>
        <v>0</v>
      </c>
      <c r="L136" s="127"/>
      <c r="M136" s="132"/>
      <c r="P136" s="133">
        <f>P137</f>
        <v>0</v>
      </c>
      <c r="R136" s="133">
        <f>R137</f>
        <v>0</v>
      </c>
      <c r="T136" s="134">
        <f>T137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BK137</f>
        <v>0</v>
      </c>
    </row>
    <row r="137" spans="2:65" s="1" customFormat="1" ht="24.2" customHeight="1">
      <c r="B137" s="28"/>
      <c r="C137" s="139" t="s">
        <v>95</v>
      </c>
      <c r="D137" s="139" t="s">
        <v>316</v>
      </c>
      <c r="E137" s="140" t="s">
        <v>3615</v>
      </c>
      <c r="F137" s="141" t="s">
        <v>3616</v>
      </c>
      <c r="G137" s="142" t="s">
        <v>333</v>
      </c>
      <c r="H137" s="143">
        <v>0.184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3728</v>
      </c>
    </row>
    <row r="138" spans="2:65" s="11" customFormat="1" ht="25.9" customHeight="1">
      <c r="B138" s="127"/>
      <c r="D138" s="128" t="s">
        <v>73</v>
      </c>
      <c r="E138" s="129" t="s">
        <v>508</v>
      </c>
      <c r="F138" s="129" t="s">
        <v>509</v>
      </c>
      <c r="I138" s="130"/>
      <c r="J138" s="131">
        <f>BK138</f>
        <v>0</v>
      </c>
      <c r="L138" s="127"/>
      <c r="M138" s="132"/>
      <c r="P138" s="133">
        <f>P139+P147</f>
        <v>0</v>
      </c>
      <c r="R138" s="133">
        <f>R139+R147</f>
        <v>1.3630529000000002</v>
      </c>
      <c r="T138" s="134">
        <f>T139+T147</f>
        <v>0</v>
      </c>
      <c r="AR138" s="128" t="s">
        <v>86</v>
      </c>
      <c r="AT138" s="135" t="s">
        <v>73</v>
      </c>
      <c r="AU138" s="135" t="s">
        <v>74</v>
      </c>
      <c r="AY138" s="128" t="s">
        <v>314</v>
      </c>
      <c r="BK138" s="136">
        <f>BK139+BK147</f>
        <v>0</v>
      </c>
    </row>
    <row r="139" spans="2:65" s="11" customFormat="1" ht="22.9" customHeight="1">
      <c r="B139" s="127"/>
      <c r="D139" s="128" t="s">
        <v>73</v>
      </c>
      <c r="E139" s="137" t="s">
        <v>536</v>
      </c>
      <c r="F139" s="137" t="s">
        <v>537</v>
      </c>
      <c r="I139" s="130"/>
      <c r="J139" s="138">
        <f>BK139</f>
        <v>0</v>
      </c>
      <c r="L139" s="127"/>
      <c r="M139" s="132"/>
      <c r="P139" s="133">
        <f>SUM(P140:P146)</f>
        <v>0</v>
      </c>
      <c r="R139" s="133">
        <f>SUM(R140:R146)</f>
        <v>7.384750000000001E-2</v>
      </c>
      <c r="T139" s="134">
        <f>SUM(T140:T146)</f>
        <v>0</v>
      </c>
      <c r="AR139" s="128" t="s">
        <v>86</v>
      </c>
      <c r="AT139" s="135" t="s">
        <v>73</v>
      </c>
      <c r="AU139" s="135" t="s">
        <v>81</v>
      </c>
      <c r="AY139" s="128" t="s">
        <v>314</v>
      </c>
      <c r="BK139" s="136">
        <f>SUM(BK140:BK146)</f>
        <v>0</v>
      </c>
    </row>
    <row r="140" spans="2:65" s="1" customFormat="1" ht="16.5" customHeight="1">
      <c r="B140" s="28"/>
      <c r="C140" s="139" t="s">
        <v>330</v>
      </c>
      <c r="D140" s="139" t="s">
        <v>316</v>
      </c>
      <c r="E140" s="140" t="s">
        <v>867</v>
      </c>
      <c r="F140" s="141" t="s">
        <v>868</v>
      </c>
      <c r="G140" s="142" t="s">
        <v>376</v>
      </c>
      <c r="H140" s="143">
        <v>4.46</v>
      </c>
      <c r="I140" s="144"/>
      <c r="J140" s="145">
        <f t="shared" ref="J140:J146" si="0">ROUND(I140*H140,2)</f>
        <v>0</v>
      </c>
      <c r="K140" s="146"/>
      <c r="L140" s="28"/>
      <c r="M140" s="147" t="s">
        <v>1</v>
      </c>
      <c r="N140" s="148" t="s">
        <v>40</v>
      </c>
      <c r="P140" s="149">
        <f t="shared" ref="P140:P146" si="1">O140*H140</f>
        <v>0</v>
      </c>
      <c r="Q140" s="149">
        <v>1.25E-4</v>
      </c>
      <c r="R140" s="149">
        <f t="shared" ref="R140:R146" si="2">Q140*H140</f>
        <v>5.5750000000000005E-4</v>
      </c>
      <c r="S140" s="149">
        <v>0</v>
      </c>
      <c r="T140" s="150">
        <f t="shared" ref="T140:T146" si="3">S140*H140</f>
        <v>0</v>
      </c>
      <c r="AR140" s="151" t="s">
        <v>378</v>
      </c>
      <c r="AT140" s="151" t="s">
        <v>316</v>
      </c>
      <c r="AU140" s="151" t="s">
        <v>86</v>
      </c>
      <c r="AY140" s="13" t="s">
        <v>314</v>
      </c>
      <c r="BE140" s="152">
        <f t="shared" ref="BE140:BE146" si="4">IF(N140="základná",J140,0)</f>
        <v>0</v>
      </c>
      <c r="BF140" s="152">
        <f t="shared" ref="BF140:BF146" si="5">IF(N140="znížená",J140,0)</f>
        <v>0</v>
      </c>
      <c r="BG140" s="152">
        <f t="shared" ref="BG140:BG146" si="6">IF(N140="zákl. prenesená",J140,0)</f>
        <v>0</v>
      </c>
      <c r="BH140" s="152">
        <f t="shared" ref="BH140:BH146" si="7">IF(N140="zníž. prenesená",J140,0)</f>
        <v>0</v>
      </c>
      <c r="BI140" s="152">
        <f t="shared" ref="BI140:BI146" si="8">IF(N140="nulová",J140,0)</f>
        <v>0</v>
      </c>
      <c r="BJ140" s="13" t="s">
        <v>86</v>
      </c>
      <c r="BK140" s="152">
        <f t="shared" ref="BK140:BK146" si="9">ROUND(I140*H140,2)</f>
        <v>0</v>
      </c>
      <c r="BL140" s="13" t="s">
        <v>378</v>
      </c>
      <c r="BM140" s="151" t="s">
        <v>3729</v>
      </c>
    </row>
    <row r="141" spans="2:65" s="1" customFormat="1" ht="33" customHeight="1">
      <c r="B141" s="28"/>
      <c r="C141" s="158" t="s">
        <v>337</v>
      </c>
      <c r="D141" s="158" t="s">
        <v>644</v>
      </c>
      <c r="E141" s="159" t="s">
        <v>3730</v>
      </c>
      <c r="F141" s="160" t="s">
        <v>3731</v>
      </c>
      <c r="G141" s="161" t="s">
        <v>396</v>
      </c>
      <c r="H141" s="162">
        <v>1</v>
      </c>
      <c r="I141" s="163"/>
      <c r="J141" s="164">
        <f t="shared" si="0"/>
        <v>0</v>
      </c>
      <c r="K141" s="165"/>
      <c r="L141" s="166"/>
      <c r="M141" s="167" t="s">
        <v>1</v>
      </c>
      <c r="N141" s="168" t="s">
        <v>40</v>
      </c>
      <c r="P141" s="149">
        <f t="shared" si="1"/>
        <v>0</v>
      </c>
      <c r="Q141" s="149">
        <v>2.1899999999999999E-2</v>
      </c>
      <c r="R141" s="149">
        <f t="shared" si="2"/>
        <v>2.1899999999999999E-2</v>
      </c>
      <c r="S141" s="149">
        <v>0</v>
      </c>
      <c r="T141" s="150">
        <f t="shared" si="3"/>
        <v>0</v>
      </c>
      <c r="AR141" s="151" t="s">
        <v>442</v>
      </c>
      <c r="AT141" s="151" t="s">
        <v>644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378</v>
      </c>
      <c r="BM141" s="151" t="s">
        <v>3732</v>
      </c>
    </row>
    <row r="142" spans="2:65" s="1" customFormat="1" ht="33" customHeight="1">
      <c r="B142" s="28"/>
      <c r="C142" s="139" t="s">
        <v>342</v>
      </c>
      <c r="D142" s="139" t="s">
        <v>316</v>
      </c>
      <c r="E142" s="140" t="s">
        <v>921</v>
      </c>
      <c r="F142" s="141" t="s">
        <v>922</v>
      </c>
      <c r="G142" s="142" t="s">
        <v>396</v>
      </c>
      <c r="H142" s="143">
        <v>1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378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378</v>
      </c>
      <c r="BM142" s="151" t="s">
        <v>3733</v>
      </c>
    </row>
    <row r="143" spans="2:65" s="1" customFormat="1" ht="16.5" customHeight="1">
      <c r="B143" s="28"/>
      <c r="C143" s="158" t="s">
        <v>346</v>
      </c>
      <c r="D143" s="158" t="s">
        <v>644</v>
      </c>
      <c r="E143" s="159" t="s">
        <v>3734</v>
      </c>
      <c r="F143" s="160" t="s">
        <v>910</v>
      </c>
      <c r="G143" s="161" t="s">
        <v>396</v>
      </c>
      <c r="H143" s="162">
        <v>1</v>
      </c>
      <c r="I143" s="163"/>
      <c r="J143" s="164">
        <f t="shared" si="0"/>
        <v>0</v>
      </c>
      <c r="K143" s="165"/>
      <c r="L143" s="166"/>
      <c r="M143" s="167" t="s">
        <v>1</v>
      </c>
      <c r="N143" s="168" t="s">
        <v>40</v>
      </c>
      <c r="P143" s="149">
        <f t="shared" si="1"/>
        <v>0</v>
      </c>
      <c r="Q143" s="149">
        <v>1E-3</v>
      </c>
      <c r="R143" s="149">
        <f t="shared" si="2"/>
        <v>1E-3</v>
      </c>
      <c r="S143" s="149">
        <v>0</v>
      </c>
      <c r="T143" s="150">
        <f t="shared" si="3"/>
        <v>0</v>
      </c>
      <c r="AR143" s="151" t="s">
        <v>442</v>
      </c>
      <c r="AT143" s="151" t="s">
        <v>644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378</v>
      </c>
      <c r="BM143" s="151" t="s">
        <v>3735</v>
      </c>
    </row>
    <row r="144" spans="2:65" s="1" customFormat="1" ht="24.2" customHeight="1">
      <c r="B144" s="28"/>
      <c r="C144" s="158" t="s">
        <v>335</v>
      </c>
      <c r="D144" s="158" t="s">
        <v>644</v>
      </c>
      <c r="E144" s="159" t="s">
        <v>912</v>
      </c>
      <c r="F144" s="160" t="s">
        <v>913</v>
      </c>
      <c r="G144" s="161" t="s">
        <v>396</v>
      </c>
      <c r="H144" s="162">
        <v>1</v>
      </c>
      <c r="I144" s="163"/>
      <c r="J144" s="164">
        <f t="shared" si="0"/>
        <v>0</v>
      </c>
      <c r="K144" s="165"/>
      <c r="L144" s="166"/>
      <c r="M144" s="167" t="s">
        <v>1</v>
      </c>
      <c r="N144" s="168" t="s">
        <v>40</v>
      </c>
      <c r="P144" s="149">
        <f t="shared" si="1"/>
        <v>0</v>
      </c>
      <c r="Q144" s="149">
        <v>3.8999999999999999E-4</v>
      </c>
      <c r="R144" s="149">
        <f t="shared" si="2"/>
        <v>3.8999999999999999E-4</v>
      </c>
      <c r="S144" s="149">
        <v>0</v>
      </c>
      <c r="T144" s="150">
        <f t="shared" si="3"/>
        <v>0</v>
      </c>
      <c r="AR144" s="151" t="s">
        <v>442</v>
      </c>
      <c r="AT144" s="151" t="s">
        <v>644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3736</v>
      </c>
    </row>
    <row r="145" spans="2:65" s="1" customFormat="1" ht="37.9" customHeight="1">
      <c r="B145" s="28"/>
      <c r="C145" s="158" t="s">
        <v>353</v>
      </c>
      <c r="D145" s="158" t="s">
        <v>644</v>
      </c>
      <c r="E145" s="159" t="s">
        <v>915</v>
      </c>
      <c r="F145" s="160" t="s">
        <v>916</v>
      </c>
      <c r="G145" s="161" t="s">
        <v>396</v>
      </c>
      <c r="H145" s="162">
        <v>2</v>
      </c>
      <c r="I145" s="163"/>
      <c r="J145" s="164">
        <f t="shared" si="0"/>
        <v>0</v>
      </c>
      <c r="K145" s="165"/>
      <c r="L145" s="166"/>
      <c r="M145" s="167" t="s">
        <v>1</v>
      </c>
      <c r="N145" s="168" t="s">
        <v>40</v>
      </c>
      <c r="P145" s="149">
        <f t="shared" si="1"/>
        <v>0</v>
      </c>
      <c r="Q145" s="149">
        <v>2.5000000000000001E-2</v>
      </c>
      <c r="R145" s="149">
        <f t="shared" si="2"/>
        <v>0.05</v>
      </c>
      <c r="S145" s="149">
        <v>0</v>
      </c>
      <c r="T145" s="150">
        <f t="shared" si="3"/>
        <v>0</v>
      </c>
      <c r="AR145" s="151" t="s">
        <v>442</v>
      </c>
      <c r="AT145" s="151" t="s">
        <v>644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3737</v>
      </c>
    </row>
    <row r="146" spans="2:65" s="1" customFormat="1" ht="24.2" customHeight="1">
      <c r="B146" s="28"/>
      <c r="C146" s="139" t="s">
        <v>357</v>
      </c>
      <c r="D146" s="139" t="s">
        <v>316</v>
      </c>
      <c r="E146" s="140" t="s">
        <v>949</v>
      </c>
      <c r="F146" s="141" t="s">
        <v>950</v>
      </c>
      <c r="G146" s="142" t="s">
        <v>333</v>
      </c>
      <c r="H146" s="143">
        <v>7.3999999999999996E-2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3738</v>
      </c>
    </row>
    <row r="147" spans="2:65" s="11" customFormat="1" ht="22.9" customHeight="1">
      <c r="B147" s="127"/>
      <c r="D147" s="128" t="s">
        <v>73</v>
      </c>
      <c r="E147" s="137" t="s">
        <v>546</v>
      </c>
      <c r="F147" s="137" t="s">
        <v>547</v>
      </c>
      <c r="I147" s="130"/>
      <c r="J147" s="138">
        <f>BK147</f>
        <v>0</v>
      </c>
      <c r="L147" s="127"/>
      <c r="M147" s="132"/>
      <c r="P147" s="133">
        <f>SUM(P148:P161)</f>
        <v>0</v>
      </c>
      <c r="R147" s="133">
        <f>SUM(R148:R161)</f>
        <v>1.2892054000000002</v>
      </c>
      <c r="T147" s="134">
        <f>SUM(T148:T161)</f>
        <v>0</v>
      </c>
      <c r="AR147" s="128" t="s">
        <v>86</v>
      </c>
      <c r="AT147" s="135" t="s">
        <v>73</v>
      </c>
      <c r="AU147" s="135" t="s">
        <v>81</v>
      </c>
      <c r="AY147" s="128" t="s">
        <v>314</v>
      </c>
      <c r="BK147" s="136">
        <f>SUM(BK148:BK161)</f>
        <v>0</v>
      </c>
    </row>
    <row r="148" spans="2:65" s="1" customFormat="1" ht="24.2" customHeight="1">
      <c r="B148" s="28"/>
      <c r="C148" s="139" t="s">
        <v>361</v>
      </c>
      <c r="D148" s="139" t="s">
        <v>316</v>
      </c>
      <c r="E148" s="140" t="s">
        <v>3739</v>
      </c>
      <c r="F148" s="141" t="s">
        <v>3740</v>
      </c>
      <c r="G148" s="142" t="s">
        <v>376</v>
      </c>
      <c r="H148" s="143">
        <v>55.72</v>
      </c>
      <c r="I148" s="144"/>
      <c r="J148" s="145">
        <f t="shared" ref="J148:J161" si="10">ROUND(I148*H148,2)</f>
        <v>0</v>
      </c>
      <c r="K148" s="146"/>
      <c r="L148" s="28"/>
      <c r="M148" s="147" t="s">
        <v>1</v>
      </c>
      <c r="N148" s="148" t="s">
        <v>40</v>
      </c>
      <c r="P148" s="149">
        <f t="shared" ref="P148:P161" si="11">O148*H148</f>
        <v>0</v>
      </c>
      <c r="Q148" s="149">
        <v>2.1000000000000001E-4</v>
      </c>
      <c r="R148" s="149">
        <f t="shared" ref="R148:R161" si="12">Q148*H148</f>
        <v>1.17012E-2</v>
      </c>
      <c r="S148" s="149">
        <v>0</v>
      </c>
      <c r="T148" s="150">
        <f t="shared" ref="T148:T161" si="13">S148*H148</f>
        <v>0</v>
      </c>
      <c r="AR148" s="151" t="s">
        <v>378</v>
      </c>
      <c r="AT148" s="151" t="s">
        <v>316</v>
      </c>
      <c r="AU148" s="151" t="s">
        <v>86</v>
      </c>
      <c r="AY148" s="13" t="s">
        <v>314</v>
      </c>
      <c r="BE148" s="152">
        <f t="shared" ref="BE148:BE161" si="14">IF(N148="základná",J148,0)</f>
        <v>0</v>
      </c>
      <c r="BF148" s="152">
        <f t="shared" ref="BF148:BF161" si="15">IF(N148="znížená",J148,0)</f>
        <v>0</v>
      </c>
      <c r="BG148" s="152">
        <f t="shared" ref="BG148:BG161" si="16">IF(N148="zákl. prenesená",J148,0)</f>
        <v>0</v>
      </c>
      <c r="BH148" s="152">
        <f t="shared" ref="BH148:BH161" si="17">IF(N148="zníž. prenesená",J148,0)</f>
        <v>0</v>
      </c>
      <c r="BI148" s="152">
        <f t="shared" ref="BI148:BI161" si="18">IF(N148="nulová",J148,0)</f>
        <v>0</v>
      </c>
      <c r="BJ148" s="13" t="s">
        <v>86</v>
      </c>
      <c r="BK148" s="152">
        <f t="shared" ref="BK148:BK161" si="19">ROUND(I148*H148,2)</f>
        <v>0</v>
      </c>
      <c r="BL148" s="13" t="s">
        <v>378</v>
      </c>
      <c r="BM148" s="151" t="s">
        <v>3741</v>
      </c>
    </row>
    <row r="149" spans="2:65" s="1" customFormat="1" ht="37.9" customHeight="1">
      <c r="B149" s="28"/>
      <c r="C149" s="158" t="s">
        <v>365</v>
      </c>
      <c r="D149" s="158" t="s">
        <v>644</v>
      </c>
      <c r="E149" s="159" t="s">
        <v>888</v>
      </c>
      <c r="F149" s="160" t="s">
        <v>889</v>
      </c>
      <c r="G149" s="161" t="s">
        <v>376</v>
      </c>
      <c r="H149" s="162">
        <v>58.506</v>
      </c>
      <c r="I149" s="163"/>
      <c r="J149" s="164">
        <f t="shared" si="10"/>
        <v>0</v>
      </c>
      <c r="K149" s="165"/>
      <c r="L149" s="166"/>
      <c r="M149" s="167" t="s">
        <v>1</v>
      </c>
      <c r="N149" s="168" t="s">
        <v>40</v>
      </c>
      <c r="P149" s="149">
        <f t="shared" si="11"/>
        <v>0</v>
      </c>
      <c r="Q149" s="149">
        <v>1E-4</v>
      </c>
      <c r="R149" s="149">
        <f t="shared" si="12"/>
        <v>5.8506000000000001E-3</v>
      </c>
      <c r="S149" s="149">
        <v>0</v>
      </c>
      <c r="T149" s="150">
        <f t="shared" si="13"/>
        <v>0</v>
      </c>
      <c r="AR149" s="151" t="s">
        <v>442</v>
      </c>
      <c r="AT149" s="151" t="s">
        <v>644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378</v>
      </c>
      <c r="BM149" s="151" t="s">
        <v>3742</v>
      </c>
    </row>
    <row r="150" spans="2:65" s="1" customFormat="1" ht="37.9" customHeight="1">
      <c r="B150" s="28"/>
      <c r="C150" s="158" t="s">
        <v>369</v>
      </c>
      <c r="D150" s="158" t="s">
        <v>644</v>
      </c>
      <c r="E150" s="159" t="s">
        <v>891</v>
      </c>
      <c r="F150" s="160" t="s">
        <v>892</v>
      </c>
      <c r="G150" s="161" t="s">
        <v>376</v>
      </c>
      <c r="H150" s="162">
        <v>58.506</v>
      </c>
      <c r="I150" s="163"/>
      <c r="J150" s="164">
        <f t="shared" si="10"/>
        <v>0</v>
      </c>
      <c r="K150" s="165"/>
      <c r="L150" s="166"/>
      <c r="M150" s="167" t="s">
        <v>1</v>
      </c>
      <c r="N150" s="168" t="s">
        <v>40</v>
      </c>
      <c r="P150" s="149">
        <f t="shared" si="11"/>
        <v>0</v>
      </c>
      <c r="Q150" s="149">
        <v>1E-4</v>
      </c>
      <c r="R150" s="149">
        <f t="shared" si="12"/>
        <v>5.8506000000000001E-3</v>
      </c>
      <c r="S150" s="149">
        <v>0</v>
      </c>
      <c r="T150" s="150">
        <f t="shared" si="13"/>
        <v>0</v>
      </c>
      <c r="AR150" s="151" t="s">
        <v>442</v>
      </c>
      <c r="AT150" s="151" t="s">
        <v>644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378</v>
      </c>
      <c r="BM150" s="151" t="s">
        <v>3743</v>
      </c>
    </row>
    <row r="151" spans="2:65" s="1" customFormat="1" ht="24.2" customHeight="1">
      <c r="B151" s="28"/>
      <c r="C151" s="158" t="s">
        <v>373</v>
      </c>
      <c r="D151" s="158" t="s">
        <v>644</v>
      </c>
      <c r="E151" s="159" t="s">
        <v>3744</v>
      </c>
      <c r="F151" s="160" t="s">
        <v>3745</v>
      </c>
      <c r="G151" s="161" t="s">
        <v>396</v>
      </c>
      <c r="H151" s="162">
        <v>2</v>
      </c>
      <c r="I151" s="163"/>
      <c r="J151" s="164">
        <f t="shared" si="10"/>
        <v>0</v>
      </c>
      <c r="K151" s="165"/>
      <c r="L151" s="166"/>
      <c r="M151" s="167" t="s">
        <v>1</v>
      </c>
      <c r="N151" s="168" t="s">
        <v>40</v>
      </c>
      <c r="P151" s="149">
        <f t="shared" si="11"/>
        <v>0</v>
      </c>
      <c r="Q151" s="149">
        <v>0.161</v>
      </c>
      <c r="R151" s="149">
        <f t="shared" si="12"/>
        <v>0.32200000000000001</v>
      </c>
      <c r="S151" s="149">
        <v>0</v>
      </c>
      <c r="T151" s="150">
        <f t="shared" si="1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378</v>
      </c>
      <c r="BM151" s="151" t="s">
        <v>3746</v>
      </c>
    </row>
    <row r="152" spans="2:65" s="1" customFormat="1" ht="24.2" customHeight="1">
      <c r="B152" s="28"/>
      <c r="C152" s="158" t="s">
        <v>378</v>
      </c>
      <c r="D152" s="158" t="s">
        <v>644</v>
      </c>
      <c r="E152" s="159" t="s">
        <v>3747</v>
      </c>
      <c r="F152" s="160" t="s">
        <v>3748</v>
      </c>
      <c r="G152" s="161" t="s">
        <v>396</v>
      </c>
      <c r="H152" s="162">
        <v>6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8.0500000000000002E-2</v>
      </c>
      <c r="R152" s="149">
        <f t="shared" si="12"/>
        <v>0.48299999999999998</v>
      </c>
      <c r="S152" s="149">
        <v>0</v>
      </c>
      <c r="T152" s="150">
        <f t="shared" si="1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3749</v>
      </c>
    </row>
    <row r="153" spans="2:65" s="1" customFormat="1" ht="24.2" customHeight="1">
      <c r="B153" s="28"/>
      <c r="C153" s="139" t="s">
        <v>382</v>
      </c>
      <c r="D153" s="139" t="s">
        <v>316</v>
      </c>
      <c r="E153" s="140" t="s">
        <v>3750</v>
      </c>
      <c r="F153" s="141" t="s">
        <v>3751</v>
      </c>
      <c r="G153" s="142" t="s">
        <v>376</v>
      </c>
      <c r="H153" s="143">
        <v>38.299999999999997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4.0999999999999999E-4</v>
      </c>
      <c r="R153" s="149">
        <f t="shared" si="12"/>
        <v>1.5702999999999998E-2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3752</v>
      </c>
    </row>
    <row r="154" spans="2:65" s="1" customFormat="1" ht="37.9" customHeight="1">
      <c r="B154" s="28"/>
      <c r="C154" s="158" t="s">
        <v>386</v>
      </c>
      <c r="D154" s="158" t="s">
        <v>644</v>
      </c>
      <c r="E154" s="159" t="s">
        <v>3753</v>
      </c>
      <c r="F154" s="160" t="s">
        <v>3754</v>
      </c>
      <c r="G154" s="161" t="s">
        <v>396</v>
      </c>
      <c r="H154" s="162">
        <v>1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1.35E-2</v>
      </c>
      <c r="R154" s="149">
        <f t="shared" si="12"/>
        <v>1.35E-2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3755</v>
      </c>
    </row>
    <row r="155" spans="2:65" s="1" customFormat="1" ht="37.9" customHeight="1">
      <c r="B155" s="28"/>
      <c r="C155" s="158" t="s">
        <v>390</v>
      </c>
      <c r="D155" s="158" t="s">
        <v>644</v>
      </c>
      <c r="E155" s="159" t="s">
        <v>3756</v>
      </c>
      <c r="F155" s="160" t="s">
        <v>3757</v>
      </c>
      <c r="G155" s="161" t="s">
        <v>396</v>
      </c>
      <c r="H155" s="162">
        <v>4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9.6000000000000002E-2</v>
      </c>
      <c r="R155" s="149">
        <f t="shared" si="12"/>
        <v>0.38400000000000001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3758</v>
      </c>
    </row>
    <row r="156" spans="2:65" s="1" customFormat="1" ht="24.2" customHeight="1">
      <c r="B156" s="28"/>
      <c r="C156" s="139" t="s">
        <v>7</v>
      </c>
      <c r="D156" s="139" t="s">
        <v>316</v>
      </c>
      <c r="E156" s="140" t="s">
        <v>3759</v>
      </c>
      <c r="F156" s="141" t="s">
        <v>3760</v>
      </c>
      <c r="G156" s="142" t="s">
        <v>396</v>
      </c>
      <c r="H156" s="143">
        <v>16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3761</v>
      </c>
    </row>
    <row r="157" spans="2:65" s="1" customFormat="1" ht="16.5" customHeight="1">
      <c r="B157" s="28"/>
      <c r="C157" s="158" t="s">
        <v>398</v>
      </c>
      <c r="D157" s="158" t="s">
        <v>644</v>
      </c>
      <c r="E157" s="159" t="s">
        <v>988</v>
      </c>
      <c r="F157" s="160" t="s">
        <v>3762</v>
      </c>
      <c r="G157" s="161" t="s">
        <v>396</v>
      </c>
      <c r="H157" s="162">
        <v>8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1.6000000000000001E-3</v>
      </c>
      <c r="R157" s="149">
        <f t="shared" si="12"/>
        <v>1.2800000000000001E-2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3763</v>
      </c>
    </row>
    <row r="158" spans="2:65" s="1" customFormat="1" ht="16.5" customHeight="1">
      <c r="B158" s="28"/>
      <c r="C158" s="158" t="s">
        <v>402</v>
      </c>
      <c r="D158" s="158" t="s">
        <v>644</v>
      </c>
      <c r="E158" s="159" t="s">
        <v>3764</v>
      </c>
      <c r="F158" s="160" t="s">
        <v>3765</v>
      </c>
      <c r="G158" s="161" t="s">
        <v>396</v>
      </c>
      <c r="H158" s="162">
        <v>8</v>
      </c>
      <c r="I158" s="163"/>
      <c r="J158" s="164">
        <f t="shared" si="10"/>
        <v>0</v>
      </c>
      <c r="K158" s="165"/>
      <c r="L158" s="166"/>
      <c r="M158" s="167" t="s">
        <v>1</v>
      </c>
      <c r="N158" s="168" t="s">
        <v>40</v>
      </c>
      <c r="P158" s="149">
        <f t="shared" si="11"/>
        <v>0</v>
      </c>
      <c r="Q158" s="149">
        <v>3.2000000000000002E-3</v>
      </c>
      <c r="R158" s="149">
        <f t="shared" si="12"/>
        <v>2.5600000000000001E-2</v>
      </c>
      <c r="S158" s="149">
        <v>0</v>
      </c>
      <c r="T158" s="150">
        <f t="shared" si="1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3766</v>
      </c>
    </row>
    <row r="159" spans="2:65" s="1" customFormat="1" ht="24.2" customHeight="1">
      <c r="B159" s="28"/>
      <c r="C159" s="139" t="s">
        <v>406</v>
      </c>
      <c r="D159" s="139" t="s">
        <v>316</v>
      </c>
      <c r="E159" s="140" t="s">
        <v>985</v>
      </c>
      <c r="F159" s="141" t="s">
        <v>986</v>
      </c>
      <c r="G159" s="142" t="s">
        <v>396</v>
      </c>
      <c r="H159" s="143">
        <v>2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3767</v>
      </c>
    </row>
    <row r="160" spans="2:65" s="1" customFormat="1" ht="16.5" customHeight="1">
      <c r="B160" s="28"/>
      <c r="C160" s="158" t="s">
        <v>410</v>
      </c>
      <c r="D160" s="158" t="s">
        <v>644</v>
      </c>
      <c r="E160" s="159" t="s">
        <v>3768</v>
      </c>
      <c r="F160" s="160" t="s">
        <v>3769</v>
      </c>
      <c r="G160" s="161" t="s">
        <v>396</v>
      </c>
      <c r="H160" s="162">
        <v>2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4.5999999999999999E-3</v>
      </c>
      <c r="R160" s="149">
        <f t="shared" si="12"/>
        <v>9.1999999999999998E-3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3770</v>
      </c>
    </row>
    <row r="161" spans="2:65" s="1" customFormat="1" ht="24.2" customHeight="1">
      <c r="B161" s="28"/>
      <c r="C161" s="139" t="s">
        <v>414</v>
      </c>
      <c r="D161" s="139" t="s">
        <v>316</v>
      </c>
      <c r="E161" s="140" t="s">
        <v>1003</v>
      </c>
      <c r="F161" s="141" t="s">
        <v>1004</v>
      </c>
      <c r="G161" s="142" t="s">
        <v>333</v>
      </c>
      <c r="H161" s="143">
        <v>1.2889999999999999</v>
      </c>
      <c r="I161" s="144"/>
      <c r="J161" s="145">
        <f t="shared" si="10"/>
        <v>0</v>
      </c>
      <c r="K161" s="146"/>
      <c r="L161" s="28"/>
      <c r="M161" s="153" t="s">
        <v>1</v>
      </c>
      <c r="N161" s="154" t="s">
        <v>40</v>
      </c>
      <c r="O161" s="155"/>
      <c r="P161" s="156">
        <f t="shared" si="11"/>
        <v>0</v>
      </c>
      <c r="Q161" s="156">
        <v>0</v>
      </c>
      <c r="R161" s="156">
        <f t="shared" si="12"/>
        <v>0</v>
      </c>
      <c r="S161" s="156">
        <v>0</v>
      </c>
      <c r="T161" s="157">
        <f t="shared" si="1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3771</v>
      </c>
    </row>
    <row r="162" spans="2:65" s="1" customFormat="1" ht="6.95" customHeight="1">
      <c r="B162" s="43"/>
      <c r="C162" s="44"/>
      <c r="D162" s="44"/>
      <c r="E162" s="44"/>
      <c r="F162" s="44"/>
      <c r="G162" s="44"/>
      <c r="H162" s="44"/>
      <c r="I162" s="44"/>
      <c r="J162" s="44"/>
      <c r="K162" s="44"/>
      <c r="L162" s="28"/>
    </row>
  </sheetData>
  <sheetProtection algorithmName="SHA-512" hashValue="LFDqLBWlJqvqEYtwn5xboA2yjzOldZPwJazStkaSUf3dNrjocV+yfZcydtmGS8cBrUBJL/4cN/XNUzBIYPALBA==" saltValue="j4cOcO02eC7ShZp+e8zwmZRw5GLfi4LgULoL4u2UX8RAxDLgxre+WIj+Lh/Iw9ljlxJCIQgKgyi4GiKVwzzxnw==" spinCount="100000" sheet="1" objects="1" scenarios="1" formatColumns="0" formatRows="0" autoFilter="0"/>
  <autoFilter ref="C129:K161" xr:uid="{00000000-0009-0000-0000-000022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BM23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196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3568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3772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ROUND(J141,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ROUND((SUM(BE141:BE238)),  2)</f>
        <v>0</v>
      </c>
      <c r="G37" s="96"/>
      <c r="H37" s="96"/>
      <c r="I37" s="97">
        <v>0.2</v>
      </c>
      <c r="J37" s="95">
        <f>ROUND(((SUM(BE141:BE238))*I37),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ROUND((SUM(BF141:BF238)),  2)</f>
        <v>0</v>
      </c>
      <c r="G38" s="96"/>
      <c r="H38" s="96"/>
      <c r="I38" s="97">
        <v>0.2</v>
      </c>
      <c r="J38" s="95">
        <f>ROUND(((SUM(BF141:BF238))*I38),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ROUND((SUM(BG141:BG238)),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ROUND((SUM(BH141:BH238)),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ROUND((SUM(BI141:BI238)),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3568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SO.104_ASR5 - Ostatné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J141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J142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J143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9" customFormat="1" ht="19.899999999999999" hidden="1" customHeight="1">
      <c r="B104" s="114"/>
      <c r="D104" s="115" t="s">
        <v>693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9" customFormat="1" ht="19.899999999999999" hidden="1" customHeight="1">
      <c r="B105" s="114"/>
      <c r="D105" s="115" t="s">
        <v>3773</v>
      </c>
      <c r="E105" s="116"/>
      <c r="F105" s="116"/>
      <c r="G105" s="116"/>
      <c r="H105" s="116"/>
      <c r="I105" s="116"/>
      <c r="J105" s="117">
        <f>J162</f>
        <v>0</v>
      </c>
      <c r="L105" s="114"/>
    </row>
    <row r="106" spans="2:47" s="9" customFormat="1" ht="19.899999999999999" hidden="1" customHeight="1">
      <c r="B106" s="114"/>
      <c r="D106" s="115" t="s">
        <v>579</v>
      </c>
      <c r="E106" s="116"/>
      <c r="F106" s="116"/>
      <c r="G106" s="116"/>
      <c r="H106" s="116"/>
      <c r="I106" s="116"/>
      <c r="J106" s="117">
        <f>J165</f>
        <v>0</v>
      </c>
      <c r="L106" s="114"/>
    </row>
    <row r="107" spans="2:47" s="9" customFormat="1" ht="19.899999999999999" hidden="1" customHeight="1">
      <c r="B107" s="114"/>
      <c r="D107" s="115" t="s">
        <v>1220</v>
      </c>
      <c r="E107" s="116"/>
      <c r="F107" s="116"/>
      <c r="G107" s="116"/>
      <c r="H107" s="116"/>
      <c r="I107" s="116"/>
      <c r="J107" s="117">
        <f>J175</f>
        <v>0</v>
      </c>
      <c r="L107" s="114"/>
    </row>
    <row r="108" spans="2:47" s="9" customFormat="1" ht="19.899999999999999" hidden="1" customHeight="1">
      <c r="B108" s="114"/>
      <c r="D108" s="115" t="s">
        <v>290</v>
      </c>
      <c r="E108" s="116"/>
      <c r="F108" s="116"/>
      <c r="G108" s="116"/>
      <c r="H108" s="116"/>
      <c r="I108" s="116"/>
      <c r="J108" s="117">
        <f>J178</f>
        <v>0</v>
      </c>
      <c r="L108" s="114"/>
    </row>
    <row r="109" spans="2:47" s="9" customFormat="1" ht="19.899999999999999" hidden="1" customHeight="1">
      <c r="B109" s="114"/>
      <c r="D109" s="115" t="s">
        <v>291</v>
      </c>
      <c r="E109" s="116"/>
      <c r="F109" s="116"/>
      <c r="G109" s="116"/>
      <c r="H109" s="116"/>
      <c r="I109" s="116"/>
      <c r="J109" s="117">
        <f>J186</f>
        <v>0</v>
      </c>
      <c r="L109" s="114"/>
    </row>
    <row r="110" spans="2:47" s="8" customFormat="1" ht="24.95" hidden="1" customHeight="1">
      <c r="B110" s="110"/>
      <c r="D110" s="111" t="s">
        <v>292</v>
      </c>
      <c r="E110" s="112"/>
      <c r="F110" s="112"/>
      <c r="G110" s="112"/>
      <c r="H110" s="112"/>
      <c r="I110" s="112"/>
      <c r="J110" s="113">
        <f>J188</f>
        <v>0</v>
      </c>
      <c r="L110" s="110"/>
    </row>
    <row r="111" spans="2:47" s="9" customFormat="1" ht="19.899999999999999" hidden="1" customHeight="1">
      <c r="B111" s="114"/>
      <c r="D111" s="115" t="s">
        <v>830</v>
      </c>
      <c r="E111" s="116"/>
      <c r="F111" s="116"/>
      <c r="G111" s="116"/>
      <c r="H111" s="116"/>
      <c r="I111" s="116"/>
      <c r="J111" s="117">
        <f>J189</f>
        <v>0</v>
      </c>
      <c r="L111" s="114"/>
    </row>
    <row r="112" spans="2:47" s="9" customFormat="1" ht="19.899999999999999" hidden="1" customHeight="1">
      <c r="B112" s="114"/>
      <c r="D112" s="115" t="s">
        <v>295</v>
      </c>
      <c r="E112" s="116"/>
      <c r="F112" s="116"/>
      <c r="G112" s="116"/>
      <c r="H112" s="116"/>
      <c r="I112" s="116"/>
      <c r="J112" s="117">
        <f>J192</f>
        <v>0</v>
      </c>
      <c r="L112" s="114"/>
    </row>
    <row r="113" spans="2:12" s="9" customFormat="1" ht="19.899999999999999" hidden="1" customHeight="1">
      <c r="B113" s="114"/>
      <c r="D113" s="115" t="s">
        <v>296</v>
      </c>
      <c r="E113" s="116"/>
      <c r="F113" s="116"/>
      <c r="G113" s="116"/>
      <c r="H113" s="116"/>
      <c r="I113" s="116"/>
      <c r="J113" s="117">
        <f>J198</f>
        <v>0</v>
      </c>
      <c r="L113" s="114"/>
    </row>
    <row r="114" spans="2:12" s="9" customFormat="1" ht="19.899999999999999" hidden="1" customHeight="1">
      <c r="B114" s="114"/>
      <c r="D114" s="115" t="s">
        <v>297</v>
      </c>
      <c r="E114" s="116"/>
      <c r="F114" s="116"/>
      <c r="G114" s="116"/>
      <c r="H114" s="116"/>
      <c r="I114" s="116"/>
      <c r="J114" s="117">
        <f>J202</f>
        <v>0</v>
      </c>
      <c r="L114" s="114"/>
    </row>
    <row r="115" spans="2:12" s="9" customFormat="1" ht="19.899999999999999" hidden="1" customHeight="1">
      <c r="B115" s="114"/>
      <c r="D115" s="115" t="s">
        <v>299</v>
      </c>
      <c r="E115" s="116"/>
      <c r="F115" s="116"/>
      <c r="G115" s="116"/>
      <c r="H115" s="116"/>
      <c r="I115" s="116"/>
      <c r="J115" s="117">
        <f>J224</f>
        <v>0</v>
      </c>
      <c r="L115" s="114"/>
    </row>
    <row r="116" spans="2:12" s="9" customFormat="1" ht="19.899999999999999" hidden="1" customHeight="1">
      <c r="B116" s="114"/>
      <c r="D116" s="115" t="s">
        <v>1222</v>
      </c>
      <c r="E116" s="116"/>
      <c r="F116" s="116"/>
      <c r="G116" s="116"/>
      <c r="H116" s="116"/>
      <c r="I116" s="116"/>
      <c r="J116" s="117">
        <f>J232</f>
        <v>0</v>
      </c>
      <c r="L116" s="114"/>
    </row>
    <row r="117" spans="2:12" s="9" customFormat="1" ht="19.899999999999999" hidden="1" customHeight="1">
      <c r="B117" s="114"/>
      <c r="D117" s="115" t="s">
        <v>1007</v>
      </c>
      <c r="E117" s="116"/>
      <c r="F117" s="116"/>
      <c r="G117" s="116"/>
      <c r="H117" s="116"/>
      <c r="I117" s="116"/>
      <c r="J117" s="117">
        <f>J235</f>
        <v>0</v>
      </c>
      <c r="L117" s="114"/>
    </row>
    <row r="118" spans="2:12" s="1" customFormat="1" ht="21.75" hidden="1" customHeight="1">
      <c r="B118" s="28"/>
      <c r="L118" s="28"/>
    </row>
    <row r="119" spans="2:12" s="1" customFormat="1" ht="6.95" hidden="1" customHeight="1">
      <c r="B119" s="43"/>
      <c r="C119" s="44"/>
      <c r="D119" s="44"/>
      <c r="E119" s="44"/>
      <c r="F119" s="44"/>
      <c r="G119" s="44"/>
      <c r="H119" s="44"/>
      <c r="I119" s="44"/>
      <c r="J119" s="44"/>
      <c r="K119" s="44"/>
      <c r="L119" s="28"/>
    </row>
    <row r="120" spans="2:12" hidden="1"/>
    <row r="121" spans="2:12" hidden="1"/>
    <row r="122" spans="2:12" hidden="1"/>
    <row r="123" spans="2:12" s="1" customFormat="1" ht="6.95" customHeight="1">
      <c r="B123" s="45"/>
      <c r="C123" s="46"/>
      <c r="D123" s="46"/>
      <c r="E123" s="46"/>
      <c r="F123" s="46"/>
      <c r="G123" s="46"/>
      <c r="H123" s="46"/>
      <c r="I123" s="46"/>
      <c r="J123" s="46"/>
      <c r="K123" s="46"/>
      <c r="L123" s="28"/>
    </row>
    <row r="124" spans="2:12" s="1" customFormat="1" ht="24.95" customHeight="1">
      <c r="B124" s="28"/>
      <c r="C124" s="17" t="s">
        <v>300</v>
      </c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15</v>
      </c>
      <c r="L126" s="28"/>
    </row>
    <row r="127" spans="2:12" s="1" customFormat="1" ht="16.5" customHeight="1">
      <c r="B127" s="28"/>
      <c r="E127" s="301" t="str">
        <f>E7</f>
        <v>Rozšírenie kapacít MŠ Oštepová 1, Košice</v>
      </c>
      <c r="F127" s="302"/>
      <c r="G127" s="302"/>
      <c r="H127" s="302"/>
      <c r="L127" s="28"/>
    </row>
    <row r="128" spans="2:12" ht="12" customHeight="1">
      <c r="B128" s="16"/>
      <c r="C128" s="23" t="s">
        <v>277</v>
      </c>
      <c r="L128" s="16"/>
    </row>
    <row r="129" spans="2:65" ht="16.5" customHeight="1">
      <c r="B129" s="16"/>
      <c r="E129" s="301" t="s">
        <v>278</v>
      </c>
      <c r="F129" s="265"/>
      <c r="G129" s="265"/>
      <c r="H129" s="265"/>
      <c r="L129" s="16"/>
    </row>
    <row r="130" spans="2:65" ht="12" customHeight="1">
      <c r="B130" s="16"/>
      <c r="C130" s="23" t="s">
        <v>279</v>
      </c>
      <c r="L130" s="16"/>
    </row>
    <row r="131" spans="2:65" s="1" customFormat="1" ht="16.5" customHeight="1">
      <c r="B131" s="28"/>
      <c r="E131" s="271" t="s">
        <v>3568</v>
      </c>
      <c r="F131" s="303"/>
      <c r="G131" s="303"/>
      <c r="H131" s="303"/>
      <c r="L131" s="28"/>
    </row>
    <row r="132" spans="2:65" s="1" customFormat="1" ht="12" customHeight="1">
      <c r="B132" s="28"/>
      <c r="C132" s="23" t="s">
        <v>281</v>
      </c>
      <c r="L132" s="28"/>
    </row>
    <row r="133" spans="2:65" s="1" customFormat="1" ht="16.5" customHeight="1">
      <c r="B133" s="28"/>
      <c r="E133" s="289" t="str">
        <f>E13</f>
        <v>SO.104_ASR5 - Ostatné</v>
      </c>
      <c r="F133" s="303"/>
      <c r="G133" s="303"/>
      <c r="H133" s="303"/>
      <c r="L133" s="28"/>
    </row>
    <row r="134" spans="2:65" s="1" customFormat="1" ht="6.95" customHeight="1">
      <c r="B134" s="28"/>
      <c r="L134" s="28"/>
    </row>
    <row r="135" spans="2:65" s="1" customFormat="1" ht="12" customHeight="1">
      <c r="B135" s="28"/>
      <c r="C135" s="23" t="s">
        <v>19</v>
      </c>
      <c r="F135" s="21" t="str">
        <f>F16</f>
        <v>Oštepová 1, Košice</v>
      </c>
      <c r="I135" s="23" t="s">
        <v>21</v>
      </c>
      <c r="J135" s="51" t="str">
        <f>IF(J16="","",J16)</f>
        <v>15. 6. 2022</v>
      </c>
      <c r="L135" s="28"/>
    </row>
    <row r="136" spans="2:65" s="1" customFormat="1" ht="6.95" customHeight="1">
      <c r="B136" s="28"/>
      <c r="L136" s="28"/>
    </row>
    <row r="137" spans="2:65" s="1" customFormat="1" ht="15.2" customHeight="1">
      <c r="B137" s="28"/>
      <c r="C137" s="23" t="s">
        <v>23</v>
      </c>
      <c r="F137" s="21" t="str">
        <f>E19</f>
        <v>Mesto Košice</v>
      </c>
      <c r="I137" s="23" t="s">
        <v>29</v>
      </c>
      <c r="J137" s="26" t="str">
        <f>E25</f>
        <v xml:space="preserve"> </v>
      </c>
      <c r="L137" s="28"/>
    </row>
    <row r="138" spans="2:65" s="1" customFormat="1" ht="15.2" customHeight="1">
      <c r="B138" s="28"/>
      <c r="C138" s="23" t="s">
        <v>27</v>
      </c>
      <c r="F138" s="21" t="str">
        <f>IF(E22="","",E22)</f>
        <v>Vyplň údaj</v>
      </c>
      <c r="I138" s="23" t="s">
        <v>32</v>
      </c>
      <c r="J138" s="26" t="str">
        <f>E28</f>
        <v xml:space="preserve"> </v>
      </c>
      <c r="L138" s="28"/>
    </row>
    <row r="139" spans="2:65" s="1" customFormat="1" ht="10.35" customHeight="1">
      <c r="B139" s="28"/>
      <c r="L139" s="28"/>
    </row>
    <row r="140" spans="2:65" s="10" customFormat="1" ht="29.25" customHeight="1">
      <c r="B140" s="118"/>
      <c r="C140" s="119" t="s">
        <v>301</v>
      </c>
      <c r="D140" s="120" t="s">
        <v>59</v>
      </c>
      <c r="E140" s="120" t="s">
        <v>55</v>
      </c>
      <c r="F140" s="120" t="s">
        <v>56</v>
      </c>
      <c r="G140" s="120" t="s">
        <v>302</v>
      </c>
      <c r="H140" s="120" t="s">
        <v>303</v>
      </c>
      <c r="I140" s="120" t="s">
        <v>304</v>
      </c>
      <c r="J140" s="121" t="s">
        <v>285</v>
      </c>
      <c r="K140" s="122" t="s">
        <v>305</v>
      </c>
      <c r="L140" s="118"/>
      <c r="M140" s="58" t="s">
        <v>1</v>
      </c>
      <c r="N140" s="59" t="s">
        <v>38</v>
      </c>
      <c r="O140" s="59" t="s">
        <v>306</v>
      </c>
      <c r="P140" s="59" t="s">
        <v>307</v>
      </c>
      <c r="Q140" s="59" t="s">
        <v>308</v>
      </c>
      <c r="R140" s="59" t="s">
        <v>309</v>
      </c>
      <c r="S140" s="59" t="s">
        <v>310</v>
      </c>
      <c r="T140" s="60" t="s">
        <v>311</v>
      </c>
    </row>
    <row r="141" spans="2:65" s="1" customFormat="1" ht="22.9" customHeight="1">
      <c r="B141" s="28"/>
      <c r="C141" s="63" t="s">
        <v>286</v>
      </c>
      <c r="J141" s="123">
        <f>BK141</f>
        <v>0</v>
      </c>
      <c r="L141" s="28"/>
      <c r="M141" s="61"/>
      <c r="N141" s="52"/>
      <c r="O141" s="52"/>
      <c r="P141" s="124">
        <f>P142+P188</f>
        <v>0</v>
      </c>
      <c r="Q141" s="52"/>
      <c r="R141" s="124">
        <f>R142+R188</f>
        <v>923.75664616299991</v>
      </c>
      <c r="S141" s="52"/>
      <c r="T141" s="125">
        <f>T142+T188</f>
        <v>0</v>
      </c>
      <c r="AT141" s="13" t="s">
        <v>73</v>
      </c>
      <c r="AU141" s="13" t="s">
        <v>287</v>
      </c>
      <c r="BK141" s="126">
        <f>BK142+BK188</f>
        <v>0</v>
      </c>
    </row>
    <row r="142" spans="2:65" s="11" customFormat="1" ht="25.9" customHeight="1">
      <c r="B142" s="127"/>
      <c r="D142" s="128" t="s">
        <v>73</v>
      </c>
      <c r="E142" s="129" t="s">
        <v>312</v>
      </c>
      <c r="F142" s="129" t="s">
        <v>313</v>
      </c>
      <c r="I142" s="130"/>
      <c r="J142" s="131">
        <f>BK142</f>
        <v>0</v>
      </c>
      <c r="L142" s="127"/>
      <c r="M142" s="132"/>
      <c r="P142" s="133">
        <f>P143+P146+P153+P162+P165+P175+P178+P186</f>
        <v>0</v>
      </c>
      <c r="R142" s="133">
        <f>R143+R146+R153+R162+R165+R175+R178+R186</f>
        <v>918.15741733699997</v>
      </c>
      <c r="T142" s="134">
        <f>T143+T146+T153+T162+T165+T175+T178+T186</f>
        <v>0</v>
      </c>
      <c r="AR142" s="128" t="s">
        <v>81</v>
      </c>
      <c r="AT142" s="135" t="s">
        <v>73</v>
      </c>
      <c r="AU142" s="135" t="s">
        <v>74</v>
      </c>
      <c r="AY142" s="128" t="s">
        <v>314</v>
      </c>
      <c r="BK142" s="136">
        <f>BK143+BK146+BK153+BK162+BK165+BK175+BK178+BK186</f>
        <v>0</v>
      </c>
    </row>
    <row r="143" spans="2:65" s="11" customFormat="1" ht="22.9" customHeight="1">
      <c r="B143" s="127"/>
      <c r="D143" s="128" t="s">
        <v>73</v>
      </c>
      <c r="E143" s="137" t="s">
        <v>81</v>
      </c>
      <c r="F143" s="137" t="s">
        <v>315</v>
      </c>
      <c r="I143" s="130"/>
      <c r="J143" s="138">
        <f>BK143</f>
        <v>0</v>
      </c>
      <c r="L143" s="127"/>
      <c r="M143" s="132"/>
      <c r="P143" s="133">
        <f>SUM(P144:P145)</f>
        <v>0</v>
      </c>
      <c r="R143" s="133">
        <f>SUM(R144:R145)</f>
        <v>0</v>
      </c>
      <c r="T143" s="134">
        <f>SUM(T144:T145)</f>
        <v>0</v>
      </c>
      <c r="AR143" s="128" t="s">
        <v>81</v>
      </c>
      <c r="AT143" s="135" t="s">
        <v>73</v>
      </c>
      <c r="AU143" s="135" t="s">
        <v>81</v>
      </c>
      <c r="AY143" s="128" t="s">
        <v>314</v>
      </c>
      <c r="BK143" s="136">
        <f>SUM(BK144:BK145)</f>
        <v>0</v>
      </c>
    </row>
    <row r="144" spans="2:65" s="1" customFormat="1" ht="24.2" customHeight="1">
      <c r="B144" s="28"/>
      <c r="C144" s="139" t="s">
        <v>81</v>
      </c>
      <c r="D144" s="139" t="s">
        <v>316</v>
      </c>
      <c r="E144" s="140" t="s">
        <v>1226</v>
      </c>
      <c r="F144" s="141" t="s">
        <v>1227</v>
      </c>
      <c r="G144" s="142" t="s">
        <v>319</v>
      </c>
      <c r="H144" s="143">
        <v>3.9390000000000001</v>
      </c>
      <c r="I144" s="144"/>
      <c r="J144" s="145">
        <f>ROUND(I144*H144,2)</f>
        <v>0</v>
      </c>
      <c r="K144" s="146"/>
      <c r="L144" s="28"/>
      <c r="M144" s="147" t="s">
        <v>1</v>
      </c>
      <c r="N144" s="148" t="s">
        <v>40</v>
      </c>
      <c r="P144" s="149">
        <f>O144*H144</f>
        <v>0</v>
      </c>
      <c r="Q144" s="149">
        <v>0</v>
      </c>
      <c r="R144" s="149">
        <f>Q144*H144</f>
        <v>0</v>
      </c>
      <c r="S144" s="149">
        <v>0</v>
      </c>
      <c r="T144" s="150">
        <f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3774</v>
      </c>
    </row>
    <row r="145" spans="2:65" s="1" customFormat="1" ht="24.2" customHeight="1">
      <c r="B145" s="28"/>
      <c r="C145" s="139" t="s">
        <v>86</v>
      </c>
      <c r="D145" s="139" t="s">
        <v>316</v>
      </c>
      <c r="E145" s="140" t="s">
        <v>1229</v>
      </c>
      <c r="F145" s="141" t="s">
        <v>1230</v>
      </c>
      <c r="G145" s="142" t="s">
        <v>319</v>
      </c>
      <c r="H145" s="143">
        <v>1.7110000000000001</v>
      </c>
      <c r="I145" s="144"/>
      <c r="J145" s="145">
        <f>ROUND(I145*H145,2)</f>
        <v>0</v>
      </c>
      <c r="K145" s="146"/>
      <c r="L145" s="28"/>
      <c r="M145" s="147" t="s">
        <v>1</v>
      </c>
      <c r="N145" s="148" t="s">
        <v>40</v>
      </c>
      <c r="P145" s="149">
        <f>O145*H145</f>
        <v>0</v>
      </c>
      <c r="Q145" s="149">
        <v>0</v>
      </c>
      <c r="R145" s="149">
        <f>Q145*H145</f>
        <v>0</v>
      </c>
      <c r="S145" s="149">
        <v>0</v>
      </c>
      <c r="T145" s="150">
        <f>S145*H145</f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3" t="s">
        <v>86</v>
      </c>
      <c r="BK145" s="152">
        <f>ROUND(I145*H145,2)</f>
        <v>0</v>
      </c>
      <c r="BL145" s="13" t="s">
        <v>95</v>
      </c>
      <c r="BM145" s="151" t="s">
        <v>3775</v>
      </c>
    </row>
    <row r="146" spans="2:65" s="11" customFormat="1" ht="22.9" customHeight="1">
      <c r="B146" s="127"/>
      <c r="D146" s="128" t="s">
        <v>73</v>
      </c>
      <c r="E146" s="137" t="s">
        <v>86</v>
      </c>
      <c r="F146" s="137" t="s">
        <v>1232</v>
      </c>
      <c r="I146" s="130"/>
      <c r="J146" s="138">
        <f>BK146</f>
        <v>0</v>
      </c>
      <c r="L146" s="127"/>
      <c r="M146" s="132"/>
      <c r="P146" s="133">
        <f>SUM(P147:P152)</f>
        <v>0</v>
      </c>
      <c r="R146" s="133">
        <f>SUM(R147:R152)</f>
        <v>3.0378749999999997</v>
      </c>
      <c r="T146" s="134">
        <f>SUM(T147:T152)</f>
        <v>0</v>
      </c>
      <c r="AR146" s="128" t="s">
        <v>81</v>
      </c>
      <c r="AT146" s="135" t="s">
        <v>73</v>
      </c>
      <c r="AU146" s="135" t="s">
        <v>81</v>
      </c>
      <c r="AY146" s="128" t="s">
        <v>314</v>
      </c>
      <c r="BK146" s="136">
        <f>SUM(BK147:BK152)</f>
        <v>0</v>
      </c>
    </row>
    <row r="147" spans="2:65" s="1" customFormat="1" ht="16.5" customHeight="1">
      <c r="B147" s="28"/>
      <c r="C147" s="139" t="s">
        <v>90</v>
      </c>
      <c r="D147" s="139" t="s">
        <v>316</v>
      </c>
      <c r="E147" s="140" t="s">
        <v>3776</v>
      </c>
      <c r="F147" s="141" t="s">
        <v>3777</v>
      </c>
      <c r="G147" s="142" t="s">
        <v>319</v>
      </c>
      <c r="H147" s="143">
        <v>0.76</v>
      </c>
      <c r="I147" s="144"/>
      <c r="J147" s="145">
        <f t="shared" ref="J147:J152" si="0">ROUND(I147*H147,2)</f>
        <v>0</v>
      </c>
      <c r="K147" s="146"/>
      <c r="L147" s="28"/>
      <c r="M147" s="147" t="s">
        <v>1</v>
      </c>
      <c r="N147" s="148" t="s">
        <v>40</v>
      </c>
      <c r="P147" s="149">
        <f t="shared" ref="P147:P152" si="1">O147*H147</f>
        <v>0</v>
      </c>
      <c r="Q147" s="149">
        <v>2.4157199999999999</v>
      </c>
      <c r="R147" s="149">
        <f t="shared" ref="R147:R152" si="2">Q147*H147</f>
        <v>1.8359471999999999</v>
      </c>
      <c r="S147" s="149">
        <v>0</v>
      </c>
      <c r="T147" s="150">
        <f t="shared" ref="T147:T152" si="3">S147*H147</f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ref="BE147:BE152" si="4">IF(N147="základná",J147,0)</f>
        <v>0</v>
      </c>
      <c r="BF147" s="152">
        <f t="shared" ref="BF147:BF152" si="5">IF(N147="znížená",J147,0)</f>
        <v>0</v>
      </c>
      <c r="BG147" s="152">
        <f t="shared" ref="BG147:BG152" si="6">IF(N147="zákl. prenesená",J147,0)</f>
        <v>0</v>
      </c>
      <c r="BH147" s="152">
        <f t="shared" ref="BH147:BH152" si="7">IF(N147="zníž. prenesená",J147,0)</f>
        <v>0</v>
      </c>
      <c r="BI147" s="152">
        <f t="shared" ref="BI147:BI152" si="8">IF(N147="nulová",J147,0)</f>
        <v>0</v>
      </c>
      <c r="BJ147" s="13" t="s">
        <v>86</v>
      </c>
      <c r="BK147" s="152">
        <f t="shared" ref="BK147:BK152" si="9">ROUND(I147*H147,2)</f>
        <v>0</v>
      </c>
      <c r="BL147" s="13" t="s">
        <v>95</v>
      </c>
      <c r="BM147" s="151" t="s">
        <v>3778</v>
      </c>
    </row>
    <row r="148" spans="2:65" s="1" customFormat="1" ht="21.75" customHeight="1">
      <c r="B148" s="28"/>
      <c r="C148" s="139" t="s">
        <v>95</v>
      </c>
      <c r="D148" s="139" t="s">
        <v>316</v>
      </c>
      <c r="E148" s="140" t="s">
        <v>3779</v>
      </c>
      <c r="F148" s="141" t="s">
        <v>3780</v>
      </c>
      <c r="G148" s="142" t="s">
        <v>340</v>
      </c>
      <c r="H148" s="143">
        <v>2.31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4.0699999999999998E-3</v>
      </c>
      <c r="R148" s="149">
        <f t="shared" si="2"/>
        <v>9.4017000000000007E-3</v>
      </c>
      <c r="S148" s="149">
        <v>0</v>
      </c>
      <c r="T148" s="150">
        <f t="shared" si="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3781</v>
      </c>
    </row>
    <row r="149" spans="2:65" s="1" customFormat="1" ht="24.2" customHeight="1">
      <c r="B149" s="28"/>
      <c r="C149" s="139" t="s">
        <v>330</v>
      </c>
      <c r="D149" s="139" t="s">
        <v>316</v>
      </c>
      <c r="E149" s="140" t="s">
        <v>3782</v>
      </c>
      <c r="F149" s="141" t="s">
        <v>3783</v>
      </c>
      <c r="G149" s="142" t="s">
        <v>340</v>
      </c>
      <c r="H149" s="143">
        <v>2.31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3784</v>
      </c>
    </row>
    <row r="150" spans="2:65" s="1" customFormat="1" ht="16.5" customHeight="1">
      <c r="B150" s="28"/>
      <c r="C150" s="139" t="s">
        <v>337</v>
      </c>
      <c r="D150" s="139" t="s">
        <v>316</v>
      </c>
      <c r="E150" s="140" t="s">
        <v>1233</v>
      </c>
      <c r="F150" s="141" t="s">
        <v>1234</v>
      </c>
      <c r="G150" s="142" t="s">
        <v>319</v>
      </c>
      <c r="H150" s="143">
        <v>0.49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2.4157199999999999</v>
      </c>
      <c r="R150" s="149">
        <f t="shared" si="2"/>
        <v>1.1837027999999998</v>
      </c>
      <c r="S150" s="149">
        <v>0</v>
      </c>
      <c r="T150" s="150">
        <f t="shared" si="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95</v>
      </c>
      <c r="BM150" s="151" t="s">
        <v>3785</v>
      </c>
    </row>
    <row r="151" spans="2:65" s="1" customFormat="1" ht="24.2" customHeight="1">
      <c r="B151" s="28"/>
      <c r="C151" s="139" t="s">
        <v>342</v>
      </c>
      <c r="D151" s="139" t="s">
        <v>316</v>
      </c>
      <c r="E151" s="140" t="s">
        <v>1236</v>
      </c>
      <c r="F151" s="141" t="s">
        <v>1237</v>
      </c>
      <c r="G151" s="142" t="s">
        <v>340</v>
      </c>
      <c r="H151" s="143">
        <v>26.26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3.0000000000000001E-5</v>
      </c>
      <c r="R151" s="149">
        <f t="shared" si="2"/>
        <v>7.8780000000000007E-4</v>
      </c>
      <c r="S151" s="149">
        <v>0</v>
      </c>
      <c r="T151" s="150">
        <f t="shared" si="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3786</v>
      </c>
    </row>
    <row r="152" spans="2:65" s="1" customFormat="1" ht="16.5" customHeight="1">
      <c r="B152" s="28"/>
      <c r="C152" s="158" t="s">
        <v>346</v>
      </c>
      <c r="D152" s="158" t="s">
        <v>644</v>
      </c>
      <c r="E152" s="159" t="s">
        <v>1239</v>
      </c>
      <c r="F152" s="160" t="s">
        <v>1240</v>
      </c>
      <c r="G152" s="161" t="s">
        <v>340</v>
      </c>
      <c r="H152" s="162">
        <v>26.785</v>
      </c>
      <c r="I152" s="163"/>
      <c r="J152" s="164">
        <f t="shared" si="0"/>
        <v>0</v>
      </c>
      <c r="K152" s="165"/>
      <c r="L152" s="166"/>
      <c r="M152" s="167" t="s">
        <v>1</v>
      </c>
      <c r="N152" s="168" t="s">
        <v>40</v>
      </c>
      <c r="P152" s="149">
        <f t="shared" si="1"/>
        <v>0</v>
      </c>
      <c r="Q152" s="149">
        <v>2.9999999999999997E-4</v>
      </c>
      <c r="R152" s="149">
        <f t="shared" si="2"/>
        <v>8.0354999999999992E-3</v>
      </c>
      <c r="S152" s="149">
        <v>0</v>
      </c>
      <c r="T152" s="150">
        <f t="shared" si="3"/>
        <v>0</v>
      </c>
      <c r="AR152" s="151" t="s">
        <v>346</v>
      </c>
      <c r="AT152" s="151" t="s">
        <v>644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3787</v>
      </c>
    </row>
    <row r="153" spans="2:65" s="11" customFormat="1" ht="22.9" customHeight="1">
      <c r="B153" s="127"/>
      <c r="D153" s="128" t="s">
        <v>73</v>
      </c>
      <c r="E153" s="137" t="s">
        <v>95</v>
      </c>
      <c r="F153" s="137" t="s">
        <v>707</v>
      </c>
      <c r="I153" s="130"/>
      <c r="J153" s="138">
        <f>BK153</f>
        <v>0</v>
      </c>
      <c r="L153" s="127"/>
      <c r="M153" s="132"/>
      <c r="P153" s="133">
        <f>SUM(P154:P161)</f>
        <v>0</v>
      </c>
      <c r="R153" s="133">
        <f>SUM(R154:R161)</f>
        <v>6.0295151899999997</v>
      </c>
      <c r="T153" s="134">
        <f>SUM(T154:T161)</f>
        <v>0</v>
      </c>
      <c r="AR153" s="128" t="s">
        <v>81</v>
      </c>
      <c r="AT153" s="135" t="s">
        <v>73</v>
      </c>
      <c r="AU153" s="135" t="s">
        <v>81</v>
      </c>
      <c r="AY153" s="128" t="s">
        <v>314</v>
      </c>
      <c r="BK153" s="136">
        <f>SUM(BK154:BK161)</f>
        <v>0</v>
      </c>
    </row>
    <row r="154" spans="2:65" s="1" customFormat="1" ht="16.5" customHeight="1">
      <c r="B154" s="28"/>
      <c r="C154" s="139" t="s">
        <v>335</v>
      </c>
      <c r="D154" s="139" t="s">
        <v>316</v>
      </c>
      <c r="E154" s="140" t="s">
        <v>3788</v>
      </c>
      <c r="F154" s="141" t="s">
        <v>3789</v>
      </c>
      <c r="G154" s="142" t="s">
        <v>319</v>
      </c>
      <c r="H154" s="143">
        <v>0.99</v>
      </c>
      <c r="I154" s="144"/>
      <c r="J154" s="145">
        <f t="shared" ref="J154:J161" si="10">ROUND(I154*H154,2)</f>
        <v>0</v>
      </c>
      <c r="K154" s="146"/>
      <c r="L154" s="28"/>
      <c r="M154" s="147" t="s">
        <v>1</v>
      </c>
      <c r="N154" s="148" t="s">
        <v>40</v>
      </c>
      <c r="P154" s="149">
        <f t="shared" ref="P154:P161" si="11">O154*H154</f>
        <v>0</v>
      </c>
      <c r="Q154" s="149">
        <v>2.4018999999999999</v>
      </c>
      <c r="R154" s="149">
        <f t="shared" ref="R154:R161" si="12">Q154*H154</f>
        <v>2.3778809999999999</v>
      </c>
      <c r="S154" s="149">
        <v>0</v>
      </c>
      <c r="T154" s="150">
        <f t="shared" ref="T154:T161" si="13">S154*H154</f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ref="BE154:BE161" si="14">IF(N154="základná",J154,0)</f>
        <v>0</v>
      </c>
      <c r="BF154" s="152">
        <f t="shared" ref="BF154:BF161" si="15">IF(N154="znížená",J154,0)</f>
        <v>0</v>
      </c>
      <c r="BG154" s="152">
        <f t="shared" ref="BG154:BG161" si="16">IF(N154="zákl. prenesená",J154,0)</f>
        <v>0</v>
      </c>
      <c r="BH154" s="152">
        <f t="shared" ref="BH154:BH161" si="17">IF(N154="zníž. prenesená",J154,0)</f>
        <v>0</v>
      </c>
      <c r="BI154" s="152">
        <f t="shared" ref="BI154:BI161" si="18">IF(N154="nulová",J154,0)</f>
        <v>0</v>
      </c>
      <c r="BJ154" s="13" t="s">
        <v>86</v>
      </c>
      <c r="BK154" s="152">
        <f t="shared" ref="BK154:BK161" si="19">ROUND(I154*H154,2)</f>
        <v>0</v>
      </c>
      <c r="BL154" s="13" t="s">
        <v>95</v>
      </c>
      <c r="BM154" s="151" t="s">
        <v>3790</v>
      </c>
    </row>
    <row r="155" spans="2:65" s="1" customFormat="1" ht="16.5" customHeight="1">
      <c r="B155" s="28"/>
      <c r="C155" s="139" t="s">
        <v>353</v>
      </c>
      <c r="D155" s="139" t="s">
        <v>316</v>
      </c>
      <c r="E155" s="140" t="s">
        <v>3791</v>
      </c>
      <c r="F155" s="141" t="s">
        <v>3792</v>
      </c>
      <c r="G155" s="142" t="s">
        <v>340</v>
      </c>
      <c r="H155" s="143">
        <v>4.12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3.49E-3</v>
      </c>
      <c r="R155" s="149">
        <f t="shared" si="12"/>
        <v>1.4378800000000001E-2</v>
      </c>
      <c r="S155" s="149">
        <v>0</v>
      </c>
      <c r="T155" s="150">
        <f t="shared" si="1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3793</v>
      </c>
    </row>
    <row r="156" spans="2:65" s="1" customFormat="1" ht="16.5" customHeight="1">
      <c r="B156" s="28"/>
      <c r="C156" s="139" t="s">
        <v>357</v>
      </c>
      <c r="D156" s="139" t="s">
        <v>316</v>
      </c>
      <c r="E156" s="140" t="s">
        <v>1254</v>
      </c>
      <c r="F156" s="141" t="s">
        <v>1255</v>
      </c>
      <c r="G156" s="142" t="s">
        <v>340</v>
      </c>
      <c r="H156" s="143">
        <v>4.12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95</v>
      </c>
      <c r="BM156" s="151" t="s">
        <v>3794</v>
      </c>
    </row>
    <row r="157" spans="2:65" s="1" customFormat="1" ht="24.2" customHeight="1">
      <c r="B157" s="28"/>
      <c r="C157" s="139" t="s">
        <v>361</v>
      </c>
      <c r="D157" s="139" t="s">
        <v>316</v>
      </c>
      <c r="E157" s="140" t="s">
        <v>3795</v>
      </c>
      <c r="F157" s="141" t="s">
        <v>3796</v>
      </c>
      <c r="G157" s="142" t="s">
        <v>340</v>
      </c>
      <c r="H157" s="143">
        <v>8.23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6.2700000000000004E-3</v>
      </c>
      <c r="R157" s="149">
        <f t="shared" si="12"/>
        <v>5.1602100000000005E-2</v>
      </c>
      <c r="S157" s="149">
        <v>0</v>
      </c>
      <c r="T157" s="150">
        <f t="shared" si="1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95</v>
      </c>
      <c r="BM157" s="151" t="s">
        <v>3797</v>
      </c>
    </row>
    <row r="158" spans="2:65" s="1" customFormat="1" ht="21.75" customHeight="1">
      <c r="B158" s="28"/>
      <c r="C158" s="139" t="s">
        <v>365</v>
      </c>
      <c r="D158" s="139" t="s">
        <v>316</v>
      </c>
      <c r="E158" s="140" t="s">
        <v>3798</v>
      </c>
      <c r="F158" s="141" t="s">
        <v>3799</v>
      </c>
      <c r="G158" s="142" t="s">
        <v>319</v>
      </c>
      <c r="H158" s="143">
        <v>1.4139999999999999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2.4157999999999999</v>
      </c>
      <c r="R158" s="149">
        <f t="shared" si="12"/>
        <v>3.4159411999999998</v>
      </c>
      <c r="S158" s="149">
        <v>0</v>
      </c>
      <c r="T158" s="150">
        <f t="shared" si="13"/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95</v>
      </c>
      <c r="BM158" s="151" t="s">
        <v>3800</v>
      </c>
    </row>
    <row r="159" spans="2:65" s="1" customFormat="1" ht="24.2" customHeight="1">
      <c r="B159" s="28"/>
      <c r="C159" s="139" t="s">
        <v>369</v>
      </c>
      <c r="D159" s="139" t="s">
        <v>316</v>
      </c>
      <c r="E159" s="140" t="s">
        <v>3801</v>
      </c>
      <c r="F159" s="141" t="s">
        <v>3802</v>
      </c>
      <c r="G159" s="142" t="s">
        <v>333</v>
      </c>
      <c r="H159" s="143">
        <v>0.16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1.0165500000000001</v>
      </c>
      <c r="R159" s="149">
        <f t="shared" si="12"/>
        <v>0.16264800000000001</v>
      </c>
      <c r="S159" s="149">
        <v>0</v>
      </c>
      <c r="T159" s="150">
        <f t="shared" si="13"/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95</v>
      </c>
      <c r="BM159" s="151" t="s">
        <v>3803</v>
      </c>
    </row>
    <row r="160" spans="2:65" s="1" customFormat="1" ht="24.2" customHeight="1">
      <c r="B160" s="28"/>
      <c r="C160" s="139" t="s">
        <v>373</v>
      </c>
      <c r="D160" s="139" t="s">
        <v>316</v>
      </c>
      <c r="E160" s="140" t="s">
        <v>3804</v>
      </c>
      <c r="F160" s="141" t="s">
        <v>3805</v>
      </c>
      <c r="G160" s="142" t="s">
        <v>340</v>
      </c>
      <c r="H160" s="143">
        <v>1.639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4.3099999999999996E-3</v>
      </c>
      <c r="R160" s="149">
        <f t="shared" si="12"/>
        <v>7.0640899999999994E-3</v>
      </c>
      <c r="S160" s="149">
        <v>0</v>
      </c>
      <c r="T160" s="150">
        <f t="shared" si="13"/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95</v>
      </c>
      <c r="BM160" s="151" t="s">
        <v>3806</v>
      </c>
    </row>
    <row r="161" spans="2:65" s="1" customFormat="1" ht="24.2" customHeight="1">
      <c r="B161" s="28"/>
      <c r="C161" s="139" t="s">
        <v>378</v>
      </c>
      <c r="D161" s="139" t="s">
        <v>316</v>
      </c>
      <c r="E161" s="140" t="s">
        <v>3807</v>
      </c>
      <c r="F161" s="141" t="s">
        <v>3808</v>
      </c>
      <c r="G161" s="142" t="s">
        <v>340</v>
      </c>
      <c r="H161" s="143">
        <v>1.639</v>
      </c>
      <c r="I161" s="144"/>
      <c r="J161" s="145">
        <f t="shared" si="10"/>
        <v>0</v>
      </c>
      <c r="K161" s="146"/>
      <c r="L161" s="28"/>
      <c r="M161" s="147" t="s">
        <v>1</v>
      </c>
      <c r="N161" s="14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95</v>
      </c>
      <c r="BM161" s="151" t="s">
        <v>3809</v>
      </c>
    </row>
    <row r="162" spans="2:65" s="11" customFormat="1" ht="22.9" customHeight="1">
      <c r="B162" s="127"/>
      <c r="D162" s="128" t="s">
        <v>73</v>
      </c>
      <c r="E162" s="137" t="s">
        <v>330</v>
      </c>
      <c r="F162" s="137" t="s">
        <v>3810</v>
      </c>
      <c r="I162" s="130"/>
      <c r="J162" s="138">
        <f>BK162</f>
        <v>0</v>
      </c>
      <c r="L162" s="127"/>
      <c r="M162" s="132"/>
      <c r="P162" s="133">
        <f>SUM(P163:P164)</f>
        <v>0</v>
      </c>
      <c r="R162" s="133">
        <f>SUM(R163:R164)</f>
        <v>0.60240000000000005</v>
      </c>
      <c r="T162" s="134">
        <f>SUM(T163:T164)</f>
        <v>0</v>
      </c>
      <c r="AR162" s="128" t="s">
        <v>81</v>
      </c>
      <c r="AT162" s="135" t="s">
        <v>73</v>
      </c>
      <c r="AU162" s="135" t="s">
        <v>81</v>
      </c>
      <c r="AY162" s="128" t="s">
        <v>314</v>
      </c>
      <c r="BK162" s="136">
        <f>SUM(BK163:BK164)</f>
        <v>0</v>
      </c>
    </row>
    <row r="163" spans="2:65" s="1" customFormat="1" ht="33" customHeight="1">
      <c r="B163" s="28"/>
      <c r="C163" s="139" t="s">
        <v>382</v>
      </c>
      <c r="D163" s="139" t="s">
        <v>316</v>
      </c>
      <c r="E163" s="140" t="s">
        <v>3811</v>
      </c>
      <c r="F163" s="141" t="s">
        <v>3812</v>
      </c>
      <c r="G163" s="142" t="s">
        <v>340</v>
      </c>
      <c r="H163" s="143">
        <v>3</v>
      </c>
      <c r="I163" s="144"/>
      <c r="J163" s="145">
        <f>ROUND(I163*H163,2)</f>
        <v>0</v>
      </c>
      <c r="K163" s="146"/>
      <c r="L163" s="28"/>
      <c r="M163" s="147" t="s">
        <v>1</v>
      </c>
      <c r="N163" s="148" t="s">
        <v>40</v>
      </c>
      <c r="P163" s="149">
        <f>O163*H163</f>
        <v>0</v>
      </c>
      <c r="Q163" s="149">
        <v>8.4000000000000005E-2</v>
      </c>
      <c r="R163" s="149">
        <f>Q163*H163</f>
        <v>0.252</v>
      </c>
      <c r="S163" s="149">
        <v>0</v>
      </c>
      <c r="T163" s="150">
        <f>S163*H163</f>
        <v>0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3" t="s">
        <v>86</v>
      </c>
      <c r="BK163" s="152">
        <f>ROUND(I163*H163,2)</f>
        <v>0</v>
      </c>
      <c r="BL163" s="13" t="s">
        <v>95</v>
      </c>
      <c r="BM163" s="151" t="s">
        <v>3813</v>
      </c>
    </row>
    <row r="164" spans="2:65" s="1" customFormat="1" ht="21.75" customHeight="1">
      <c r="B164" s="28"/>
      <c r="C164" s="158" t="s">
        <v>386</v>
      </c>
      <c r="D164" s="158" t="s">
        <v>644</v>
      </c>
      <c r="E164" s="159" t="s">
        <v>3814</v>
      </c>
      <c r="F164" s="160" t="s">
        <v>3815</v>
      </c>
      <c r="G164" s="161" t="s">
        <v>396</v>
      </c>
      <c r="H164" s="162">
        <v>12</v>
      </c>
      <c r="I164" s="163"/>
      <c r="J164" s="164">
        <f>ROUND(I164*H164,2)</f>
        <v>0</v>
      </c>
      <c r="K164" s="165"/>
      <c r="L164" s="166"/>
      <c r="M164" s="167" t="s">
        <v>1</v>
      </c>
      <c r="N164" s="168" t="s">
        <v>40</v>
      </c>
      <c r="P164" s="149">
        <f>O164*H164</f>
        <v>0</v>
      </c>
      <c r="Q164" s="149">
        <v>2.92E-2</v>
      </c>
      <c r="R164" s="149">
        <f>Q164*H164</f>
        <v>0.35039999999999999</v>
      </c>
      <c r="S164" s="149">
        <v>0</v>
      </c>
      <c r="T164" s="150">
        <f>S164*H164</f>
        <v>0</v>
      </c>
      <c r="AR164" s="151" t="s">
        <v>346</v>
      </c>
      <c r="AT164" s="151" t="s">
        <v>644</v>
      </c>
      <c r="AU164" s="151" t="s">
        <v>86</v>
      </c>
      <c r="AY164" s="13" t="s">
        <v>314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86</v>
      </c>
      <c r="BK164" s="152">
        <f>ROUND(I164*H164,2)</f>
        <v>0</v>
      </c>
      <c r="BL164" s="13" t="s">
        <v>95</v>
      </c>
      <c r="BM164" s="151" t="s">
        <v>3816</v>
      </c>
    </row>
    <row r="165" spans="2:65" s="11" customFormat="1" ht="22.9" customHeight="1">
      <c r="B165" s="127"/>
      <c r="D165" s="128" t="s">
        <v>73</v>
      </c>
      <c r="E165" s="137" t="s">
        <v>337</v>
      </c>
      <c r="F165" s="137" t="s">
        <v>586</v>
      </c>
      <c r="I165" s="130"/>
      <c r="J165" s="138">
        <f>BK165</f>
        <v>0</v>
      </c>
      <c r="L165" s="127"/>
      <c r="M165" s="132"/>
      <c r="P165" s="133">
        <f>SUM(P166:P174)</f>
        <v>0</v>
      </c>
      <c r="R165" s="133">
        <f>SUM(R166:R174)</f>
        <v>12.087811346999999</v>
      </c>
      <c r="T165" s="134">
        <f>SUM(T166:T174)</f>
        <v>0</v>
      </c>
      <c r="AR165" s="128" t="s">
        <v>81</v>
      </c>
      <c r="AT165" s="135" t="s">
        <v>73</v>
      </c>
      <c r="AU165" s="135" t="s">
        <v>81</v>
      </c>
      <c r="AY165" s="128" t="s">
        <v>314</v>
      </c>
      <c r="BK165" s="136">
        <f>SUM(BK166:BK174)</f>
        <v>0</v>
      </c>
    </row>
    <row r="166" spans="2:65" s="1" customFormat="1" ht="16.5" customHeight="1">
      <c r="B166" s="28"/>
      <c r="C166" s="139" t="s">
        <v>390</v>
      </c>
      <c r="D166" s="139" t="s">
        <v>316</v>
      </c>
      <c r="E166" s="140" t="s">
        <v>714</v>
      </c>
      <c r="F166" s="141" t="s">
        <v>1278</v>
      </c>
      <c r="G166" s="142" t="s">
        <v>319</v>
      </c>
      <c r="H166" s="143">
        <v>3.9390000000000001</v>
      </c>
      <c r="I166" s="144"/>
      <c r="J166" s="145">
        <f t="shared" ref="J166:J174" si="20">ROUND(I166*H166,2)</f>
        <v>0</v>
      </c>
      <c r="K166" s="146"/>
      <c r="L166" s="28"/>
      <c r="M166" s="147" t="s">
        <v>1</v>
      </c>
      <c r="N166" s="148" t="s">
        <v>40</v>
      </c>
      <c r="P166" s="149">
        <f t="shared" ref="P166:P174" si="21">O166*H166</f>
        <v>0</v>
      </c>
      <c r="Q166" s="149">
        <v>1.837</v>
      </c>
      <c r="R166" s="149">
        <f t="shared" ref="R166:R174" si="22">Q166*H166</f>
        <v>7.2359429999999998</v>
      </c>
      <c r="S166" s="149">
        <v>0</v>
      </c>
      <c r="T166" s="150">
        <f t="shared" ref="T166:T174" si="23">S166*H166</f>
        <v>0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ref="BE166:BE174" si="24">IF(N166="základná",J166,0)</f>
        <v>0</v>
      </c>
      <c r="BF166" s="152">
        <f t="shared" ref="BF166:BF174" si="25">IF(N166="znížená",J166,0)</f>
        <v>0</v>
      </c>
      <c r="BG166" s="152">
        <f t="shared" ref="BG166:BG174" si="26">IF(N166="zákl. prenesená",J166,0)</f>
        <v>0</v>
      </c>
      <c r="BH166" s="152">
        <f t="shared" ref="BH166:BH174" si="27">IF(N166="zníž. prenesená",J166,0)</f>
        <v>0</v>
      </c>
      <c r="BI166" s="152">
        <f t="shared" ref="BI166:BI174" si="28">IF(N166="nulová",J166,0)</f>
        <v>0</v>
      </c>
      <c r="BJ166" s="13" t="s">
        <v>86</v>
      </c>
      <c r="BK166" s="152">
        <f t="shared" ref="BK166:BK174" si="29">ROUND(I166*H166,2)</f>
        <v>0</v>
      </c>
      <c r="BL166" s="13" t="s">
        <v>95</v>
      </c>
      <c r="BM166" s="151" t="s">
        <v>3817</v>
      </c>
    </row>
    <row r="167" spans="2:65" s="1" customFormat="1" ht="24.2" customHeight="1">
      <c r="B167" s="28"/>
      <c r="C167" s="139" t="s">
        <v>7</v>
      </c>
      <c r="D167" s="139" t="s">
        <v>316</v>
      </c>
      <c r="E167" s="140" t="s">
        <v>1047</v>
      </c>
      <c r="F167" s="141" t="s">
        <v>1048</v>
      </c>
      <c r="G167" s="142" t="s">
        <v>340</v>
      </c>
      <c r="H167" s="143">
        <v>87.161000000000001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95</v>
      </c>
      <c r="BM167" s="151" t="s">
        <v>3818</v>
      </c>
    </row>
    <row r="168" spans="2:65" s="1" customFormat="1" ht="24.2" customHeight="1">
      <c r="B168" s="28"/>
      <c r="C168" s="158" t="s">
        <v>398</v>
      </c>
      <c r="D168" s="158" t="s">
        <v>644</v>
      </c>
      <c r="E168" s="159" t="s">
        <v>1050</v>
      </c>
      <c r="F168" s="160" t="s">
        <v>1051</v>
      </c>
      <c r="G168" s="161" t="s">
        <v>555</v>
      </c>
      <c r="H168" s="162">
        <v>17.954999999999998</v>
      </c>
      <c r="I168" s="163"/>
      <c r="J168" s="164">
        <f t="shared" si="20"/>
        <v>0</v>
      </c>
      <c r="K168" s="165"/>
      <c r="L168" s="166"/>
      <c r="M168" s="167" t="s">
        <v>1</v>
      </c>
      <c r="N168" s="168" t="s">
        <v>40</v>
      </c>
      <c r="P168" s="149">
        <f t="shared" si="21"/>
        <v>0</v>
      </c>
      <c r="Q168" s="149">
        <v>1E-3</v>
      </c>
      <c r="R168" s="149">
        <f t="shared" si="22"/>
        <v>1.7954999999999999E-2</v>
      </c>
      <c r="S168" s="149">
        <v>0</v>
      </c>
      <c r="T168" s="150">
        <f t="shared" si="23"/>
        <v>0</v>
      </c>
      <c r="AR168" s="151" t="s">
        <v>346</v>
      </c>
      <c r="AT168" s="151" t="s">
        <v>644</v>
      </c>
      <c r="AU168" s="151" t="s">
        <v>86</v>
      </c>
      <c r="AY168" s="13" t="s">
        <v>314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86</v>
      </c>
      <c r="BK168" s="152">
        <f t="shared" si="29"/>
        <v>0</v>
      </c>
      <c r="BL168" s="13" t="s">
        <v>95</v>
      </c>
      <c r="BM168" s="151" t="s">
        <v>3819</v>
      </c>
    </row>
    <row r="169" spans="2:65" s="1" customFormat="1" ht="24.2" customHeight="1">
      <c r="B169" s="28"/>
      <c r="C169" s="139" t="s">
        <v>402</v>
      </c>
      <c r="D169" s="139" t="s">
        <v>316</v>
      </c>
      <c r="E169" s="140" t="s">
        <v>3341</v>
      </c>
      <c r="F169" s="141" t="s">
        <v>3342</v>
      </c>
      <c r="G169" s="142" t="s">
        <v>340</v>
      </c>
      <c r="H169" s="143">
        <v>25</v>
      </c>
      <c r="I169" s="144"/>
      <c r="J169" s="145">
        <f t="shared" si="20"/>
        <v>0</v>
      </c>
      <c r="K169" s="146"/>
      <c r="L169" s="28"/>
      <c r="M169" s="147" t="s">
        <v>1</v>
      </c>
      <c r="N169" s="148" t="s">
        <v>40</v>
      </c>
      <c r="P169" s="149">
        <f t="shared" si="21"/>
        <v>0</v>
      </c>
      <c r="Q169" s="149">
        <v>6.3E-2</v>
      </c>
      <c r="R169" s="149">
        <f t="shared" si="22"/>
        <v>1.575</v>
      </c>
      <c r="S169" s="149">
        <v>0</v>
      </c>
      <c r="T169" s="150">
        <f t="shared" si="23"/>
        <v>0</v>
      </c>
      <c r="AR169" s="151" t="s">
        <v>95</v>
      </c>
      <c r="AT169" s="151" t="s">
        <v>316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95</v>
      </c>
      <c r="BM169" s="151" t="s">
        <v>3820</v>
      </c>
    </row>
    <row r="170" spans="2:65" s="1" customFormat="1" ht="21.75" customHeight="1">
      <c r="B170" s="28"/>
      <c r="C170" s="139" t="s">
        <v>406</v>
      </c>
      <c r="D170" s="139" t="s">
        <v>316</v>
      </c>
      <c r="E170" s="140" t="s">
        <v>3821</v>
      </c>
      <c r="F170" s="141" t="s">
        <v>3822</v>
      </c>
      <c r="G170" s="142" t="s">
        <v>340</v>
      </c>
      <c r="H170" s="143">
        <v>1</v>
      </c>
      <c r="I170" s="144"/>
      <c r="J170" s="145">
        <f t="shared" si="20"/>
        <v>0</v>
      </c>
      <c r="K170" s="146"/>
      <c r="L170" s="28"/>
      <c r="M170" s="147" t="s">
        <v>1</v>
      </c>
      <c r="N170" s="148" t="s">
        <v>40</v>
      </c>
      <c r="P170" s="149">
        <f t="shared" si="21"/>
        <v>0</v>
      </c>
      <c r="Q170" s="149">
        <v>0.10299999999999999</v>
      </c>
      <c r="R170" s="149">
        <f t="shared" si="22"/>
        <v>0.10299999999999999</v>
      </c>
      <c r="S170" s="149">
        <v>0</v>
      </c>
      <c r="T170" s="150">
        <f t="shared" si="23"/>
        <v>0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95</v>
      </c>
      <c r="BM170" s="151" t="s">
        <v>3823</v>
      </c>
    </row>
    <row r="171" spans="2:65" s="1" customFormat="1" ht="16.5" customHeight="1">
      <c r="B171" s="28"/>
      <c r="C171" s="139" t="s">
        <v>410</v>
      </c>
      <c r="D171" s="139" t="s">
        <v>316</v>
      </c>
      <c r="E171" s="140" t="s">
        <v>3302</v>
      </c>
      <c r="F171" s="141" t="s">
        <v>3303</v>
      </c>
      <c r="G171" s="142" t="s">
        <v>340</v>
      </c>
      <c r="H171" s="143">
        <v>79.67</v>
      </c>
      <c r="I171" s="144"/>
      <c r="J171" s="145">
        <f t="shared" si="20"/>
        <v>0</v>
      </c>
      <c r="K171" s="146"/>
      <c r="L171" s="28"/>
      <c r="M171" s="147" t="s">
        <v>1</v>
      </c>
      <c r="N171" s="148" t="s">
        <v>40</v>
      </c>
      <c r="P171" s="149">
        <f t="shared" si="21"/>
        <v>0</v>
      </c>
      <c r="Q171" s="149">
        <v>1.6320000000000001E-2</v>
      </c>
      <c r="R171" s="149">
        <f t="shared" si="22"/>
        <v>1.3002144000000002</v>
      </c>
      <c r="S171" s="149">
        <v>0</v>
      </c>
      <c r="T171" s="150">
        <f t="shared" si="23"/>
        <v>0</v>
      </c>
      <c r="AR171" s="151" t="s">
        <v>95</v>
      </c>
      <c r="AT171" s="151" t="s">
        <v>316</v>
      </c>
      <c r="AU171" s="151" t="s">
        <v>86</v>
      </c>
      <c r="AY171" s="13" t="s">
        <v>314</v>
      </c>
      <c r="BE171" s="152">
        <f t="shared" si="24"/>
        <v>0</v>
      </c>
      <c r="BF171" s="152">
        <f t="shared" si="25"/>
        <v>0</v>
      </c>
      <c r="BG171" s="152">
        <f t="shared" si="26"/>
        <v>0</v>
      </c>
      <c r="BH171" s="152">
        <f t="shared" si="27"/>
        <v>0</v>
      </c>
      <c r="BI171" s="152">
        <f t="shared" si="28"/>
        <v>0</v>
      </c>
      <c r="BJ171" s="13" t="s">
        <v>86</v>
      </c>
      <c r="BK171" s="152">
        <f t="shared" si="29"/>
        <v>0</v>
      </c>
      <c r="BL171" s="13" t="s">
        <v>95</v>
      </c>
      <c r="BM171" s="151" t="s">
        <v>3824</v>
      </c>
    </row>
    <row r="172" spans="2:65" s="1" customFormat="1" ht="21.75" customHeight="1">
      <c r="B172" s="28"/>
      <c r="C172" s="139" t="s">
        <v>414</v>
      </c>
      <c r="D172" s="139" t="s">
        <v>316</v>
      </c>
      <c r="E172" s="140" t="s">
        <v>3345</v>
      </c>
      <c r="F172" s="141" t="s">
        <v>3346</v>
      </c>
      <c r="G172" s="142" t="s">
        <v>340</v>
      </c>
      <c r="H172" s="143">
        <v>7.4909999999999997</v>
      </c>
      <c r="I172" s="144"/>
      <c r="J172" s="145">
        <f t="shared" si="20"/>
        <v>0</v>
      </c>
      <c r="K172" s="146"/>
      <c r="L172" s="28"/>
      <c r="M172" s="147" t="s">
        <v>1</v>
      </c>
      <c r="N172" s="148" t="s">
        <v>40</v>
      </c>
      <c r="P172" s="149">
        <f t="shared" si="21"/>
        <v>0</v>
      </c>
      <c r="Q172" s="149">
        <v>0.247617</v>
      </c>
      <c r="R172" s="149">
        <f t="shared" si="22"/>
        <v>1.8548989469999999</v>
      </c>
      <c r="S172" s="149">
        <v>0</v>
      </c>
      <c r="T172" s="150">
        <f t="shared" si="23"/>
        <v>0</v>
      </c>
      <c r="AR172" s="151" t="s">
        <v>95</v>
      </c>
      <c r="AT172" s="151" t="s">
        <v>316</v>
      </c>
      <c r="AU172" s="151" t="s">
        <v>86</v>
      </c>
      <c r="AY172" s="13" t="s">
        <v>314</v>
      </c>
      <c r="BE172" s="152">
        <f t="shared" si="24"/>
        <v>0</v>
      </c>
      <c r="BF172" s="152">
        <f t="shared" si="25"/>
        <v>0</v>
      </c>
      <c r="BG172" s="152">
        <f t="shared" si="26"/>
        <v>0</v>
      </c>
      <c r="BH172" s="152">
        <f t="shared" si="27"/>
        <v>0</v>
      </c>
      <c r="BI172" s="152">
        <f t="shared" si="28"/>
        <v>0</v>
      </c>
      <c r="BJ172" s="13" t="s">
        <v>86</v>
      </c>
      <c r="BK172" s="152">
        <f t="shared" si="29"/>
        <v>0</v>
      </c>
      <c r="BL172" s="13" t="s">
        <v>95</v>
      </c>
      <c r="BM172" s="151" t="s">
        <v>3825</v>
      </c>
    </row>
    <row r="173" spans="2:65" s="1" customFormat="1" ht="16.5" customHeight="1">
      <c r="B173" s="28"/>
      <c r="C173" s="139" t="s">
        <v>418</v>
      </c>
      <c r="D173" s="139" t="s">
        <v>316</v>
      </c>
      <c r="E173" s="140" t="s">
        <v>1062</v>
      </c>
      <c r="F173" s="141" t="s">
        <v>1063</v>
      </c>
      <c r="G173" s="142" t="s">
        <v>376</v>
      </c>
      <c r="H173" s="143">
        <v>10</v>
      </c>
      <c r="I173" s="144"/>
      <c r="J173" s="145">
        <f t="shared" si="20"/>
        <v>0</v>
      </c>
      <c r="K173" s="146"/>
      <c r="L173" s="28"/>
      <c r="M173" s="147" t="s">
        <v>1</v>
      </c>
      <c r="N173" s="148" t="s">
        <v>40</v>
      </c>
      <c r="P173" s="149">
        <f t="shared" si="21"/>
        <v>0</v>
      </c>
      <c r="Q173" s="149">
        <v>8.0000000000000007E-5</v>
      </c>
      <c r="R173" s="149">
        <f t="shared" si="22"/>
        <v>8.0000000000000004E-4</v>
      </c>
      <c r="S173" s="149">
        <v>0</v>
      </c>
      <c r="T173" s="150">
        <f t="shared" si="23"/>
        <v>0</v>
      </c>
      <c r="AR173" s="151" t="s">
        <v>95</v>
      </c>
      <c r="AT173" s="151" t="s">
        <v>316</v>
      </c>
      <c r="AU173" s="151" t="s">
        <v>86</v>
      </c>
      <c r="AY173" s="13" t="s">
        <v>314</v>
      </c>
      <c r="BE173" s="152">
        <f t="shared" si="24"/>
        <v>0</v>
      </c>
      <c r="BF173" s="152">
        <f t="shared" si="25"/>
        <v>0</v>
      </c>
      <c r="BG173" s="152">
        <f t="shared" si="26"/>
        <v>0</v>
      </c>
      <c r="BH173" s="152">
        <f t="shared" si="27"/>
        <v>0</v>
      </c>
      <c r="BI173" s="152">
        <f t="shared" si="28"/>
        <v>0</v>
      </c>
      <c r="BJ173" s="13" t="s">
        <v>86</v>
      </c>
      <c r="BK173" s="152">
        <f t="shared" si="29"/>
        <v>0</v>
      </c>
      <c r="BL173" s="13" t="s">
        <v>95</v>
      </c>
      <c r="BM173" s="151" t="s">
        <v>3826</v>
      </c>
    </row>
    <row r="174" spans="2:65" s="1" customFormat="1" ht="16.5" customHeight="1">
      <c r="B174" s="28"/>
      <c r="C174" s="139" t="s">
        <v>422</v>
      </c>
      <c r="D174" s="139" t="s">
        <v>316</v>
      </c>
      <c r="E174" s="140" t="s">
        <v>1071</v>
      </c>
      <c r="F174" s="141" t="s">
        <v>1072</v>
      </c>
      <c r="G174" s="142" t="s">
        <v>340</v>
      </c>
      <c r="H174" s="143">
        <v>79.67</v>
      </c>
      <c r="I174" s="144"/>
      <c r="J174" s="145">
        <f t="shared" si="20"/>
        <v>0</v>
      </c>
      <c r="K174" s="146"/>
      <c r="L174" s="28"/>
      <c r="M174" s="147" t="s">
        <v>1</v>
      </c>
      <c r="N174" s="148" t="s">
        <v>40</v>
      </c>
      <c r="P174" s="149">
        <f t="shared" si="21"/>
        <v>0</v>
      </c>
      <c r="Q174" s="149">
        <v>0</v>
      </c>
      <c r="R174" s="149">
        <f t="shared" si="22"/>
        <v>0</v>
      </c>
      <c r="S174" s="149">
        <v>0</v>
      </c>
      <c r="T174" s="150">
        <f t="shared" si="2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24"/>
        <v>0</v>
      </c>
      <c r="BF174" s="152">
        <f t="shared" si="25"/>
        <v>0</v>
      </c>
      <c r="BG174" s="152">
        <f t="shared" si="26"/>
        <v>0</v>
      </c>
      <c r="BH174" s="152">
        <f t="shared" si="27"/>
        <v>0</v>
      </c>
      <c r="BI174" s="152">
        <f t="shared" si="28"/>
        <v>0</v>
      </c>
      <c r="BJ174" s="13" t="s">
        <v>86</v>
      </c>
      <c r="BK174" s="152">
        <f t="shared" si="29"/>
        <v>0</v>
      </c>
      <c r="BL174" s="13" t="s">
        <v>378</v>
      </c>
      <c r="BM174" s="151" t="s">
        <v>3827</v>
      </c>
    </row>
    <row r="175" spans="2:65" s="11" customFormat="1" ht="22.9" customHeight="1">
      <c r="B175" s="127"/>
      <c r="D175" s="128" t="s">
        <v>73</v>
      </c>
      <c r="E175" s="137" t="s">
        <v>346</v>
      </c>
      <c r="F175" s="137" t="s">
        <v>1285</v>
      </c>
      <c r="I175" s="130"/>
      <c r="J175" s="138">
        <f>BK175</f>
        <v>0</v>
      </c>
      <c r="L175" s="127"/>
      <c r="M175" s="132"/>
      <c r="P175" s="133">
        <f>SUM(P176:P177)</f>
        <v>0</v>
      </c>
      <c r="R175" s="133">
        <f>SUM(R176:R177)</f>
        <v>5.042E-2</v>
      </c>
      <c r="T175" s="134">
        <f>SUM(T176:T177)</f>
        <v>0</v>
      </c>
      <c r="AR175" s="128" t="s">
        <v>81</v>
      </c>
      <c r="AT175" s="135" t="s">
        <v>73</v>
      </c>
      <c r="AU175" s="135" t="s">
        <v>81</v>
      </c>
      <c r="AY175" s="128" t="s">
        <v>314</v>
      </c>
      <c r="BK175" s="136">
        <f>SUM(BK176:BK177)</f>
        <v>0</v>
      </c>
    </row>
    <row r="176" spans="2:65" s="1" customFormat="1" ht="16.5" customHeight="1">
      <c r="B176" s="28"/>
      <c r="C176" s="139" t="s">
        <v>426</v>
      </c>
      <c r="D176" s="139" t="s">
        <v>316</v>
      </c>
      <c r="E176" s="140" t="s">
        <v>1286</v>
      </c>
      <c r="F176" s="141" t="s">
        <v>1287</v>
      </c>
      <c r="G176" s="142" t="s">
        <v>396</v>
      </c>
      <c r="H176" s="143">
        <v>2</v>
      </c>
      <c r="I176" s="144"/>
      <c r="J176" s="145">
        <f>ROUND(I176*H176,2)</f>
        <v>0</v>
      </c>
      <c r="K176" s="146"/>
      <c r="L176" s="28"/>
      <c r="M176" s="147" t="s">
        <v>1</v>
      </c>
      <c r="N176" s="148" t="s">
        <v>40</v>
      </c>
      <c r="P176" s="149">
        <f>O176*H176</f>
        <v>0</v>
      </c>
      <c r="Q176" s="149">
        <v>4.1999999999999997E-3</v>
      </c>
      <c r="R176" s="149">
        <f>Q176*H176</f>
        <v>8.3999999999999995E-3</v>
      </c>
      <c r="S176" s="149">
        <v>0</v>
      </c>
      <c r="T176" s="150">
        <f>S176*H176</f>
        <v>0</v>
      </c>
      <c r="AR176" s="151" t="s">
        <v>95</v>
      </c>
      <c r="AT176" s="151" t="s">
        <v>316</v>
      </c>
      <c r="AU176" s="151" t="s">
        <v>86</v>
      </c>
      <c r="AY176" s="13" t="s">
        <v>314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86</v>
      </c>
      <c r="BK176" s="152">
        <f>ROUND(I176*H176,2)</f>
        <v>0</v>
      </c>
      <c r="BL176" s="13" t="s">
        <v>95</v>
      </c>
      <c r="BM176" s="151" t="s">
        <v>3828</v>
      </c>
    </row>
    <row r="177" spans="2:65" s="1" customFormat="1" ht="24.2" customHeight="1">
      <c r="B177" s="28"/>
      <c r="C177" s="158" t="s">
        <v>430</v>
      </c>
      <c r="D177" s="158" t="s">
        <v>644</v>
      </c>
      <c r="E177" s="159" t="s">
        <v>1289</v>
      </c>
      <c r="F177" s="160" t="s">
        <v>1290</v>
      </c>
      <c r="G177" s="161" t="s">
        <v>396</v>
      </c>
      <c r="H177" s="162">
        <v>2</v>
      </c>
      <c r="I177" s="163"/>
      <c r="J177" s="164">
        <f>ROUND(I177*H177,2)</f>
        <v>0</v>
      </c>
      <c r="K177" s="165"/>
      <c r="L177" s="166"/>
      <c r="M177" s="167" t="s">
        <v>1</v>
      </c>
      <c r="N177" s="168" t="s">
        <v>40</v>
      </c>
      <c r="P177" s="149">
        <f>O177*H177</f>
        <v>0</v>
      </c>
      <c r="Q177" s="149">
        <v>2.1010000000000001E-2</v>
      </c>
      <c r="R177" s="149">
        <f>Q177*H177</f>
        <v>4.2020000000000002E-2</v>
      </c>
      <c r="S177" s="149">
        <v>0</v>
      </c>
      <c r="T177" s="150">
        <f>S177*H177</f>
        <v>0</v>
      </c>
      <c r="AR177" s="151" t="s">
        <v>346</v>
      </c>
      <c r="AT177" s="151" t="s">
        <v>644</v>
      </c>
      <c r="AU177" s="151" t="s">
        <v>86</v>
      </c>
      <c r="AY177" s="13" t="s">
        <v>314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86</v>
      </c>
      <c r="BK177" s="152">
        <f>ROUND(I177*H177,2)</f>
        <v>0</v>
      </c>
      <c r="BL177" s="13" t="s">
        <v>95</v>
      </c>
      <c r="BM177" s="151" t="s">
        <v>3829</v>
      </c>
    </row>
    <row r="178" spans="2:65" s="11" customFormat="1" ht="22.9" customHeight="1">
      <c r="B178" s="127"/>
      <c r="D178" s="128" t="s">
        <v>73</v>
      </c>
      <c r="E178" s="137" t="s">
        <v>335</v>
      </c>
      <c r="F178" s="137" t="s">
        <v>336</v>
      </c>
      <c r="I178" s="130"/>
      <c r="J178" s="138">
        <f>BK178</f>
        <v>0</v>
      </c>
      <c r="L178" s="127"/>
      <c r="M178" s="132"/>
      <c r="P178" s="133">
        <f>SUM(P179:P185)</f>
        <v>0</v>
      </c>
      <c r="R178" s="133">
        <f>SUM(R179:R185)</f>
        <v>896.34939580000002</v>
      </c>
      <c r="T178" s="134">
        <f>SUM(T179:T185)</f>
        <v>0</v>
      </c>
      <c r="AR178" s="128" t="s">
        <v>81</v>
      </c>
      <c r="AT178" s="135" t="s">
        <v>73</v>
      </c>
      <c r="AU178" s="135" t="s">
        <v>81</v>
      </c>
      <c r="AY178" s="128" t="s">
        <v>314</v>
      </c>
      <c r="BK178" s="136">
        <f>SUM(BK179:BK185)</f>
        <v>0</v>
      </c>
    </row>
    <row r="179" spans="2:65" s="1" customFormat="1" ht="37.9" customHeight="1">
      <c r="B179" s="28"/>
      <c r="C179" s="139" t="s">
        <v>434</v>
      </c>
      <c r="D179" s="139" t="s">
        <v>316</v>
      </c>
      <c r="E179" s="140" t="s">
        <v>1295</v>
      </c>
      <c r="F179" s="141" t="s">
        <v>1296</v>
      </c>
      <c r="G179" s="142" t="s">
        <v>376</v>
      </c>
      <c r="H179" s="143">
        <v>38.020000000000003</v>
      </c>
      <c r="I179" s="144"/>
      <c r="J179" s="145">
        <f t="shared" ref="J179:J185" si="30">ROUND(I179*H179,2)</f>
        <v>0</v>
      </c>
      <c r="K179" s="146"/>
      <c r="L179" s="28"/>
      <c r="M179" s="147" t="s">
        <v>1</v>
      </c>
      <c r="N179" s="148" t="s">
        <v>40</v>
      </c>
      <c r="P179" s="149">
        <f t="shared" ref="P179:P185" si="31">O179*H179</f>
        <v>0</v>
      </c>
      <c r="Q179" s="149">
        <v>9.8530000000000006E-2</v>
      </c>
      <c r="R179" s="149">
        <f t="shared" ref="R179:R185" si="32">Q179*H179</f>
        <v>3.7461106000000006</v>
      </c>
      <c r="S179" s="149">
        <v>0</v>
      </c>
      <c r="T179" s="150">
        <f t="shared" ref="T179:T185" si="33">S179*H179</f>
        <v>0</v>
      </c>
      <c r="AR179" s="151" t="s">
        <v>95</v>
      </c>
      <c r="AT179" s="151" t="s">
        <v>316</v>
      </c>
      <c r="AU179" s="151" t="s">
        <v>86</v>
      </c>
      <c r="AY179" s="13" t="s">
        <v>314</v>
      </c>
      <c r="BE179" s="152">
        <f t="shared" ref="BE179:BE185" si="34">IF(N179="základná",J179,0)</f>
        <v>0</v>
      </c>
      <c r="BF179" s="152">
        <f t="shared" ref="BF179:BF185" si="35">IF(N179="znížená",J179,0)</f>
        <v>0</v>
      </c>
      <c r="BG179" s="152">
        <f t="shared" ref="BG179:BG185" si="36">IF(N179="zákl. prenesená",J179,0)</f>
        <v>0</v>
      </c>
      <c r="BH179" s="152">
        <f t="shared" ref="BH179:BH185" si="37">IF(N179="zníž. prenesená",J179,0)</f>
        <v>0</v>
      </c>
      <c r="BI179" s="152">
        <f t="shared" ref="BI179:BI185" si="38">IF(N179="nulová",J179,0)</f>
        <v>0</v>
      </c>
      <c r="BJ179" s="13" t="s">
        <v>86</v>
      </c>
      <c r="BK179" s="152">
        <f t="shared" ref="BK179:BK185" si="39">ROUND(I179*H179,2)</f>
        <v>0</v>
      </c>
      <c r="BL179" s="13" t="s">
        <v>95</v>
      </c>
      <c r="BM179" s="151" t="s">
        <v>3830</v>
      </c>
    </row>
    <row r="180" spans="2:65" s="1" customFormat="1" ht="16.5" customHeight="1">
      <c r="B180" s="28"/>
      <c r="C180" s="158" t="s">
        <v>438</v>
      </c>
      <c r="D180" s="158" t="s">
        <v>644</v>
      </c>
      <c r="E180" s="159" t="s">
        <v>1298</v>
      </c>
      <c r="F180" s="160" t="s">
        <v>1299</v>
      </c>
      <c r="G180" s="161" t="s">
        <v>396</v>
      </c>
      <c r="H180" s="162">
        <v>79</v>
      </c>
      <c r="I180" s="163"/>
      <c r="J180" s="164">
        <f t="shared" si="30"/>
        <v>0</v>
      </c>
      <c r="K180" s="165"/>
      <c r="L180" s="166"/>
      <c r="M180" s="167" t="s">
        <v>1</v>
      </c>
      <c r="N180" s="168" t="s">
        <v>40</v>
      </c>
      <c r="P180" s="149">
        <f t="shared" si="31"/>
        <v>0</v>
      </c>
      <c r="Q180" s="149">
        <v>1.15E-2</v>
      </c>
      <c r="R180" s="149">
        <f t="shared" si="32"/>
        <v>0.90849999999999997</v>
      </c>
      <c r="S180" s="149">
        <v>0</v>
      </c>
      <c r="T180" s="150">
        <f t="shared" si="33"/>
        <v>0</v>
      </c>
      <c r="AR180" s="151" t="s">
        <v>346</v>
      </c>
      <c r="AT180" s="151" t="s">
        <v>644</v>
      </c>
      <c r="AU180" s="151" t="s">
        <v>86</v>
      </c>
      <c r="AY180" s="13" t="s">
        <v>314</v>
      </c>
      <c r="BE180" s="152">
        <f t="shared" si="34"/>
        <v>0</v>
      </c>
      <c r="BF180" s="152">
        <f t="shared" si="35"/>
        <v>0</v>
      </c>
      <c r="BG180" s="152">
        <f t="shared" si="36"/>
        <v>0</v>
      </c>
      <c r="BH180" s="152">
        <f t="shared" si="37"/>
        <v>0</v>
      </c>
      <c r="BI180" s="152">
        <f t="shared" si="38"/>
        <v>0</v>
      </c>
      <c r="BJ180" s="13" t="s">
        <v>86</v>
      </c>
      <c r="BK180" s="152">
        <f t="shared" si="39"/>
        <v>0</v>
      </c>
      <c r="BL180" s="13" t="s">
        <v>95</v>
      </c>
      <c r="BM180" s="151" t="s">
        <v>3831</v>
      </c>
    </row>
    <row r="181" spans="2:65" s="1" customFormat="1" ht="33" customHeight="1">
      <c r="B181" s="28"/>
      <c r="C181" s="139" t="s">
        <v>442</v>
      </c>
      <c r="D181" s="139" t="s">
        <v>316</v>
      </c>
      <c r="E181" s="140" t="s">
        <v>1301</v>
      </c>
      <c r="F181" s="141" t="s">
        <v>1302</v>
      </c>
      <c r="G181" s="142" t="s">
        <v>319</v>
      </c>
      <c r="H181" s="143">
        <v>0.76</v>
      </c>
      <c r="I181" s="144"/>
      <c r="J181" s="145">
        <f t="shared" si="30"/>
        <v>0</v>
      </c>
      <c r="K181" s="146"/>
      <c r="L181" s="28"/>
      <c r="M181" s="147" t="s">
        <v>1</v>
      </c>
      <c r="N181" s="148" t="s">
        <v>40</v>
      </c>
      <c r="P181" s="149">
        <f t="shared" si="31"/>
        <v>0</v>
      </c>
      <c r="Q181" s="149">
        <v>2.2151299999999998</v>
      </c>
      <c r="R181" s="149">
        <f t="shared" si="32"/>
        <v>1.6834988</v>
      </c>
      <c r="S181" s="149">
        <v>0</v>
      </c>
      <c r="T181" s="150">
        <f t="shared" si="33"/>
        <v>0</v>
      </c>
      <c r="AR181" s="151" t="s">
        <v>95</v>
      </c>
      <c r="AT181" s="151" t="s">
        <v>316</v>
      </c>
      <c r="AU181" s="151" t="s">
        <v>86</v>
      </c>
      <c r="AY181" s="13" t="s">
        <v>314</v>
      </c>
      <c r="BE181" s="152">
        <f t="shared" si="34"/>
        <v>0</v>
      </c>
      <c r="BF181" s="152">
        <f t="shared" si="35"/>
        <v>0</v>
      </c>
      <c r="BG181" s="152">
        <f t="shared" si="36"/>
        <v>0</v>
      </c>
      <c r="BH181" s="152">
        <f t="shared" si="37"/>
        <v>0</v>
      </c>
      <c r="BI181" s="152">
        <f t="shared" si="38"/>
        <v>0</v>
      </c>
      <c r="BJ181" s="13" t="s">
        <v>86</v>
      </c>
      <c r="BK181" s="152">
        <f t="shared" si="39"/>
        <v>0</v>
      </c>
      <c r="BL181" s="13" t="s">
        <v>95</v>
      </c>
      <c r="BM181" s="151" t="s">
        <v>3832</v>
      </c>
    </row>
    <row r="182" spans="2:65" s="1" customFormat="1" ht="16.5" customHeight="1">
      <c r="B182" s="28"/>
      <c r="C182" s="139" t="s">
        <v>446</v>
      </c>
      <c r="D182" s="139" t="s">
        <v>316</v>
      </c>
      <c r="E182" s="140" t="s">
        <v>3833</v>
      </c>
      <c r="F182" s="141" t="s">
        <v>3834</v>
      </c>
      <c r="G182" s="142" t="s">
        <v>396</v>
      </c>
      <c r="H182" s="143">
        <v>2</v>
      </c>
      <c r="I182" s="144"/>
      <c r="J182" s="145">
        <f t="shared" si="30"/>
        <v>0</v>
      </c>
      <c r="K182" s="146"/>
      <c r="L182" s="28"/>
      <c r="M182" s="147" t="s">
        <v>1</v>
      </c>
      <c r="N182" s="148" t="s">
        <v>40</v>
      </c>
      <c r="P182" s="149">
        <f t="shared" si="31"/>
        <v>0</v>
      </c>
      <c r="Q182" s="149">
        <v>0</v>
      </c>
      <c r="R182" s="149">
        <f t="shared" si="32"/>
        <v>0</v>
      </c>
      <c r="S182" s="149">
        <v>0</v>
      </c>
      <c r="T182" s="150">
        <f t="shared" si="33"/>
        <v>0</v>
      </c>
      <c r="AR182" s="151" t="s">
        <v>95</v>
      </c>
      <c r="AT182" s="151" t="s">
        <v>316</v>
      </c>
      <c r="AU182" s="151" t="s">
        <v>86</v>
      </c>
      <c r="AY182" s="13" t="s">
        <v>314</v>
      </c>
      <c r="BE182" s="152">
        <f t="shared" si="34"/>
        <v>0</v>
      </c>
      <c r="BF182" s="152">
        <f t="shared" si="35"/>
        <v>0</v>
      </c>
      <c r="BG182" s="152">
        <f t="shared" si="36"/>
        <v>0</v>
      </c>
      <c r="BH182" s="152">
        <f t="shared" si="37"/>
        <v>0</v>
      </c>
      <c r="BI182" s="152">
        <f t="shared" si="38"/>
        <v>0</v>
      </c>
      <c r="BJ182" s="13" t="s">
        <v>86</v>
      </c>
      <c r="BK182" s="152">
        <f t="shared" si="39"/>
        <v>0</v>
      </c>
      <c r="BL182" s="13" t="s">
        <v>95</v>
      </c>
      <c r="BM182" s="151" t="s">
        <v>3835</v>
      </c>
    </row>
    <row r="183" spans="2:65" s="1" customFormat="1" ht="24.2" customHeight="1">
      <c r="B183" s="28"/>
      <c r="C183" s="158" t="s">
        <v>450</v>
      </c>
      <c r="D183" s="158" t="s">
        <v>644</v>
      </c>
      <c r="E183" s="159" t="s">
        <v>3836</v>
      </c>
      <c r="F183" s="160" t="s">
        <v>3837</v>
      </c>
      <c r="G183" s="161" t="s">
        <v>396</v>
      </c>
      <c r="H183" s="162">
        <v>2</v>
      </c>
      <c r="I183" s="163"/>
      <c r="J183" s="164">
        <f t="shared" si="30"/>
        <v>0</v>
      </c>
      <c r="K183" s="165"/>
      <c r="L183" s="166"/>
      <c r="M183" s="167" t="s">
        <v>1</v>
      </c>
      <c r="N183" s="168" t="s">
        <v>40</v>
      </c>
      <c r="P183" s="149">
        <f t="shared" si="31"/>
        <v>0</v>
      </c>
      <c r="Q183" s="149">
        <v>445</v>
      </c>
      <c r="R183" s="149">
        <f t="shared" si="32"/>
        <v>890</v>
      </c>
      <c r="S183" s="149">
        <v>0</v>
      </c>
      <c r="T183" s="150">
        <f t="shared" si="33"/>
        <v>0</v>
      </c>
      <c r="AR183" s="151" t="s">
        <v>346</v>
      </c>
      <c r="AT183" s="151" t="s">
        <v>644</v>
      </c>
      <c r="AU183" s="151" t="s">
        <v>86</v>
      </c>
      <c r="AY183" s="13" t="s">
        <v>314</v>
      </c>
      <c r="BE183" s="152">
        <f t="shared" si="34"/>
        <v>0</v>
      </c>
      <c r="BF183" s="152">
        <f t="shared" si="35"/>
        <v>0</v>
      </c>
      <c r="BG183" s="152">
        <f t="shared" si="36"/>
        <v>0</v>
      </c>
      <c r="BH183" s="152">
        <f t="shared" si="37"/>
        <v>0</v>
      </c>
      <c r="BI183" s="152">
        <f t="shared" si="38"/>
        <v>0</v>
      </c>
      <c r="BJ183" s="13" t="s">
        <v>86</v>
      </c>
      <c r="BK183" s="152">
        <f t="shared" si="39"/>
        <v>0</v>
      </c>
      <c r="BL183" s="13" t="s">
        <v>95</v>
      </c>
      <c r="BM183" s="151" t="s">
        <v>3838</v>
      </c>
    </row>
    <row r="184" spans="2:65" s="1" customFormat="1" ht="16.5" customHeight="1">
      <c r="B184" s="28"/>
      <c r="C184" s="139" t="s">
        <v>454</v>
      </c>
      <c r="D184" s="139" t="s">
        <v>316</v>
      </c>
      <c r="E184" s="140" t="s">
        <v>1074</v>
      </c>
      <c r="F184" s="141" t="s">
        <v>1075</v>
      </c>
      <c r="G184" s="142" t="s">
        <v>340</v>
      </c>
      <c r="H184" s="143">
        <v>80</v>
      </c>
      <c r="I184" s="144"/>
      <c r="J184" s="145">
        <f t="shared" si="30"/>
        <v>0</v>
      </c>
      <c r="K184" s="146"/>
      <c r="L184" s="28"/>
      <c r="M184" s="147" t="s">
        <v>1</v>
      </c>
      <c r="N184" s="148" t="s">
        <v>40</v>
      </c>
      <c r="P184" s="149">
        <f t="shared" si="31"/>
        <v>0</v>
      </c>
      <c r="Q184" s="149">
        <v>5.0000000000000002E-5</v>
      </c>
      <c r="R184" s="149">
        <f t="shared" si="32"/>
        <v>4.0000000000000001E-3</v>
      </c>
      <c r="S184" s="149">
        <v>0</v>
      </c>
      <c r="T184" s="150">
        <f t="shared" si="33"/>
        <v>0</v>
      </c>
      <c r="AR184" s="151" t="s">
        <v>95</v>
      </c>
      <c r="AT184" s="151" t="s">
        <v>316</v>
      </c>
      <c r="AU184" s="151" t="s">
        <v>86</v>
      </c>
      <c r="AY184" s="13" t="s">
        <v>314</v>
      </c>
      <c r="BE184" s="152">
        <f t="shared" si="34"/>
        <v>0</v>
      </c>
      <c r="BF184" s="152">
        <f t="shared" si="35"/>
        <v>0</v>
      </c>
      <c r="BG184" s="152">
        <f t="shared" si="36"/>
        <v>0</v>
      </c>
      <c r="BH184" s="152">
        <f t="shared" si="37"/>
        <v>0</v>
      </c>
      <c r="BI184" s="152">
        <f t="shared" si="38"/>
        <v>0</v>
      </c>
      <c r="BJ184" s="13" t="s">
        <v>86</v>
      </c>
      <c r="BK184" s="152">
        <f t="shared" si="39"/>
        <v>0</v>
      </c>
      <c r="BL184" s="13" t="s">
        <v>95</v>
      </c>
      <c r="BM184" s="151" t="s">
        <v>3839</v>
      </c>
    </row>
    <row r="185" spans="2:65" s="1" customFormat="1" ht="33" customHeight="1">
      <c r="B185" s="28"/>
      <c r="C185" s="139" t="s">
        <v>458</v>
      </c>
      <c r="D185" s="139" t="s">
        <v>316</v>
      </c>
      <c r="E185" s="140" t="s">
        <v>1314</v>
      </c>
      <c r="F185" s="141" t="s">
        <v>1318</v>
      </c>
      <c r="G185" s="142" t="s">
        <v>396</v>
      </c>
      <c r="H185" s="143">
        <v>24</v>
      </c>
      <c r="I185" s="144"/>
      <c r="J185" s="145">
        <f t="shared" si="30"/>
        <v>0</v>
      </c>
      <c r="K185" s="146"/>
      <c r="L185" s="28"/>
      <c r="M185" s="147" t="s">
        <v>1</v>
      </c>
      <c r="N185" s="148" t="s">
        <v>40</v>
      </c>
      <c r="P185" s="149">
        <f t="shared" si="31"/>
        <v>0</v>
      </c>
      <c r="Q185" s="149">
        <v>3.0360000000000001E-4</v>
      </c>
      <c r="R185" s="149">
        <f t="shared" si="32"/>
        <v>7.2864000000000002E-3</v>
      </c>
      <c r="S185" s="149">
        <v>0</v>
      </c>
      <c r="T185" s="150">
        <f t="shared" si="33"/>
        <v>0</v>
      </c>
      <c r="AR185" s="151" t="s">
        <v>95</v>
      </c>
      <c r="AT185" s="151" t="s">
        <v>316</v>
      </c>
      <c r="AU185" s="151" t="s">
        <v>86</v>
      </c>
      <c r="AY185" s="13" t="s">
        <v>314</v>
      </c>
      <c r="BE185" s="152">
        <f t="shared" si="34"/>
        <v>0</v>
      </c>
      <c r="BF185" s="152">
        <f t="shared" si="35"/>
        <v>0</v>
      </c>
      <c r="BG185" s="152">
        <f t="shared" si="36"/>
        <v>0</v>
      </c>
      <c r="BH185" s="152">
        <f t="shared" si="37"/>
        <v>0</v>
      </c>
      <c r="BI185" s="152">
        <f t="shared" si="38"/>
        <v>0</v>
      </c>
      <c r="BJ185" s="13" t="s">
        <v>86</v>
      </c>
      <c r="BK185" s="152">
        <f t="shared" si="39"/>
        <v>0</v>
      </c>
      <c r="BL185" s="13" t="s">
        <v>95</v>
      </c>
      <c r="BM185" s="151" t="s">
        <v>3840</v>
      </c>
    </row>
    <row r="186" spans="2:65" s="11" customFormat="1" ht="22.9" customHeight="1">
      <c r="B186" s="127"/>
      <c r="D186" s="128" t="s">
        <v>73</v>
      </c>
      <c r="E186" s="137" t="s">
        <v>502</v>
      </c>
      <c r="F186" s="137" t="s">
        <v>503</v>
      </c>
      <c r="I186" s="130"/>
      <c r="J186" s="138">
        <f>BK186</f>
        <v>0</v>
      </c>
      <c r="L186" s="127"/>
      <c r="M186" s="132"/>
      <c r="P186" s="133">
        <f>P187</f>
        <v>0</v>
      </c>
      <c r="R186" s="133">
        <f>R187</f>
        <v>0</v>
      </c>
      <c r="T186" s="134">
        <f>T187</f>
        <v>0</v>
      </c>
      <c r="AR186" s="128" t="s">
        <v>81</v>
      </c>
      <c r="AT186" s="135" t="s">
        <v>73</v>
      </c>
      <c r="AU186" s="135" t="s">
        <v>81</v>
      </c>
      <c r="AY186" s="128" t="s">
        <v>314</v>
      </c>
      <c r="BK186" s="136">
        <f>BK187</f>
        <v>0</v>
      </c>
    </row>
    <row r="187" spans="2:65" s="1" customFormat="1" ht="24.2" customHeight="1">
      <c r="B187" s="28"/>
      <c r="C187" s="139" t="s">
        <v>462</v>
      </c>
      <c r="D187" s="139" t="s">
        <v>316</v>
      </c>
      <c r="E187" s="140" t="s">
        <v>3615</v>
      </c>
      <c r="F187" s="141" t="s">
        <v>3616</v>
      </c>
      <c r="G187" s="142" t="s">
        <v>333</v>
      </c>
      <c r="H187" s="143">
        <v>918.15700000000004</v>
      </c>
      <c r="I187" s="144"/>
      <c r="J187" s="145">
        <f>ROUND(I187*H187,2)</f>
        <v>0</v>
      </c>
      <c r="K187" s="146"/>
      <c r="L187" s="28"/>
      <c r="M187" s="147" t="s">
        <v>1</v>
      </c>
      <c r="N187" s="148" t="s">
        <v>40</v>
      </c>
      <c r="P187" s="149">
        <f>O187*H187</f>
        <v>0</v>
      </c>
      <c r="Q187" s="149">
        <v>0</v>
      </c>
      <c r="R187" s="149">
        <f>Q187*H187</f>
        <v>0</v>
      </c>
      <c r="S187" s="149">
        <v>0</v>
      </c>
      <c r="T187" s="150">
        <f>S187*H187</f>
        <v>0</v>
      </c>
      <c r="AR187" s="151" t="s">
        <v>95</v>
      </c>
      <c r="AT187" s="151" t="s">
        <v>316</v>
      </c>
      <c r="AU187" s="151" t="s">
        <v>86</v>
      </c>
      <c r="AY187" s="13" t="s">
        <v>314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86</v>
      </c>
      <c r="BK187" s="152">
        <f>ROUND(I187*H187,2)</f>
        <v>0</v>
      </c>
      <c r="BL187" s="13" t="s">
        <v>95</v>
      </c>
      <c r="BM187" s="151" t="s">
        <v>3841</v>
      </c>
    </row>
    <row r="188" spans="2:65" s="11" customFormat="1" ht="25.9" customHeight="1">
      <c r="B188" s="127"/>
      <c r="D188" s="128" t="s">
        <v>73</v>
      </c>
      <c r="E188" s="129" t="s">
        <v>508</v>
      </c>
      <c r="F188" s="129" t="s">
        <v>509</v>
      </c>
      <c r="I188" s="130"/>
      <c r="J188" s="131">
        <f>BK188</f>
        <v>0</v>
      </c>
      <c r="L188" s="127"/>
      <c r="M188" s="132"/>
      <c r="P188" s="133">
        <f>P189+P192+P198+P202+P224+P232+P235</f>
        <v>0</v>
      </c>
      <c r="R188" s="133">
        <f>R189+R192+R198+R202+R224+R232+R235</f>
        <v>5.599228826</v>
      </c>
      <c r="T188" s="134">
        <f>T189+T192+T198+T202+T224+T232+T235</f>
        <v>0</v>
      </c>
      <c r="AR188" s="128" t="s">
        <v>86</v>
      </c>
      <c r="AT188" s="135" t="s">
        <v>73</v>
      </c>
      <c r="AU188" s="135" t="s">
        <v>74</v>
      </c>
      <c r="AY188" s="128" t="s">
        <v>314</v>
      </c>
      <c r="BK188" s="136">
        <f>BK189+BK192+BK198+BK202+BK224+BK232+BK235</f>
        <v>0</v>
      </c>
    </row>
    <row r="189" spans="2:65" s="11" customFormat="1" ht="22.9" customHeight="1">
      <c r="B189" s="127"/>
      <c r="D189" s="128" t="s">
        <v>73</v>
      </c>
      <c r="E189" s="137" t="s">
        <v>841</v>
      </c>
      <c r="F189" s="137" t="s">
        <v>842</v>
      </c>
      <c r="I189" s="130"/>
      <c r="J189" s="138">
        <f>BK189</f>
        <v>0</v>
      </c>
      <c r="L189" s="127"/>
      <c r="M189" s="132"/>
      <c r="P189" s="133">
        <f>SUM(P190:P191)</f>
        <v>0</v>
      </c>
      <c r="R189" s="133">
        <f>SUM(R190:R191)</f>
        <v>9.9160800000000007E-2</v>
      </c>
      <c r="T189" s="134">
        <f>SUM(T190:T191)</f>
        <v>0</v>
      </c>
      <c r="AR189" s="128" t="s">
        <v>86</v>
      </c>
      <c r="AT189" s="135" t="s">
        <v>73</v>
      </c>
      <c r="AU189" s="135" t="s">
        <v>81</v>
      </c>
      <c r="AY189" s="128" t="s">
        <v>314</v>
      </c>
      <c r="BK189" s="136">
        <f>SUM(BK190:BK191)</f>
        <v>0</v>
      </c>
    </row>
    <row r="190" spans="2:65" s="1" customFormat="1" ht="33" customHeight="1">
      <c r="B190" s="28"/>
      <c r="C190" s="139" t="s">
        <v>466</v>
      </c>
      <c r="D190" s="139" t="s">
        <v>316</v>
      </c>
      <c r="E190" s="140" t="s">
        <v>3842</v>
      </c>
      <c r="F190" s="141" t="s">
        <v>3843</v>
      </c>
      <c r="G190" s="142" t="s">
        <v>340</v>
      </c>
      <c r="H190" s="143">
        <v>2.37</v>
      </c>
      <c r="I190" s="144"/>
      <c r="J190" s="145">
        <f>ROUND(I190*H190,2)</f>
        <v>0</v>
      </c>
      <c r="K190" s="146"/>
      <c r="L190" s="28"/>
      <c r="M190" s="147" t="s">
        <v>1</v>
      </c>
      <c r="N190" s="148" t="s">
        <v>40</v>
      </c>
      <c r="P190" s="149">
        <f>O190*H190</f>
        <v>0</v>
      </c>
      <c r="Q190" s="149">
        <v>4.1840000000000002E-2</v>
      </c>
      <c r="R190" s="149">
        <f>Q190*H190</f>
        <v>9.9160800000000007E-2</v>
      </c>
      <c r="S190" s="149">
        <v>0</v>
      </c>
      <c r="T190" s="150">
        <f>S190*H190</f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86</v>
      </c>
      <c r="BK190" s="152">
        <f>ROUND(I190*H190,2)</f>
        <v>0</v>
      </c>
      <c r="BL190" s="13" t="s">
        <v>378</v>
      </c>
      <c r="BM190" s="151" t="s">
        <v>3844</v>
      </c>
    </row>
    <row r="191" spans="2:65" s="1" customFormat="1" ht="24.2" customHeight="1">
      <c r="B191" s="28"/>
      <c r="C191" s="139" t="s">
        <v>470</v>
      </c>
      <c r="D191" s="139" t="s">
        <v>316</v>
      </c>
      <c r="E191" s="140" t="s">
        <v>858</v>
      </c>
      <c r="F191" s="141" t="s">
        <v>859</v>
      </c>
      <c r="G191" s="142" t="s">
        <v>333</v>
      </c>
      <c r="H191" s="143">
        <v>9.9000000000000005E-2</v>
      </c>
      <c r="I191" s="144"/>
      <c r="J191" s="145">
        <f>ROUND(I191*H191,2)</f>
        <v>0</v>
      </c>
      <c r="K191" s="146"/>
      <c r="L191" s="28"/>
      <c r="M191" s="147" t="s">
        <v>1</v>
      </c>
      <c r="N191" s="148" t="s">
        <v>40</v>
      </c>
      <c r="P191" s="149">
        <f>O191*H191</f>
        <v>0</v>
      </c>
      <c r="Q191" s="149">
        <v>0</v>
      </c>
      <c r="R191" s="149">
        <f>Q191*H191</f>
        <v>0</v>
      </c>
      <c r="S191" s="149">
        <v>0</v>
      </c>
      <c r="T191" s="150">
        <f>S191*H191</f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86</v>
      </c>
      <c r="BK191" s="152">
        <f>ROUND(I191*H191,2)</f>
        <v>0</v>
      </c>
      <c r="BL191" s="13" t="s">
        <v>378</v>
      </c>
      <c r="BM191" s="151" t="s">
        <v>3845</v>
      </c>
    </row>
    <row r="192" spans="2:65" s="11" customFormat="1" ht="22.9" customHeight="1">
      <c r="B192" s="127"/>
      <c r="D192" s="128" t="s">
        <v>73</v>
      </c>
      <c r="E192" s="137" t="s">
        <v>522</v>
      </c>
      <c r="F192" s="137" t="s">
        <v>523</v>
      </c>
      <c r="I192" s="130"/>
      <c r="J192" s="138">
        <f>BK192</f>
        <v>0</v>
      </c>
      <c r="L192" s="127"/>
      <c r="M192" s="132"/>
      <c r="P192" s="133">
        <f>SUM(P193:P197)</f>
        <v>0</v>
      </c>
      <c r="R192" s="133">
        <f>SUM(R193:R197)</f>
        <v>2.5223999999999996E-2</v>
      </c>
      <c r="T192" s="134">
        <f>SUM(T193:T197)</f>
        <v>0</v>
      </c>
      <c r="AR192" s="128" t="s">
        <v>86</v>
      </c>
      <c r="AT192" s="135" t="s">
        <v>73</v>
      </c>
      <c r="AU192" s="135" t="s">
        <v>81</v>
      </c>
      <c r="AY192" s="128" t="s">
        <v>314</v>
      </c>
      <c r="BK192" s="136">
        <f>SUM(BK193:BK197)</f>
        <v>0</v>
      </c>
    </row>
    <row r="193" spans="2:65" s="1" customFormat="1" ht="24.2" customHeight="1">
      <c r="B193" s="28"/>
      <c r="C193" s="139" t="s">
        <v>474</v>
      </c>
      <c r="D193" s="139" t="s">
        <v>316</v>
      </c>
      <c r="E193" s="140" t="s">
        <v>3846</v>
      </c>
      <c r="F193" s="141" t="s">
        <v>3847</v>
      </c>
      <c r="G193" s="142" t="s">
        <v>396</v>
      </c>
      <c r="H193" s="143">
        <v>2</v>
      </c>
      <c r="I193" s="144"/>
      <c r="J193" s="145">
        <f>ROUND(I193*H193,2)</f>
        <v>0</v>
      </c>
      <c r="K193" s="146"/>
      <c r="L193" s="28"/>
      <c r="M193" s="147" t="s">
        <v>1</v>
      </c>
      <c r="N193" s="148" t="s">
        <v>40</v>
      </c>
      <c r="P193" s="149">
        <f>O193*H193</f>
        <v>0</v>
      </c>
      <c r="Q193" s="149">
        <v>1.8799999999999999E-3</v>
      </c>
      <c r="R193" s="149">
        <f>Q193*H193</f>
        <v>3.7599999999999999E-3</v>
      </c>
      <c r="S193" s="149">
        <v>0</v>
      </c>
      <c r="T193" s="150">
        <f>S193*H193</f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3" t="s">
        <v>86</v>
      </c>
      <c r="BK193" s="152">
        <f>ROUND(I193*H193,2)</f>
        <v>0</v>
      </c>
      <c r="BL193" s="13" t="s">
        <v>378</v>
      </c>
      <c r="BM193" s="151" t="s">
        <v>3848</v>
      </c>
    </row>
    <row r="194" spans="2:65" s="1" customFormat="1" ht="24.2" customHeight="1">
      <c r="B194" s="28"/>
      <c r="C194" s="139" t="s">
        <v>478</v>
      </c>
      <c r="D194" s="139" t="s">
        <v>316</v>
      </c>
      <c r="E194" s="140" t="s">
        <v>2669</v>
      </c>
      <c r="F194" s="141" t="s">
        <v>3849</v>
      </c>
      <c r="G194" s="142" t="s">
        <v>376</v>
      </c>
      <c r="H194" s="143">
        <v>7.7</v>
      </c>
      <c r="I194" s="144"/>
      <c r="J194" s="145">
        <f>ROUND(I194*H194,2)</f>
        <v>0</v>
      </c>
      <c r="K194" s="146"/>
      <c r="L194" s="28"/>
      <c r="M194" s="147" t="s">
        <v>1</v>
      </c>
      <c r="N194" s="148" t="s">
        <v>40</v>
      </c>
      <c r="P194" s="149">
        <f>O194*H194</f>
        <v>0</v>
      </c>
      <c r="Q194" s="149">
        <v>2.0699999999999998E-3</v>
      </c>
      <c r="R194" s="149">
        <f>Q194*H194</f>
        <v>1.5938999999999998E-2</v>
      </c>
      <c r="S194" s="149">
        <v>0</v>
      </c>
      <c r="T194" s="150">
        <f>S194*H194</f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86</v>
      </c>
      <c r="BK194" s="152">
        <f>ROUND(I194*H194,2)</f>
        <v>0</v>
      </c>
      <c r="BL194" s="13" t="s">
        <v>378</v>
      </c>
      <c r="BM194" s="151" t="s">
        <v>3850</v>
      </c>
    </row>
    <row r="195" spans="2:65" s="1" customFormat="1" ht="24.2" customHeight="1">
      <c r="B195" s="28"/>
      <c r="C195" s="139" t="s">
        <v>482</v>
      </c>
      <c r="D195" s="139" t="s">
        <v>316</v>
      </c>
      <c r="E195" s="140" t="s">
        <v>817</v>
      </c>
      <c r="F195" s="141" t="s">
        <v>3851</v>
      </c>
      <c r="G195" s="142" t="s">
        <v>376</v>
      </c>
      <c r="H195" s="143">
        <v>18.5</v>
      </c>
      <c r="I195" s="144"/>
      <c r="J195" s="145">
        <f>ROUND(I195*H195,2)</f>
        <v>0</v>
      </c>
      <c r="K195" s="146"/>
      <c r="L195" s="28"/>
      <c r="M195" s="147" t="s">
        <v>1</v>
      </c>
      <c r="N195" s="148" t="s">
        <v>40</v>
      </c>
      <c r="P195" s="149">
        <f>O195*H195</f>
        <v>0</v>
      </c>
      <c r="Q195" s="149">
        <v>2.5999999999999998E-4</v>
      </c>
      <c r="R195" s="149">
        <f>Q195*H195</f>
        <v>4.8099999999999992E-3</v>
      </c>
      <c r="S195" s="149">
        <v>0</v>
      </c>
      <c r="T195" s="150">
        <f>S195*H195</f>
        <v>0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86</v>
      </c>
      <c r="BK195" s="152">
        <f>ROUND(I195*H195,2)</f>
        <v>0</v>
      </c>
      <c r="BL195" s="13" t="s">
        <v>378</v>
      </c>
      <c r="BM195" s="151" t="s">
        <v>3852</v>
      </c>
    </row>
    <row r="196" spans="2:65" s="1" customFormat="1" ht="24.2" customHeight="1">
      <c r="B196" s="28"/>
      <c r="C196" s="139" t="s">
        <v>486</v>
      </c>
      <c r="D196" s="139" t="s">
        <v>316</v>
      </c>
      <c r="E196" s="140" t="s">
        <v>3853</v>
      </c>
      <c r="F196" s="141" t="s">
        <v>3854</v>
      </c>
      <c r="G196" s="142" t="s">
        <v>376</v>
      </c>
      <c r="H196" s="143">
        <v>2.75</v>
      </c>
      <c r="I196" s="144"/>
      <c r="J196" s="145">
        <f>ROUND(I196*H196,2)</f>
        <v>0</v>
      </c>
      <c r="K196" s="146"/>
      <c r="L196" s="28"/>
      <c r="M196" s="147" t="s">
        <v>1</v>
      </c>
      <c r="N196" s="148" t="s">
        <v>40</v>
      </c>
      <c r="P196" s="149">
        <f>O196*H196</f>
        <v>0</v>
      </c>
      <c r="Q196" s="149">
        <v>2.5999999999999998E-4</v>
      </c>
      <c r="R196" s="149">
        <f>Q196*H196</f>
        <v>7.1499999999999992E-4</v>
      </c>
      <c r="S196" s="149">
        <v>0</v>
      </c>
      <c r="T196" s="150">
        <f>S196*H196</f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3" t="s">
        <v>86</v>
      </c>
      <c r="BK196" s="152">
        <f>ROUND(I196*H196,2)</f>
        <v>0</v>
      </c>
      <c r="BL196" s="13" t="s">
        <v>378</v>
      </c>
      <c r="BM196" s="151" t="s">
        <v>3855</v>
      </c>
    </row>
    <row r="197" spans="2:65" s="1" customFormat="1" ht="24.2" customHeight="1">
      <c r="B197" s="28"/>
      <c r="C197" s="139" t="s">
        <v>490</v>
      </c>
      <c r="D197" s="139" t="s">
        <v>316</v>
      </c>
      <c r="E197" s="140" t="s">
        <v>864</v>
      </c>
      <c r="F197" s="141" t="s">
        <v>865</v>
      </c>
      <c r="G197" s="142" t="s">
        <v>333</v>
      </c>
      <c r="H197" s="143">
        <v>2.5000000000000001E-2</v>
      </c>
      <c r="I197" s="144"/>
      <c r="J197" s="145">
        <f>ROUND(I197*H197,2)</f>
        <v>0</v>
      </c>
      <c r="K197" s="146"/>
      <c r="L197" s="28"/>
      <c r="M197" s="147" t="s">
        <v>1</v>
      </c>
      <c r="N197" s="148" t="s">
        <v>40</v>
      </c>
      <c r="P197" s="149">
        <f>O197*H197</f>
        <v>0</v>
      </c>
      <c r="Q197" s="149">
        <v>0</v>
      </c>
      <c r="R197" s="149">
        <f>Q197*H197</f>
        <v>0</v>
      </c>
      <c r="S197" s="149">
        <v>0</v>
      </c>
      <c r="T197" s="150">
        <f>S197*H197</f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>IF(N197="základná",J197,0)</f>
        <v>0</v>
      </c>
      <c r="BF197" s="152">
        <f>IF(N197="znížená",J197,0)</f>
        <v>0</v>
      </c>
      <c r="BG197" s="152">
        <f>IF(N197="zákl. prenesená",J197,0)</f>
        <v>0</v>
      </c>
      <c r="BH197" s="152">
        <f>IF(N197="zníž. prenesená",J197,0)</f>
        <v>0</v>
      </c>
      <c r="BI197" s="152">
        <f>IF(N197="nulová",J197,0)</f>
        <v>0</v>
      </c>
      <c r="BJ197" s="13" t="s">
        <v>86</v>
      </c>
      <c r="BK197" s="152">
        <f>ROUND(I197*H197,2)</f>
        <v>0</v>
      </c>
      <c r="BL197" s="13" t="s">
        <v>378</v>
      </c>
      <c r="BM197" s="151" t="s">
        <v>3856</v>
      </c>
    </row>
    <row r="198" spans="2:65" s="11" customFormat="1" ht="22.9" customHeight="1">
      <c r="B198" s="127"/>
      <c r="D198" s="128" t="s">
        <v>73</v>
      </c>
      <c r="E198" s="137" t="s">
        <v>536</v>
      </c>
      <c r="F198" s="137" t="s">
        <v>537</v>
      </c>
      <c r="I198" s="130"/>
      <c r="J198" s="138">
        <f>BK198</f>
        <v>0</v>
      </c>
      <c r="L198" s="127"/>
      <c r="M198" s="132"/>
      <c r="P198" s="133">
        <f>SUM(P199:P201)</f>
        <v>0</v>
      </c>
      <c r="R198" s="133">
        <f>SUM(R199:R201)</f>
        <v>0.13353580000000001</v>
      </c>
      <c r="T198" s="134">
        <f>SUM(T199:T201)</f>
        <v>0</v>
      </c>
      <c r="AR198" s="128" t="s">
        <v>86</v>
      </c>
      <c r="AT198" s="135" t="s">
        <v>73</v>
      </c>
      <c r="AU198" s="135" t="s">
        <v>81</v>
      </c>
      <c r="AY198" s="128" t="s">
        <v>314</v>
      </c>
      <c r="BK198" s="136">
        <f>SUM(BK199:BK201)</f>
        <v>0</v>
      </c>
    </row>
    <row r="199" spans="2:65" s="1" customFormat="1" ht="21.75" customHeight="1">
      <c r="B199" s="28"/>
      <c r="C199" s="139" t="s">
        <v>494</v>
      </c>
      <c r="D199" s="139" t="s">
        <v>316</v>
      </c>
      <c r="E199" s="140" t="s">
        <v>1356</v>
      </c>
      <c r="F199" s="141" t="s">
        <v>1357</v>
      </c>
      <c r="G199" s="142" t="s">
        <v>340</v>
      </c>
      <c r="H199" s="143">
        <v>8.93</v>
      </c>
      <c r="I199" s="144"/>
      <c r="J199" s="145">
        <f>ROUND(I199*H199,2)</f>
        <v>0</v>
      </c>
      <c r="K199" s="146"/>
      <c r="L199" s="28"/>
      <c r="M199" s="147" t="s">
        <v>1</v>
      </c>
      <c r="N199" s="148" t="s">
        <v>40</v>
      </c>
      <c r="P199" s="149">
        <f>O199*H199</f>
        <v>0</v>
      </c>
      <c r="Q199" s="149">
        <v>6.0000000000000002E-5</v>
      </c>
      <c r="R199" s="149">
        <f>Q199*H199</f>
        <v>5.3580000000000001E-4</v>
      </c>
      <c r="S199" s="149">
        <v>0</v>
      </c>
      <c r="T199" s="150">
        <f>S199*H199</f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3" t="s">
        <v>86</v>
      </c>
      <c r="BK199" s="152">
        <f>ROUND(I199*H199,2)</f>
        <v>0</v>
      </c>
      <c r="BL199" s="13" t="s">
        <v>378</v>
      </c>
      <c r="BM199" s="151" t="s">
        <v>3857</v>
      </c>
    </row>
    <row r="200" spans="2:65" s="1" customFormat="1" ht="24.2" customHeight="1">
      <c r="B200" s="28"/>
      <c r="C200" s="158" t="s">
        <v>498</v>
      </c>
      <c r="D200" s="158" t="s">
        <v>644</v>
      </c>
      <c r="E200" s="159" t="s">
        <v>1362</v>
      </c>
      <c r="F200" s="160" t="s">
        <v>1363</v>
      </c>
      <c r="G200" s="161" t="s">
        <v>376</v>
      </c>
      <c r="H200" s="162">
        <v>19</v>
      </c>
      <c r="I200" s="163"/>
      <c r="J200" s="164">
        <f>ROUND(I200*H200,2)</f>
        <v>0</v>
      </c>
      <c r="K200" s="165"/>
      <c r="L200" s="166"/>
      <c r="M200" s="167" t="s">
        <v>1</v>
      </c>
      <c r="N200" s="168" t="s">
        <v>40</v>
      </c>
      <c r="P200" s="149">
        <f>O200*H200</f>
        <v>0</v>
      </c>
      <c r="Q200" s="149">
        <v>7.0000000000000001E-3</v>
      </c>
      <c r="R200" s="149">
        <f>Q200*H200</f>
        <v>0.13300000000000001</v>
      </c>
      <c r="S200" s="149">
        <v>0</v>
      </c>
      <c r="T200" s="150">
        <f>S200*H200</f>
        <v>0</v>
      </c>
      <c r="AR200" s="151" t="s">
        <v>442</v>
      </c>
      <c r="AT200" s="151" t="s">
        <v>644</v>
      </c>
      <c r="AU200" s="151" t="s">
        <v>86</v>
      </c>
      <c r="AY200" s="13" t="s">
        <v>314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3" t="s">
        <v>86</v>
      </c>
      <c r="BK200" s="152">
        <f>ROUND(I200*H200,2)</f>
        <v>0</v>
      </c>
      <c r="BL200" s="13" t="s">
        <v>378</v>
      </c>
      <c r="BM200" s="151" t="s">
        <v>3858</v>
      </c>
    </row>
    <row r="201" spans="2:65" s="1" customFormat="1" ht="24.2" customHeight="1">
      <c r="B201" s="28"/>
      <c r="C201" s="139" t="s">
        <v>504</v>
      </c>
      <c r="D201" s="139" t="s">
        <v>316</v>
      </c>
      <c r="E201" s="140" t="s">
        <v>3259</v>
      </c>
      <c r="F201" s="141" t="s">
        <v>3260</v>
      </c>
      <c r="G201" s="142" t="s">
        <v>333</v>
      </c>
      <c r="H201" s="143">
        <v>0.13400000000000001</v>
      </c>
      <c r="I201" s="144"/>
      <c r="J201" s="145">
        <f>ROUND(I201*H201,2)</f>
        <v>0</v>
      </c>
      <c r="K201" s="146"/>
      <c r="L201" s="28"/>
      <c r="M201" s="147" t="s">
        <v>1</v>
      </c>
      <c r="N201" s="148" t="s">
        <v>40</v>
      </c>
      <c r="P201" s="149">
        <f>O201*H201</f>
        <v>0</v>
      </c>
      <c r="Q201" s="149">
        <v>0</v>
      </c>
      <c r="R201" s="149">
        <f>Q201*H201</f>
        <v>0</v>
      </c>
      <c r="S201" s="149">
        <v>0</v>
      </c>
      <c r="T201" s="150">
        <f>S201*H201</f>
        <v>0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3" t="s">
        <v>86</v>
      </c>
      <c r="BK201" s="152">
        <f>ROUND(I201*H201,2)</f>
        <v>0</v>
      </c>
      <c r="BL201" s="13" t="s">
        <v>378</v>
      </c>
      <c r="BM201" s="151" t="s">
        <v>3859</v>
      </c>
    </row>
    <row r="202" spans="2:65" s="11" customFormat="1" ht="22.9" customHeight="1">
      <c r="B202" s="127"/>
      <c r="D202" s="128" t="s">
        <v>73</v>
      </c>
      <c r="E202" s="137" t="s">
        <v>546</v>
      </c>
      <c r="F202" s="137" t="s">
        <v>547</v>
      </c>
      <c r="I202" s="130"/>
      <c r="J202" s="138">
        <f>BK202</f>
        <v>0</v>
      </c>
      <c r="L202" s="127"/>
      <c r="M202" s="132"/>
      <c r="P202" s="133">
        <f>SUM(P203:P223)</f>
        <v>0</v>
      </c>
      <c r="R202" s="133">
        <f>SUM(R203:R223)</f>
        <v>4.8652639999999998</v>
      </c>
      <c r="T202" s="134">
        <f>SUM(T203:T223)</f>
        <v>0</v>
      </c>
      <c r="AR202" s="128" t="s">
        <v>86</v>
      </c>
      <c r="AT202" s="135" t="s">
        <v>73</v>
      </c>
      <c r="AU202" s="135" t="s">
        <v>81</v>
      </c>
      <c r="AY202" s="128" t="s">
        <v>314</v>
      </c>
      <c r="BK202" s="136">
        <f>SUM(BK203:BK223)</f>
        <v>0</v>
      </c>
    </row>
    <row r="203" spans="2:65" s="1" customFormat="1" ht="24.2" customHeight="1">
      <c r="B203" s="28"/>
      <c r="C203" s="139" t="s">
        <v>512</v>
      </c>
      <c r="D203" s="139" t="s">
        <v>316</v>
      </c>
      <c r="E203" s="140" t="s">
        <v>3860</v>
      </c>
      <c r="F203" s="141" t="s">
        <v>3861</v>
      </c>
      <c r="G203" s="142" t="s">
        <v>340</v>
      </c>
      <c r="H203" s="143">
        <v>1.4</v>
      </c>
      <c r="I203" s="144"/>
      <c r="J203" s="145">
        <f t="shared" ref="J203:J223" si="40">ROUND(I203*H203,2)</f>
        <v>0</v>
      </c>
      <c r="K203" s="146"/>
      <c r="L203" s="28"/>
      <c r="M203" s="147" t="s">
        <v>1</v>
      </c>
      <c r="N203" s="148" t="s">
        <v>40</v>
      </c>
      <c r="P203" s="149">
        <f t="shared" ref="P203:P223" si="41">O203*H203</f>
        <v>0</v>
      </c>
      <c r="Q203" s="149">
        <v>0</v>
      </c>
      <c r="R203" s="149">
        <f t="shared" ref="R203:R223" si="42">Q203*H203</f>
        <v>0</v>
      </c>
      <c r="S203" s="149">
        <v>0</v>
      </c>
      <c r="T203" s="150">
        <f t="shared" ref="T203:T223" si="43">S203*H203</f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 t="shared" ref="BE203:BE223" si="44">IF(N203="základná",J203,0)</f>
        <v>0</v>
      </c>
      <c r="BF203" s="152">
        <f t="shared" ref="BF203:BF223" si="45">IF(N203="znížená",J203,0)</f>
        <v>0</v>
      </c>
      <c r="BG203" s="152">
        <f t="shared" ref="BG203:BG223" si="46">IF(N203="zákl. prenesená",J203,0)</f>
        <v>0</v>
      </c>
      <c r="BH203" s="152">
        <f t="shared" ref="BH203:BH223" si="47">IF(N203="zníž. prenesená",J203,0)</f>
        <v>0</v>
      </c>
      <c r="BI203" s="152">
        <f t="shared" ref="BI203:BI223" si="48">IF(N203="nulová",J203,0)</f>
        <v>0</v>
      </c>
      <c r="BJ203" s="13" t="s">
        <v>86</v>
      </c>
      <c r="BK203" s="152">
        <f t="shared" ref="BK203:BK223" si="49">ROUND(I203*H203,2)</f>
        <v>0</v>
      </c>
      <c r="BL203" s="13" t="s">
        <v>378</v>
      </c>
      <c r="BM203" s="151" t="s">
        <v>3862</v>
      </c>
    </row>
    <row r="204" spans="2:65" s="1" customFormat="1" ht="24.2" customHeight="1">
      <c r="B204" s="28"/>
      <c r="C204" s="158" t="s">
        <v>518</v>
      </c>
      <c r="D204" s="158" t="s">
        <v>644</v>
      </c>
      <c r="E204" s="159" t="s">
        <v>3863</v>
      </c>
      <c r="F204" s="160" t="s">
        <v>3864</v>
      </c>
      <c r="G204" s="161" t="s">
        <v>340</v>
      </c>
      <c r="H204" s="162">
        <v>1.4</v>
      </c>
      <c r="I204" s="163"/>
      <c r="J204" s="164">
        <f t="shared" si="40"/>
        <v>0</v>
      </c>
      <c r="K204" s="165"/>
      <c r="L204" s="166"/>
      <c r="M204" s="167" t="s">
        <v>1</v>
      </c>
      <c r="N204" s="168" t="s">
        <v>40</v>
      </c>
      <c r="P204" s="149">
        <f t="shared" si="41"/>
        <v>0</v>
      </c>
      <c r="Q204" s="149">
        <v>1.7000000000000001E-2</v>
      </c>
      <c r="R204" s="149">
        <f t="shared" si="42"/>
        <v>2.3800000000000002E-2</v>
      </c>
      <c r="S204" s="149">
        <v>0</v>
      </c>
      <c r="T204" s="150">
        <f t="shared" si="43"/>
        <v>0</v>
      </c>
      <c r="AR204" s="151" t="s">
        <v>442</v>
      </c>
      <c r="AT204" s="151" t="s">
        <v>644</v>
      </c>
      <c r="AU204" s="151" t="s">
        <v>86</v>
      </c>
      <c r="AY204" s="13" t="s">
        <v>314</v>
      </c>
      <c r="BE204" s="152">
        <f t="shared" si="44"/>
        <v>0</v>
      </c>
      <c r="BF204" s="152">
        <f t="shared" si="45"/>
        <v>0</v>
      </c>
      <c r="BG204" s="152">
        <f t="shared" si="46"/>
        <v>0</v>
      </c>
      <c r="BH204" s="152">
        <f t="shared" si="47"/>
        <v>0</v>
      </c>
      <c r="BI204" s="152">
        <f t="shared" si="48"/>
        <v>0</v>
      </c>
      <c r="BJ204" s="13" t="s">
        <v>86</v>
      </c>
      <c r="BK204" s="152">
        <f t="shared" si="49"/>
        <v>0</v>
      </c>
      <c r="BL204" s="13" t="s">
        <v>378</v>
      </c>
      <c r="BM204" s="151" t="s">
        <v>3865</v>
      </c>
    </row>
    <row r="205" spans="2:65" s="1" customFormat="1" ht="24.2" customHeight="1">
      <c r="B205" s="28"/>
      <c r="C205" s="139" t="s">
        <v>524</v>
      </c>
      <c r="D205" s="139" t="s">
        <v>316</v>
      </c>
      <c r="E205" s="140" t="s">
        <v>3866</v>
      </c>
      <c r="F205" s="141" t="s">
        <v>3867</v>
      </c>
      <c r="G205" s="142" t="s">
        <v>340</v>
      </c>
      <c r="H205" s="143">
        <v>1.4</v>
      </c>
      <c r="I205" s="144"/>
      <c r="J205" s="145">
        <f t="shared" si="40"/>
        <v>0</v>
      </c>
      <c r="K205" s="146"/>
      <c r="L205" s="28"/>
      <c r="M205" s="147" t="s">
        <v>1</v>
      </c>
      <c r="N205" s="148" t="s">
        <v>40</v>
      </c>
      <c r="P205" s="149">
        <f t="shared" si="41"/>
        <v>0</v>
      </c>
      <c r="Q205" s="149">
        <v>0</v>
      </c>
      <c r="R205" s="149">
        <f t="shared" si="42"/>
        <v>0</v>
      </c>
      <c r="S205" s="149">
        <v>0</v>
      </c>
      <c r="T205" s="150">
        <f t="shared" si="43"/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 t="shared" si="44"/>
        <v>0</v>
      </c>
      <c r="BF205" s="152">
        <f t="shared" si="45"/>
        <v>0</v>
      </c>
      <c r="BG205" s="152">
        <f t="shared" si="46"/>
        <v>0</v>
      </c>
      <c r="BH205" s="152">
        <f t="shared" si="47"/>
        <v>0</v>
      </c>
      <c r="BI205" s="152">
        <f t="shared" si="48"/>
        <v>0</v>
      </c>
      <c r="BJ205" s="13" t="s">
        <v>86</v>
      </c>
      <c r="BK205" s="152">
        <f t="shared" si="49"/>
        <v>0</v>
      </c>
      <c r="BL205" s="13" t="s">
        <v>378</v>
      </c>
      <c r="BM205" s="151" t="s">
        <v>3868</v>
      </c>
    </row>
    <row r="206" spans="2:65" s="1" customFormat="1" ht="16.5" customHeight="1">
      <c r="B206" s="28"/>
      <c r="C206" s="158" t="s">
        <v>528</v>
      </c>
      <c r="D206" s="158" t="s">
        <v>644</v>
      </c>
      <c r="E206" s="159" t="s">
        <v>3869</v>
      </c>
      <c r="F206" s="160" t="s">
        <v>3870</v>
      </c>
      <c r="G206" s="161" t="s">
        <v>340</v>
      </c>
      <c r="H206" s="162">
        <v>1.4</v>
      </c>
      <c r="I206" s="163"/>
      <c r="J206" s="164">
        <f t="shared" si="40"/>
        <v>0</v>
      </c>
      <c r="K206" s="165"/>
      <c r="L206" s="166"/>
      <c r="M206" s="167" t="s">
        <v>1</v>
      </c>
      <c r="N206" s="168" t="s">
        <v>40</v>
      </c>
      <c r="P206" s="149">
        <f t="shared" si="41"/>
        <v>0</v>
      </c>
      <c r="Q206" s="149">
        <v>5.0000000000000001E-3</v>
      </c>
      <c r="R206" s="149">
        <f t="shared" si="42"/>
        <v>6.9999999999999993E-3</v>
      </c>
      <c r="S206" s="149">
        <v>0</v>
      </c>
      <c r="T206" s="150">
        <f t="shared" si="43"/>
        <v>0</v>
      </c>
      <c r="AR206" s="151" t="s">
        <v>442</v>
      </c>
      <c r="AT206" s="151" t="s">
        <v>644</v>
      </c>
      <c r="AU206" s="151" t="s">
        <v>86</v>
      </c>
      <c r="AY206" s="13" t="s">
        <v>314</v>
      </c>
      <c r="BE206" s="152">
        <f t="shared" si="44"/>
        <v>0</v>
      </c>
      <c r="BF206" s="152">
        <f t="shared" si="45"/>
        <v>0</v>
      </c>
      <c r="BG206" s="152">
        <f t="shared" si="46"/>
        <v>0</v>
      </c>
      <c r="BH206" s="152">
        <f t="shared" si="47"/>
        <v>0</v>
      </c>
      <c r="BI206" s="152">
        <f t="shared" si="48"/>
        <v>0</v>
      </c>
      <c r="BJ206" s="13" t="s">
        <v>86</v>
      </c>
      <c r="BK206" s="152">
        <f t="shared" si="49"/>
        <v>0</v>
      </c>
      <c r="BL206" s="13" t="s">
        <v>378</v>
      </c>
      <c r="BM206" s="151" t="s">
        <v>3871</v>
      </c>
    </row>
    <row r="207" spans="2:65" s="1" customFormat="1" ht="16.5" customHeight="1">
      <c r="B207" s="28"/>
      <c r="C207" s="139" t="s">
        <v>532</v>
      </c>
      <c r="D207" s="139" t="s">
        <v>316</v>
      </c>
      <c r="E207" s="140" t="s">
        <v>3872</v>
      </c>
      <c r="F207" s="141" t="s">
        <v>3873</v>
      </c>
      <c r="G207" s="142" t="s">
        <v>376</v>
      </c>
      <c r="H207" s="143">
        <v>9.6</v>
      </c>
      <c r="I207" s="144"/>
      <c r="J207" s="145">
        <f t="shared" si="40"/>
        <v>0</v>
      </c>
      <c r="K207" s="146"/>
      <c r="L207" s="28"/>
      <c r="M207" s="147" t="s">
        <v>1</v>
      </c>
      <c r="N207" s="148" t="s">
        <v>40</v>
      </c>
      <c r="P207" s="149">
        <f t="shared" si="41"/>
        <v>0</v>
      </c>
      <c r="Q207" s="149">
        <v>3.3E-4</v>
      </c>
      <c r="R207" s="149">
        <f t="shared" si="42"/>
        <v>3.1679999999999998E-3</v>
      </c>
      <c r="S207" s="149">
        <v>0</v>
      </c>
      <c r="T207" s="150">
        <f t="shared" si="43"/>
        <v>0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 t="shared" si="44"/>
        <v>0</v>
      </c>
      <c r="BF207" s="152">
        <f t="shared" si="45"/>
        <v>0</v>
      </c>
      <c r="BG207" s="152">
        <f t="shared" si="46"/>
        <v>0</v>
      </c>
      <c r="BH207" s="152">
        <f t="shared" si="47"/>
        <v>0</v>
      </c>
      <c r="BI207" s="152">
        <f t="shared" si="48"/>
        <v>0</v>
      </c>
      <c r="BJ207" s="13" t="s">
        <v>86</v>
      </c>
      <c r="BK207" s="152">
        <f t="shared" si="49"/>
        <v>0</v>
      </c>
      <c r="BL207" s="13" t="s">
        <v>378</v>
      </c>
      <c r="BM207" s="151" t="s">
        <v>3874</v>
      </c>
    </row>
    <row r="208" spans="2:65" s="1" customFormat="1" ht="24.2" customHeight="1">
      <c r="B208" s="28"/>
      <c r="C208" s="158" t="s">
        <v>538</v>
      </c>
      <c r="D208" s="158" t="s">
        <v>644</v>
      </c>
      <c r="E208" s="159" t="s">
        <v>3875</v>
      </c>
      <c r="F208" s="160" t="s">
        <v>3876</v>
      </c>
      <c r="G208" s="161" t="s">
        <v>376</v>
      </c>
      <c r="H208" s="162">
        <v>9.6</v>
      </c>
      <c r="I208" s="163"/>
      <c r="J208" s="164">
        <f t="shared" si="40"/>
        <v>0</v>
      </c>
      <c r="K208" s="165"/>
      <c r="L208" s="166"/>
      <c r="M208" s="167" t="s">
        <v>1</v>
      </c>
      <c r="N208" s="168" t="s">
        <v>40</v>
      </c>
      <c r="P208" s="149">
        <f t="shared" si="41"/>
        <v>0</v>
      </c>
      <c r="Q208" s="149">
        <v>1.3500000000000001E-3</v>
      </c>
      <c r="R208" s="149">
        <f t="shared" si="42"/>
        <v>1.2960000000000001E-2</v>
      </c>
      <c r="S208" s="149">
        <v>0</v>
      </c>
      <c r="T208" s="150">
        <f t="shared" si="43"/>
        <v>0</v>
      </c>
      <c r="AR208" s="151" t="s">
        <v>442</v>
      </c>
      <c r="AT208" s="151" t="s">
        <v>644</v>
      </c>
      <c r="AU208" s="151" t="s">
        <v>86</v>
      </c>
      <c r="AY208" s="13" t="s">
        <v>314</v>
      </c>
      <c r="BE208" s="152">
        <f t="shared" si="44"/>
        <v>0</v>
      </c>
      <c r="BF208" s="152">
        <f t="shared" si="45"/>
        <v>0</v>
      </c>
      <c r="BG208" s="152">
        <f t="shared" si="46"/>
        <v>0</v>
      </c>
      <c r="BH208" s="152">
        <f t="shared" si="47"/>
        <v>0</v>
      </c>
      <c r="BI208" s="152">
        <f t="shared" si="48"/>
        <v>0</v>
      </c>
      <c r="BJ208" s="13" t="s">
        <v>86</v>
      </c>
      <c r="BK208" s="152">
        <f t="shared" si="49"/>
        <v>0</v>
      </c>
      <c r="BL208" s="13" t="s">
        <v>378</v>
      </c>
      <c r="BM208" s="151" t="s">
        <v>3877</v>
      </c>
    </row>
    <row r="209" spans="2:65" s="1" customFormat="1" ht="49.15" customHeight="1">
      <c r="B209" s="28"/>
      <c r="C209" s="139" t="s">
        <v>542</v>
      </c>
      <c r="D209" s="139" t="s">
        <v>316</v>
      </c>
      <c r="E209" s="140" t="s">
        <v>3878</v>
      </c>
      <c r="F209" s="141" t="s">
        <v>3879</v>
      </c>
      <c r="G209" s="142" t="s">
        <v>1370</v>
      </c>
      <c r="H209" s="143">
        <v>1</v>
      </c>
      <c r="I209" s="144"/>
      <c r="J209" s="145">
        <f t="shared" si="40"/>
        <v>0</v>
      </c>
      <c r="K209" s="146"/>
      <c r="L209" s="28"/>
      <c r="M209" s="147" t="s">
        <v>1</v>
      </c>
      <c r="N209" s="148" t="s">
        <v>40</v>
      </c>
      <c r="P209" s="149">
        <f t="shared" si="41"/>
        <v>0</v>
      </c>
      <c r="Q209" s="149">
        <v>1.2E-2</v>
      </c>
      <c r="R209" s="149">
        <f t="shared" si="42"/>
        <v>1.2E-2</v>
      </c>
      <c r="S209" s="149">
        <v>0</v>
      </c>
      <c r="T209" s="150">
        <f t="shared" si="43"/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 t="shared" si="44"/>
        <v>0</v>
      </c>
      <c r="BF209" s="152">
        <f t="shared" si="45"/>
        <v>0</v>
      </c>
      <c r="BG209" s="152">
        <f t="shared" si="46"/>
        <v>0</v>
      </c>
      <c r="BH209" s="152">
        <f t="shared" si="47"/>
        <v>0</v>
      </c>
      <c r="BI209" s="152">
        <f t="shared" si="48"/>
        <v>0</v>
      </c>
      <c r="BJ209" s="13" t="s">
        <v>86</v>
      </c>
      <c r="BK209" s="152">
        <f t="shared" si="49"/>
        <v>0</v>
      </c>
      <c r="BL209" s="13" t="s">
        <v>378</v>
      </c>
      <c r="BM209" s="151" t="s">
        <v>3880</v>
      </c>
    </row>
    <row r="210" spans="2:65" s="1" customFormat="1" ht="24.2" customHeight="1">
      <c r="B210" s="28"/>
      <c r="C210" s="139" t="s">
        <v>548</v>
      </c>
      <c r="D210" s="139" t="s">
        <v>316</v>
      </c>
      <c r="E210" s="140" t="s">
        <v>1382</v>
      </c>
      <c r="F210" s="141" t="s">
        <v>1383</v>
      </c>
      <c r="G210" s="142" t="s">
        <v>555</v>
      </c>
      <c r="H210" s="143">
        <v>437.51</v>
      </c>
      <c r="I210" s="144"/>
      <c r="J210" s="145">
        <f t="shared" si="40"/>
        <v>0</v>
      </c>
      <c r="K210" s="146"/>
      <c r="L210" s="28"/>
      <c r="M210" s="147" t="s">
        <v>1</v>
      </c>
      <c r="N210" s="148" t="s">
        <v>40</v>
      </c>
      <c r="P210" s="149">
        <f t="shared" si="41"/>
        <v>0</v>
      </c>
      <c r="Q210" s="149">
        <v>6.0000000000000002E-5</v>
      </c>
      <c r="R210" s="149">
        <f t="shared" si="42"/>
        <v>2.6250599999999999E-2</v>
      </c>
      <c r="S210" s="149">
        <v>0</v>
      </c>
      <c r="T210" s="150">
        <f t="shared" si="43"/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 t="shared" si="44"/>
        <v>0</v>
      </c>
      <c r="BF210" s="152">
        <f t="shared" si="45"/>
        <v>0</v>
      </c>
      <c r="BG210" s="152">
        <f t="shared" si="46"/>
        <v>0</v>
      </c>
      <c r="BH210" s="152">
        <f t="shared" si="47"/>
        <v>0</v>
      </c>
      <c r="BI210" s="152">
        <f t="shared" si="48"/>
        <v>0</v>
      </c>
      <c r="BJ210" s="13" t="s">
        <v>86</v>
      </c>
      <c r="BK210" s="152">
        <f t="shared" si="49"/>
        <v>0</v>
      </c>
      <c r="BL210" s="13" t="s">
        <v>378</v>
      </c>
      <c r="BM210" s="151" t="s">
        <v>3881</v>
      </c>
    </row>
    <row r="211" spans="2:65" s="1" customFormat="1" ht="24.2" customHeight="1">
      <c r="B211" s="28"/>
      <c r="C211" s="139" t="s">
        <v>552</v>
      </c>
      <c r="D211" s="139" t="s">
        <v>316</v>
      </c>
      <c r="E211" s="140" t="s">
        <v>1385</v>
      </c>
      <c r="F211" s="141" t="s">
        <v>1386</v>
      </c>
      <c r="G211" s="142" t="s">
        <v>555</v>
      </c>
      <c r="H211" s="143">
        <v>510.24</v>
      </c>
      <c r="I211" s="144"/>
      <c r="J211" s="145">
        <f t="shared" si="40"/>
        <v>0</v>
      </c>
      <c r="K211" s="146"/>
      <c r="L211" s="28"/>
      <c r="M211" s="147" t="s">
        <v>1</v>
      </c>
      <c r="N211" s="148" t="s">
        <v>40</v>
      </c>
      <c r="P211" s="149">
        <f t="shared" si="41"/>
        <v>0</v>
      </c>
      <c r="Q211" s="149">
        <v>6.0000000000000002E-5</v>
      </c>
      <c r="R211" s="149">
        <f t="shared" si="42"/>
        <v>3.06144E-2</v>
      </c>
      <c r="S211" s="149">
        <v>0</v>
      </c>
      <c r="T211" s="150">
        <f t="shared" si="43"/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 t="shared" si="44"/>
        <v>0</v>
      </c>
      <c r="BF211" s="152">
        <f t="shared" si="45"/>
        <v>0</v>
      </c>
      <c r="BG211" s="152">
        <f t="shared" si="46"/>
        <v>0</v>
      </c>
      <c r="BH211" s="152">
        <f t="shared" si="47"/>
        <v>0</v>
      </c>
      <c r="BI211" s="152">
        <f t="shared" si="48"/>
        <v>0</v>
      </c>
      <c r="BJ211" s="13" t="s">
        <v>86</v>
      </c>
      <c r="BK211" s="152">
        <f t="shared" si="49"/>
        <v>0</v>
      </c>
      <c r="BL211" s="13" t="s">
        <v>378</v>
      </c>
      <c r="BM211" s="151" t="s">
        <v>3882</v>
      </c>
    </row>
    <row r="212" spans="2:65" s="1" customFormat="1" ht="24.2" customHeight="1">
      <c r="B212" s="28"/>
      <c r="C212" s="139" t="s">
        <v>559</v>
      </c>
      <c r="D212" s="139" t="s">
        <v>316</v>
      </c>
      <c r="E212" s="140" t="s">
        <v>1388</v>
      </c>
      <c r="F212" s="141" t="s">
        <v>1389</v>
      </c>
      <c r="G212" s="142" t="s">
        <v>555</v>
      </c>
      <c r="H212" s="143">
        <v>537.88</v>
      </c>
      <c r="I212" s="144"/>
      <c r="J212" s="145">
        <f t="shared" si="40"/>
        <v>0</v>
      </c>
      <c r="K212" s="146"/>
      <c r="L212" s="28"/>
      <c r="M212" s="147" t="s">
        <v>1</v>
      </c>
      <c r="N212" s="148" t="s">
        <v>40</v>
      </c>
      <c r="P212" s="149">
        <f t="shared" si="41"/>
        <v>0</v>
      </c>
      <c r="Q212" s="149">
        <v>5.0000000000000002E-5</v>
      </c>
      <c r="R212" s="149">
        <f t="shared" si="42"/>
        <v>2.6894000000000001E-2</v>
      </c>
      <c r="S212" s="149">
        <v>0</v>
      </c>
      <c r="T212" s="150">
        <f t="shared" si="43"/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 t="shared" si="44"/>
        <v>0</v>
      </c>
      <c r="BF212" s="152">
        <f t="shared" si="45"/>
        <v>0</v>
      </c>
      <c r="BG212" s="152">
        <f t="shared" si="46"/>
        <v>0</v>
      </c>
      <c r="BH212" s="152">
        <f t="shared" si="47"/>
        <v>0</v>
      </c>
      <c r="BI212" s="152">
        <f t="shared" si="48"/>
        <v>0</v>
      </c>
      <c r="BJ212" s="13" t="s">
        <v>86</v>
      </c>
      <c r="BK212" s="152">
        <f t="shared" si="49"/>
        <v>0</v>
      </c>
      <c r="BL212" s="13" t="s">
        <v>378</v>
      </c>
      <c r="BM212" s="151" t="s">
        <v>3883</v>
      </c>
    </row>
    <row r="213" spans="2:65" s="1" customFormat="1" ht="24.2" customHeight="1">
      <c r="B213" s="28"/>
      <c r="C213" s="139" t="s">
        <v>563</v>
      </c>
      <c r="D213" s="139" t="s">
        <v>316</v>
      </c>
      <c r="E213" s="140" t="s">
        <v>1392</v>
      </c>
      <c r="F213" s="141" t="s">
        <v>1393</v>
      </c>
      <c r="G213" s="142" t="s">
        <v>555</v>
      </c>
      <c r="H213" s="143">
        <v>741.55</v>
      </c>
      <c r="I213" s="144"/>
      <c r="J213" s="145">
        <f t="shared" si="40"/>
        <v>0</v>
      </c>
      <c r="K213" s="146"/>
      <c r="L213" s="28"/>
      <c r="M213" s="147" t="s">
        <v>1</v>
      </c>
      <c r="N213" s="148" t="s">
        <v>40</v>
      </c>
      <c r="P213" s="149">
        <f t="shared" si="41"/>
        <v>0</v>
      </c>
      <c r="Q213" s="149">
        <v>5.0000000000000002E-5</v>
      </c>
      <c r="R213" s="149">
        <f t="shared" si="42"/>
        <v>3.7077499999999999E-2</v>
      </c>
      <c r="S213" s="149">
        <v>0</v>
      </c>
      <c r="T213" s="150">
        <f t="shared" si="43"/>
        <v>0</v>
      </c>
      <c r="AR213" s="151" t="s">
        <v>378</v>
      </c>
      <c r="AT213" s="151" t="s">
        <v>316</v>
      </c>
      <c r="AU213" s="151" t="s">
        <v>86</v>
      </c>
      <c r="AY213" s="13" t="s">
        <v>314</v>
      </c>
      <c r="BE213" s="152">
        <f t="shared" si="44"/>
        <v>0</v>
      </c>
      <c r="BF213" s="152">
        <f t="shared" si="45"/>
        <v>0</v>
      </c>
      <c r="BG213" s="152">
        <f t="shared" si="46"/>
        <v>0</v>
      </c>
      <c r="BH213" s="152">
        <f t="shared" si="47"/>
        <v>0</v>
      </c>
      <c r="BI213" s="152">
        <f t="shared" si="48"/>
        <v>0</v>
      </c>
      <c r="BJ213" s="13" t="s">
        <v>86</v>
      </c>
      <c r="BK213" s="152">
        <f t="shared" si="49"/>
        <v>0</v>
      </c>
      <c r="BL213" s="13" t="s">
        <v>378</v>
      </c>
      <c r="BM213" s="151" t="s">
        <v>3884</v>
      </c>
    </row>
    <row r="214" spans="2:65" s="1" customFormat="1" ht="24.2" customHeight="1">
      <c r="B214" s="28"/>
      <c r="C214" s="139" t="s">
        <v>569</v>
      </c>
      <c r="D214" s="139" t="s">
        <v>316</v>
      </c>
      <c r="E214" s="140" t="s">
        <v>3885</v>
      </c>
      <c r="F214" s="141" t="s">
        <v>3886</v>
      </c>
      <c r="G214" s="142" t="s">
        <v>555</v>
      </c>
      <c r="H214" s="143">
        <v>897.88</v>
      </c>
      <c r="I214" s="144"/>
      <c r="J214" s="145">
        <f t="shared" si="40"/>
        <v>0</v>
      </c>
      <c r="K214" s="146"/>
      <c r="L214" s="28"/>
      <c r="M214" s="147" t="s">
        <v>1</v>
      </c>
      <c r="N214" s="148" t="s">
        <v>40</v>
      </c>
      <c r="P214" s="149">
        <f t="shared" si="41"/>
        <v>0</v>
      </c>
      <c r="Q214" s="149">
        <v>5.0000000000000002E-5</v>
      </c>
      <c r="R214" s="149">
        <f t="shared" si="42"/>
        <v>4.4894000000000003E-2</v>
      </c>
      <c r="S214" s="149">
        <v>0</v>
      </c>
      <c r="T214" s="150">
        <f t="shared" si="43"/>
        <v>0</v>
      </c>
      <c r="AR214" s="151" t="s">
        <v>378</v>
      </c>
      <c r="AT214" s="151" t="s">
        <v>316</v>
      </c>
      <c r="AU214" s="151" t="s">
        <v>86</v>
      </c>
      <c r="AY214" s="13" t="s">
        <v>314</v>
      </c>
      <c r="BE214" s="152">
        <f t="shared" si="44"/>
        <v>0</v>
      </c>
      <c r="BF214" s="152">
        <f t="shared" si="45"/>
        <v>0</v>
      </c>
      <c r="BG214" s="152">
        <f t="shared" si="46"/>
        <v>0</v>
      </c>
      <c r="BH214" s="152">
        <f t="shared" si="47"/>
        <v>0</v>
      </c>
      <c r="BI214" s="152">
        <f t="shared" si="48"/>
        <v>0</v>
      </c>
      <c r="BJ214" s="13" t="s">
        <v>86</v>
      </c>
      <c r="BK214" s="152">
        <f t="shared" si="49"/>
        <v>0</v>
      </c>
      <c r="BL214" s="13" t="s">
        <v>378</v>
      </c>
      <c r="BM214" s="151" t="s">
        <v>3887</v>
      </c>
    </row>
    <row r="215" spans="2:65" s="1" customFormat="1" ht="24.2" customHeight="1">
      <c r="B215" s="28"/>
      <c r="C215" s="139" t="s">
        <v>573</v>
      </c>
      <c r="D215" s="139" t="s">
        <v>316</v>
      </c>
      <c r="E215" s="140" t="s">
        <v>3888</v>
      </c>
      <c r="F215" s="141" t="s">
        <v>3889</v>
      </c>
      <c r="G215" s="142" t="s">
        <v>555</v>
      </c>
      <c r="H215" s="143">
        <v>872.11</v>
      </c>
      <c r="I215" s="144"/>
      <c r="J215" s="145">
        <f t="shared" si="40"/>
        <v>0</v>
      </c>
      <c r="K215" s="146"/>
      <c r="L215" s="28"/>
      <c r="M215" s="147" t="s">
        <v>1</v>
      </c>
      <c r="N215" s="148" t="s">
        <v>40</v>
      </c>
      <c r="P215" s="149">
        <f t="shared" si="41"/>
        <v>0</v>
      </c>
      <c r="Q215" s="149">
        <v>5.0000000000000002E-5</v>
      </c>
      <c r="R215" s="149">
        <f t="shared" si="42"/>
        <v>4.3605500000000005E-2</v>
      </c>
      <c r="S215" s="149">
        <v>0</v>
      </c>
      <c r="T215" s="150">
        <f t="shared" si="43"/>
        <v>0</v>
      </c>
      <c r="AR215" s="151" t="s">
        <v>378</v>
      </c>
      <c r="AT215" s="151" t="s">
        <v>316</v>
      </c>
      <c r="AU215" s="151" t="s">
        <v>86</v>
      </c>
      <c r="AY215" s="13" t="s">
        <v>314</v>
      </c>
      <c r="BE215" s="152">
        <f t="shared" si="44"/>
        <v>0</v>
      </c>
      <c r="BF215" s="152">
        <f t="shared" si="45"/>
        <v>0</v>
      </c>
      <c r="BG215" s="152">
        <f t="shared" si="46"/>
        <v>0</v>
      </c>
      <c r="BH215" s="152">
        <f t="shared" si="47"/>
        <v>0</v>
      </c>
      <c r="BI215" s="152">
        <f t="shared" si="48"/>
        <v>0</v>
      </c>
      <c r="BJ215" s="13" t="s">
        <v>86</v>
      </c>
      <c r="BK215" s="152">
        <f t="shared" si="49"/>
        <v>0</v>
      </c>
      <c r="BL215" s="13" t="s">
        <v>378</v>
      </c>
      <c r="BM215" s="151" t="s">
        <v>3890</v>
      </c>
    </row>
    <row r="216" spans="2:65" s="1" customFormat="1" ht="24.2" customHeight="1">
      <c r="B216" s="28"/>
      <c r="C216" s="139" t="s">
        <v>1391</v>
      </c>
      <c r="D216" s="139" t="s">
        <v>316</v>
      </c>
      <c r="E216" s="140" t="s">
        <v>1400</v>
      </c>
      <c r="F216" s="141" t="s">
        <v>1401</v>
      </c>
      <c r="G216" s="142" t="s">
        <v>555</v>
      </c>
      <c r="H216" s="143">
        <v>437.51</v>
      </c>
      <c r="I216" s="144"/>
      <c r="J216" s="145">
        <f t="shared" si="40"/>
        <v>0</v>
      </c>
      <c r="K216" s="146"/>
      <c r="L216" s="28"/>
      <c r="M216" s="147" t="s">
        <v>1</v>
      </c>
      <c r="N216" s="148" t="s">
        <v>40</v>
      </c>
      <c r="P216" s="149">
        <f t="shared" si="41"/>
        <v>0</v>
      </c>
      <c r="Q216" s="149">
        <v>0</v>
      </c>
      <c r="R216" s="149">
        <f t="shared" si="42"/>
        <v>0</v>
      </c>
      <c r="S216" s="149">
        <v>0</v>
      </c>
      <c r="T216" s="150">
        <f t="shared" si="43"/>
        <v>0</v>
      </c>
      <c r="AR216" s="151" t="s">
        <v>378</v>
      </c>
      <c r="AT216" s="151" t="s">
        <v>316</v>
      </c>
      <c r="AU216" s="151" t="s">
        <v>86</v>
      </c>
      <c r="AY216" s="13" t="s">
        <v>314</v>
      </c>
      <c r="BE216" s="152">
        <f t="shared" si="44"/>
        <v>0</v>
      </c>
      <c r="BF216" s="152">
        <f t="shared" si="45"/>
        <v>0</v>
      </c>
      <c r="BG216" s="152">
        <f t="shared" si="46"/>
        <v>0</v>
      </c>
      <c r="BH216" s="152">
        <f t="shared" si="47"/>
        <v>0</v>
      </c>
      <c r="BI216" s="152">
        <f t="shared" si="48"/>
        <v>0</v>
      </c>
      <c r="BJ216" s="13" t="s">
        <v>86</v>
      </c>
      <c r="BK216" s="152">
        <f t="shared" si="49"/>
        <v>0</v>
      </c>
      <c r="BL216" s="13" t="s">
        <v>378</v>
      </c>
      <c r="BM216" s="151" t="s">
        <v>3891</v>
      </c>
    </row>
    <row r="217" spans="2:65" s="1" customFormat="1" ht="33" customHeight="1">
      <c r="B217" s="28"/>
      <c r="C217" s="139" t="s">
        <v>1395</v>
      </c>
      <c r="D217" s="139" t="s">
        <v>316</v>
      </c>
      <c r="E217" s="140" t="s">
        <v>1403</v>
      </c>
      <c r="F217" s="141" t="s">
        <v>1404</v>
      </c>
      <c r="G217" s="142" t="s">
        <v>555</v>
      </c>
      <c r="H217" s="143">
        <v>510.24</v>
      </c>
      <c r="I217" s="144"/>
      <c r="J217" s="145">
        <f t="shared" si="40"/>
        <v>0</v>
      </c>
      <c r="K217" s="146"/>
      <c r="L217" s="28"/>
      <c r="M217" s="147" t="s">
        <v>1</v>
      </c>
      <c r="N217" s="148" t="s">
        <v>40</v>
      </c>
      <c r="P217" s="149">
        <f t="shared" si="41"/>
        <v>0</v>
      </c>
      <c r="Q217" s="149">
        <v>0</v>
      </c>
      <c r="R217" s="149">
        <f t="shared" si="42"/>
        <v>0</v>
      </c>
      <c r="S217" s="149">
        <v>0</v>
      </c>
      <c r="T217" s="150">
        <f t="shared" si="43"/>
        <v>0</v>
      </c>
      <c r="AR217" s="151" t="s">
        <v>378</v>
      </c>
      <c r="AT217" s="151" t="s">
        <v>316</v>
      </c>
      <c r="AU217" s="151" t="s">
        <v>86</v>
      </c>
      <c r="AY217" s="13" t="s">
        <v>314</v>
      </c>
      <c r="BE217" s="152">
        <f t="shared" si="44"/>
        <v>0</v>
      </c>
      <c r="BF217" s="152">
        <f t="shared" si="45"/>
        <v>0</v>
      </c>
      <c r="BG217" s="152">
        <f t="shared" si="46"/>
        <v>0</v>
      </c>
      <c r="BH217" s="152">
        <f t="shared" si="47"/>
        <v>0</v>
      </c>
      <c r="BI217" s="152">
        <f t="shared" si="48"/>
        <v>0</v>
      </c>
      <c r="BJ217" s="13" t="s">
        <v>86</v>
      </c>
      <c r="BK217" s="152">
        <f t="shared" si="49"/>
        <v>0</v>
      </c>
      <c r="BL217" s="13" t="s">
        <v>378</v>
      </c>
      <c r="BM217" s="151" t="s">
        <v>3892</v>
      </c>
    </row>
    <row r="218" spans="2:65" s="1" customFormat="1" ht="33" customHeight="1">
      <c r="B218" s="28"/>
      <c r="C218" s="139" t="s">
        <v>1399</v>
      </c>
      <c r="D218" s="139" t="s">
        <v>316</v>
      </c>
      <c r="E218" s="140" t="s">
        <v>1406</v>
      </c>
      <c r="F218" s="141" t="s">
        <v>1407</v>
      </c>
      <c r="G218" s="142" t="s">
        <v>555</v>
      </c>
      <c r="H218" s="143">
        <v>3049.42</v>
      </c>
      <c r="I218" s="144"/>
      <c r="J218" s="145">
        <f t="shared" si="40"/>
        <v>0</v>
      </c>
      <c r="K218" s="146"/>
      <c r="L218" s="28"/>
      <c r="M218" s="147" t="s">
        <v>1</v>
      </c>
      <c r="N218" s="148" t="s">
        <v>40</v>
      </c>
      <c r="P218" s="149">
        <f t="shared" si="41"/>
        <v>0</v>
      </c>
      <c r="Q218" s="149">
        <v>0</v>
      </c>
      <c r="R218" s="149">
        <f t="shared" si="42"/>
        <v>0</v>
      </c>
      <c r="S218" s="149">
        <v>0</v>
      </c>
      <c r="T218" s="150">
        <f t="shared" si="43"/>
        <v>0</v>
      </c>
      <c r="AR218" s="151" t="s">
        <v>378</v>
      </c>
      <c r="AT218" s="151" t="s">
        <v>316</v>
      </c>
      <c r="AU218" s="151" t="s">
        <v>86</v>
      </c>
      <c r="AY218" s="13" t="s">
        <v>314</v>
      </c>
      <c r="BE218" s="152">
        <f t="shared" si="44"/>
        <v>0</v>
      </c>
      <c r="BF218" s="152">
        <f t="shared" si="45"/>
        <v>0</v>
      </c>
      <c r="BG218" s="152">
        <f t="shared" si="46"/>
        <v>0</v>
      </c>
      <c r="BH218" s="152">
        <f t="shared" si="47"/>
        <v>0</v>
      </c>
      <c r="BI218" s="152">
        <f t="shared" si="48"/>
        <v>0</v>
      </c>
      <c r="BJ218" s="13" t="s">
        <v>86</v>
      </c>
      <c r="BK218" s="152">
        <f t="shared" si="49"/>
        <v>0</v>
      </c>
      <c r="BL218" s="13" t="s">
        <v>378</v>
      </c>
      <c r="BM218" s="151" t="s">
        <v>3893</v>
      </c>
    </row>
    <row r="219" spans="2:65" s="1" customFormat="1" ht="16.5" customHeight="1">
      <c r="B219" s="28"/>
      <c r="C219" s="158" t="s">
        <v>1198</v>
      </c>
      <c r="D219" s="158" t="s">
        <v>644</v>
      </c>
      <c r="E219" s="159" t="s">
        <v>1409</v>
      </c>
      <c r="F219" s="160" t="s">
        <v>1410</v>
      </c>
      <c r="G219" s="161" t="s">
        <v>333</v>
      </c>
      <c r="H219" s="162">
        <v>4.5510000000000002</v>
      </c>
      <c r="I219" s="163"/>
      <c r="J219" s="164">
        <f t="shared" si="40"/>
        <v>0</v>
      </c>
      <c r="K219" s="165"/>
      <c r="L219" s="166"/>
      <c r="M219" s="167" t="s">
        <v>1</v>
      </c>
      <c r="N219" s="168" t="s">
        <v>40</v>
      </c>
      <c r="P219" s="149">
        <f t="shared" si="41"/>
        <v>0</v>
      </c>
      <c r="Q219" s="149">
        <v>1</v>
      </c>
      <c r="R219" s="149">
        <f t="shared" si="42"/>
        <v>4.5510000000000002</v>
      </c>
      <c r="S219" s="149">
        <v>0</v>
      </c>
      <c r="T219" s="150">
        <f t="shared" si="43"/>
        <v>0</v>
      </c>
      <c r="AR219" s="151" t="s">
        <v>442</v>
      </c>
      <c r="AT219" s="151" t="s">
        <v>644</v>
      </c>
      <c r="AU219" s="151" t="s">
        <v>86</v>
      </c>
      <c r="AY219" s="13" t="s">
        <v>314</v>
      </c>
      <c r="BE219" s="152">
        <f t="shared" si="44"/>
        <v>0</v>
      </c>
      <c r="BF219" s="152">
        <f t="shared" si="45"/>
        <v>0</v>
      </c>
      <c r="BG219" s="152">
        <f t="shared" si="46"/>
        <v>0</v>
      </c>
      <c r="BH219" s="152">
        <f t="shared" si="47"/>
        <v>0</v>
      </c>
      <c r="BI219" s="152">
        <f t="shared" si="48"/>
        <v>0</v>
      </c>
      <c r="BJ219" s="13" t="s">
        <v>86</v>
      </c>
      <c r="BK219" s="152">
        <f t="shared" si="49"/>
        <v>0</v>
      </c>
      <c r="BL219" s="13" t="s">
        <v>378</v>
      </c>
      <c r="BM219" s="151" t="s">
        <v>3894</v>
      </c>
    </row>
    <row r="220" spans="2:65" s="1" customFormat="1" ht="24.2" customHeight="1">
      <c r="B220" s="28"/>
      <c r="C220" s="158" t="s">
        <v>1202</v>
      </c>
      <c r="D220" s="158" t="s">
        <v>644</v>
      </c>
      <c r="E220" s="159" t="s">
        <v>1415</v>
      </c>
      <c r="F220" s="160" t="s">
        <v>1416</v>
      </c>
      <c r="G220" s="161" t="s">
        <v>333</v>
      </c>
      <c r="H220" s="162">
        <v>4.3999999999999997E-2</v>
      </c>
      <c r="I220" s="163"/>
      <c r="J220" s="164">
        <f t="shared" si="40"/>
        <v>0</v>
      </c>
      <c r="K220" s="165"/>
      <c r="L220" s="166"/>
      <c r="M220" s="167" t="s">
        <v>1</v>
      </c>
      <c r="N220" s="168" t="s">
        <v>40</v>
      </c>
      <c r="P220" s="149">
        <f t="shared" si="41"/>
        <v>0</v>
      </c>
      <c r="Q220" s="149">
        <v>1</v>
      </c>
      <c r="R220" s="149">
        <f t="shared" si="42"/>
        <v>4.3999999999999997E-2</v>
      </c>
      <c r="S220" s="149">
        <v>0</v>
      </c>
      <c r="T220" s="150">
        <f t="shared" si="43"/>
        <v>0</v>
      </c>
      <c r="AR220" s="151" t="s">
        <v>442</v>
      </c>
      <c r="AT220" s="151" t="s">
        <v>644</v>
      </c>
      <c r="AU220" s="151" t="s">
        <v>86</v>
      </c>
      <c r="AY220" s="13" t="s">
        <v>314</v>
      </c>
      <c r="BE220" s="152">
        <f t="shared" si="44"/>
        <v>0</v>
      </c>
      <c r="BF220" s="152">
        <f t="shared" si="45"/>
        <v>0</v>
      </c>
      <c r="BG220" s="152">
        <f t="shared" si="46"/>
        <v>0</v>
      </c>
      <c r="BH220" s="152">
        <f t="shared" si="47"/>
        <v>0</v>
      </c>
      <c r="BI220" s="152">
        <f t="shared" si="48"/>
        <v>0</v>
      </c>
      <c r="BJ220" s="13" t="s">
        <v>86</v>
      </c>
      <c r="BK220" s="152">
        <f t="shared" si="49"/>
        <v>0</v>
      </c>
      <c r="BL220" s="13" t="s">
        <v>378</v>
      </c>
      <c r="BM220" s="151" t="s">
        <v>3895</v>
      </c>
    </row>
    <row r="221" spans="2:65" s="1" customFormat="1" ht="24.2" customHeight="1">
      <c r="B221" s="28"/>
      <c r="C221" s="158" t="s">
        <v>1206</v>
      </c>
      <c r="D221" s="158" t="s">
        <v>644</v>
      </c>
      <c r="E221" s="159" t="s">
        <v>1412</v>
      </c>
      <c r="F221" s="160" t="s">
        <v>1413</v>
      </c>
      <c r="G221" s="161" t="s">
        <v>333</v>
      </c>
      <c r="H221" s="162">
        <v>2E-3</v>
      </c>
      <c r="I221" s="163"/>
      <c r="J221" s="164">
        <f t="shared" si="40"/>
        <v>0</v>
      </c>
      <c r="K221" s="165"/>
      <c r="L221" s="166"/>
      <c r="M221" s="167" t="s">
        <v>1</v>
      </c>
      <c r="N221" s="168" t="s">
        <v>40</v>
      </c>
      <c r="P221" s="149">
        <f t="shared" si="41"/>
        <v>0</v>
      </c>
      <c r="Q221" s="149">
        <v>1</v>
      </c>
      <c r="R221" s="149">
        <f t="shared" si="42"/>
        <v>2E-3</v>
      </c>
      <c r="S221" s="149">
        <v>0</v>
      </c>
      <c r="T221" s="150">
        <f t="shared" si="43"/>
        <v>0</v>
      </c>
      <c r="AR221" s="151" t="s">
        <v>442</v>
      </c>
      <c r="AT221" s="151" t="s">
        <v>644</v>
      </c>
      <c r="AU221" s="151" t="s">
        <v>86</v>
      </c>
      <c r="AY221" s="13" t="s">
        <v>314</v>
      </c>
      <c r="BE221" s="152">
        <f t="shared" si="44"/>
        <v>0</v>
      </c>
      <c r="BF221" s="152">
        <f t="shared" si="45"/>
        <v>0</v>
      </c>
      <c r="BG221" s="152">
        <f t="shared" si="46"/>
        <v>0</v>
      </c>
      <c r="BH221" s="152">
        <f t="shared" si="47"/>
        <v>0</v>
      </c>
      <c r="BI221" s="152">
        <f t="shared" si="48"/>
        <v>0</v>
      </c>
      <c r="BJ221" s="13" t="s">
        <v>86</v>
      </c>
      <c r="BK221" s="152">
        <f t="shared" si="49"/>
        <v>0</v>
      </c>
      <c r="BL221" s="13" t="s">
        <v>378</v>
      </c>
      <c r="BM221" s="151" t="s">
        <v>3896</v>
      </c>
    </row>
    <row r="222" spans="2:65" s="1" customFormat="1" ht="24.2" customHeight="1">
      <c r="B222" s="28"/>
      <c r="C222" s="139" t="s">
        <v>1210</v>
      </c>
      <c r="D222" s="139" t="s">
        <v>316</v>
      </c>
      <c r="E222" s="140" t="s">
        <v>1418</v>
      </c>
      <c r="F222" s="141" t="s">
        <v>1419</v>
      </c>
      <c r="G222" s="142" t="s">
        <v>555</v>
      </c>
      <c r="H222" s="143">
        <v>3997.17</v>
      </c>
      <c r="I222" s="144"/>
      <c r="J222" s="145">
        <f t="shared" si="40"/>
        <v>0</v>
      </c>
      <c r="K222" s="146"/>
      <c r="L222" s="28"/>
      <c r="M222" s="147" t="s">
        <v>1</v>
      </c>
      <c r="N222" s="148" t="s">
        <v>40</v>
      </c>
      <c r="P222" s="149">
        <f t="shared" si="41"/>
        <v>0</v>
      </c>
      <c r="Q222" s="149">
        <v>0</v>
      </c>
      <c r="R222" s="149">
        <f t="shared" si="42"/>
        <v>0</v>
      </c>
      <c r="S222" s="149">
        <v>0</v>
      </c>
      <c r="T222" s="150">
        <f t="shared" si="43"/>
        <v>0</v>
      </c>
      <c r="AR222" s="151" t="s">
        <v>378</v>
      </c>
      <c r="AT222" s="151" t="s">
        <v>316</v>
      </c>
      <c r="AU222" s="151" t="s">
        <v>86</v>
      </c>
      <c r="AY222" s="13" t="s">
        <v>314</v>
      </c>
      <c r="BE222" s="152">
        <f t="shared" si="44"/>
        <v>0</v>
      </c>
      <c r="BF222" s="152">
        <f t="shared" si="45"/>
        <v>0</v>
      </c>
      <c r="BG222" s="152">
        <f t="shared" si="46"/>
        <v>0</v>
      </c>
      <c r="BH222" s="152">
        <f t="shared" si="47"/>
        <v>0</v>
      </c>
      <c r="BI222" s="152">
        <f t="shared" si="48"/>
        <v>0</v>
      </c>
      <c r="BJ222" s="13" t="s">
        <v>86</v>
      </c>
      <c r="BK222" s="152">
        <f t="shared" si="49"/>
        <v>0</v>
      </c>
      <c r="BL222" s="13" t="s">
        <v>378</v>
      </c>
      <c r="BM222" s="151" t="s">
        <v>3897</v>
      </c>
    </row>
    <row r="223" spans="2:65" s="1" customFormat="1" ht="24.2" customHeight="1">
      <c r="B223" s="28"/>
      <c r="C223" s="139" t="s">
        <v>1214</v>
      </c>
      <c r="D223" s="139" t="s">
        <v>316</v>
      </c>
      <c r="E223" s="140" t="s">
        <v>1003</v>
      </c>
      <c r="F223" s="141" t="s">
        <v>1004</v>
      </c>
      <c r="G223" s="142" t="s">
        <v>333</v>
      </c>
      <c r="H223" s="143">
        <v>4.8650000000000002</v>
      </c>
      <c r="I223" s="144"/>
      <c r="J223" s="145">
        <f t="shared" si="40"/>
        <v>0</v>
      </c>
      <c r="K223" s="146"/>
      <c r="L223" s="28"/>
      <c r="M223" s="147" t="s">
        <v>1</v>
      </c>
      <c r="N223" s="148" t="s">
        <v>40</v>
      </c>
      <c r="P223" s="149">
        <f t="shared" si="41"/>
        <v>0</v>
      </c>
      <c r="Q223" s="149">
        <v>0</v>
      </c>
      <c r="R223" s="149">
        <f t="shared" si="42"/>
        <v>0</v>
      </c>
      <c r="S223" s="149">
        <v>0</v>
      </c>
      <c r="T223" s="150">
        <f t="shared" si="43"/>
        <v>0</v>
      </c>
      <c r="AR223" s="151" t="s">
        <v>378</v>
      </c>
      <c r="AT223" s="151" t="s">
        <v>316</v>
      </c>
      <c r="AU223" s="151" t="s">
        <v>86</v>
      </c>
      <c r="AY223" s="13" t="s">
        <v>314</v>
      </c>
      <c r="BE223" s="152">
        <f t="shared" si="44"/>
        <v>0</v>
      </c>
      <c r="BF223" s="152">
        <f t="shared" si="45"/>
        <v>0</v>
      </c>
      <c r="BG223" s="152">
        <f t="shared" si="46"/>
        <v>0</v>
      </c>
      <c r="BH223" s="152">
        <f t="shared" si="47"/>
        <v>0</v>
      </c>
      <c r="BI223" s="152">
        <f t="shared" si="48"/>
        <v>0</v>
      </c>
      <c r="BJ223" s="13" t="s">
        <v>86</v>
      </c>
      <c r="BK223" s="152">
        <f t="shared" si="49"/>
        <v>0</v>
      </c>
      <c r="BL223" s="13" t="s">
        <v>378</v>
      </c>
      <c r="BM223" s="151" t="s">
        <v>3898</v>
      </c>
    </row>
    <row r="224" spans="2:65" s="11" customFormat="1" ht="22.9" customHeight="1">
      <c r="B224" s="127"/>
      <c r="D224" s="128" t="s">
        <v>73</v>
      </c>
      <c r="E224" s="137" t="s">
        <v>567</v>
      </c>
      <c r="F224" s="137" t="s">
        <v>568</v>
      </c>
      <c r="I224" s="130"/>
      <c r="J224" s="138">
        <f>BK224</f>
        <v>0</v>
      </c>
      <c r="L224" s="127"/>
      <c r="M224" s="132"/>
      <c r="P224" s="133">
        <f>SUM(P225:P231)</f>
        <v>0</v>
      </c>
      <c r="R224" s="133">
        <f>SUM(R225:R231)</f>
        <v>0.35708021000000001</v>
      </c>
      <c r="T224" s="134">
        <f>SUM(T225:T231)</f>
        <v>0</v>
      </c>
      <c r="AR224" s="128" t="s">
        <v>86</v>
      </c>
      <c r="AT224" s="135" t="s">
        <v>73</v>
      </c>
      <c r="AU224" s="135" t="s">
        <v>81</v>
      </c>
      <c r="AY224" s="128" t="s">
        <v>314</v>
      </c>
      <c r="BK224" s="136">
        <f>SUM(BK225:BK231)</f>
        <v>0</v>
      </c>
    </row>
    <row r="225" spans="2:65" s="1" customFormat="1" ht="16.5" customHeight="1">
      <c r="B225" s="28"/>
      <c r="C225" s="139" t="s">
        <v>1131</v>
      </c>
      <c r="D225" s="139" t="s">
        <v>316</v>
      </c>
      <c r="E225" s="140" t="s">
        <v>1140</v>
      </c>
      <c r="F225" s="141" t="s">
        <v>1141</v>
      </c>
      <c r="G225" s="142" t="s">
        <v>376</v>
      </c>
      <c r="H225" s="143">
        <v>42.72</v>
      </c>
      <c r="I225" s="144"/>
      <c r="J225" s="145">
        <f t="shared" ref="J225:J231" si="50">ROUND(I225*H225,2)</f>
        <v>0</v>
      </c>
      <c r="K225" s="146"/>
      <c r="L225" s="28"/>
      <c r="M225" s="147" t="s">
        <v>1</v>
      </c>
      <c r="N225" s="148" t="s">
        <v>40</v>
      </c>
      <c r="P225" s="149">
        <f t="shared" ref="P225:P231" si="51">O225*H225</f>
        <v>0</v>
      </c>
      <c r="Q225" s="149">
        <v>4.0000000000000003E-5</v>
      </c>
      <c r="R225" s="149">
        <f t="shared" ref="R225:R231" si="52">Q225*H225</f>
        <v>1.7088000000000001E-3</v>
      </c>
      <c r="S225" s="149">
        <v>0</v>
      </c>
      <c r="T225" s="150">
        <f t="shared" ref="T225:T231" si="53">S225*H225</f>
        <v>0</v>
      </c>
      <c r="AR225" s="151" t="s">
        <v>378</v>
      </c>
      <c r="AT225" s="151" t="s">
        <v>316</v>
      </c>
      <c r="AU225" s="151" t="s">
        <v>86</v>
      </c>
      <c r="AY225" s="13" t="s">
        <v>314</v>
      </c>
      <c r="BE225" s="152">
        <f t="shared" ref="BE225:BE231" si="54">IF(N225="základná",J225,0)</f>
        <v>0</v>
      </c>
      <c r="BF225" s="152">
        <f t="shared" ref="BF225:BF231" si="55">IF(N225="znížená",J225,0)</f>
        <v>0</v>
      </c>
      <c r="BG225" s="152">
        <f t="shared" ref="BG225:BG231" si="56">IF(N225="zákl. prenesená",J225,0)</f>
        <v>0</v>
      </c>
      <c r="BH225" s="152">
        <f t="shared" ref="BH225:BH231" si="57">IF(N225="zníž. prenesená",J225,0)</f>
        <v>0</v>
      </c>
      <c r="BI225" s="152">
        <f t="shared" ref="BI225:BI231" si="58">IF(N225="nulová",J225,0)</f>
        <v>0</v>
      </c>
      <c r="BJ225" s="13" t="s">
        <v>86</v>
      </c>
      <c r="BK225" s="152">
        <f t="shared" ref="BK225:BK231" si="59">ROUND(I225*H225,2)</f>
        <v>0</v>
      </c>
      <c r="BL225" s="13" t="s">
        <v>378</v>
      </c>
      <c r="BM225" s="151" t="s">
        <v>3899</v>
      </c>
    </row>
    <row r="226" spans="2:65" s="1" customFormat="1" ht="24.2" customHeight="1">
      <c r="B226" s="28"/>
      <c r="C226" s="158" t="s">
        <v>1135</v>
      </c>
      <c r="D226" s="158" t="s">
        <v>644</v>
      </c>
      <c r="E226" s="159" t="s">
        <v>1144</v>
      </c>
      <c r="F226" s="160" t="s">
        <v>1145</v>
      </c>
      <c r="G226" s="161" t="s">
        <v>376</v>
      </c>
      <c r="H226" s="162">
        <v>43.127000000000002</v>
      </c>
      <c r="I226" s="163"/>
      <c r="J226" s="164">
        <f t="shared" si="50"/>
        <v>0</v>
      </c>
      <c r="K226" s="165"/>
      <c r="L226" s="166"/>
      <c r="M226" s="167" t="s">
        <v>1</v>
      </c>
      <c r="N226" s="168" t="s">
        <v>40</v>
      </c>
      <c r="P226" s="149">
        <f t="shared" si="51"/>
        <v>0</v>
      </c>
      <c r="Q226" s="149">
        <v>1.6299999999999999E-3</v>
      </c>
      <c r="R226" s="149">
        <f t="shared" si="52"/>
        <v>7.0297010000000007E-2</v>
      </c>
      <c r="S226" s="149">
        <v>0</v>
      </c>
      <c r="T226" s="150">
        <f t="shared" si="53"/>
        <v>0</v>
      </c>
      <c r="AR226" s="151" t="s">
        <v>442</v>
      </c>
      <c r="AT226" s="151" t="s">
        <v>644</v>
      </c>
      <c r="AU226" s="151" t="s">
        <v>86</v>
      </c>
      <c r="AY226" s="13" t="s">
        <v>314</v>
      </c>
      <c r="BE226" s="152">
        <f t="shared" si="54"/>
        <v>0</v>
      </c>
      <c r="BF226" s="152">
        <f t="shared" si="55"/>
        <v>0</v>
      </c>
      <c r="BG226" s="152">
        <f t="shared" si="56"/>
        <v>0</v>
      </c>
      <c r="BH226" s="152">
        <f t="shared" si="57"/>
        <v>0</v>
      </c>
      <c r="BI226" s="152">
        <f t="shared" si="58"/>
        <v>0</v>
      </c>
      <c r="BJ226" s="13" t="s">
        <v>86</v>
      </c>
      <c r="BK226" s="152">
        <f t="shared" si="59"/>
        <v>0</v>
      </c>
      <c r="BL226" s="13" t="s">
        <v>378</v>
      </c>
      <c r="BM226" s="151" t="s">
        <v>3900</v>
      </c>
    </row>
    <row r="227" spans="2:65" s="1" customFormat="1" ht="16.5" customHeight="1">
      <c r="B227" s="28"/>
      <c r="C227" s="139" t="s">
        <v>1139</v>
      </c>
      <c r="D227" s="139" t="s">
        <v>316</v>
      </c>
      <c r="E227" s="140" t="s">
        <v>1148</v>
      </c>
      <c r="F227" s="141" t="s">
        <v>1149</v>
      </c>
      <c r="G227" s="142" t="s">
        <v>376</v>
      </c>
      <c r="H227" s="143">
        <v>42.72</v>
      </c>
      <c r="I227" s="144"/>
      <c r="J227" s="145">
        <f t="shared" si="50"/>
        <v>0</v>
      </c>
      <c r="K227" s="146"/>
      <c r="L227" s="28"/>
      <c r="M227" s="147" t="s">
        <v>1</v>
      </c>
      <c r="N227" s="148" t="s">
        <v>40</v>
      </c>
      <c r="P227" s="149">
        <f t="shared" si="51"/>
        <v>0</v>
      </c>
      <c r="Q227" s="149">
        <v>4.5000000000000003E-5</v>
      </c>
      <c r="R227" s="149">
        <f t="shared" si="52"/>
        <v>1.9224000000000001E-3</v>
      </c>
      <c r="S227" s="149">
        <v>0</v>
      </c>
      <c r="T227" s="150">
        <f t="shared" si="53"/>
        <v>0</v>
      </c>
      <c r="AR227" s="151" t="s">
        <v>378</v>
      </c>
      <c r="AT227" s="151" t="s">
        <v>316</v>
      </c>
      <c r="AU227" s="151" t="s">
        <v>86</v>
      </c>
      <c r="AY227" s="13" t="s">
        <v>314</v>
      </c>
      <c r="BE227" s="152">
        <f t="shared" si="54"/>
        <v>0</v>
      </c>
      <c r="BF227" s="152">
        <f t="shared" si="55"/>
        <v>0</v>
      </c>
      <c r="BG227" s="152">
        <f t="shared" si="56"/>
        <v>0</v>
      </c>
      <c r="BH227" s="152">
        <f t="shared" si="57"/>
        <v>0</v>
      </c>
      <c r="BI227" s="152">
        <f t="shared" si="58"/>
        <v>0</v>
      </c>
      <c r="BJ227" s="13" t="s">
        <v>86</v>
      </c>
      <c r="BK227" s="152">
        <f t="shared" si="59"/>
        <v>0</v>
      </c>
      <c r="BL227" s="13" t="s">
        <v>378</v>
      </c>
      <c r="BM227" s="151" t="s">
        <v>3901</v>
      </c>
    </row>
    <row r="228" spans="2:65" s="1" customFormat="1" ht="24.2" customHeight="1">
      <c r="B228" s="28"/>
      <c r="C228" s="158" t="s">
        <v>1143</v>
      </c>
      <c r="D228" s="158" t="s">
        <v>644</v>
      </c>
      <c r="E228" s="159" t="s">
        <v>1152</v>
      </c>
      <c r="F228" s="160" t="s">
        <v>1153</v>
      </c>
      <c r="G228" s="161" t="s">
        <v>340</v>
      </c>
      <c r="H228" s="162">
        <v>4.3570000000000002</v>
      </c>
      <c r="I228" s="163"/>
      <c r="J228" s="164">
        <f t="shared" si="50"/>
        <v>0</v>
      </c>
      <c r="K228" s="165"/>
      <c r="L228" s="166"/>
      <c r="M228" s="167" t="s">
        <v>1</v>
      </c>
      <c r="N228" s="168" t="s">
        <v>40</v>
      </c>
      <c r="P228" s="149">
        <f t="shared" si="51"/>
        <v>0</v>
      </c>
      <c r="Q228" s="149">
        <v>3.0000000000000001E-3</v>
      </c>
      <c r="R228" s="149">
        <f t="shared" si="52"/>
        <v>1.3071000000000001E-2</v>
      </c>
      <c r="S228" s="149">
        <v>0</v>
      </c>
      <c r="T228" s="150">
        <f t="shared" si="53"/>
        <v>0</v>
      </c>
      <c r="AR228" s="151" t="s">
        <v>442</v>
      </c>
      <c r="AT228" s="151" t="s">
        <v>644</v>
      </c>
      <c r="AU228" s="151" t="s">
        <v>86</v>
      </c>
      <c r="AY228" s="13" t="s">
        <v>314</v>
      </c>
      <c r="BE228" s="152">
        <f t="shared" si="54"/>
        <v>0</v>
      </c>
      <c r="BF228" s="152">
        <f t="shared" si="55"/>
        <v>0</v>
      </c>
      <c r="BG228" s="152">
        <f t="shared" si="56"/>
        <v>0</v>
      </c>
      <c r="BH228" s="152">
        <f t="shared" si="57"/>
        <v>0</v>
      </c>
      <c r="BI228" s="152">
        <f t="shared" si="58"/>
        <v>0</v>
      </c>
      <c r="BJ228" s="13" t="s">
        <v>86</v>
      </c>
      <c r="BK228" s="152">
        <f t="shared" si="59"/>
        <v>0</v>
      </c>
      <c r="BL228" s="13" t="s">
        <v>378</v>
      </c>
      <c r="BM228" s="151" t="s">
        <v>3902</v>
      </c>
    </row>
    <row r="229" spans="2:65" s="1" customFormat="1" ht="24.2" customHeight="1">
      <c r="B229" s="28"/>
      <c r="C229" s="139" t="s">
        <v>1147</v>
      </c>
      <c r="D229" s="139" t="s">
        <v>316</v>
      </c>
      <c r="E229" s="140" t="s">
        <v>1168</v>
      </c>
      <c r="F229" s="141" t="s">
        <v>1169</v>
      </c>
      <c r="G229" s="142" t="s">
        <v>340</v>
      </c>
      <c r="H229" s="143">
        <v>79.67</v>
      </c>
      <c r="I229" s="144"/>
      <c r="J229" s="145">
        <f t="shared" si="50"/>
        <v>0</v>
      </c>
      <c r="K229" s="146"/>
      <c r="L229" s="28"/>
      <c r="M229" s="147" t="s">
        <v>1</v>
      </c>
      <c r="N229" s="148" t="s">
        <v>40</v>
      </c>
      <c r="P229" s="149">
        <f t="shared" si="51"/>
        <v>0</v>
      </c>
      <c r="Q229" s="149">
        <v>2.9999999999999997E-4</v>
      </c>
      <c r="R229" s="149">
        <f t="shared" si="52"/>
        <v>2.3900999999999999E-2</v>
      </c>
      <c r="S229" s="149">
        <v>0</v>
      </c>
      <c r="T229" s="150">
        <f t="shared" si="53"/>
        <v>0</v>
      </c>
      <c r="AR229" s="151" t="s">
        <v>378</v>
      </c>
      <c r="AT229" s="151" t="s">
        <v>316</v>
      </c>
      <c r="AU229" s="151" t="s">
        <v>86</v>
      </c>
      <c r="AY229" s="13" t="s">
        <v>314</v>
      </c>
      <c r="BE229" s="152">
        <f t="shared" si="54"/>
        <v>0</v>
      </c>
      <c r="BF229" s="152">
        <f t="shared" si="55"/>
        <v>0</v>
      </c>
      <c r="BG229" s="152">
        <f t="shared" si="56"/>
        <v>0</v>
      </c>
      <c r="BH229" s="152">
        <f t="shared" si="57"/>
        <v>0</v>
      </c>
      <c r="BI229" s="152">
        <f t="shared" si="58"/>
        <v>0</v>
      </c>
      <c r="BJ229" s="13" t="s">
        <v>86</v>
      </c>
      <c r="BK229" s="152">
        <f t="shared" si="59"/>
        <v>0</v>
      </c>
      <c r="BL229" s="13" t="s">
        <v>378</v>
      </c>
      <c r="BM229" s="151" t="s">
        <v>3903</v>
      </c>
    </row>
    <row r="230" spans="2:65" s="1" customFormat="1" ht="24.2" customHeight="1">
      <c r="B230" s="28"/>
      <c r="C230" s="158" t="s">
        <v>1151</v>
      </c>
      <c r="D230" s="158" t="s">
        <v>644</v>
      </c>
      <c r="E230" s="159" t="s">
        <v>1152</v>
      </c>
      <c r="F230" s="160" t="s">
        <v>1153</v>
      </c>
      <c r="G230" s="161" t="s">
        <v>340</v>
      </c>
      <c r="H230" s="162">
        <v>82.06</v>
      </c>
      <c r="I230" s="163"/>
      <c r="J230" s="164">
        <f t="shared" si="50"/>
        <v>0</v>
      </c>
      <c r="K230" s="165"/>
      <c r="L230" s="166"/>
      <c r="M230" s="167" t="s">
        <v>1</v>
      </c>
      <c r="N230" s="168" t="s">
        <v>40</v>
      </c>
      <c r="P230" s="149">
        <f t="shared" si="51"/>
        <v>0</v>
      </c>
      <c r="Q230" s="149">
        <v>3.0000000000000001E-3</v>
      </c>
      <c r="R230" s="149">
        <f t="shared" si="52"/>
        <v>0.24618000000000001</v>
      </c>
      <c r="S230" s="149">
        <v>0</v>
      </c>
      <c r="T230" s="150">
        <f t="shared" si="53"/>
        <v>0</v>
      </c>
      <c r="AR230" s="151" t="s">
        <v>442</v>
      </c>
      <c r="AT230" s="151" t="s">
        <v>644</v>
      </c>
      <c r="AU230" s="151" t="s">
        <v>86</v>
      </c>
      <c r="AY230" s="13" t="s">
        <v>314</v>
      </c>
      <c r="BE230" s="152">
        <f t="shared" si="54"/>
        <v>0</v>
      </c>
      <c r="BF230" s="152">
        <f t="shared" si="55"/>
        <v>0</v>
      </c>
      <c r="BG230" s="152">
        <f t="shared" si="56"/>
        <v>0</v>
      </c>
      <c r="BH230" s="152">
        <f t="shared" si="57"/>
        <v>0</v>
      </c>
      <c r="BI230" s="152">
        <f t="shared" si="58"/>
        <v>0</v>
      </c>
      <c r="BJ230" s="13" t="s">
        <v>86</v>
      </c>
      <c r="BK230" s="152">
        <f t="shared" si="59"/>
        <v>0</v>
      </c>
      <c r="BL230" s="13" t="s">
        <v>378</v>
      </c>
      <c r="BM230" s="151" t="s">
        <v>3904</v>
      </c>
    </row>
    <row r="231" spans="2:65" s="1" customFormat="1" ht="24.2" customHeight="1">
      <c r="B231" s="28"/>
      <c r="C231" s="139" t="s">
        <v>1155</v>
      </c>
      <c r="D231" s="139" t="s">
        <v>316</v>
      </c>
      <c r="E231" s="140" t="s">
        <v>3322</v>
      </c>
      <c r="F231" s="141" t="s">
        <v>3323</v>
      </c>
      <c r="G231" s="142" t="s">
        <v>333</v>
      </c>
      <c r="H231" s="143">
        <v>0.35699999999999998</v>
      </c>
      <c r="I231" s="144"/>
      <c r="J231" s="145">
        <f t="shared" si="50"/>
        <v>0</v>
      </c>
      <c r="K231" s="146"/>
      <c r="L231" s="28"/>
      <c r="M231" s="147" t="s">
        <v>1</v>
      </c>
      <c r="N231" s="148" t="s">
        <v>40</v>
      </c>
      <c r="P231" s="149">
        <f t="shared" si="51"/>
        <v>0</v>
      </c>
      <c r="Q231" s="149">
        <v>0</v>
      </c>
      <c r="R231" s="149">
        <f t="shared" si="52"/>
        <v>0</v>
      </c>
      <c r="S231" s="149">
        <v>0</v>
      </c>
      <c r="T231" s="150">
        <f t="shared" si="53"/>
        <v>0</v>
      </c>
      <c r="AR231" s="151" t="s">
        <v>378</v>
      </c>
      <c r="AT231" s="151" t="s">
        <v>316</v>
      </c>
      <c r="AU231" s="151" t="s">
        <v>86</v>
      </c>
      <c r="AY231" s="13" t="s">
        <v>314</v>
      </c>
      <c r="BE231" s="152">
        <f t="shared" si="54"/>
        <v>0</v>
      </c>
      <c r="BF231" s="152">
        <f t="shared" si="55"/>
        <v>0</v>
      </c>
      <c r="BG231" s="152">
        <f t="shared" si="56"/>
        <v>0</v>
      </c>
      <c r="BH231" s="152">
        <f t="shared" si="57"/>
        <v>0</v>
      </c>
      <c r="BI231" s="152">
        <f t="shared" si="58"/>
        <v>0</v>
      </c>
      <c r="BJ231" s="13" t="s">
        <v>86</v>
      </c>
      <c r="BK231" s="152">
        <f t="shared" si="59"/>
        <v>0</v>
      </c>
      <c r="BL231" s="13" t="s">
        <v>378</v>
      </c>
      <c r="BM231" s="151" t="s">
        <v>3905</v>
      </c>
    </row>
    <row r="232" spans="2:65" s="11" customFormat="1" ht="22.9" customHeight="1">
      <c r="B232" s="127"/>
      <c r="D232" s="128" t="s">
        <v>73</v>
      </c>
      <c r="E232" s="137" t="s">
        <v>1426</v>
      </c>
      <c r="F232" s="137" t="s">
        <v>1427</v>
      </c>
      <c r="I232" s="130"/>
      <c r="J232" s="138">
        <f>BK232</f>
        <v>0</v>
      </c>
      <c r="L232" s="127"/>
      <c r="M232" s="132"/>
      <c r="P232" s="133">
        <f>SUM(P233:P234)</f>
        <v>0</v>
      </c>
      <c r="R232" s="133">
        <f>SUM(R233:R234)</f>
        <v>0.115956</v>
      </c>
      <c r="T232" s="134">
        <f>SUM(T233:T234)</f>
        <v>0</v>
      </c>
      <c r="AR232" s="128" t="s">
        <v>86</v>
      </c>
      <c r="AT232" s="135" t="s">
        <v>73</v>
      </c>
      <c r="AU232" s="135" t="s">
        <v>81</v>
      </c>
      <c r="AY232" s="128" t="s">
        <v>314</v>
      </c>
      <c r="BK232" s="136">
        <f>SUM(BK233:BK234)</f>
        <v>0</v>
      </c>
    </row>
    <row r="233" spans="2:65" s="1" customFormat="1" ht="21.75" customHeight="1">
      <c r="B233" s="28"/>
      <c r="C233" s="139" t="s">
        <v>1159</v>
      </c>
      <c r="D233" s="139" t="s">
        <v>316</v>
      </c>
      <c r="E233" s="140" t="s">
        <v>1428</v>
      </c>
      <c r="F233" s="141" t="s">
        <v>1429</v>
      </c>
      <c r="G233" s="142" t="s">
        <v>340</v>
      </c>
      <c r="H233" s="143">
        <v>161.05000000000001</v>
      </c>
      <c r="I233" s="144"/>
      <c r="J233" s="145">
        <f>ROUND(I233*H233,2)</f>
        <v>0</v>
      </c>
      <c r="K233" s="146"/>
      <c r="L233" s="28"/>
      <c r="M233" s="147" t="s">
        <v>1</v>
      </c>
      <c r="N233" s="148" t="s">
        <v>40</v>
      </c>
      <c r="P233" s="149">
        <f>O233*H233</f>
        <v>0</v>
      </c>
      <c r="Q233" s="149">
        <v>5.2999999999999998E-4</v>
      </c>
      <c r="R233" s="149">
        <f>Q233*H233</f>
        <v>8.5356500000000002E-2</v>
      </c>
      <c r="S233" s="149">
        <v>0</v>
      </c>
      <c r="T233" s="150">
        <f>S233*H233</f>
        <v>0</v>
      </c>
      <c r="AR233" s="151" t="s">
        <v>378</v>
      </c>
      <c r="AT233" s="151" t="s">
        <v>316</v>
      </c>
      <c r="AU233" s="151" t="s">
        <v>86</v>
      </c>
      <c r="AY233" s="13" t="s">
        <v>314</v>
      </c>
      <c r="BE233" s="152">
        <f>IF(N233="základná",J233,0)</f>
        <v>0</v>
      </c>
      <c r="BF233" s="152">
        <f>IF(N233="znížená",J233,0)</f>
        <v>0</v>
      </c>
      <c r="BG233" s="152">
        <f>IF(N233="zákl. prenesená",J233,0)</f>
        <v>0</v>
      </c>
      <c r="BH233" s="152">
        <f>IF(N233="zníž. prenesená",J233,0)</f>
        <v>0</v>
      </c>
      <c r="BI233" s="152">
        <f>IF(N233="nulová",J233,0)</f>
        <v>0</v>
      </c>
      <c r="BJ233" s="13" t="s">
        <v>86</v>
      </c>
      <c r="BK233" s="152">
        <f>ROUND(I233*H233,2)</f>
        <v>0</v>
      </c>
      <c r="BL233" s="13" t="s">
        <v>378</v>
      </c>
      <c r="BM233" s="151" t="s">
        <v>3906</v>
      </c>
    </row>
    <row r="234" spans="2:65" s="1" customFormat="1" ht="16.5" customHeight="1">
      <c r="B234" s="28"/>
      <c r="C234" s="139" t="s">
        <v>1163</v>
      </c>
      <c r="D234" s="139" t="s">
        <v>316</v>
      </c>
      <c r="E234" s="140" t="s">
        <v>1431</v>
      </c>
      <c r="F234" s="141" t="s">
        <v>1432</v>
      </c>
      <c r="G234" s="142" t="s">
        <v>340</v>
      </c>
      <c r="H234" s="143">
        <v>161.05000000000001</v>
      </c>
      <c r="I234" s="144"/>
      <c r="J234" s="145">
        <f>ROUND(I234*H234,2)</f>
        <v>0</v>
      </c>
      <c r="K234" s="146"/>
      <c r="L234" s="28"/>
      <c r="M234" s="147" t="s">
        <v>1</v>
      </c>
      <c r="N234" s="148" t="s">
        <v>40</v>
      </c>
      <c r="P234" s="149">
        <f>O234*H234</f>
        <v>0</v>
      </c>
      <c r="Q234" s="149">
        <v>1.9000000000000001E-4</v>
      </c>
      <c r="R234" s="149">
        <f>Q234*H234</f>
        <v>3.0599500000000005E-2</v>
      </c>
      <c r="S234" s="149">
        <v>0</v>
      </c>
      <c r="T234" s="150">
        <f>S234*H234</f>
        <v>0</v>
      </c>
      <c r="AR234" s="151" t="s">
        <v>378</v>
      </c>
      <c r="AT234" s="151" t="s">
        <v>316</v>
      </c>
      <c r="AU234" s="151" t="s">
        <v>86</v>
      </c>
      <c r="AY234" s="13" t="s">
        <v>314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3" t="s">
        <v>86</v>
      </c>
      <c r="BK234" s="152">
        <f>ROUND(I234*H234,2)</f>
        <v>0</v>
      </c>
      <c r="BL234" s="13" t="s">
        <v>378</v>
      </c>
      <c r="BM234" s="151" t="s">
        <v>3907</v>
      </c>
    </row>
    <row r="235" spans="2:65" s="11" customFormat="1" ht="22.9" customHeight="1">
      <c r="B235" s="127"/>
      <c r="D235" s="128" t="s">
        <v>73</v>
      </c>
      <c r="E235" s="137" t="s">
        <v>1196</v>
      </c>
      <c r="F235" s="137" t="s">
        <v>1197</v>
      </c>
      <c r="I235" s="130"/>
      <c r="J235" s="138">
        <f>BK235</f>
        <v>0</v>
      </c>
      <c r="L235" s="127"/>
      <c r="M235" s="132"/>
      <c r="P235" s="133">
        <f>SUM(P236:P238)</f>
        <v>0</v>
      </c>
      <c r="R235" s="133">
        <f>SUM(R236:R238)</f>
        <v>3.0080160000000001E-3</v>
      </c>
      <c r="T235" s="134">
        <f>SUM(T236:T238)</f>
        <v>0</v>
      </c>
      <c r="AR235" s="128" t="s">
        <v>86</v>
      </c>
      <c r="AT235" s="135" t="s">
        <v>73</v>
      </c>
      <c r="AU235" s="135" t="s">
        <v>81</v>
      </c>
      <c r="AY235" s="128" t="s">
        <v>314</v>
      </c>
      <c r="BK235" s="136">
        <f>SUM(BK236:BK238)</f>
        <v>0</v>
      </c>
    </row>
    <row r="236" spans="2:65" s="1" customFormat="1" ht="24.2" customHeight="1">
      <c r="B236" s="28"/>
      <c r="C236" s="139" t="s">
        <v>1167</v>
      </c>
      <c r="D236" s="139" t="s">
        <v>316</v>
      </c>
      <c r="E236" s="140" t="s">
        <v>1203</v>
      </c>
      <c r="F236" s="141" t="s">
        <v>1204</v>
      </c>
      <c r="G236" s="142" t="s">
        <v>340</v>
      </c>
      <c r="H236" s="143">
        <v>9</v>
      </c>
      <c r="I236" s="144"/>
      <c r="J236" s="145">
        <f>ROUND(I236*H236,2)</f>
        <v>0</v>
      </c>
      <c r="K236" s="146"/>
      <c r="L236" s="28"/>
      <c r="M236" s="147" t="s">
        <v>1</v>
      </c>
      <c r="N236" s="148" t="s">
        <v>40</v>
      </c>
      <c r="P236" s="149">
        <f>O236*H236</f>
        <v>0</v>
      </c>
      <c r="Q236" s="149">
        <v>1.56E-4</v>
      </c>
      <c r="R236" s="149">
        <f>Q236*H236</f>
        <v>1.4039999999999999E-3</v>
      </c>
      <c r="S236" s="149">
        <v>0</v>
      </c>
      <c r="T236" s="150">
        <f>S236*H236</f>
        <v>0</v>
      </c>
      <c r="AR236" s="151" t="s">
        <v>378</v>
      </c>
      <c r="AT236" s="151" t="s">
        <v>316</v>
      </c>
      <c r="AU236" s="151" t="s">
        <v>86</v>
      </c>
      <c r="AY236" s="13" t="s">
        <v>314</v>
      </c>
      <c r="BE236" s="152">
        <f>IF(N236="základná",J236,0)</f>
        <v>0</v>
      </c>
      <c r="BF236" s="152">
        <f>IF(N236="znížená",J236,0)</f>
        <v>0</v>
      </c>
      <c r="BG236" s="152">
        <f>IF(N236="zákl. prenesená",J236,0)</f>
        <v>0</v>
      </c>
      <c r="BH236" s="152">
        <f>IF(N236="zníž. prenesená",J236,0)</f>
        <v>0</v>
      </c>
      <c r="BI236" s="152">
        <f>IF(N236="nulová",J236,0)</f>
        <v>0</v>
      </c>
      <c r="BJ236" s="13" t="s">
        <v>86</v>
      </c>
      <c r="BK236" s="152">
        <f>ROUND(I236*H236,2)</f>
        <v>0</v>
      </c>
      <c r="BL236" s="13" t="s">
        <v>378</v>
      </c>
      <c r="BM236" s="151" t="s">
        <v>3908</v>
      </c>
    </row>
    <row r="237" spans="2:65" s="1" customFormat="1" ht="37.9" customHeight="1">
      <c r="B237" s="28"/>
      <c r="C237" s="139" t="s">
        <v>1171</v>
      </c>
      <c r="D237" s="139" t="s">
        <v>316</v>
      </c>
      <c r="E237" s="140" t="s">
        <v>1207</v>
      </c>
      <c r="F237" s="141" t="s">
        <v>1208</v>
      </c>
      <c r="G237" s="142" t="s">
        <v>340</v>
      </c>
      <c r="H237" s="143">
        <v>2.37</v>
      </c>
      <c r="I237" s="144"/>
      <c r="J237" s="145">
        <f>ROUND(I237*H237,2)</f>
        <v>0</v>
      </c>
      <c r="K237" s="146"/>
      <c r="L237" s="28"/>
      <c r="M237" s="147" t="s">
        <v>1</v>
      </c>
      <c r="N237" s="148" t="s">
        <v>40</v>
      </c>
      <c r="P237" s="149">
        <f>O237*H237</f>
        <v>0</v>
      </c>
      <c r="Q237" s="149">
        <v>3.168E-4</v>
      </c>
      <c r="R237" s="149">
        <f>Q237*H237</f>
        <v>7.5081600000000007E-4</v>
      </c>
      <c r="S237" s="149">
        <v>0</v>
      </c>
      <c r="T237" s="150">
        <f>S237*H237</f>
        <v>0</v>
      </c>
      <c r="AR237" s="151" t="s">
        <v>378</v>
      </c>
      <c r="AT237" s="151" t="s">
        <v>316</v>
      </c>
      <c r="AU237" s="151" t="s">
        <v>86</v>
      </c>
      <c r="AY237" s="13" t="s">
        <v>314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3" t="s">
        <v>86</v>
      </c>
      <c r="BK237" s="152">
        <f>ROUND(I237*H237,2)</f>
        <v>0</v>
      </c>
      <c r="BL237" s="13" t="s">
        <v>378</v>
      </c>
      <c r="BM237" s="151" t="s">
        <v>3909</v>
      </c>
    </row>
    <row r="238" spans="2:65" s="1" customFormat="1" ht="24.2" customHeight="1">
      <c r="B238" s="28"/>
      <c r="C238" s="139" t="s">
        <v>1174</v>
      </c>
      <c r="D238" s="139" t="s">
        <v>316</v>
      </c>
      <c r="E238" s="140" t="s">
        <v>1215</v>
      </c>
      <c r="F238" s="141" t="s">
        <v>1216</v>
      </c>
      <c r="G238" s="142" t="s">
        <v>340</v>
      </c>
      <c r="H238" s="143">
        <v>2.37</v>
      </c>
      <c r="I238" s="144"/>
      <c r="J238" s="145">
        <f>ROUND(I238*H238,2)</f>
        <v>0</v>
      </c>
      <c r="K238" s="146"/>
      <c r="L238" s="28"/>
      <c r="M238" s="153" t="s">
        <v>1</v>
      </c>
      <c r="N238" s="154" t="s">
        <v>40</v>
      </c>
      <c r="O238" s="155"/>
      <c r="P238" s="156">
        <f>O238*H238</f>
        <v>0</v>
      </c>
      <c r="Q238" s="156">
        <v>3.6000000000000002E-4</v>
      </c>
      <c r="R238" s="156">
        <f>Q238*H238</f>
        <v>8.5320000000000014E-4</v>
      </c>
      <c r="S238" s="156">
        <v>0</v>
      </c>
      <c r="T238" s="157">
        <f>S238*H238</f>
        <v>0</v>
      </c>
      <c r="AR238" s="151" t="s">
        <v>378</v>
      </c>
      <c r="AT238" s="151" t="s">
        <v>316</v>
      </c>
      <c r="AU238" s="151" t="s">
        <v>86</v>
      </c>
      <c r="AY238" s="13" t="s">
        <v>314</v>
      </c>
      <c r="BE238" s="152">
        <f>IF(N238="základná",J238,0)</f>
        <v>0</v>
      </c>
      <c r="BF238" s="152">
        <f>IF(N238="znížená",J238,0)</f>
        <v>0</v>
      </c>
      <c r="BG238" s="152">
        <f>IF(N238="zákl. prenesená",J238,0)</f>
        <v>0</v>
      </c>
      <c r="BH238" s="152">
        <f>IF(N238="zníž. prenesená",J238,0)</f>
        <v>0</v>
      </c>
      <c r="BI238" s="152">
        <f>IF(N238="nulová",J238,0)</f>
        <v>0</v>
      </c>
      <c r="BJ238" s="13" t="s">
        <v>86</v>
      </c>
      <c r="BK238" s="152">
        <f>ROUND(I238*H238,2)</f>
        <v>0</v>
      </c>
      <c r="BL238" s="13" t="s">
        <v>378</v>
      </c>
      <c r="BM238" s="151" t="s">
        <v>3910</v>
      </c>
    </row>
    <row r="239" spans="2:65" s="1" customFormat="1" ht="6.95" customHeight="1">
      <c r="B239" s="43"/>
      <c r="C239" s="44"/>
      <c r="D239" s="44"/>
      <c r="E239" s="44"/>
      <c r="F239" s="44"/>
      <c r="G239" s="44"/>
      <c r="H239" s="44"/>
      <c r="I239" s="44"/>
      <c r="J239" s="44"/>
      <c r="K239" s="44"/>
      <c r="L239" s="28"/>
    </row>
  </sheetData>
  <sheetProtection algorithmName="SHA-512" hashValue="N7f4Z7hbOYlvFZF3DpAtDH50Hq0OIE/s2SrQIcClWPTnYTfeaS3uRAr8wEa8CvFyoXdu+erm90WO8v92NsQVsw==" saltValue="6j+yEWK9IIJONIvPMt4R7YvHuAoEOW5wZxcvKly9KcZv0C0qwNY9Ea60TAs7NeMarRjyF9nkowM/hOYmdvGB6g==" spinCount="100000" sheet="1" objects="1" scenarios="1" formatColumns="0" formatRows="0" autoFilter="0"/>
  <autoFilter ref="C140:K238" xr:uid="{00000000-0009-0000-0000-000023000000}"/>
  <mergeCells count="15">
    <mergeCell ref="E127:H127"/>
    <mergeCell ref="E131:H131"/>
    <mergeCell ref="E129:H129"/>
    <mergeCell ref="E133:H13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9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102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280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692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ROUND((SUM(BE134:BE190)),  2)</f>
        <v>0</v>
      </c>
      <c r="G37" s="96"/>
      <c r="H37" s="96"/>
      <c r="I37" s="97">
        <v>0.2</v>
      </c>
      <c r="J37" s="95">
        <f>ROUND(((SUM(BE134:BE190))*I37),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ROUND((SUM(BF134:BF190)),  2)</f>
        <v>0</v>
      </c>
      <c r="G38" s="96"/>
      <c r="H38" s="96"/>
      <c r="I38" s="97">
        <v>0.2</v>
      </c>
      <c r="J38" s="95">
        <f>ROUND(((SUM(BF134:BF190))*I38),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ROUND((SUM(BG134:BG190)),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ROUND((SUM(BH134:BH190)),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ROUND((SUM(BI134:BI190)),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280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SO.101_ASR3 - Zastrešenie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hidden="1" customHeight="1">
      <c r="B103" s="114"/>
      <c r="D103" s="115" t="s">
        <v>578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hidden="1" customHeight="1">
      <c r="B104" s="114"/>
      <c r="D104" s="115" t="s">
        <v>693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J145</f>
        <v>0</v>
      </c>
      <c r="L105" s="114"/>
    </row>
    <row r="106" spans="2:47" s="9" customFormat="1" ht="19.899999999999999" hidden="1" customHeight="1">
      <c r="B106" s="114"/>
      <c r="D106" s="115" t="s">
        <v>291</v>
      </c>
      <c r="E106" s="116"/>
      <c r="F106" s="116"/>
      <c r="G106" s="116"/>
      <c r="H106" s="116"/>
      <c r="I106" s="116"/>
      <c r="J106" s="117">
        <f>J147</f>
        <v>0</v>
      </c>
      <c r="L106" s="114"/>
    </row>
    <row r="107" spans="2:47" s="8" customFormat="1" ht="24.95" hidden="1" customHeight="1">
      <c r="B107" s="110"/>
      <c r="D107" s="111" t="s">
        <v>292</v>
      </c>
      <c r="E107" s="112"/>
      <c r="F107" s="112"/>
      <c r="G107" s="112"/>
      <c r="H107" s="112"/>
      <c r="I107" s="112"/>
      <c r="J107" s="113">
        <f>J149</f>
        <v>0</v>
      </c>
      <c r="L107" s="110"/>
    </row>
    <row r="108" spans="2:47" s="9" customFormat="1" ht="19.899999999999999" hidden="1" customHeight="1">
      <c r="B108" s="114"/>
      <c r="D108" s="115" t="s">
        <v>694</v>
      </c>
      <c r="E108" s="116"/>
      <c r="F108" s="116"/>
      <c r="G108" s="116"/>
      <c r="H108" s="116"/>
      <c r="I108" s="116"/>
      <c r="J108" s="117">
        <f>J150</f>
        <v>0</v>
      </c>
      <c r="L108" s="114"/>
    </row>
    <row r="109" spans="2:47" s="9" customFormat="1" ht="19.899999999999999" hidden="1" customHeight="1">
      <c r="B109" s="114"/>
      <c r="D109" s="115" t="s">
        <v>580</v>
      </c>
      <c r="E109" s="116"/>
      <c r="F109" s="116"/>
      <c r="G109" s="116"/>
      <c r="H109" s="116"/>
      <c r="I109" s="116"/>
      <c r="J109" s="117">
        <f>J176</f>
        <v>0</v>
      </c>
      <c r="L109" s="114"/>
    </row>
    <row r="110" spans="2:47" s="9" customFormat="1" ht="19.899999999999999" hidden="1" customHeight="1">
      <c r="B110" s="114"/>
      <c r="D110" s="115" t="s">
        <v>295</v>
      </c>
      <c r="E110" s="116"/>
      <c r="F110" s="116"/>
      <c r="G110" s="116"/>
      <c r="H110" s="116"/>
      <c r="I110" s="116"/>
      <c r="J110" s="117">
        <f>J185</f>
        <v>0</v>
      </c>
      <c r="L110" s="114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301" t="str">
        <f>E7</f>
        <v>Rozšírenie kapacít MŠ Oštepová 1, Košice</v>
      </c>
      <c r="F120" s="302"/>
      <c r="G120" s="302"/>
      <c r="H120" s="302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301" t="s">
        <v>278</v>
      </c>
      <c r="F122" s="265"/>
      <c r="G122" s="265"/>
      <c r="H122" s="265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271" t="s">
        <v>280</v>
      </c>
      <c r="F124" s="303"/>
      <c r="G124" s="303"/>
      <c r="H124" s="303"/>
      <c r="L124" s="28"/>
    </row>
    <row r="125" spans="2:12" s="1" customFormat="1" ht="12" customHeight="1">
      <c r="B125" s="28"/>
      <c r="C125" s="23" t="s">
        <v>281</v>
      </c>
      <c r="L125" s="28"/>
    </row>
    <row r="126" spans="2:12" s="1" customFormat="1" ht="16.5" customHeight="1">
      <c r="B126" s="28"/>
      <c r="E126" s="289" t="str">
        <f>E13</f>
        <v>SO.101_ASR3 - Zastrešenie</v>
      </c>
      <c r="F126" s="303"/>
      <c r="G126" s="303"/>
      <c r="H126" s="303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P135+P149</f>
        <v>0</v>
      </c>
      <c r="Q134" s="52"/>
      <c r="R134" s="124">
        <f>R135+R149</f>
        <v>24.516801302839998</v>
      </c>
      <c r="S134" s="52"/>
      <c r="T134" s="125">
        <f>T135+T149</f>
        <v>0</v>
      </c>
      <c r="AT134" s="13" t="s">
        <v>73</v>
      </c>
      <c r="AU134" s="13" t="s">
        <v>287</v>
      </c>
      <c r="BK134" s="126">
        <f>BK135+BK149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P136+P139+P142+P145+P147</f>
        <v>0</v>
      </c>
      <c r="R135" s="133">
        <f>R136+R139+R142+R145+R147</f>
        <v>12.98149849</v>
      </c>
      <c r="T135" s="134">
        <f>T136+T139+T142+T145+T147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BK136+BK139+BK142+BK145+BK147</f>
        <v>0</v>
      </c>
    </row>
    <row r="136" spans="2:65" s="11" customFormat="1" ht="22.9" customHeight="1">
      <c r="B136" s="127"/>
      <c r="D136" s="128" t="s">
        <v>73</v>
      </c>
      <c r="E136" s="137" t="s">
        <v>81</v>
      </c>
      <c r="F136" s="137" t="s">
        <v>315</v>
      </c>
      <c r="I136" s="130"/>
      <c r="J136" s="138">
        <f>BK136</f>
        <v>0</v>
      </c>
      <c r="L136" s="127"/>
      <c r="M136" s="132"/>
      <c r="P136" s="133">
        <f>SUM(P137:P138)</f>
        <v>0</v>
      </c>
      <c r="R136" s="133">
        <f>SUM(R137:R138)</f>
        <v>3.4965749999999995</v>
      </c>
      <c r="T136" s="134">
        <f>SUM(T137:T138)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SUM(BK137:BK138)</f>
        <v>0</v>
      </c>
    </row>
    <row r="137" spans="2:65" s="1" customFormat="1" ht="21.75" customHeight="1">
      <c r="B137" s="28"/>
      <c r="C137" s="139" t="s">
        <v>81</v>
      </c>
      <c r="D137" s="139" t="s">
        <v>316</v>
      </c>
      <c r="E137" s="140" t="s">
        <v>695</v>
      </c>
      <c r="F137" s="141" t="s">
        <v>696</v>
      </c>
      <c r="G137" s="142" t="s">
        <v>340</v>
      </c>
      <c r="H137" s="143">
        <v>202.7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697</v>
      </c>
    </row>
    <row r="138" spans="2:65" s="1" customFormat="1" ht="37.9" customHeight="1">
      <c r="B138" s="28"/>
      <c r="C138" s="158" t="s">
        <v>86</v>
      </c>
      <c r="D138" s="158" t="s">
        <v>644</v>
      </c>
      <c r="E138" s="159" t="s">
        <v>698</v>
      </c>
      <c r="F138" s="160" t="s">
        <v>699</v>
      </c>
      <c r="G138" s="161" t="s">
        <v>340</v>
      </c>
      <c r="H138" s="162">
        <v>233.10499999999999</v>
      </c>
      <c r="I138" s="163"/>
      <c r="J138" s="164">
        <f>ROUND(I138*H138,2)</f>
        <v>0</v>
      </c>
      <c r="K138" s="165"/>
      <c r="L138" s="166"/>
      <c r="M138" s="167" t="s">
        <v>1</v>
      </c>
      <c r="N138" s="168" t="s">
        <v>40</v>
      </c>
      <c r="P138" s="149">
        <f>O138*H138</f>
        <v>0</v>
      </c>
      <c r="Q138" s="149">
        <v>1.4999999999999999E-2</v>
      </c>
      <c r="R138" s="149">
        <f>Q138*H138</f>
        <v>3.4965749999999995</v>
      </c>
      <c r="S138" s="149">
        <v>0</v>
      </c>
      <c r="T138" s="150">
        <f>S138*H138</f>
        <v>0</v>
      </c>
      <c r="AR138" s="151" t="s">
        <v>442</v>
      </c>
      <c r="AT138" s="151" t="s">
        <v>644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378</v>
      </c>
      <c r="BM138" s="151" t="s">
        <v>700</v>
      </c>
    </row>
    <row r="139" spans="2:65" s="11" customFormat="1" ht="22.9" customHeight="1">
      <c r="B139" s="127"/>
      <c r="D139" s="128" t="s">
        <v>73</v>
      </c>
      <c r="E139" s="137" t="s">
        <v>90</v>
      </c>
      <c r="F139" s="137" t="s">
        <v>582</v>
      </c>
      <c r="I139" s="130"/>
      <c r="J139" s="138">
        <f>BK139</f>
        <v>0</v>
      </c>
      <c r="L139" s="127"/>
      <c r="M139" s="132"/>
      <c r="P139" s="133">
        <f>SUM(P140:P141)</f>
        <v>0</v>
      </c>
      <c r="R139" s="133">
        <f>SUM(R140:R141)</f>
        <v>4.95996375</v>
      </c>
      <c r="T139" s="134">
        <f>SUM(T140:T141)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SUM(BK140:BK141)</f>
        <v>0</v>
      </c>
    </row>
    <row r="140" spans="2:65" s="1" customFormat="1" ht="33" customHeight="1">
      <c r="B140" s="28"/>
      <c r="C140" s="139" t="s">
        <v>90</v>
      </c>
      <c r="D140" s="139" t="s">
        <v>316</v>
      </c>
      <c r="E140" s="140" t="s">
        <v>701</v>
      </c>
      <c r="F140" s="141" t="s">
        <v>702</v>
      </c>
      <c r="G140" s="142" t="s">
        <v>319</v>
      </c>
      <c r="H140" s="143">
        <v>3.6749999999999998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0.83004999999999995</v>
      </c>
      <c r="R140" s="149">
        <f>Q140*H140</f>
        <v>3.0504337499999998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703</v>
      </c>
    </row>
    <row r="141" spans="2:65" s="1" customFormat="1" ht="37.9" customHeight="1">
      <c r="B141" s="28"/>
      <c r="C141" s="139" t="s">
        <v>95</v>
      </c>
      <c r="D141" s="139" t="s">
        <v>316</v>
      </c>
      <c r="E141" s="140" t="s">
        <v>704</v>
      </c>
      <c r="F141" s="141" t="s">
        <v>705</v>
      </c>
      <c r="G141" s="142" t="s">
        <v>396</v>
      </c>
      <c r="H141" s="143">
        <v>147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1.299E-2</v>
      </c>
      <c r="R141" s="149">
        <f>Q141*H141</f>
        <v>1.9095299999999999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706</v>
      </c>
    </row>
    <row r="142" spans="2:65" s="11" customFormat="1" ht="22.9" customHeight="1">
      <c r="B142" s="127"/>
      <c r="D142" s="128" t="s">
        <v>73</v>
      </c>
      <c r="E142" s="137" t="s">
        <v>95</v>
      </c>
      <c r="F142" s="137" t="s">
        <v>707</v>
      </c>
      <c r="I142" s="130"/>
      <c r="J142" s="138">
        <f>BK142</f>
        <v>0</v>
      </c>
      <c r="L142" s="127"/>
      <c r="M142" s="132"/>
      <c r="P142" s="133">
        <f>SUM(P143:P144)</f>
        <v>0</v>
      </c>
      <c r="R142" s="133">
        <f>SUM(R143:R144)</f>
        <v>3.4613367399999997</v>
      </c>
      <c r="T142" s="134">
        <f>SUM(T143:T144)</f>
        <v>0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SUM(BK143:BK144)</f>
        <v>0</v>
      </c>
    </row>
    <row r="143" spans="2:65" s="1" customFormat="1" ht="21.75" customHeight="1">
      <c r="B143" s="28"/>
      <c r="C143" s="139" t="s">
        <v>330</v>
      </c>
      <c r="D143" s="139" t="s">
        <v>316</v>
      </c>
      <c r="E143" s="140" t="s">
        <v>708</v>
      </c>
      <c r="F143" s="141" t="s">
        <v>709</v>
      </c>
      <c r="G143" s="142" t="s">
        <v>319</v>
      </c>
      <c r="H143" s="143">
        <v>1.2789999999999999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2.4018600000000001</v>
      </c>
      <c r="R143" s="149">
        <f>Q143*H143</f>
        <v>3.0719789399999997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710</v>
      </c>
    </row>
    <row r="144" spans="2:65" s="1" customFormat="1" ht="24.2" customHeight="1">
      <c r="B144" s="28"/>
      <c r="C144" s="139" t="s">
        <v>337</v>
      </c>
      <c r="D144" s="139" t="s">
        <v>316</v>
      </c>
      <c r="E144" s="140" t="s">
        <v>711</v>
      </c>
      <c r="F144" s="141" t="s">
        <v>712</v>
      </c>
      <c r="G144" s="142" t="s">
        <v>333</v>
      </c>
      <c r="H144" s="143">
        <v>0.38300000000000001</v>
      </c>
      <c r="I144" s="144"/>
      <c r="J144" s="145">
        <f>ROUND(I144*H144,2)</f>
        <v>0</v>
      </c>
      <c r="K144" s="146"/>
      <c r="L144" s="28"/>
      <c r="M144" s="147" t="s">
        <v>1</v>
      </c>
      <c r="N144" s="148" t="s">
        <v>40</v>
      </c>
      <c r="P144" s="149">
        <f>O144*H144</f>
        <v>0</v>
      </c>
      <c r="Q144" s="149">
        <v>1.0165999999999999</v>
      </c>
      <c r="R144" s="149">
        <f>Q144*H144</f>
        <v>0.38935779999999998</v>
      </c>
      <c r="S144" s="149">
        <v>0</v>
      </c>
      <c r="T144" s="150">
        <f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713</v>
      </c>
    </row>
    <row r="145" spans="2:65" s="11" customFormat="1" ht="22.9" customHeight="1">
      <c r="B145" s="127"/>
      <c r="D145" s="128" t="s">
        <v>73</v>
      </c>
      <c r="E145" s="137" t="s">
        <v>337</v>
      </c>
      <c r="F145" s="137" t="s">
        <v>586</v>
      </c>
      <c r="I145" s="130"/>
      <c r="J145" s="138">
        <f>BK145</f>
        <v>0</v>
      </c>
      <c r="L145" s="127"/>
      <c r="M145" s="132"/>
      <c r="P145" s="133">
        <f>P146</f>
        <v>0</v>
      </c>
      <c r="R145" s="133">
        <f>R146</f>
        <v>1.063623</v>
      </c>
      <c r="T145" s="134">
        <f>T146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BK146</f>
        <v>0</v>
      </c>
    </row>
    <row r="146" spans="2:65" s="1" customFormat="1" ht="37.9" customHeight="1">
      <c r="B146" s="28"/>
      <c r="C146" s="139" t="s">
        <v>342</v>
      </c>
      <c r="D146" s="139" t="s">
        <v>316</v>
      </c>
      <c r="E146" s="140" t="s">
        <v>714</v>
      </c>
      <c r="F146" s="141" t="s">
        <v>715</v>
      </c>
      <c r="G146" s="142" t="s">
        <v>319</v>
      </c>
      <c r="H146" s="143">
        <v>0.57899999999999996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1.837</v>
      </c>
      <c r="R146" s="149">
        <f>Q146*H146</f>
        <v>1.063623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716</v>
      </c>
    </row>
    <row r="147" spans="2:65" s="11" customFormat="1" ht="22.9" customHeight="1">
      <c r="B147" s="127"/>
      <c r="D147" s="128" t="s">
        <v>73</v>
      </c>
      <c r="E147" s="137" t="s">
        <v>502</v>
      </c>
      <c r="F147" s="137" t="s">
        <v>503</v>
      </c>
      <c r="I147" s="130"/>
      <c r="J147" s="138">
        <f>BK147</f>
        <v>0</v>
      </c>
      <c r="L147" s="127"/>
      <c r="M147" s="132"/>
      <c r="P147" s="133">
        <f>P148</f>
        <v>0</v>
      </c>
      <c r="R147" s="133">
        <f>R148</f>
        <v>0</v>
      </c>
      <c r="T147" s="134">
        <f>T148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BK148</f>
        <v>0</v>
      </c>
    </row>
    <row r="148" spans="2:65" s="1" customFormat="1" ht="24.2" customHeight="1">
      <c r="B148" s="28"/>
      <c r="C148" s="139" t="s">
        <v>346</v>
      </c>
      <c r="D148" s="139" t="s">
        <v>316</v>
      </c>
      <c r="E148" s="140" t="s">
        <v>638</v>
      </c>
      <c r="F148" s="141" t="s">
        <v>639</v>
      </c>
      <c r="G148" s="142" t="s">
        <v>333</v>
      </c>
      <c r="H148" s="143">
        <v>9.4849999999999994</v>
      </c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717</v>
      </c>
    </row>
    <row r="149" spans="2:65" s="11" customFormat="1" ht="25.9" customHeight="1">
      <c r="B149" s="127"/>
      <c r="D149" s="128" t="s">
        <v>73</v>
      </c>
      <c r="E149" s="129" t="s">
        <v>508</v>
      </c>
      <c r="F149" s="129" t="s">
        <v>509</v>
      </c>
      <c r="I149" s="130"/>
      <c r="J149" s="131">
        <f>BK149</f>
        <v>0</v>
      </c>
      <c r="L149" s="127"/>
      <c r="M149" s="132"/>
      <c r="P149" s="133">
        <f>P150+P176+P185</f>
        <v>0</v>
      </c>
      <c r="R149" s="133">
        <f>R150+R176+R185</f>
        <v>11.535302812839998</v>
      </c>
      <c r="T149" s="134">
        <f>T150+T176+T185</f>
        <v>0</v>
      </c>
      <c r="AR149" s="128" t="s">
        <v>86</v>
      </c>
      <c r="AT149" s="135" t="s">
        <v>73</v>
      </c>
      <c r="AU149" s="135" t="s">
        <v>74</v>
      </c>
      <c r="AY149" s="128" t="s">
        <v>314</v>
      </c>
      <c r="BK149" s="136">
        <f>BK150+BK176+BK185</f>
        <v>0</v>
      </c>
    </row>
    <row r="150" spans="2:65" s="11" customFormat="1" ht="22.9" customHeight="1">
      <c r="B150" s="127"/>
      <c r="D150" s="128" t="s">
        <v>73</v>
      </c>
      <c r="E150" s="137" t="s">
        <v>718</v>
      </c>
      <c r="F150" s="137" t="s">
        <v>719</v>
      </c>
      <c r="I150" s="130"/>
      <c r="J150" s="138">
        <f>BK150</f>
        <v>0</v>
      </c>
      <c r="L150" s="127"/>
      <c r="M150" s="132"/>
      <c r="P150" s="133">
        <f>SUM(P151:P175)</f>
        <v>0</v>
      </c>
      <c r="R150" s="133">
        <f>SUM(R151:R175)</f>
        <v>2.0952129128400001</v>
      </c>
      <c r="T150" s="134">
        <f>SUM(T151:T175)</f>
        <v>0</v>
      </c>
      <c r="AR150" s="128" t="s">
        <v>86</v>
      </c>
      <c r="AT150" s="135" t="s">
        <v>73</v>
      </c>
      <c r="AU150" s="135" t="s">
        <v>81</v>
      </c>
      <c r="AY150" s="128" t="s">
        <v>314</v>
      </c>
      <c r="BK150" s="136">
        <f>SUM(BK151:BK175)</f>
        <v>0</v>
      </c>
    </row>
    <row r="151" spans="2:65" s="1" customFormat="1" ht="44.25" customHeight="1">
      <c r="B151" s="28"/>
      <c r="C151" s="139" t="s">
        <v>335</v>
      </c>
      <c r="D151" s="139" t="s">
        <v>316</v>
      </c>
      <c r="E151" s="140" t="s">
        <v>720</v>
      </c>
      <c r="F151" s="141" t="s">
        <v>721</v>
      </c>
      <c r="G151" s="142" t="s">
        <v>376</v>
      </c>
      <c r="H151" s="143">
        <v>6.42</v>
      </c>
      <c r="I151" s="144"/>
      <c r="J151" s="145">
        <f t="shared" ref="J151:J175" si="0">ROUND(I151*H151,2)</f>
        <v>0</v>
      </c>
      <c r="K151" s="146"/>
      <c r="L151" s="28"/>
      <c r="M151" s="147" t="s">
        <v>1</v>
      </c>
      <c r="N151" s="148" t="s">
        <v>40</v>
      </c>
      <c r="P151" s="149">
        <f t="shared" ref="P151:P175" si="1">O151*H151</f>
        <v>0</v>
      </c>
      <c r="Q151" s="149">
        <v>2.0000000000000002E-5</v>
      </c>
      <c r="R151" s="149">
        <f t="shared" ref="R151:R175" si="2">Q151*H151</f>
        <v>1.284E-4</v>
      </c>
      <c r="S151" s="149">
        <v>0</v>
      </c>
      <c r="T151" s="150">
        <f t="shared" ref="T151:T175" si="3">S151*H151</f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ref="BE151:BE175" si="4">IF(N151="základná",J151,0)</f>
        <v>0</v>
      </c>
      <c r="BF151" s="152">
        <f t="shared" ref="BF151:BF175" si="5">IF(N151="znížená",J151,0)</f>
        <v>0</v>
      </c>
      <c r="BG151" s="152">
        <f t="shared" ref="BG151:BG175" si="6">IF(N151="zákl. prenesená",J151,0)</f>
        <v>0</v>
      </c>
      <c r="BH151" s="152">
        <f t="shared" ref="BH151:BH175" si="7">IF(N151="zníž. prenesená",J151,0)</f>
        <v>0</v>
      </c>
      <c r="BI151" s="152">
        <f t="shared" ref="BI151:BI175" si="8">IF(N151="nulová",J151,0)</f>
        <v>0</v>
      </c>
      <c r="BJ151" s="13" t="s">
        <v>86</v>
      </c>
      <c r="BK151" s="152">
        <f t="shared" ref="BK151:BK175" si="9">ROUND(I151*H151,2)</f>
        <v>0</v>
      </c>
      <c r="BL151" s="13" t="s">
        <v>378</v>
      </c>
      <c r="BM151" s="151" t="s">
        <v>722</v>
      </c>
    </row>
    <row r="152" spans="2:65" s="1" customFormat="1" ht="24.2" customHeight="1">
      <c r="B152" s="28"/>
      <c r="C152" s="158" t="s">
        <v>353</v>
      </c>
      <c r="D152" s="158" t="s">
        <v>644</v>
      </c>
      <c r="E152" s="159" t="s">
        <v>723</v>
      </c>
      <c r="F152" s="160" t="s">
        <v>724</v>
      </c>
      <c r="G152" s="161" t="s">
        <v>396</v>
      </c>
      <c r="H152" s="162">
        <v>51.36</v>
      </c>
      <c r="I152" s="163"/>
      <c r="J152" s="164">
        <f t="shared" si="0"/>
        <v>0</v>
      </c>
      <c r="K152" s="165"/>
      <c r="L152" s="166"/>
      <c r="M152" s="167" t="s">
        <v>1</v>
      </c>
      <c r="N152" s="168" t="s">
        <v>40</v>
      </c>
      <c r="P152" s="149">
        <f t="shared" si="1"/>
        <v>0</v>
      </c>
      <c r="Q152" s="149">
        <v>4.0000000000000002E-4</v>
      </c>
      <c r="R152" s="149">
        <f t="shared" si="2"/>
        <v>2.0544E-2</v>
      </c>
      <c r="S152" s="149">
        <v>0</v>
      </c>
      <c r="T152" s="150">
        <f t="shared" si="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725</v>
      </c>
    </row>
    <row r="153" spans="2:65" s="1" customFormat="1" ht="33" customHeight="1">
      <c r="B153" s="28"/>
      <c r="C153" s="158" t="s">
        <v>357</v>
      </c>
      <c r="D153" s="158" t="s">
        <v>644</v>
      </c>
      <c r="E153" s="159" t="s">
        <v>726</v>
      </c>
      <c r="F153" s="160" t="s">
        <v>727</v>
      </c>
      <c r="G153" s="161" t="s">
        <v>376</v>
      </c>
      <c r="H153" s="162">
        <v>6.42</v>
      </c>
      <c r="I153" s="163"/>
      <c r="J153" s="164">
        <f t="shared" si="0"/>
        <v>0</v>
      </c>
      <c r="K153" s="165"/>
      <c r="L153" s="166"/>
      <c r="M153" s="167" t="s">
        <v>1</v>
      </c>
      <c r="N153" s="168" t="s">
        <v>40</v>
      </c>
      <c r="P153" s="149">
        <f t="shared" si="1"/>
        <v>0</v>
      </c>
      <c r="Q153" s="149">
        <v>3.3E-4</v>
      </c>
      <c r="R153" s="149">
        <f t="shared" si="2"/>
        <v>2.1186E-3</v>
      </c>
      <c r="S153" s="149">
        <v>0</v>
      </c>
      <c r="T153" s="150">
        <f t="shared" si="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728</v>
      </c>
    </row>
    <row r="154" spans="2:65" s="1" customFormat="1" ht="37.9" customHeight="1">
      <c r="B154" s="28"/>
      <c r="C154" s="139" t="s">
        <v>361</v>
      </c>
      <c r="D154" s="139" t="s">
        <v>316</v>
      </c>
      <c r="E154" s="140" t="s">
        <v>729</v>
      </c>
      <c r="F154" s="141" t="s">
        <v>730</v>
      </c>
      <c r="G154" s="142" t="s">
        <v>376</v>
      </c>
      <c r="H154" s="143">
        <v>143.76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0</v>
      </c>
      <c r="T154" s="150">
        <f t="shared" si="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378</v>
      </c>
      <c r="BM154" s="151" t="s">
        <v>731</v>
      </c>
    </row>
    <row r="155" spans="2:65" s="1" customFormat="1" ht="24.2" customHeight="1">
      <c r="B155" s="28"/>
      <c r="C155" s="158" t="s">
        <v>365</v>
      </c>
      <c r="D155" s="158" t="s">
        <v>644</v>
      </c>
      <c r="E155" s="159" t="s">
        <v>732</v>
      </c>
      <c r="F155" s="160" t="s">
        <v>733</v>
      </c>
      <c r="G155" s="161" t="s">
        <v>396</v>
      </c>
      <c r="H155" s="162">
        <v>1150.08</v>
      </c>
      <c r="I155" s="163"/>
      <c r="J155" s="164">
        <f t="shared" si="0"/>
        <v>0</v>
      </c>
      <c r="K155" s="165"/>
      <c r="L155" s="166"/>
      <c r="M155" s="167" t="s">
        <v>1</v>
      </c>
      <c r="N155" s="168" t="s">
        <v>40</v>
      </c>
      <c r="P155" s="149">
        <f t="shared" si="1"/>
        <v>0</v>
      </c>
      <c r="Q155" s="149">
        <v>4.0000000000000002E-4</v>
      </c>
      <c r="R155" s="149">
        <f t="shared" si="2"/>
        <v>0.460032</v>
      </c>
      <c r="S155" s="149">
        <v>0</v>
      </c>
      <c r="T155" s="150">
        <f t="shared" si="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378</v>
      </c>
      <c r="BM155" s="151" t="s">
        <v>734</v>
      </c>
    </row>
    <row r="156" spans="2:65" s="1" customFormat="1" ht="24.2" customHeight="1">
      <c r="B156" s="28"/>
      <c r="C156" s="158" t="s">
        <v>369</v>
      </c>
      <c r="D156" s="158" t="s">
        <v>644</v>
      </c>
      <c r="E156" s="159" t="s">
        <v>735</v>
      </c>
      <c r="F156" s="160" t="s">
        <v>736</v>
      </c>
      <c r="G156" s="161" t="s">
        <v>376</v>
      </c>
      <c r="H156" s="162">
        <v>143.76</v>
      </c>
      <c r="I156" s="163"/>
      <c r="J156" s="164">
        <f t="shared" si="0"/>
        <v>0</v>
      </c>
      <c r="K156" s="165"/>
      <c r="L156" s="166"/>
      <c r="M156" s="167" t="s">
        <v>1</v>
      </c>
      <c r="N156" s="168" t="s">
        <v>40</v>
      </c>
      <c r="P156" s="149">
        <f t="shared" si="1"/>
        <v>0</v>
      </c>
      <c r="Q156" s="149">
        <v>2.9999999999999997E-4</v>
      </c>
      <c r="R156" s="149">
        <f t="shared" si="2"/>
        <v>4.3127999999999993E-2</v>
      </c>
      <c r="S156" s="149">
        <v>0</v>
      </c>
      <c r="T156" s="150">
        <f t="shared" si="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378</v>
      </c>
      <c r="BM156" s="151" t="s">
        <v>737</v>
      </c>
    </row>
    <row r="157" spans="2:65" s="1" customFormat="1" ht="33" customHeight="1">
      <c r="B157" s="28"/>
      <c r="C157" s="139" t="s">
        <v>373</v>
      </c>
      <c r="D157" s="139" t="s">
        <v>316</v>
      </c>
      <c r="E157" s="140" t="s">
        <v>738</v>
      </c>
      <c r="F157" s="141" t="s">
        <v>739</v>
      </c>
      <c r="G157" s="142" t="s">
        <v>340</v>
      </c>
      <c r="H157" s="143">
        <v>275.11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378</v>
      </c>
      <c r="BM157" s="151" t="s">
        <v>740</v>
      </c>
    </row>
    <row r="158" spans="2:65" s="1" customFormat="1" ht="16.5" customHeight="1">
      <c r="B158" s="28"/>
      <c r="C158" s="158" t="s">
        <v>378</v>
      </c>
      <c r="D158" s="158" t="s">
        <v>644</v>
      </c>
      <c r="E158" s="159" t="s">
        <v>741</v>
      </c>
      <c r="F158" s="160" t="s">
        <v>742</v>
      </c>
      <c r="G158" s="161" t="s">
        <v>396</v>
      </c>
      <c r="H158" s="162">
        <v>11.004</v>
      </c>
      <c r="I158" s="163"/>
      <c r="J158" s="164">
        <f t="shared" si="0"/>
        <v>0</v>
      </c>
      <c r="K158" s="165"/>
      <c r="L158" s="166"/>
      <c r="M158" s="167" t="s">
        <v>1</v>
      </c>
      <c r="N158" s="168" t="s">
        <v>40</v>
      </c>
      <c r="P158" s="149">
        <f t="shared" si="1"/>
        <v>0</v>
      </c>
      <c r="Q158" s="149">
        <v>7.5000000000000002E-4</v>
      </c>
      <c r="R158" s="149">
        <f t="shared" si="2"/>
        <v>8.2529999999999999E-3</v>
      </c>
      <c r="S158" s="149">
        <v>0</v>
      </c>
      <c r="T158" s="150">
        <f t="shared" si="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743</v>
      </c>
    </row>
    <row r="159" spans="2:65" s="1" customFormat="1" ht="21.75" customHeight="1">
      <c r="B159" s="28"/>
      <c r="C159" s="158" t="s">
        <v>382</v>
      </c>
      <c r="D159" s="158" t="s">
        <v>644</v>
      </c>
      <c r="E159" s="159" t="s">
        <v>744</v>
      </c>
      <c r="F159" s="160" t="s">
        <v>745</v>
      </c>
      <c r="G159" s="161" t="s">
        <v>555</v>
      </c>
      <c r="H159" s="162">
        <v>2.2010000000000001</v>
      </c>
      <c r="I159" s="163"/>
      <c r="J159" s="164">
        <f t="shared" si="0"/>
        <v>0</v>
      </c>
      <c r="K159" s="165"/>
      <c r="L159" s="166"/>
      <c r="M159" s="167" t="s">
        <v>1</v>
      </c>
      <c r="N159" s="168" t="s">
        <v>40</v>
      </c>
      <c r="P159" s="149">
        <f t="shared" si="1"/>
        <v>0</v>
      </c>
      <c r="Q159" s="149">
        <v>1E-3</v>
      </c>
      <c r="R159" s="149">
        <f t="shared" si="2"/>
        <v>2.2010000000000003E-3</v>
      </c>
      <c r="S159" s="149">
        <v>0</v>
      </c>
      <c r="T159" s="150">
        <f t="shared" si="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378</v>
      </c>
      <c r="BM159" s="151" t="s">
        <v>746</v>
      </c>
    </row>
    <row r="160" spans="2:65" s="1" customFormat="1" ht="37.9" customHeight="1">
      <c r="B160" s="28"/>
      <c r="C160" s="158" t="s">
        <v>386</v>
      </c>
      <c r="D160" s="158" t="s">
        <v>644</v>
      </c>
      <c r="E160" s="159" t="s">
        <v>747</v>
      </c>
      <c r="F160" s="160" t="s">
        <v>748</v>
      </c>
      <c r="G160" s="161" t="s">
        <v>340</v>
      </c>
      <c r="H160" s="162">
        <v>316.37700000000001</v>
      </c>
      <c r="I160" s="163"/>
      <c r="J160" s="164">
        <f t="shared" si="0"/>
        <v>0</v>
      </c>
      <c r="K160" s="165"/>
      <c r="L160" s="166"/>
      <c r="M160" s="167" t="s">
        <v>1</v>
      </c>
      <c r="N160" s="168" t="s">
        <v>40</v>
      </c>
      <c r="P160" s="149">
        <f t="shared" si="1"/>
        <v>0</v>
      </c>
      <c r="Q160" s="149">
        <v>1.9499999999999999E-3</v>
      </c>
      <c r="R160" s="149">
        <f t="shared" si="2"/>
        <v>0.61693514999999999</v>
      </c>
      <c r="S160" s="149">
        <v>0</v>
      </c>
      <c r="T160" s="150">
        <f t="shared" si="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378</v>
      </c>
      <c r="BM160" s="151" t="s">
        <v>749</v>
      </c>
    </row>
    <row r="161" spans="2:65" s="1" customFormat="1" ht="33" customHeight="1">
      <c r="B161" s="28"/>
      <c r="C161" s="139" t="s">
        <v>390</v>
      </c>
      <c r="D161" s="139" t="s">
        <v>316</v>
      </c>
      <c r="E161" s="140" t="s">
        <v>750</v>
      </c>
      <c r="F161" s="141" t="s">
        <v>751</v>
      </c>
      <c r="G161" s="142" t="s">
        <v>340</v>
      </c>
      <c r="H161" s="143">
        <v>202.7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378</v>
      </c>
      <c r="BM161" s="151" t="s">
        <v>752</v>
      </c>
    </row>
    <row r="162" spans="2:65" s="1" customFormat="1" ht="37.9" customHeight="1">
      <c r="B162" s="28"/>
      <c r="C162" s="158" t="s">
        <v>7</v>
      </c>
      <c r="D162" s="158" t="s">
        <v>644</v>
      </c>
      <c r="E162" s="159" t="s">
        <v>753</v>
      </c>
      <c r="F162" s="160" t="s">
        <v>754</v>
      </c>
      <c r="G162" s="161" t="s">
        <v>340</v>
      </c>
      <c r="H162" s="162">
        <v>233.10499999999999</v>
      </c>
      <c r="I162" s="163"/>
      <c r="J162" s="164">
        <f t="shared" si="0"/>
        <v>0</v>
      </c>
      <c r="K162" s="165"/>
      <c r="L162" s="166"/>
      <c r="M162" s="167" t="s">
        <v>1</v>
      </c>
      <c r="N162" s="168" t="s">
        <v>40</v>
      </c>
      <c r="P162" s="149">
        <f t="shared" si="1"/>
        <v>0</v>
      </c>
      <c r="Q162" s="149">
        <v>1E-3</v>
      </c>
      <c r="R162" s="149">
        <f t="shared" si="2"/>
        <v>0.23310500000000001</v>
      </c>
      <c r="S162" s="149">
        <v>0</v>
      </c>
      <c r="T162" s="150">
        <f t="shared" si="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378</v>
      </c>
      <c r="BM162" s="151" t="s">
        <v>755</v>
      </c>
    </row>
    <row r="163" spans="2:65" s="1" customFormat="1" ht="24.2" customHeight="1">
      <c r="B163" s="28"/>
      <c r="C163" s="139" t="s">
        <v>398</v>
      </c>
      <c r="D163" s="139" t="s">
        <v>316</v>
      </c>
      <c r="E163" s="140" t="s">
        <v>756</v>
      </c>
      <c r="F163" s="141" t="s">
        <v>757</v>
      </c>
      <c r="G163" s="142" t="s">
        <v>340</v>
      </c>
      <c r="H163" s="143">
        <v>202.7</v>
      </c>
      <c r="I163" s="144"/>
      <c r="J163" s="145">
        <f t="shared" si="0"/>
        <v>0</v>
      </c>
      <c r="K163" s="146"/>
      <c r="L163" s="28"/>
      <c r="M163" s="147" t="s">
        <v>1</v>
      </c>
      <c r="N163" s="148" t="s">
        <v>40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378</v>
      </c>
      <c r="BM163" s="151" t="s">
        <v>758</v>
      </c>
    </row>
    <row r="164" spans="2:65" s="1" customFormat="1" ht="44.25" customHeight="1">
      <c r="B164" s="28"/>
      <c r="C164" s="158" t="s">
        <v>402</v>
      </c>
      <c r="D164" s="158" t="s">
        <v>644</v>
      </c>
      <c r="E164" s="159" t="s">
        <v>759</v>
      </c>
      <c r="F164" s="160" t="s">
        <v>760</v>
      </c>
      <c r="G164" s="161" t="s">
        <v>340</v>
      </c>
      <c r="H164" s="162">
        <v>233.10499999999999</v>
      </c>
      <c r="I164" s="163"/>
      <c r="J164" s="164">
        <f t="shared" si="0"/>
        <v>0</v>
      </c>
      <c r="K164" s="165"/>
      <c r="L164" s="166"/>
      <c r="M164" s="167" t="s">
        <v>1</v>
      </c>
      <c r="N164" s="168" t="s">
        <v>40</v>
      </c>
      <c r="P164" s="149">
        <f t="shared" si="1"/>
        <v>0</v>
      </c>
      <c r="Q164" s="149">
        <v>5.0000000000000001E-4</v>
      </c>
      <c r="R164" s="149">
        <f t="shared" si="2"/>
        <v>0.1165525</v>
      </c>
      <c r="S164" s="149">
        <v>0</v>
      </c>
      <c r="T164" s="150">
        <f t="shared" si="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86</v>
      </c>
      <c r="BK164" s="152">
        <f t="shared" si="9"/>
        <v>0</v>
      </c>
      <c r="BL164" s="13" t="s">
        <v>378</v>
      </c>
      <c r="BM164" s="151" t="s">
        <v>761</v>
      </c>
    </row>
    <row r="165" spans="2:65" s="1" customFormat="1" ht="24.2" customHeight="1">
      <c r="B165" s="28"/>
      <c r="C165" s="139" t="s">
        <v>406</v>
      </c>
      <c r="D165" s="139" t="s">
        <v>316</v>
      </c>
      <c r="E165" s="140" t="s">
        <v>762</v>
      </c>
      <c r="F165" s="141" t="s">
        <v>763</v>
      </c>
      <c r="G165" s="142" t="s">
        <v>396</v>
      </c>
      <c r="H165" s="143">
        <v>2</v>
      </c>
      <c r="I165" s="144"/>
      <c r="J165" s="145">
        <f t="shared" si="0"/>
        <v>0</v>
      </c>
      <c r="K165" s="146"/>
      <c r="L165" s="28"/>
      <c r="M165" s="147" t="s">
        <v>1</v>
      </c>
      <c r="N165" s="148" t="s">
        <v>40</v>
      </c>
      <c r="P165" s="149">
        <f t="shared" si="1"/>
        <v>0</v>
      </c>
      <c r="Q165" s="149">
        <v>6.0000000000000002E-5</v>
      </c>
      <c r="R165" s="149">
        <f t="shared" si="2"/>
        <v>1.2E-4</v>
      </c>
      <c r="S165" s="149">
        <v>0</v>
      </c>
      <c r="T165" s="150">
        <f t="shared" si="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86</v>
      </c>
      <c r="BK165" s="152">
        <f t="shared" si="9"/>
        <v>0</v>
      </c>
      <c r="BL165" s="13" t="s">
        <v>378</v>
      </c>
      <c r="BM165" s="151" t="s">
        <v>764</v>
      </c>
    </row>
    <row r="166" spans="2:65" s="1" customFormat="1" ht="24.2" customHeight="1">
      <c r="B166" s="28"/>
      <c r="C166" s="158" t="s">
        <v>410</v>
      </c>
      <c r="D166" s="158" t="s">
        <v>644</v>
      </c>
      <c r="E166" s="159" t="s">
        <v>765</v>
      </c>
      <c r="F166" s="160" t="s">
        <v>766</v>
      </c>
      <c r="G166" s="161" t="s">
        <v>396</v>
      </c>
      <c r="H166" s="162">
        <v>2</v>
      </c>
      <c r="I166" s="163"/>
      <c r="J166" s="164">
        <f t="shared" si="0"/>
        <v>0</v>
      </c>
      <c r="K166" s="165"/>
      <c r="L166" s="166"/>
      <c r="M166" s="167" t="s">
        <v>1</v>
      </c>
      <c r="N166" s="168" t="s">
        <v>40</v>
      </c>
      <c r="P166" s="149">
        <f t="shared" si="1"/>
        <v>0</v>
      </c>
      <c r="Q166" s="149">
        <v>8.4999999999999995E-4</v>
      </c>
      <c r="R166" s="149">
        <f t="shared" si="2"/>
        <v>1.6999999999999999E-3</v>
      </c>
      <c r="S166" s="149">
        <v>0</v>
      </c>
      <c r="T166" s="150">
        <f t="shared" si="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86</v>
      </c>
      <c r="BK166" s="152">
        <f t="shared" si="9"/>
        <v>0</v>
      </c>
      <c r="BL166" s="13" t="s">
        <v>378</v>
      </c>
      <c r="BM166" s="151" t="s">
        <v>767</v>
      </c>
    </row>
    <row r="167" spans="2:65" s="1" customFormat="1" ht="24.2" customHeight="1">
      <c r="B167" s="28"/>
      <c r="C167" s="158" t="s">
        <v>414</v>
      </c>
      <c r="D167" s="158" t="s">
        <v>644</v>
      </c>
      <c r="E167" s="159" t="s">
        <v>732</v>
      </c>
      <c r="F167" s="160" t="s">
        <v>733</v>
      </c>
      <c r="G167" s="161" t="s">
        <v>396</v>
      </c>
      <c r="H167" s="162">
        <v>10</v>
      </c>
      <c r="I167" s="163"/>
      <c r="J167" s="164">
        <f t="shared" si="0"/>
        <v>0</v>
      </c>
      <c r="K167" s="165"/>
      <c r="L167" s="166"/>
      <c r="M167" s="167" t="s">
        <v>1</v>
      </c>
      <c r="N167" s="168" t="s">
        <v>40</v>
      </c>
      <c r="P167" s="149">
        <f t="shared" si="1"/>
        <v>0</v>
      </c>
      <c r="Q167" s="149">
        <v>4.0000000000000002E-4</v>
      </c>
      <c r="R167" s="149">
        <f t="shared" si="2"/>
        <v>4.0000000000000001E-3</v>
      </c>
      <c r="S167" s="149">
        <v>0</v>
      </c>
      <c r="T167" s="150">
        <f t="shared" si="3"/>
        <v>0</v>
      </c>
      <c r="AR167" s="151" t="s">
        <v>442</v>
      </c>
      <c r="AT167" s="151" t="s">
        <v>644</v>
      </c>
      <c r="AU167" s="151" t="s">
        <v>86</v>
      </c>
      <c r="AY167" s="13" t="s">
        <v>314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86</v>
      </c>
      <c r="BK167" s="152">
        <f t="shared" si="9"/>
        <v>0</v>
      </c>
      <c r="BL167" s="13" t="s">
        <v>378</v>
      </c>
      <c r="BM167" s="151" t="s">
        <v>768</v>
      </c>
    </row>
    <row r="168" spans="2:65" s="1" customFormat="1" ht="24.2" customHeight="1">
      <c r="B168" s="28"/>
      <c r="C168" s="139" t="s">
        <v>418</v>
      </c>
      <c r="D168" s="139" t="s">
        <v>316</v>
      </c>
      <c r="E168" s="140" t="s">
        <v>769</v>
      </c>
      <c r="F168" s="141" t="s">
        <v>770</v>
      </c>
      <c r="G168" s="142" t="s">
        <v>340</v>
      </c>
      <c r="H168" s="143">
        <v>275.11</v>
      </c>
      <c r="I168" s="144"/>
      <c r="J168" s="145">
        <f t="shared" si="0"/>
        <v>0</v>
      </c>
      <c r="K168" s="146"/>
      <c r="L168" s="28"/>
      <c r="M168" s="147" t="s">
        <v>1</v>
      </c>
      <c r="N168" s="148" t="s">
        <v>40</v>
      </c>
      <c r="P168" s="149">
        <f t="shared" si="1"/>
        <v>0</v>
      </c>
      <c r="Q168" s="149">
        <v>0</v>
      </c>
      <c r="R168" s="149">
        <f t="shared" si="2"/>
        <v>0</v>
      </c>
      <c r="S168" s="149">
        <v>0</v>
      </c>
      <c r="T168" s="150">
        <f t="shared" si="3"/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 t="shared" si="4"/>
        <v>0</v>
      </c>
      <c r="BF168" s="152">
        <f t="shared" si="5"/>
        <v>0</v>
      </c>
      <c r="BG168" s="152">
        <f t="shared" si="6"/>
        <v>0</v>
      </c>
      <c r="BH168" s="152">
        <f t="shared" si="7"/>
        <v>0</v>
      </c>
      <c r="BI168" s="152">
        <f t="shared" si="8"/>
        <v>0</v>
      </c>
      <c r="BJ168" s="13" t="s">
        <v>86</v>
      </c>
      <c r="BK168" s="152">
        <f t="shared" si="9"/>
        <v>0</v>
      </c>
      <c r="BL168" s="13" t="s">
        <v>378</v>
      </c>
      <c r="BM168" s="151" t="s">
        <v>771</v>
      </c>
    </row>
    <row r="169" spans="2:65" s="1" customFormat="1" ht="24.2" customHeight="1">
      <c r="B169" s="28"/>
      <c r="C169" s="158" t="s">
        <v>422</v>
      </c>
      <c r="D169" s="158" t="s">
        <v>644</v>
      </c>
      <c r="E169" s="159" t="s">
        <v>772</v>
      </c>
      <c r="F169" s="160" t="s">
        <v>773</v>
      </c>
      <c r="G169" s="161" t="s">
        <v>340</v>
      </c>
      <c r="H169" s="162">
        <v>316.37700000000001</v>
      </c>
      <c r="I169" s="163"/>
      <c r="J169" s="164">
        <f t="shared" si="0"/>
        <v>0</v>
      </c>
      <c r="K169" s="165"/>
      <c r="L169" s="166"/>
      <c r="M169" s="167" t="s">
        <v>1</v>
      </c>
      <c r="N169" s="168" t="s">
        <v>40</v>
      </c>
      <c r="P169" s="149">
        <f t="shared" si="1"/>
        <v>0</v>
      </c>
      <c r="Q169" s="149">
        <v>2.9999999999999997E-4</v>
      </c>
      <c r="R169" s="149">
        <f t="shared" si="2"/>
        <v>9.49131E-2</v>
      </c>
      <c r="S169" s="149">
        <v>0</v>
      </c>
      <c r="T169" s="150">
        <f t="shared" si="3"/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 t="shared" si="4"/>
        <v>0</v>
      </c>
      <c r="BF169" s="152">
        <f t="shared" si="5"/>
        <v>0</v>
      </c>
      <c r="BG169" s="152">
        <f t="shared" si="6"/>
        <v>0</v>
      </c>
      <c r="BH169" s="152">
        <f t="shared" si="7"/>
        <v>0</v>
      </c>
      <c r="BI169" s="152">
        <f t="shared" si="8"/>
        <v>0</v>
      </c>
      <c r="BJ169" s="13" t="s">
        <v>86</v>
      </c>
      <c r="BK169" s="152">
        <f t="shared" si="9"/>
        <v>0</v>
      </c>
      <c r="BL169" s="13" t="s">
        <v>378</v>
      </c>
      <c r="BM169" s="151" t="s">
        <v>774</v>
      </c>
    </row>
    <row r="170" spans="2:65" s="1" customFormat="1" ht="33" customHeight="1">
      <c r="B170" s="28"/>
      <c r="C170" s="139" t="s">
        <v>426</v>
      </c>
      <c r="D170" s="139" t="s">
        <v>316</v>
      </c>
      <c r="E170" s="140" t="s">
        <v>775</v>
      </c>
      <c r="F170" s="141" t="s">
        <v>776</v>
      </c>
      <c r="G170" s="142" t="s">
        <v>376</v>
      </c>
      <c r="H170" s="143">
        <v>71.88</v>
      </c>
      <c r="I170" s="144"/>
      <c r="J170" s="145">
        <f t="shared" si="0"/>
        <v>0</v>
      </c>
      <c r="K170" s="146"/>
      <c r="L170" s="28"/>
      <c r="M170" s="147" t="s">
        <v>1</v>
      </c>
      <c r="N170" s="148" t="s">
        <v>40</v>
      </c>
      <c r="P170" s="149">
        <f t="shared" si="1"/>
        <v>0</v>
      </c>
      <c r="Q170" s="149">
        <v>3.2943E-5</v>
      </c>
      <c r="R170" s="149">
        <f t="shared" si="2"/>
        <v>2.3679428399999997E-3</v>
      </c>
      <c r="S170" s="149">
        <v>0</v>
      </c>
      <c r="T170" s="150">
        <f t="shared" si="3"/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 t="shared" si="4"/>
        <v>0</v>
      </c>
      <c r="BF170" s="152">
        <f t="shared" si="5"/>
        <v>0</v>
      </c>
      <c r="BG170" s="152">
        <f t="shared" si="6"/>
        <v>0</v>
      </c>
      <c r="BH170" s="152">
        <f t="shared" si="7"/>
        <v>0</v>
      </c>
      <c r="BI170" s="152">
        <f t="shared" si="8"/>
        <v>0</v>
      </c>
      <c r="BJ170" s="13" t="s">
        <v>86</v>
      </c>
      <c r="BK170" s="152">
        <f t="shared" si="9"/>
        <v>0</v>
      </c>
      <c r="BL170" s="13" t="s">
        <v>378</v>
      </c>
      <c r="BM170" s="151" t="s">
        <v>777</v>
      </c>
    </row>
    <row r="171" spans="2:65" s="1" customFormat="1" ht="16.5" customHeight="1">
      <c r="B171" s="28"/>
      <c r="C171" s="158" t="s">
        <v>430</v>
      </c>
      <c r="D171" s="158" t="s">
        <v>644</v>
      </c>
      <c r="E171" s="159" t="s">
        <v>778</v>
      </c>
      <c r="F171" s="160" t="s">
        <v>779</v>
      </c>
      <c r="G171" s="161" t="s">
        <v>396</v>
      </c>
      <c r="H171" s="162">
        <v>575.04</v>
      </c>
      <c r="I171" s="163"/>
      <c r="J171" s="164">
        <f t="shared" si="0"/>
        <v>0</v>
      </c>
      <c r="K171" s="165"/>
      <c r="L171" s="166"/>
      <c r="M171" s="167" t="s">
        <v>1</v>
      </c>
      <c r="N171" s="168" t="s">
        <v>40</v>
      </c>
      <c r="P171" s="149">
        <f t="shared" si="1"/>
        <v>0</v>
      </c>
      <c r="Q171" s="149">
        <v>2.0000000000000001E-4</v>
      </c>
      <c r="R171" s="149">
        <f t="shared" si="2"/>
        <v>0.115008</v>
      </c>
      <c r="S171" s="149">
        <v>0</v>
      </c>
      <c r="T171" s="150">
        <f t="shared" si="3"/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 t="shared" si="4"/>
        <v>0</v>
      </c>
      <c r="BF171" s="152">
        <f t="shared" si="5"/>
        <v>0</v>
      </c>
      <c r="BG171" s="152">
        <f t="shared" si="6"/>
        <v>0</v>
      </c>
      <c r="BH171" s="152">
        <f t="shared" si="7"/>
        <v>0</v>
      </c>
      <c r="BI171" s="152">
        <f t="shared" si="8"/>
        <v>0</v>
      </c>
      <c r="BJ171" s="13" t="s">
        <v>86</v>
      </c>
      <c r="BK171" s="152">
        <f t="shared" si="9"/>
        <v>0</v>
      </c>
      <c r="BL171" s="13" t="s">
        <v>378</v>
      </c>
      <c r="BM171" s="151" t="s">
        <v>780</v>
      </c>
    </row>
    <row r="172" spans="2:65" s="1" customFormat="1" ht="16.5" customHeight="1">
      <c r="B172" s="28"/>
      <c r="C172" s="158" t="s">
        <v>434</v>
      </c>
      <c r="D172" s="158" t="s">
        <v>644</v>
      </c>
      <c r="E172" s="159" t="s">
        <v>781</v>
      </c>
      <c r="F172" s="160" t="s">
        <v>782</v>
      </c>
      <c r="G172" s="161" t="s">
        <v>340</v>
      </c>
      <c r="H172" s="162">
        <v>44.566000000000003</v>
      </c>
      <c r="I172" s="163"/>
      <c r="J172" s="164">
        <f t="shared" si="0"/>
        <v>0</v>
      </c>
      <c r="K172" s="165"/>
      <c r="L172" s="166"/>
      <c r="M172" s="167" t="s">
        <v>1</v>
      </c>
      <c r="N172" s="168" t="s">
        <v>40</v>
      </c>
      <c r="P172" s="149">
        <f t="shared" si="1"/>
        <v>0</v>
      </c>
      <c r="Q172" s="149">
        <v>7.92E-3</v>
      </c>
      <c r="R172" s="149">
        <f t="shared" si="2"/>
        <v>0.35296272000000001</v>
      </c>
      <c r="S172" s="149">
        <v>0</v>
      </c>
      <c r="T172" s="150">
        <f t="shared" si="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4"/>
        <v>0</v>
      </c>
      <c r="BF172" s="152">
        <f t="shared" si="5"/>
        <v>0</v>
      </c>
      <c r="BG172" s="152">
        <f t="shared" si="6"/>
        <v>0</v>
      </c>
      <c r="BH172" s="152">
        <f t="shared" si="7"/>
        <v>0</v>
      </c>
      <c r="BI172" s="152">
        <f t="shared" si="8"/>
        <v>0</v>
      </c>
      <c r="BJ172" s="13" t="s">
        <v>86</v>
      </c>
      <c r="BK172" s="152">
        <f t="shared" si="9"/>
        <v>0</v>
      </c>
      <c r="BL172" s="13" t="s">
        <v>378</v>
      </c>
      <c r="BM172" s="151" t="s">
        <v>783</v>
      </c>
    </row>
    <row r="173" spans="2:65" s="1" customFormat="1" ht="16.5" customHeight="1">
      <c r="B173" s="28"/>
      <c r="C173" s="139" t="s">
        <v>438</v>
      </c>
      <c r="D173" s="139" t="s">
        <v>316</v>
      </c>
      <c r="E173" s="140" t="s">
        <v>784</v>
      </c>
      <c r="F173" s="141" t="s">
        <v>785</v>
      </c>
      <c r="G173" s="142" t="s">
        <v>376</v>
      </c>
      <c r="H173" s="143">
        <v>71.88</v>
      </c>
      <c r="I173" s="144"/>
      <c r="J173" s="145">
        <f t="shared" si="0"/>
        <v>0</v>
      </c>
      <c r="K173" s="146"/>
      <c r="L173" s="28"/>
      <c r="M173" s="147" t="s">
        <v>1</v>
      </c>
      <c r="N173" s="148" t="s">
        <v>40</v>
      </c>
      <c r="P173" s="149">
        <f t="shared" si="1"/>
        <v>0</v>
      </c>
      <c r="Q173" s="149">
        <v>0</v>
      </c>
      <c r="R173" s="149">
        <f t="shared" si="2"/>
        <v>0</v>
      </c>
      <c r="S173" s="149">
        <v>0</v>
      </c>
      <c r="T173" s="150">
        <f t="shared" si="3"/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 t="shared" si="4"/>
        <v>0</v>
      </c>
      <c r="BF173" s="152">
        <f t="shared" si="5"/>
        <v>0</v>
      </c>
      <c r="BG173" s="152">
        <f t="shared" si="6"/>
        <v>0</v>
      </c>
      <c r="BH173" s="152">
        <f t="shared" si="7"/>
        <v>0</v>
      </c>
      <c r="BI173" s="152">
        <f t="shared" si="8"/>
        <v>0</v>
      </c>
      <c r="BJ173" s="13" t="s">
        <v>86</v>
      </c>
      <c r="BK173" s="152">
        <f t="shared" si="9"/>
        <v>0</v>
      </c>
      <c r="BL173" s="13" t="s">
        <v>378</v>
      </c>
      <c r="BM173" s="151" t="s">
        <v>786</v>
      </c>
    </row>
    <row r="174" spans="2:65" s="1" customFormat="1" ht="24.2" customHeight="1">
      <c r="B174" s="28"/>
      <c r="C174" s="158" t="s">
        <v>442</v>
      </c>
      <c r="D174" s="158" t="s">
        <v>644</v>
      </c>
      <c r="E174" s="159" t="s">
        <v>787</v>
      </c>
      <c r="F174" s="160" t="s">
        <v>788</v>
      </c>
      <c r="G174" s="161" t="s">
        <v>319</v>
      </c>
      <c r="H174" s="162">
        <v>0.86299999999999999</v>
      </c>
      <c r="I174" s="163"/>
      <c r="J174" s="164">
        <f t="shared" si="0"/>
        <v>0</v>
      </c>
      <c r="K174" s="165"/>
      <c r="L174" s="166"/>
      <c r="M174" s="167" t="s">
        <v>1</v>
      </c>
      <c r="N174" s="168" t="s">
        <v>40</v>
      </c>
      <c r="P174" s="149">
        <f t="shared" si="1"/>
        <v>0</v>
      </c>
      <c r="Q174" s="149">
        <v>2.4500000000000001E-2</v>
      </c>
      <c r="R174" s="149">
        <f t="shared" si="2"/>
        <v>2.1143499999999999E-2</v>
      </c>
      <c r="S174" s="149">
        <v>0</v>
      </c>
      <c r="T174" s="150">
        <f t="shared" si="3"/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 t="shared" si="4"/>
        <v>0</v>
      </c>
      <c r="BF174" s="152">
        <f t="shared" si="5"/>
        <v>0</v>
      </c>
      <c r="BG174" s="152">
        <f t="shared" si="6"/>
        <v>0</v>
      </c>
      <c r="BH174" s="152">
        <f t="shared" si="7"/>
        <v>0</v>
      </c>
      <c r="BI174" s="152">
        <f t="shared" si="8"/>
        <v>0</v>
      </c>
      <c r="BJ174" s="13" t="s">
        <v>86</v>
      </c>
      <c r="BK174" s="152">
        <f t="shared" si="9"/>
        <v>0</v>
      </c>
      <c r="BL174" s="13" t="s">
        <v>378</v>
      </c>
      <c r="BM174" s="151" t="s">
        <v>789</v>
      </c>
    </row>
    <row r="175" spans="2:65" s="1" customFormat="1" ht="24.2" customHeight="1">
      <c r="B175" s="28"/>
      <c r="C175" s="139" t="s">
        <v>446</v>
      </c>
      <c r="D175" s="139" t="s">
        <v>316</v>
      </c>
      <c r="E175" s="140" t="s">
        <v>790</v>
      </c>
      <c r="F175" s="141" t="s">
        <v>791</v>
      </c>
      <c r="G175" s="142" t="s">
        <v>333</v>
      </c>
      <c r="H175" s="143">
        <v>2.0950000000000002</v>
      </c>
      <c r="I175" s="144"/>
      <c r="J175" s="145">
        <f t="shared" si="0"/>
        <v>0</v>
      </c>
      <c r="K175" s="146"/>
      <c r="L175" s="28"/>
      <c r="M175" s="147" t="s">
        <v>1</v>
      </c>
      <c r="N175" s="148" t="s">
        <v>40</v>
      </c>
      <c r="P175" s="149">
        <f t="shared" si="1"/>
        <v>0</v>
      </c>
      <c r="Q175" s="149">
        <v>0</v>
      </c>
      <c r="R175" s="149">
        <f t="shared" si="2"/>
        <v>0</v>
      </c>
      <c r="S175" s="149">
        <v>0</v>
      </c>
      <c r="T175" s="150">
        <f t="shared" si="3"/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 t="shared" si="4"/>
        <v>0</v>
      </c>
      <c r="BF175" s="152">
        <f t="shared" si="5"/>
        <v>0</v>
      </c>
      <c r="BG175" s="152">
        <f t="shared" si="6"/>
        <v>0</v>
      </c>
      <c r="BH175" s="152">
        <f t="shared" si="7"/>
        <v>0</v>
      </c>
      <c r="BI175" s="152">
        <f t="shared" si="8"/>
        <v>0</v>
      </c>
      <c r="BJ175" s="13" t="s">
        <v>86</v>
      </c>
      <c r="BK175" s="152">
        <f t="shared" si="9"/>
        <v>0</v>
      </c>
      <c r="BL175" s="13" t="s">
        <v>378</v>
      </c>
      <c r="BM175" s="151" t="s">
        <v>792</v>
      </c>
    </row>
    <row r="176" spans="2:65" s="11" customFormat="1" ht="22.9" customHeight="1">
      <c r="B176" s="127"/>
      <c r="D176" s="128" t="s">
        <v>73</v>
      </c>
      <c r="E176" s="137" t="s">
        <v>667</v>
      </c>
      <c r="F176" s="137" t="s">
        <v>668</v>
      </c>
      <c r="I176" s="130"/>
      <c r="J176" s="138">
        <f>BK176</f>
        <v>0</v>
      </c>
      <c r="L176" s="127"/>
      <c r="M176" s="132"/>
      <c r="P176" s="133">
        <f>SUM(P177:P184)</f>
        <v>0</v>
      </c>
      <c r="R176" s="133">
        <f>SUM(R177:R184)</f>
        <v>9.3626820999999989</v>
      </c>
      <c r="T176" s="134">
        <f>SUM(T177:T184)</f>
        <v>0</v>
      </c>
      <c r="AR176" s="128" t="s">
        <v>86</v>
      </c>
      <c r="AT176" s="135" t="s">
        <v>73</v>
      </c>
      <c r="AU176" s="135" t="s">
        <v>81</v>
      </c>
      <c r="AY176" s="128" t="s">
        <v>314</v>
      </c>
      <c r="BK176" s="136">
        <f>SUM(BK177:BK184)</f>
        <v>0</v>
      </c>
    </row>
    <row r="177" spans="2:65" s="1" customFormat="1" ht="33" customHeight="1">
      <c r="B177" s="28"/>
      <c r="C177" s="139" t="s">
        <v>450</v>
      </c>
      <c r="D177" s="139" t="s">
        <v>316</v>
      </c>
      <c r="E177" s="140" t="s">
        <v>793</v>
      </c>
      <c r="F177" s="141" t="s">
        <v>794</v>
      </c>
      <c r="G177" s="142" t="s">
        <v>340</v>
      </c>
      <c r="H177" s="143">
        <v>36.25</v>
      </c>
      <c r="I177" s="144"/>
      <c r="J177" s="145">
        <f t="shared" ref="J177:J184" si="10">ROUND(I177*H177,2)</f>
        <v>0</v>
      </c>
      <c r="K177" s="146"/>
      <c r="L177" s="28"/>
      <c r="M177" s="147" t="s">
        <v>1</v>
      </c>
      <c r="N177" s="148" t="s">
        <v>40</v>
      </c>
      <c r="P177" s="149">
        <f t="shared" ref="P177:P184" si="11">O177*H177</f>
        <v>0</v>
      </c>
      <c r="Q177" s="149">
        <v>1.15E-3</v>
      </c>
      <c r="R177" s="149">
        <f t="shared" ref="R177:R184" si="12">Q177*H177</f>
        <v>4.1687500000000002E-2</v>
      </c>
      <c r="S177" s="149">
        <v>0</v>
      </c>
      <c r="T177" s="150">
        <f t="shared" ref="T177:T184" si="13">S177*H177</f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ref="BE177:BE184" si="14">IF(N177="základná",J177,0)</f>
        <v>0</v>
      </c>
      <c r="BF177" s="152">
        <f t="shared" ref="BF177:BF184" si="15">IF(N177="znížená",J177,0)</f>
        <v>0</v>
      </c>
      <c r="BG177" s="152">
        <f t="shared" ref="BG177:BG184" si="16">IF(N177="zákl. prenesená",J177,0)</f>
        <v>0</v>
      </c>
      <c r="BH177" s="152">
        <f t="shared" ref="BH177:BH184" si="17">IF(N177="zníž. prenesená",J177,0)</f>
        <v>0</v>
      </c>
      <c r="BI177" s="152">
        <f t="shared" ref="BI177:BI184" si="18">IF(N177="nulová",J177,0)</f>
        <v>0</v>
      </c>
      <c r="BJ177" s="13" t="s">
        <v>86</v>
      </c>
      <c r="BK177" s="152">
        <f t="shared" ref="BK177:BK184" si="19">ROUND(I177*H177,2)</f>
        <v>0</v>
      </c>
      <c r="BL177" s="13" t="s">
        <v>378</v>
      </c>
      <c r="BM177" s="151" t="s">
        <v>795</v>
      </c>
    </row>
    <row r="178" spans="2:65" s="1" customFormat="1" ht="24.2" customHeight="1">
      <c r="B178" s="28"/>
      <c r="C178" s="158" t="s">
        <v>454</v>
      </c>
      <c r="D178" s="158" t="s">
        <v>644</v>
      </c>
      <c r="E178" s="159" t="s">
        <v>796</v>
      </c>
      <c r="F178" s="160" t="s">
        <v>797</v>
      </c>
      <c r="G178" s="161" t="s">
        <v>340</v>
      </c>
      <c r="H178" s="162">
        <v>36.975000000000001</v>
      </c>
      <c r="I178" s="163"/>
      <c r="J178" s="164">
        <f t="shared" si="10"/>
        <v>0</v>
      </c>
      <c r="K178" s="165"/>
      <c r="L178" s="166"/>
      <c r="M178" s="167" t="s">
        <v>1</v>
      </c>
      <c r="N178" s="168" t="s">
        <v>40</v>
      </c>
      <c r="P178" s="149">
        <f t="shared" si="11"/>
        <v>0</v>
      </c>
      <c r="Q178" s="149">
        <v>1.4999999999999999E-2</v>
      </c>
      <c r="R178" s="149">
        <f t="shared" si="12"/>
        <v>0.55462500000000003</v>
      </c>
      <c r="S178" s="149">
        <v>0</v>
      </c>
      <c r="T178" s="150">
        <f t="shared" si="13"/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86</v>
      </c>
      <c r="BK178" s="152">
        <f t="shared" si="19"/>
        <v>0</v>
      </c>
      <c r="BL178" s="13" t="s">
        <v>378</v>
      </c>
      <c r="BM178" s="151" t="s">
        <v>798</v>
      </c>
    </row>
    <row r="179" spans="2:65" s="1" customFormat="1" ht="24.2" customHeight="1">
      <c r="B179" s="28"/>
      <c r="C179" s="139" t="s">
        <v>458</v>
      </c>
      <c r="D179" s="139" t="s">
        <v>316</v>
      </c>
      <c r="E179" s="140" t="s">
        <v>799</v>
      </c>
      <c r="F179" s="141" t="s">
        <v>800</v>
      </c>
      <c r="G179" s="142" t="s">
        <v>340</v>
      </c>
      <c r="H179" s="143">
        <v>202.7</v>
      </c>
      <c r="I179" s="144"/>
      <c r="J179" s="145">
        <f t="shared" si="10"/>
        <v>0</v>
      </c>
      <c r="K179" s="146"/>
      <c r="L179" s="28"/>
      <c r="M179" s="147" t="s">
        <v>1</v>
      </c>
      <c r="N179" s="148" t="s">
        <v>40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86</v>
      </c>
      <c r="BK179" s="152">
        <f t="shared" si="19"/>
        <v>0</v>
      </c>
      <c r="BL179" s="13" t="s">
        <v>378</v>
      </c>
      <c r="BM179" s="151" t="s">
        <v>801</v>
      </c>
    </row>
    <row r="180" spans="2:65" s="1" customFormat="1" ht="37.9" customHeight="1">
      <c r="B180" s="28"/>
      <c r="C180" s="158" t="s">
        <v>462</v>
      </c>
      <c r="D180" s="158" t="s">
        <v>644</v>
      </c>
      <c r="E180" s="159" t="s">
        <v>802</v>
      </c>
      <c r="F180" s="160" t="s">
        <v>803</v>
      </c>
      <c r="G180" s="161" t="s">
        <v>340</v>
      </c>
      <c r="H180" s="162">
        <v>206.75399999999999</v>
      </c>
      <c r="I180" s="163"/>
      <c r="J180" s="164">
        <f t="shared" si="10"/>
        <v>0</v>
      </c>
      <c r="K180" s="165"/>
      <c r="L180" s="166"/>
      <c r="M180" s="167" t="s">
        <v>1</v>
      </c>
      <c r="N180" s="168" t="s">
        <v>40</v>
      </c>
      <c r="P180" s="149">
        <f t="shared" si="11"/>
        <v>0</v>
      </c>
      <c r="Q180" s="149">
        <v>8.6E-3</v>
      </c>
      <c r="R180" s="149">
        <f t="shared" si="12"/>
        <v>1.7780844</v>
      </c>
      <c r="S180" s="149">
        <v>0</v>
      </c>
      <c r="T180" s="150">
        <f t="shared" si="13"/>
        <v>0</v>
      </c>
      <c r="AR180" s="151" t="s">
        <v>442</v>
      </c>
      <c r="AT180" s="151" t="s">
        <v>644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378</v>
      </c>
      <c r="BM180" s="151" t="s">
        <v>804</v>
      </c>
    </row>
    <row r="181" spans="2:65" s="1" customFormat="1" ht="24.2" customHeight="1">
      <c r="B181" s="28"/>
      <c r="C181" s="139" t="s">
        <v>466</v>
      </c>
      <c r="D181" s="139" t="s">
        <v>316</v>
      </c>
      <c r="E181" s="140" t="s">
        <v>805</v>
      </c>
      <c r="F181" s="141" t="s">
        <v>806</v>
      </c>
      <c r="G181" s="142" t="s">
        <v>340</v>
      </c>
      <c r="H181" s="143">
        <v>202.7</v>
      </c>
      <c r="I181" s="144"/>
      <c r="J181" s="145">
        <f t="shared" si="10"/>
        <v>0</v>
      </c>
      <c r="K181" s="146"/>
      <c r="L181" s="28"/>
      <c r="M181" s="147" t="s">
        <v>1</v>
      </c>
      <c r="N181" s="148" t="s">
        <v>40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86</v>
      </c>
      <c r="BK181" s="152">
        <f t="shared" si="19"/>
        <v>0</v>
      </c>
      <c r="BL181" s="13" t="s">
        <v>378</v>
      </c>
      <c r="BM181" s="151" t="s">
        <v>807</v>
      </c>
    </row>
    <row r="182" spans="2:65" s="1" customFormat="1" ht="24.2" customHeight="1">
      <c r="B182" s="28"/>
      <c r="C182" s="158" t="s">
        <v>470</v>
      </c>
      <c r="D182" s="158" t="s">
        <v>644</v>
      </c>
      <c r="E182" s="159" t="s">
        <v>808</v>
      </c>
      <c r="F182" s="160" t="s">
        <v>797</v>
      </c>
      <c r="G182" s="161" t="s">
        <v>340</v>
      </c>
      <c r="H182" s="162">
        <v>206.75399999999999</v>
      </c>
      <c r="I182" s="163"/>
      <c r="J182" s="164">
        <f t="shared" si="10"/>
        <v>0</v>
      </c>
      <c r="K182" s="165"/>
      <c r="L182" s="166"/>
      <c r="M182" s="167" t="s">
        <v>1</v>
      </c>
      <c r="N182" s="168" t="s">
        <v>40</v>
      </c>
      <c r="P182" s="149">
        <f t="shared" si="11"/>
        <v>0</v>
      </c>
      <c r="Q182" s="149">
        <v>1.2999999999999999E-2</v>
      </c>
      <c r="R182" s="149">
        <f t="shared" si="12"/>
        <v>2.6878019999999996</v>
      </c>
      <c r="S182" s="149">
        <v>0</v>
      </c>
      <c r="T182" s="150">
        <f t="shared" si="13"/>
        <v>0</v>
      </c>
      <c r="AR182" s="151" t="s">
        <v>442</v>
      </c>
      <c r="AT182" s="151" t="s">
        <v>644</v>
      </c>
      <c r="AU182" s="151" t="s">
        <v>86</v>
      </c>
      <c r="AY182" s="13" t="s">
        <v>314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86</v>
      </c>
      <c r="BK182" s="152">
        <f t="shared" si="19"/>
        <v>0</v>
      </c>
      <c r="BL182" s="13" t="s">
        <v>378</v>
      </c>
      <c r="BM182" s="151" t="s">
        <v>809</v>
      </c>
    </row>
    <row r="183" spans="2:65" s="1" customFormat="1" ht="24.2" customHeight="1">
      <c r="B183" s="28"/>
      <c r="C183" s="158" t="s">
        <v>474</v>
      </c>
      <c r="D183" s="158" t="s">
        <v>644</v>
      </c>
      <c r="E183" s="159" t="s">
        <v>810</v>
      </c>
      <c r="F183" s="160" t="s">
        <v>811</v>
      </c>
      <c r="G183" s="161" t="s">
        <v>340</v>
      </c>
      <c r="H183" s="162">
        <v>206.75399999999999</v>
      </c>
      <c r="I183" s="163"/>
      <c r="J183" s="164">
        <f t="shared" si="10"/>
        <v>0</v>
      </c>
      <c r="K183" s="165"/>
      <c r="L183" s="166"/>
      <c r="M183" s="167" t="s">
        <v>1</v>
      </c>
      <c r="N183" s="168" t="s">
        <v>40</v>
      </c>
      <c r="P183" s="149">
        <f t="shared" si="11"/>
        <v>0</v>
      </c>
      <c r="Q183" s="149">
        <v>2.0799999999999999E-2</v>
      </c>
      <c r="R183" s="149">
        <f t="shared" si="12"/>
        <v>4.3004831999999995</v>
      </c>
      <c r="S183" s="149">
        <v>0</v>
      </c>
      <c r="T183" s="150">
        <f t="shared" si="13"/>
        <v>0</v>
      </c>
      <c r="AR183" s="151" t="s">
        <v>442</v>
      </c>
      <c r="AT183" s="151" t="s">
        <v>644</v>
      </c>
      <c r="AU183" s="151" t="s">
        <v>86</v>
      </c>
      <c r="AY183" s="13" t="s">
        <v>314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86</v>
      </c>
      <c r="BK183" s="152">
        <f t="shared" si="19"/>
        <v>0</v>
      </c>
      <c r="BL183" s="13" t="s">
        <v>378</v>
      </c>
      <c r="BM183" s="151" t="s">
        <v>812</v>
      </c>
    </row>
    <row r="184" spans="2:65" s="1" customFormat="1" ht="24.2" customHeight="1">
      <c r="B184" s="28"/>
      <c r="C184" s="139" t="s">
        <v>478</v>
      </c>
      <c r="D184" s="139" t="s">
        <v>316</v>
      </c>
      <c r="E184" s="140" t="s">
        <v>678</v>
      </c>
      <c r="F184" s="141" t="s">
        <v>679</v>
      </c>
      <c r="G184" s="142" t="s">
        <v>333</v>
      </c>
      <c r="H184" s="143">
        <v>9.3629999999999995</v>
      </c>
      <c r="I184" s="144"/>
      <c r="J184" s="145">
        <f t="shared" si="10"/>
        <v>0</v>
      </c>
      <c r="K184" s="146"/>
      <c r="L184" s="28"/>
      <c r="M184" s="147" t="s">
        <v>1</v>
      </c>
      <c r="N184" s="148" t="s">
        <v>40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86</v>
      </c>
      <c r="BK184" s="152">
        <f t="shared" si="19"/>
        <v>0</v>
      </c>
      <c r="BL184" s="13" t="s">
        <v>378</v>
      </c>
      <c r="BM184" s="151" t="s">
        <v>813</v>
      </c>
    </row>
    <row r="185" spans="2:65" s="11" customFormat="1" ht="22.9" customHeight="1">
      <c r="B185" s="127"/>
      <c r="D185" s="128" t="s">
        <v>73</v>
      </c>
      <c r="E185" s="137" t="s">
        <v>522</v>
      </c>
      <c r="F185" s="137" t="s">
        <v>523</v>
      </c>
      <c r="I185" s="130"/>
      <c r="J185" s="138">
        <f>BK185</f>
        <v>0</v>
      </c>
      <c r="L185" s="127"/>
      <c r="M185" s="132"/>
      <c r="P185" s="133">
        <f>SUM(P186:P190)</f>
        <v>0</v>
      </c>
      <c r="R185" s="133">
        <f>SUM(R186:R190)</f>
        <v>7.7407799999999999E-2</v>
      </c>
      <c r="T185" s="134">
        <f>SUM(T186:T190)</f>
        <v>0</v>
      </c>
      <c r="AR185" s="128" t="s">
        <v>86</v>
      </c>
      <c r="AT185" s="135" t="s">
        <v>73</v>
      </c>
      <c r="AU185" s="135" t="s">
        <v>81</v>
      </c>
      <c r="AY185" s="128" t="s">
        <v>314</v>
      </c>
      <c r="BK185" s="136">
        <f>SUM(BK186:BK190)</f>
        <v>0</v>
      </c>
    </row>
    <row r="186" spans="2:65" s="1" customFormat="1" ht="24.2" customHeight="1">
      <c r="B186" s="28"/>
      <c r="C186" s="139" t="s">
        <v>482</v>
      </c>
      <c r="D186" s="139" t="s">
        <v>316</v>
      </c>
      <c r="E186" s="140" t="s">
        <v>814</v>
      </c>
      <c r="F186" s="141" t="s">
        <v>815</v>
      </c>
      <c r="G186" s="142" t="s">
        <v>376</v>
      </c>
      <c r="H186" s="143">
        <v>31.08</v>
      </c>
      <c r="I186" s="144"/>
      <c r="J186" s="145">
        <f>ROUND(I186*H186,2)</f>
        <v>0</v>
      </c>
      <c r="K186" s="146"/>
      <c r="L186" s="28"/>
      <c r="M186" s="147" t="s">
        <v>1</v>
      </c>
      <c r="N186" s="148" t="s">
        <v>40</v>
      </c>
      <c r="P186" s="149">
        <f>O186*H186</f>
        <v>0</v>
      </c>
      <c r="Q186" s="149">
        <v>1.17E-3</v>
      </c>
      <c r="R186" s="149">
        <f>Q186*H186</f>
        <v>3.6363599999999996E-2</v>
      </c>
      <c r="S186" s="149">
        <v>0</v>
      </c>
      <c r="T186" s="150">
        <f>S186*H186</f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3" t="s">
        <v>86</v>
      </c>
      <c r="BK186" s="152">
        <f>ROUND(I186*H186,2)</f>
        <v>0</v>
      </c>
      <c r="BL186" s="13" t="s">
        <v>378</v>
      </c>
      <c r="BM186" s="151" t="s">
        <v>816</v>
      </c>
    </row>
    <row r="187" spans="2:65" s="1" customFormat="1" ht="24.2" customHeight="1">
      <c r="B187" s="28"/>
      <c r="C187" s="139" t="s">
        <v>486</v>
      </c>
      <c r="D187" s="139" t="s">
        <v>316</v>
      </c>
      <c r="E187" s="140" t="s">
        <v>817</v>
      </c>
      <c r="F187" s="141" t="s">
        <v>818</v>
      </c>
      <c r="G187" s="142" t="s">
        <v>376</v>
      </c>
      <c r="H187" s="143">
        <v>6.42</v>
      </c>
      <c r="I187" s="144"/>
      <c r="J187" s="145">
        <f>ROUND(I187*H187,2)</f>
        <v>0</v>
      </c>
      <c r="K187" s="146"/>
      <c r="L187" s="28"/>
      <c r="M187" s="147" t="s">
        <v>1</v>
      </c>
      <c r="N187" s="148" t="s">
        <v>40</v>
      </c>
      <c r="P187" s="149">
        <f>O187*H187</f>
        <v>0</v>
      </c>
      <c r="Q187" s="149">
        <v>2.5999999999999998E-4</v>
      </c>
      <c r="R187" s="149">
        <f>Q187*H187</f>
        <v>1.6691999999999998E-3</v>
      </c>
      <c r="S187" s="149">
        <v>0</v>
      </c>
      <c r="T187" s="150">
        <f>S187*H187</f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86</v>
      </c>
      <c r="BK187" s="152">
        <f>ROUND(I187*H187,2)</f>
        <v>0</v>
      </c>
      <c r="BL187" s="13" t="s">
        <v>378</v>
      </c>
      <c r="BM187" s="151" t="s">
        <v>819</v>
      </c>
    </row>
    <row r="188" spans="2:65" s="1" customFormat="1" ht="24.2" customHeight="1">
      <c r="B188" s="28"/>
      <c r="C188" s="139" t="s">
        <v>490</v>
      </c>
      <c r="D188" s="139" t="s">
        <v>316</v>
      </c>
      <c r="E188" s="140" t="s">
        <v>820</v>
      </c>
      <c r="F188" s="141" t="s">
        <v>821</v>
      </c>
      <c r="G188" s="142" t="s">
        <v>376</v>
      </c>
      <c r="H188" s="143">
        <v>3.72</v>
      </c>
      <c r="I188" s="144"/>
      <c r="J188" s="145">
        <f>ROUND(I188*H188,2)</f>
        <v>0</v>
      </c>
      <c r="K188" s="146"/>
      <c r="L188" s="28"/>
      <c r="M188" s="147" t="s">
        <v>1</v>
      </c>
      <c r="N188" s="148" t="s">
        <v>40</v>
      </c>
      <c r="P188" s="149">
        <f>O188*H188</f>
        <v>0</v>
      </c>
      <c r="Q188" s="149">
        <v>3.5E-4</v>
      </c>
      <c r="R188" s="149">
        <f>Q188*H188</f>
        <v>1.302E-3</v>
      </c>
      <c r="S188" s="149">
        <v>0</v>
      </c>
      <c r="T188" s="150">
        <f>S188*H188</f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86</v>
      </c>
      <c r="BK188" s="152">
        <f>ROUND(I188*H188,2)</f>
        <v>0</v>
      </c>
      <c r="BL188" s="13" t="s">
        <v>378</v>
      </c>
      <c r="BM188" s="151" t="s">
        <v>822</v>
      </c>
    </row>
    <row r="189" spans="2:65" s="1" customFormat="1" ht="24.2" customHeight="1">
      <c r="B189" s="28"/>
      <c r="C189" s="139" t="s">
        <v>498</v>
      </c>
      <c r="D189" s="139" t="s">
        <v>316</v>
      </c>
      <c r="E189" s="140" t="s">
        <v>823</v>
      </c>
      <c r="F189" s="141" t="s">
        <v>824</v>
      </c>
      <c r="G189" s="142" t="s">
        <v>376</v>
      </c>
      <c r="H189" s="143">
        <v>77.7</v>
      </c>
      <c r="I189" s="144"/>
      <c r="J189" s="145">
        <f>ROUND(I189*H189,2)</f>
        <v>0</v>
      </c>
      <c r="K189" s="146"/>
      <c r="L189" s="28"/>
      <c r="M189" s="147" t="s">
        <v>1</v>
      </c>
      <c r="N189" s="148" t="s">
        <v>40</v>
      </c>
      <c r="P189" s="149">
        <f>O189*H189</f>
        <v>0</v>
      </c>
      <c r="Q189" s="149">
        <v>4.8999999999999998E-4</v>
      </c>
      <c r="R189" s="149">
        <f>Q189*H189</f>
        <v>3.8073000000000003E-2</v>
      </c>
      <c r="S189" s="149">
        <v>0</v>
      </c>
      <c r="T189" s="150">
        <f>S189*H189</f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86</v>
      </c>
      <c r="BK189" s="152">
        <f>ROUND(I189*H189,2)</f>
        <v>0</v>
      </c>
      <c r="BL189" s="13" t="s">
        <v>378</v>
      </c>
      <c r="BM189" s="151" t="s">
        <v>825</v>
      </c>
    </row>
    <row r="190" spans="2:65" s="1" customFormat="1" ht="24.2" customHeight="1">
      <c r="B190" s="28"/>
      <c r="C190" s="139" t="s">
        <v>494</v>
      </c>
      <c r="D190" s="139" t="s">
        <v>316</v>
      </c>
      <c r="E190" s="140" t="s">
        <v>826</v>
      </c>
      <c r="F190" s="141" t="s">
        <v>827</v>
      </c>
      <c r="G190" s="142" t="s">
        <v>333</v>
      </c>
      <c r="H190" s="143">
        <v>7.6999999999999999E-2</v>
      </c>
      <c r="I190" s="144"/>
      <c r="J190" s="145">
        <f>ROUND(I190*H190,2)</f>
        <v>0</v>
      </c>
      <c r="K190" s="146"/>
      <c r="L190" s="28"/>
      <c r="M190" s="153" t="s">
        <v>1</v>
      </c>
      <c r="N190" s="154" t="s">
        <v>40</v>
      </c>
      <c r="O190" s="155"/>
      <c r="P190" s="156">
        <f>O190*H190</f>
        <v>0</v>
      </c>
      <c r="Q190" s="156">
        <v>0</v>
      </c>
      <c r="R190" s="156">
        <f>Q190*H190</f>
        <v>0</v>
      </c>
      <c r="S190" s="156">
        <v>0</v>
      </c>
      <c r="T190" s="157">
        <f>S190*H190</f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86</v>
      </c>
      <c r="BK190" s="152">
        <f>ROUND(I190*H190,2)</f>
        <v>0</v>
      </c>
      <c r="BL190" s="13" t="s">
        <v>378</v>
      </c>
      <c r="BM190" s="151" t="s">
        <v>828</v>
      </c>
    </row>
    <row r="191" spans="2:65" s="1" customFormat="1" ht="6.95" customHeight="1">
      <c r="B191" s="43"/>
      <c r="C191" s="44"/>
      <c r="D191" s="44"/>
      <c r="E191" s="44"/>
      <c r="F191" s="44"/>
      <c r="G191" s="44"/>
      <c r="H191" s="44"/>
      <c r="I191" s="44"/>
      <c r="J191" s="44"/>
      <c r="K191" s="44"/>
      <c r="L191" s="28"/>
    </row>
  </sheetData>
  <sheetProtection algorithmName="SHA-512" hashValue="pPb3ARiMH6MPezJ5hMNAxBV8BbFfCpNFSKVoBb+oUxCcamxit+u2WXPeFvEcfi4iU4eAL4Tc6LLAM+tqmuJKcA==" saltValue="xn5fPGcTUn4mUYOrKuOWS4826Kuy3mO4noQgetuqfisl3NwXE7VmR/unRn1z5FSRYsge+GllGHysHKzQCET1Ew==" spinCount="100000" sheet="1" objects="1" scenarios="1" formatColumns="0" formatRows="0" autoFilter="0"/>
  <autoFilter ref="C133:K190" xr:uid="{00000000-0009-0000-0000-000003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BM13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199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3568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3911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ROUND((SUM(BE126:BE129)),  2)</f>
        <v>0</v>
      </c>
      <c r="G37" s="96"/>
      <c r="H37" s="96"/>
      <c r="I37" s="97">
        <v>0.2</v>
      </c>
      <c r="J37" s="95">
        <f>ROUND(((SUM(BE126:BE129))*I37),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ROUND((SUM(BF126:BF129)),  2)</f>
        <v>0</v>
      </c>
      <c r="G38" s="96"/>
      <c r="H38" s="96"/>
      <c r="I38" s="97">
        <v>0.2</v>
      </c>
      <c r="J38" s="95">
        <f>ROUND(((SUM(BF126:BF129))*I38),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ROUND((SUM(BG126:BG129)),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ROUND((SUM(BH126:BH129)),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ROUND((SUM(BI126:BI129)),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3568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SO.104_ELI - Elektroinštalácia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1462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1463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301" t="str">
        <f>E7</f>
        <v>Rozšírenie kapacít MŠ Oštepová 1, Košice</v>
      </c>
      <c r="F112" s="302"/>
      <c r="G112" s="302"/>
      <c r="H112" s="302"/>
      <c r="L112" s="28"/>
    </row>
    <row r="113" spans="2:63" ht="12" customHeight="1">
      <c r="B113" s="16"/>
      <c r="C113" s="23" t="s">
        <v>277</v>
      </c>
      <c r="L113" s="16"/>
    </row>
    <row r="114" spans="2:63" ht="16.5" customHeight="1">
      <c r="B114" s="16"/>
      <c r="E114" s="301" t="s">
        <v>278</v>
      </c>
      <c r="F114" s="265"/>
      <c r="G114" s="265"/>
      <c r="H114" s="265"/>
      <c r="L114" s="16"/>
    </row>
    <row r="115" spans="2:63" ht="12" customHeight="1">
      <c r="B115" s="16"/>
      <c r="C115" s="23" t="s">
        <v>279</v>
      </c>
      <c r="L115" s="16"/>
    </row>
    <row r="116" spans="2:63" s="1" customFormat="1" ht="16.5" customHeight="1">
      <c r="B116" s="28"/>
      <c r="E116" s="271" t="s">
        <v>3568</v>
      </c>
      <c r="F116" s="303"/>
      <c r="G116" s="303"/>
      <c r="H116" s="303"/>
      <c r="L116" s="28"/>
    </row>
    <row r="117" spans="2:63" s="1" customFormat="1" ht="12" customHeight="1">
      <c r="B117" s="28"/>
      <c r="C117" s="23" t="s">
        <v>1460</v>
      </c>
      <c r="L117" s="28"/>
    </row>
    <row r="118" spans="2:63" s="1" customFormat="1" ht="16.5" customHeight="1">
      <c r="B118" s="28"/>
      <c r="E118" s="289" t="str">
        <f>E13</f>
        <v>SO.104_ELI - Elektroinštalácia</v>
      </c>
      <c r="F118" s="303"/>
      <c r="G118" s="303"/>
      <c r="H118" s="303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Oštepová 1, Košice</v>
      </c>
      <c r="I120" s="23" t="s">
        <v>21</v>
      </c>
      <c r="J120" s="51" t="str">
        <f>IF(J16="","",J16)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E19</f>
        <v>Mesto Košice</v>
      </c>
      <c r="I122" s="23" t="s">
        <v>29</v>
      </c>
      <c r="J122" s="26" t="str">
        <f>E25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644</v>
      </c>
      <c r="F127" s="129" t="s">
        <v>1464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90</v>
      </c>
      <c r="AT127" s="135" t="s">
        <v>73</v>
      </c>
      <c r="AU127" s="135" t="s">
        <v>74</v>
      </c>
      <c r="AY127" s="128" t="s">
        <v>314</v>
      </c>
      <c r="BK127" s="136">
        <f>BK128</f>
        <v>0</v>
      </c>
    </row>
    <row r="128" spans="2:63" s="11" customFormat="1" ht="22.9" customHeight="1">
      <c r="B128" s="127"/>
      <c r="D128" s="128" t="s">
        <v>73</v>
      </c>
      <c r="E128" s="137" t="s">
        <v>1465</v>
      </c>
      <c r="F128" s="137" t="s">
        <v>1466</v>
      </c>
      <c r="I128" s="130"/>
      <c r="J128" s="138">
        <f>BK128</f>
        <v>0</v>
      </c>
      <c r="L128" s="127"/>
      <c r="M128" s="132"/>
      <c r="P128" s="133">
        <f>P129</f>
        <v>0</v>
      </c>
      <c r="R128" s="133">
        <f>R129</f>
        <v>0</v>
      </c>
      <c r="T128" s="134">
        <f>T129</f>
        <v>0</v>
      </c>
      <c r="AR128" s="128" t="s">
        <v>90</v>
      </c>
      <c r="AT128" s="135" t="s">
        <v>73</v>
      </c>
      <c r="AU128" s="135" t="s">
        <v>81</v>
      </c>
      <c r="AY128" s="128" t="s">
        <v>314</v>
      </c>
      <c r="BK128" s="136">
        <f>BK129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1467</v>
      </c>
      <c r="F129" s="141" t="s">
        <v>2710</v>
      </c>
      <c r="G129" s="142" t="s">
        <v>1370</v>
      </c>
      <c r="H129" s="143">
        <v>1</v>
      </c>
      <c r="I129" s="144"/>
      <c r="J129" s="145">
        <f>ROUND(I129*H129,2)</f>
        <v>0</v>
      </c>
      <c r="K129" s="146"/>
      <c r="L129" s="28"/>
      <c r="M129" s="153" t="s">
        <v>1</v>
      </c>
      <c r="N129" s="154" t="s">
        <v>40</v>
      </c>
      <c r="O129" s="155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AR129" s="151" t="s">
        <v>1198</v>
      </c>
      <c r="AT129" s="151" t="s">
        <v>316</v>
      </c>
      <c r="AU129" s="151" t="s">
        <v>86</v>
      </c>
      <c r="AY129" s="13" t="s">
        <v>314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86</v>
      </c>
      <c r="BK129" s="152">
        <f>ROUND(I129*H129,2)</f>
        <v>0</v>
      </c>
      <c r="BL129" s="13" t="s">
        <v>1198</v>
      </c>
      <c r="BM129" s="151" t="s">
        <v>3912</v>
      </c>
    </row>
    <row r="130" spans="2:65" s="1" customFormat="1" ht="6.95" customHeight="1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</sheetData>
  <sheetProtection algorithmName="SHA-512" hashValue="jNagX/XIdAEaNCByUkv/SH5Tt3pPVKRUArWpNThOVzgownoni06xCZmw3QdHtKwWI8rmXUO2o68YAV3DYyk+yA==" saltValue="L42IaRX8jMODZWTbuUBnijzH2Q+RpUZqj0cfLp8uSguStWGg2yRl3cYgCXM7jQ79Wfb4DJ87+WvtZNbEvG5Q2g==" spinCount="100000" sheet="1" objects="1" scenarios="1" formatColumns="0" formatRows="0" autoFilter="0"/>
  <autoFilter ref="C125:K129" xr:uid="{00000000-0009-0000-0000-000024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590BD-2F8B-492A-A70A-EEFFF153FE54}">
  <sheetPr>
    <pageSetUpPr autoPageBreaks="0"/>
  </sheetPr>
  <dimension ref="B2:J43"/>
  <sheetViews>
    <sheetView topLeftCell="A13" zoomScaleNormal="100" zoomScaleSheetLayoutView="100" workbookViewId="0">
      <selection activeCell="K124" sqref="K124:AF124"/>
    </sheetView>
  </sheetViews>
  <sheetFormatPr defaultRowHeight="12.75"/>
  <cols>
    <col min="1" max="1" width="9.33203125" style="172"/>
    <col min="2" max="2" width="57" style="176" customWidth="1"/>
    <col min="3" max="3" width="7.83203125" style="173" customWidth="1"/>
    <col min="4" max="4" width="10.1640625" style="175" customWidth="1"/>
    <col min="5" max="5" width="14" style="174" customWidth="1"/>
    <col min="6" max="6" width="17.33203125" style="173" customWidth="1"/>
    <col min="7" max="7" width="12.33203125" style="173" customWidth="1"/>
    <col min="8" max="8" width="18.6640625" style="173" customWidth="1"/>
    <col min="9" max="9" width="20" style="173" customWidth="1"/>
    <col min="10" max="10" width="11.83203125" style="172" bestFit="1" customWidth="1"/>
    <col min="11" max="257" width="9.33203125" style="172"/>
    <col min="258" max="258" width="57" style="172" customWidth="1"/>
    <col min="259" max="259" width="7.83203125" style="172" customWidth="1"/>
    <col min="260" max="260" width="10.1640625" style="172" customWidth="1"/>
    <col min="261" max="261" width="14" style="172" customWidth="1"/>
    <col min="262" max="262" width="17.33203125" style="172" customWidth="1"/>
    <col min="263" max="263" width="12.33203125" style="172" customWidth="1"/>
    <col min="264" max="264" width="18.6640625" style="172" customWidth="1"/>
    <col min="265" max="265" width="20" style="172" customWidth="1"/>
    <col min="266" max="266" width="11.83203125" style="172" bestFit="1" customWidth="1"/>
    <col min="267" max="513" width="9.33203125" style="172"/>
    <col min="514" max="514" width="57" style="172" customWidth="1"/>
    <col min="515" max="515" width="7.83203125" style="172" customWidth="1"/>
    <col min="516" max="516" width="10.1640625" style="172" customWidth="1"/>
    <col min="517" max="517" width="14" style="172" customWidth="1"/>
    <col min="518" max="518" width="17.33203125" style="172" customWidth="1"/>
    <col min="519" max="519" width="12.33203125" style="172" customWidth="1"/>
    <col min="520" max="520" width="18.6640625" style="172" customWidth="1"/>
    <col min="521" max="521" width="20" style="172" customWidth="1"/>
    <col min="522" max="522" width="11.83203125" style="172" bestFit="1" customWidth="1"/>
    <col min="523" max="769" width="9.33203125" style="172"/>
    <col min="770" max="770" width="57" style="172" customWidth="1"/>
    <col min="771" max="771" width="7.83203125" style="172" customWidth="1"/>
    <col min="772" max="772" width="10.1640625" style="172" customWidth="1"/>
    <col min="773" max="773" width="14" style="172" customWidth="1"/>
    <col min="774" max="774" width="17.33203125" style="172" customWidth="1"/>
    <col min="775" max="775" width="12.33203125" style="172" customWidth="1"/>
    <col min="776" max="776" width="18.6640625" style="172" customWidth="1"/>
    <col min="777" max="777" width="20" style="172" customWidth="1"/>
    <col min="778" max="778" width="11.83203125" style="172" bestFit="1" customWidth="1"/>
    <col min="779" max="1025" width="9.33203125" style="172"/>
    <col min="1026" max="1026" width="57" style="172" customWidth="1"/>
    <col min="1027" max="1027" width="7.83203125" style="172" customWidth="1"/>
    <col min="1028" max="1028" width="10.1640625" style="172" customWidth="1"/>
    <col min="1029" max="1029" width="14" style="172" customWidth="1"/>
    <col min="1030" max="1030" width="17.33203125" style="172" customWidth="1"/>
    <col min="1031" max="1031" width="12.33203125" style="172" customWidth="1"/>
    <col min="1032" max="1032" width="18.6640625" style="172" customWidth="1"/>
    <col min="1033" max="1033" width="20" style="172" customWidth="1"/>
    <col min="1034" max="1034" width="11.83203125" style="172" bestFit="1" customWidth="1"/>
    <col min="1035" max="1281" width="9.33203125" style="172"/>
    <col min="1282" max="1282" width="57" style="172" customWidth="1"/>
    <col min="1283" max="1283" width="7.83203125" style="172" customWidth="1"/>
    <col min="1284" max="1284" width="10.1640625" style="172" customWidth="1"/>
    <col min="1285" max="1285" width="14" style="172" customWidth="1"/>
    <col min="1286" max="1286" width="17.33203125" style="172" customWidth="1"/>
    <col min="1287" max="1287" width="12.33203125" style="172" customWidth="1"/>
    <col min="1288" max="1288" width="18.6640625" style="172" customWidth="1"/>
    <col min="1289" max="1289" width="20" style="172" customWidth="1"/>
    <col min="1290" max="1290" width="11.83203125" style="172" bestFit="1" customWidth="1"/>
    <col min="1291" max="1537" width="9.33203125" style="172"/>
    <col min="1538" max="1538" width="57" style="172" customWidth="1"/>
    <col min="1539" max="1539" width="7.83203125" style="172" customWidth="1"/>
    <col min="1540" max="1540" width="10.1640625" style="172" customWidth="1"/>
    <col min="1541" max="1541" width="14" style="172" customWidth="1"/>
    <col min="1542" max="1542" width="17.33203125" style="172" customWidth="1"/>
    <col min="1543" max="1543" width="12.33203125" style="172" customWidth="1"/>
    <col min="1544" max="1544" width="18.6640625" style="172" customWidth="1"/>
    <col min="1545" max="1545" width="20" style="172" customWidth="1"/>
    <col min="1546" max="1546" width="11.83203125" style="172" bestFit="1" customWidth="1"/>
    <col min="1547" max="1793" width="9.33203125" style="172"/>
    <col min="1794" max="1794" width="57" style="172" customWidth="1"/>
    <col min="1795" max="1795" width="7.83203125" style="172" customWidth="1"/>
    <col min="1796" max="1796" width="10.1640625" style="172" customWidth="1"/>
    <col min="1797" max="1797" width="14" style="172" customWidth="1"/>
    <col min="1798" max="1798" width="17.33203125" style="172" customWidth="1"/>
    <col min="1799" max="1799" width="12.33203125" style="172" customWidth="1"/>
    <col min="1800" max="1800" width="18.6640625" style="172" customWidth="1"/>
    <col min="1801" max="1801" width="20" style="172" customWidth="1"/>
    <col min="1802" max="1802" width="11.83203125" style="172" bestFit="1" customWidth="1"/>
    <col min="1803" max="2049" width="9.33203125" style="172"/>
    <col min="2050" max="2050" width="57" style="172" customWidth="1"/>
    <col min="2051" max="2051" width="7.83203125" style="172" customWidth="1"/>
    <col min="2052" max="2052" width="10.1640625" style="172" customWidth="1"/>
    <col min="2053" max="2053" width="14" style="172" customWidth="1"/>
    <col min="2054" max="2054" width="17.33203125" style="172" customWidth="1"/>
    <col min="2055" max="2055" width="12.33203125" style="172" customWidth="1"/>
    <col min="2056" max="2056" width="18.6640625" style="172" customWidth="1"/>
    <col min="2057" max="2057" width="20" style="172" customWidth="1"/>
    <col min="2058" max="2058" width="11.83203125" style="172" bestFit="1" customWidth="1"/>
    <col min="2059" max="2305" width="9.33203125" style="172"/>
    <col min="2306" max="2306" width="57" style="172" customWidth="1"/>
    <col min="2307" max="2307" width="7.83203125" style="172" customWidth="1"/>
    <col min="2308" max="2308" width="10.1640625" style="172" customWidth="1"/>
    <col min="2309" max="2309" width="14" style="172" customWidth="1"/>
    <col min="2310" max="2310" width="17.33203125" style="172" customWidth="1"/>
    <col min="2311" max="2311" width="12.33203125" style="172" customWidth="1"/>
    <col min="2312" max="2312" width="18.6640625" style="172" customWidth="1"/>
    <col min="2313" max="2313" width="20" style="172" customWidth="1"/>
    <col min="2314" max="2314" width="11.83203125" style="172" bestFit="1" customWidth="1"/>
    <col min="2315" max="2561" width="9.33203125" style="172"/>
    <col min="2562" max="2562" width="57" style="172" customWidth="1"/>
    <col min="2563" max="2563" width="7.83203125" style="172" customWidth="1"/>
    <col min="2564" max="2564" width="10.1640625" style="172" customWidth="1"/>
    <col min="2565" max="2565" width="14" style="172" customWidth="1"/>
    <col min="2566" max="2566" width="17.33203125" style="172" customWidth="1"/>
    <col min="2567" max="2567" width="12.33203125" style="172" customWidth="1"/>
    <col min="2568" max="2568" width="18.6640625" style="172" customWidth="1"/>
    <col min="2569" max="2569" width="20" style="172" customWidth="1"/>
    <col min="2570" max="2570" width="11.83203125" style="172" bestFit="1" customWidth="1"/>
    <col min="2571" max="2817" width="9.33203125" style="172"/>
    <col min="2818" max="2818" width="57" style="172" customWidth="1"/>
    <col min="2819" max="2819" width="7.83203125" style="172" customWidth="1"/>
    <col min="2820" max="2820" width="10.1640625" style="172" customWidth="1"/>
    <col min="2821" max="2821" width="14" style="172" customWidth="1"/>
    <col min="2822" max="2822" width="17.33203125" style="172" customWidth="1"/>
    <col min="2823" max="2823" width="12.33203125" style="172" customWidth="1"/>
    <col min="2824" max="2824" width="18.6640625" style="172" customWidth="1"/>
    <col min="2825" max="2825" width="20" style="172" customWidth="1"/>
    <col min="2826" max="2826" width="11.83203125" style="172" bestFit="1" customWidth="1"/>
    <col min="2827" max="3073" width="9.33203125" style="172"/>
    <col min="3074" max="3074" width="57" style="172" customWidth="1"/>
    <col min="3075" max="3075" width="7.83203125" style="172" customWidth="1"/>
    <col min="3076" max="3076" width="10.1640625" style="172" customWidth="1"/>
    <col min="3077" max="3077" width="14" style="172" customWidth="1"/>
    <col min="3078" max="3078" width="17.33203125" style="172" customWidth="1"/>
    <col min="3079" max="3079" width="12.33203125" style="172" customWidth="1"/>
    <col min="3080" max="3080" width="18.6640625" style="172" customWidth="1"/>
    <col min="3081" max="3081" width="20" style="172" customWidth="1"/>
    <col min="3082" max="3082" width="11.83203125" style="172" bestFit="1" customWidth="1"/>
    <col min="3083" max="3329" width="9.33203125" style="172"/>
    <col min="3330" max="3330" width="57" style="172" customWidth="1"/>
    <col min="3331" max="3331" width="7.83203125" style="172" customWidth="1"/>
    <col min="3332" max="3332" width="10.1640625" style="172" customWidth="1"/>
    <col min="3333" max="3333" width="14" style="172" customWidth="1"/>
    <col min="3334" max="3334" width="17.33203125" style="172" customWidth="1"/>
    <col min="3335" max="3335" width="12.33203125" style="172" customWidth="1"/>
    <col min="3336" max="3336" width="18.6640625" style="172" customWidth="1"/>
    <col min="3337" max="3337" width="20" style="172" customWidth="1"/>
    <col min="3338" max="3338" width="11.83203125" style="172" bestFit="1" customWidth="1"/>
    <col min="3339" max="3585" width="9.33203125" style="172"/>
    <col min="3586" max="3586" width="57" style="172" customWidth="1"/>
    <col min="3587" max="3587" width="7.83203125" style="172" customWidth="1"/>
    <col min="3588" max="3588" width="10.1640625" style="172" customWidth="1"/>
    <col min="3589" max="3589" width="14" style="172" customWidth="1"/>
    <col min="3590" max="3590" width="17.33203125" style="172" customWidth="1"/>
    <col min="3591" max="3591" width="12.33203125" style="172" customWidth="1"/>
    <col min="3592" max="3592" width="18.6640625" style="172" customWidth="1"/>
    <col min="3593" max="3593" width="20" style="172" customWidth="1"/>
    <col min="3594" max="3594" width="11.83203125" style="172" bestFit="1" customWidth="1"/>
    <col min="3595" max="3841" width="9.33203125" style="172"/>
    <col min="3842" max="3842" width="57" style="172" customWidth="1"/>
    <col min="3843" max="3843" width="7.83203125" style="172" customWidth="1"/>
    <col min="3844" max="3844" width="10.1640625" style="172" customWidth="1"/>
    <col min="3845" max="3845" width="14" style="172" customWidth="1"/>
    <col min="3846" max="3846" width="17.33203125" style="172" customWidth="1"/>
    <col min="3847" max="3847" width="12.33203125" style="172" customWidth="1"/>
    <col min="3848" max="3848" width="18.6640625" style="172" customWidth="1"/>
    <col min="3849" max="3849" width="20" style="172" customWidth="1"/>
    <col min="3850" max="3850" width="11.83203125" style="172" bestFit="1" customWidth="1"/>
    <col min="3851" max="4097" width="9.33203125" style="172"/>
    <col min="4098" max="4098" width="57" style="172" customWidth="1"/>
    <col min="4099" max="4099" width="7.83203125" style="172" customWidth="1"/>
    <col min="4100" max="4100" width="10.1640625" style="172" customWidth="1"/>
    <col min="4101" max="4101" width="14" style="172" customWidth="1"/>
    <col min="4102" max="4102" width="17.33203125" style="172" customWidth="1"/>
    <col min="4103" max="4103" width="12.33203125" style="172" customWidth="1"/>
    <col min="4104" max="4104" width="18.6640625" style="172" customWidth="1"/>
    <col min="4105" max="4105" width="20" style="172" customWidth="1"/>
    <col min="4106" max="4106" width="11.83203125" style="172" bestFit="1" customWidth="1"/>
    <col min="4107" max="4353" width="9.33203125" style="172"/>
    <col min="4354" max="4354" width="57" style="172" customWidth="1"/>
    <col min="4355" max="4355" width="7.83203125" style="172" customWidth="1"/>
    <col min="4356" max="4356" width="10.1640625" style="172" customWidth="1"/>
    <col min="4357" max="4357" width="14" style="172" customWidth="1"/>
    <col min="4358" max="4358" width="17.33203125" style="172" customWidth="1"/>
    <col min="4359" max="4359" width="12.33203125" style="172" customWidth="1"/>
    <col min="4360" max="4360" width="18.6640625" style="172" customWidth="1"/>
    <col min="4361" max="4361" width="20" style="172" customWidth="1"/>
    <col min="4362" max="4362" width="11.83203125" style="172" bestFit="1" customWidth="1"/>
    <col min="4363" max="4609" width="9.33203125" style="172"/>
    <col min="4610" max="4610" width="57" style="172" customWidth="1"/>
    <col min="4611" max="4611" width="7.83203125" style="172" customWidth="1"/>
    <col min="4612" max="4612" width="10.1640625" style="172" customWidth="1"/>
    <col min="4613" max="4613" width="14" style="172" customWidth="1"/>
    <col min="4614" max="4614" width="17.33203125" style="172" customWidth="1"/>
    <col min="4615" max="4615" width="12.33203125" style="172" customWidth="1"/>
    <col min="4616" max="4616" width="18.6640625" style="172" customWidth="1"/>
    <col min="4617" max="4617" width="20" style="172" customWidth="1"/>
    <col min="4618" max="4618" width="11.83203125" style="172" bestFit="1" customWidth="1"/>
    <col min="4619" max="4865" width="9.33203125" style="172"/>
    <col min="4866" max="4866" width="57" style="172" customWidth="1"/>
    <col min="4867" max="4867" width="7.83203125" style="172" customWidth="1"/>
    <col min="4868" max="4868" width="10.1640625" style="172" customWidth="1"/>
    <col min="4869" max="4869" width="14" style="172" customWidth="1"/>
    <col min="4870" max="4870" width="17.33203125" style="172" customWidth="1"/>
    <col min="4871" max="4871" width="12.33203125" style="172" customWidth="1"/>
    <col min="4872" max="4872" width="18.6640625" style="172" customWidth="1"/>
    <col min="4873" max="4873" width="20" style="172" customWidth="1"/>
    <col min="4874" max="4874" width="11.83203125" style="172" bestFit="1" customWidth="1"/>
    <col min="4875" max="5121" width="9.33203125" style="172"/>
    <col min="5122" max="5122" width="57" style="172" customWidth="1"/>
    <col min="5123" max="5123" width="7.83203125" style="172" customWidth="1"/>
    <col min="5124" max="5124" width="10.1640625" style="172" customWidth="1"/>
    <col min="5125" max="5125" width="14" style="172" customWidth="1"/>
    <col min="5126" max="5126" width="17.33203125" style="172" customWidth="1"/>
    <col min="5127" max="5127" width="12.33203125" style="172" customWidth="1"/>
    <col min="5128" max="5128" width="18.6640625" style="172" customWidth="1"/>
    <col min="5129" max="5129" width="20" style="172" customWidth="1"/>
    <col min="5130" max="5130" width="11.83203125" style="172" bestFit="1" customWidth="1"/>
    <col min="5131" max="5377" width="9.33203125" style="172"/>
    <col min="5378" max="5378" width="57" style="172" customWidth="1"/>
    <col min="5379" max="5379" width="7.83203125" style="172" customWidth="1"/>
    <col min="5380" max="5380" width="10.1640625" style="172" customWidth="1"/>
    <col min="5381" max="5381" width="14" style="172" customWidth="1"/>
    <col min="5382" max="5382" width="17.33203125" style="172" customWidth="1"/>
    <col min="5383" max="5383" width="12.33203125" style="172" customWidth="1"/>
    <col min="5384" max="5384" width="18.6640625" style="172" customWidth="1"/>
    <col min="5385" max="5385" width="20" style="172" customWidth="1"/>
    <col min="5386" max="5386" width="11.83203125" style="172" bestFit="1" customWidth="1"/>
    <col min="5387" max="5633" width="9.33203125" style="172"/>
    <col min="5634" max="5634" width="57" style="172" customWidth="1"/>
    <col min="5635" max="5635" width="7.83203125" style="172" customWidth="1"/>
    <col min="5636" max="5636" width="10.1640625" style="172" customWidth="1"/>
    <col min="5637" max="5637" width="14" style="172" customWidth="1"/>
    <col min="5638" max="5638" width="17.33203125" style="172" customWidth="1"/>
    <col min="5639" max="5639" width="12.33203125" style="172" customWidth="1"/>
    <col min="5640" max="5640" width="18.6640625" style="172" customWidth="1"/>
    <col min="5641" max="5641" width="20" style="172" customWidth="1"/>
    <col min="5642" max="5642" width="11.83203125" style="172" bestFit="1" customWidth="1"/>
    <col min="5643" max="5889" width="9.33203125" style="172"/>
    <col min="5890" max="5890" width="57" style="172" customWidth="1"/>
    <col min="5891" max="5891" width="7.83203125" style="172" customWidth="1"/>
    <col min="5892" max="5892" width="10.1640625" style="172" customWidth="1"/>
    <col min="5893" max="5893" width="14" style="172" customWidth="1"/>
    <col min="5894" max="5894" width="17.33203125" style="172" customWidth="1"/>
    <col min="5895" max="5895" width="12.33203125" style="172" customWidth="1"/>
    <col min="5896" max="5896" width="18.6640625" style="172" customWidth="1"/>
    <col min="5897" max="5897" width="20" style="172" customWidth="1"/>
    <col min="5898" max="5898" width="11.83203125" style="172" bestFit="1" customWidth="1"/>
    <col min="5899" max="6145" width="9.33203125" style="172"/>
    <col min="6146" max="6146" width="57" style="172" customWidth="1"/>
    <col min="6147" max="6147" width="7.83203125" style="172" customWidth="1"/>
    <col min="6148" max="6148" width="10.1640625" style="172" customWidth="1"/>
    <col min="6149" max="6149" width="14" style="172" customWidth="1"/>
    <col min="6150" max="6150" width="17.33203125" style="172" customWidth="1"/>
    <col min="6151" max="6151" width="12.33203125" style="172" customWidth="1"/>
    <col min="6152" max="6152" width="18.6640625" style="172" customWidth="1"/>
    <col min="6153" max="6153" width="20" style="172" customWidth="1"/>
    <col min="6154" max="6154" width="11.83203125" style="172" bestFit="1" customWidth="1"/>
    <col min="6155" max="6401" width="9.33203125" style="172"/>
    <col min="6402" max="6402" width="57" style="172" customWidth="1"/>
    <col min="6403" max="6403" width="7.83203125" style="172" customWidth="1"/>
    <col min="6404" max="6404" width="10.1640625" style="172" customWidth="1"/>
    <col min="6405" max="6405" width="14" style="172" customWidth="1"/>
    <col min="6406" max="6406" width="17.33203125" style="172" customWidth="1"/>
    <col min="6407" max="6407" width="12.33203125" style="172" customWidth="1"/>
    <col min="6408" max="6408" width="18.6640625" style="172" customWidth="1"/>
    <col min="6409" max="6409" width="20" style="172" customWidth="1"/>
    <col min="6410" max="6410" width="11.83203125" style="172" bestFit="1" customWidth="1"/>
    <col min="6411" max="6657" width="9.33203125" style="172"/>
    <col min="6658" max="6658" width="57" style="172" customWidth="1"/>
    <col min="6659" max="6659" width="7.83203125" style="172" customWidth="1"/>
    <col min="6660" max="6660" width="10.1640625" style="172" customWidth="1"/>
    <col min="6661" max="6661" width="14" style="172" customWidth="1"/>
    <col min="6662" max="6662" width="17.33203125" style="172" customWidth="1"/>
    <col min="6663" max="6663" width="12.33203125" style="172" customWidth="1"/>
    <col min="6664" max="6664" width="18.6640625" style="172" customWidth="1"/>
    <col min="6665" max="6665" width="20" style="172" customWidth="1"/>
    <col min="6666" max="6666" width="11.83203125" style="172" bestFit="1" customWidth="1"/>
    <col min="6667" max="6913" width="9.33203125" style="172"/>
    <col min="6914" max="6914" width="57" style="172" customWidth="1"/>
    <col min="6915" max="6915" width="7.83203125" style="172" customWidth="1"/>
    <col min="6916" max="6916" width="10.1640625" style="172" customWidth="1"/>
    <col min="6917" max="6917" width="14" style="172" customWidth="1"/>
    <col min="6918" max="6918" width="17.33203125" style="172" customWidth="1"/>
    <col min="6919" max="6919" width="12.33203125" style="172" customWidth="1"/>
    <col min="6920" max="6920" width="18.6640625" style="172" customWidth="1"/>
    <col min="6921" max="6921" width="20" style="172" customWidth="1"/>
    <col min="6922" max="6922" width="11.83203125" style="172" bestFit="1" customWidth="1"/>
    <col min="6923" max="7169" width="9.33203125" style="172"/>
    <col min="7170" max="7170" width="57" style="172" customWidth="1"/>
    <col min="7171" max="7171" width="7.83203125" style="172" customWidth="1"/>
    <col min="7172" max="7172" width="10.1640625" style="172" customWidth="1"/>
    <col min="7173" max="7173" width="14" style="172" customWidth="1"/>
    <col min="7174" max="7174" width="17.33203125" style="172" customWidth="1"/>
    <col min="7175" max="7175" width="12.33203125" style="172" customWidth="1"/>
    <col min="7176" max="7176" width="18.6640625" style="172" customWidth="1"/>
    <col min="7177" max="7177" width="20" style="172" customWidth="1"/>
    <col min="7178" max="7178" width="11.83203125" style="172" bestFit="1" customWidth="1"/>
    <col min="7179" max="7425" width="9.33203125" style="172"/>
    <col min="7426" max="7426" width="57" style="172" customWidth="1"/>
    <col min="7427" max="7427" width="7.83203125" style="172" customWidth="1"/>
    <col min="7428" max="7428" width="10.1640625" style="172" customWidth="1"/>
    <col min="7429" max="7429" width="14" style="172" customWidth="1"/>
    <col min="7430" max="7430" width="17.33203125" style="172" customWidth="1"/>
    <col min="7431" max="7431" width="12.33203125" style="172" customWidth="1"/>
    <col min="7432" max="7432" width="18.6640625" style="172" customWidth="1"/>
    <col min="7433" max="7433" width="20" style="172" customWidth="1"/>
    <col min="7434" max="7434" width="11.83203125" style="172" bestFit="1" customWidth="1"/>
    <col min="7435" max="7681" width="9.33203125" style="172"/>
    <col min="7682" max="7682" width="57" style="172" customWidth="1"/>
    <col min="7683" max="7683" width="7.83203125" style="172" customWidth="1"/>
    <col min="7684" max="7684" width="10.1640625" style="172" customWidth="1"/>
    <col min="7685" max="7685" width="14" style="172" customWidth="1"/>
    <col min="7686" max="7686" width="17.33203125" style="172" customWidth="1"/>
    <col min="7687" max="7687" width="12.33203125" style="172" customWidth="1"/>
    <col min="7688" max="7688" width="18.6640625" style="172" customWidth="1"/>
    <col min="7689" max="7689" width="20" style="172" customWidth="1"/>
    <col min="7690" max="7690" width="11.83203125" style="172" bestFit="1" customWidth="1"/>
    <col min="7691" max="7937" width="9.33203125" style="172"/>
    <col min="7938" max="7938" width="57" style="172" customWidth="1"/>
    <col min="7939" max="7939" width="7.83203125" style="172" customWidth="1"/>
    <col min="7940" max="7940" width="10.1640625" style="172" customWidth="1"/>
    <col min="7941" max="7941" width="14" style="172" customWidth="1"/>
    <col min="7942" max="7942" width="17.33203125" style="172" customWidth="1"/>
    <col min="7943" max="7943" width="12.33203125" style="172" customWidth="1"/>
    <col min="7944" max="7944" width="18.6640625" style="172" customWidth="1"/>
    <col min="7945" max="7945" width="20" style="172" customWidth="1"/>
    <col min="7946" max="7946" width="11.83203125" style="172" bestFit="1" customWidth="1"/>
    <col min="7947" max="8193" width="9.33203125" style="172"/>
    <col min="8194" max="8194" width="57" style="172" customWidth="1"/>
    <col min="8195" max="8195" width="7.83203125" style="172" customWidth="1"/>
    <col min="8196" max="8196" width="10.1640625" style="172" customWidth="1"/>
    <col min="8197" max="8197" width="14" style="172" customWidth="1"/>
    <col min="8198" max="8198" width="17.33203125" style="172" customWidth="1"/>
    <col min="8199" max="8199" width="12.33203125" style="172" customWidth="1"/>
    <col min="8200" max="8200" width="18.6640625" style="172" customWidth="1"/>
    <col min="8201" max="8201" width="20" style="172" customWidth="1"/>
    <col min="8202" max="8202" width="11.83203125" style="172" bestFit="1" customWidth="1"/>
    <col min="8203" max="8449" width="9.33203125" style="172"/>
    <col min="8450" max="8450" width="57" style="172" customWidth="1"/>
    <col min="8451" max="8451" width="7.83203125" style="172" customWidth="1"/>
    <col min="8452" max="8452" width="10.1640625" style="172" customWidth="1"/>
    <col min="8453" max="8453" width="14" style="172" customWidth="1"/>
    <col min="8454" max="8454" width="17.33203125" style="172" customWidth="1"/>
    <col min="8455" max="8455" width="12.33203125" style="172" customWidth="1"/>
    <col min="8456" max="8456" width="18.6640625" style="172" customWidth="1"/>
    <col min="8457" max="8457" width="20" style="172" customWidth="1"/>
    <col min="8458" max="8458" width="11.83203125" style="172" bestFit="1" customWidth="1"/>
    <col min="8459" max="8705" width="9.33203125" style="172"/>
    <col min="8706" max="8706" width="57" style="172" customWidth="1"/>
    <col min="8707" max="8707" width="7.83203125" style="172" customWidth="1"/>
    <col min="8708" max="8708" width="10.1640625" style="172" customWidth="1"/>
    <col min="8709" max="8709" width="14" style="172" customWidth="1"/>
    <col min="8710" max="8710" width="17.33203125" style="172" customWidth="1"/>
    <col min="8711" max="8711" width="12.33203125" style="172" customWidth="1"/>
    <col min="8712" max="8712" width="18.6640625" style="172" customWidth="1"/>
    <col min="8713" max="8713" width="20" style="172" customWidth="1"/>
    <col min="8714" max="8714" width="11.83203125" style="172" bestFit="1" customWidth="1"/>
    <col min="8715" max="8961" width="9.33203125" style="172"/>
    <col min="8962" max="8962" width="57" style="172" customWidth="1"/>
    <col min="8963" max="8963" width="7.83203125" style="172" customWidth="1"/>
    <col min="8964" max="8964" width="10.1640625" style="172" customWidth="1"/>
    <col min="8965" max="8965" width="14" style="172" customWidth="1"/>
    <col min="8966" max="8966" width="17.33203125" style="172" customWidth="1"/>
    <col min="8967" max="8967" width="12.33203125" style="172" customWidth="1"/>
    <col min="8968" max="8968" width="18.6640625" style="172" customWidth="1"/>
    <col min="8969" max="8969" width="20" style="172" customWidth="1"/>
    <col min="8970" max="8970" width="11.83203125" style="172" bestFit="1" customWidth="1"/>
    <col min="8971" max="9217" width="9.33203125" style="172"/>
    <col min="9218" max="9218" width="57" style="172" customWidth="1"/>
    <col min="9219" max="9219" width="7.83203125" style="172" customWidth="1"/>
    <col min="9220" max="9220" width="10.1640625" style="172" customWidth="1"/>
    <col min="9221" max="9221" width="14" style="172" customWidth="1"/>
    <col min="9222" max="9222" width="17.33203125" style="172" customWidth="1"/>
    <col min="9223" max="9223" width="12.33203125" style="172" customWidth="1"/>
    <col min="9224" max="9224" width="18.6640625" style="172" customWidth="1"/>
    <col min="9225" max="9225" width="20" style="172" customWidth="1"/>
    <col min="9226" max="9226" width="11.83203125" style="172" bestFit="1" customWidth="1"/>
    <col min="9227" max="9473" width="9.33203125" style="172"/>
    <col min="9474" max="9474" width="57" style="172" customWidth="1"/>
    <col min="9475" max="9475" width="7.83203125" style="172" customWidth="1"/>
    <col min="9476" max="9476" width="10.1640625" style="172" customWidth="1"/>
    <col min="9477" max="9477" width="14" style="172" customWidth="1"/>
    <col min="9478" max="9478" width="17.33203125" style="172" customWidth="1"/>
    <col min="9479" max="9479" width="12.33203125" style="172" customWidth="1"/>
    <col min="9480" max="9480" width="18.6640625" style="172" customWidth="1"/>
    <col min="9481" max="9481" width="20" style="172" customWidth="1"/>
    <col min="9482" max="9482" width="11.83203125" style="172" bestFit="1" customWidth="1"/>
    <col min="9483" max="9729" width="9.33203125" style="172"/>
    <col min="9730" max="9730" width="57" style="172" customWidth="1"/>
    <col min="9731" max="9731" width="7.83203125" style="172" customWidth="1"/>
    <col min="9732" max="9732" width="10.1640625" style="172" customWidth="1"/>
    <col min="9733" max="9733" width="14" style="172" customWidth="1"/>
    <col min="9734" max="9734" width="17.33203125" style="172" customWidth="1"/>
    <col min="9735" max="9735" width="12.33203125" style="172" customWidth="1"/>
    <col min="9736" max="9736" width="18.6640625" style="172" customWidth="1"/>
    <col min="9737" max="9737" width="20" style="172" customWidth="1"/>
    <col min="9738" max="9738" width="11.83203125" style="172" bestFit="1" customWidth="1"/>
    <col min="9739" max="9985" width="9.33203125" style="172"/>
    <col min="9986" max="9986" width="57" style="172" customWidth="1"/>
    <col min="9987" max="9987" width="7.83203125" style="172" customWidth="1"/>
    <col min="9988" max="9988" width="10.1640625" style="172" customWidth="1"/>
    <col min="9989" max="9989" width="14" style="172" customWidth="1"/>
    <col min="9990" max="9990" width="17.33203125" style="172" customWidth="1"/>
    <col min="9991" max="9991" width="12.33203125" style="172" customWidth="1"/>
    <col min="9992" max="9992" width="18.6640625" style="172" customWidth="1"/>
    <col min="9993" max="9993" width="20" style="172" customWidth="1"/>
    <col min="9994" max="9994" width="11.83203125" style="172" bestFit="1" customWidth="1"/>
    <col min="9995" max="10241" width="9.33203125" style="172"/>
    <col min="10242" max="10242" width="57" style="172" customWidth="1"/>
    <col min="10243" max="10243" width="7.83203125" style="172" customWidth="1"/>
    <col min="10244" max="10244" width="10.1640625" style="172" customWidth="1"/>
    <col min="10245" max="10245" width="14" style="172" customWidth="1"/>
    <col min="10246" max="10246" width="17.33203125" style="172" customWidth="1"/>
    <col min="10247" max="10247" width="12.33203125" style="172" customWidth="1"/>
    <col min="10248" max="10248" width="18.6640625" style="172" customWidth="1"/>
    <col min="10249" max="10249" width="20" style="172" customWidth="1"/>
    <col min="10250" max="10250" width="11.83203125" style="172" bestFit="1" customWidth="1"/>
    <col min="10251" max="10497" width="9.33203125" style="172"/>
    <col min="10498" max="10498" width="57" style="172" customWidth="1"/>
    <col min="10499" max="10499" width="7.83203125" style="172" customWidth="1"/>
    <col min="10500" max="10500" width="10.1640625" style="172" customWidth="1"/>
    <col min="10501" max="10501" width="14" style="172" customWidth="1"/>
    <col min="10502" max="10502" width="17.33203125" style="172" customWidth="1"/>
    <col min="10503" max="10503" width="12.33203125" style="172" customWidth="1"/>
    <col min="10504" max="10504" width="18.6640625" style="172" customWidth="1"/>
    <col min="10505" max="10505" width="20" style="172" customWidth="1"/>
    <col min="10506" max="10506" width="11.83203125" style="172" bestFit="1" customWidth="1"/>
    <col min="10507" max="10753" width="9.33203125" style="172"/>
    <col min="10754" max="10754" width="57" style="172" customWidth="1"/>
    <col min="10755" max="10755" width="7.83203125" style="172" customWidth="1"/>
    <col min="10756" max="10756" width="10.1640625" style="172" customWidth="1"/>
    <col min="10757" max="10757" width="14" style="172" customWidth="1"/>
    <col min="10758" max="10758" width="17.33203125" style="172" customWidth="1"/>
    <col min="10759" max="10759" width="12.33203125" style="172" customWidth="1"/>
    <col min="10760" max="10760" width="18.6640625" style="172" customWidth="1"/>
    <col min="10761" max="10761" width="20" style="172" customWidth="1"/>
    <col min="10762" max="10762" width="11.83203125" style="172" bestFit="1" customWidth="1"/>
    <col min="10763" max="11009" width="9.33203125" style="172"/>
    <col min="11010" max="11010" width="57" style="172" customWidth="1"/>
    <col min="11011" max="11011" width="7.83203125" style="172" customWidth="1"/>
    <col min="11012" max="11012" width="10.1640625" style="172" customWidth="1"/>
    <col min="11013" max="11013" width="14" style="172" customWidth="1"/>
    <col min="11014" max="11014" width="17.33203125" style="172" customWidth="1"/>
    <col min="11015" max="11015" width="12.33203125" style="172" customWidth="1"/>
    <col min="11016" max="11016" width="18.6640625" style="172" customWidth="1"/>
    <col min="11017" max="11017" width="20" style="172" customWidth="1"/>
    <col min="11018" max="11018" width="11.83203125" style="172" bestFit="1" customWidth="1"/>
    <col min="11019" max="11265" width="9.33203125" style="172"/>
    <col min="11266" max="11266" width="57" style="172" customWidth="1"/>
    <col min="11267" max="11267" width="7.83203125" style="172" customWidth="1"/>
    <col min="11268" max="11268" width="10.1640625" style="172" customWidth="1"/>
    <col min="11269" max="11269" width="14" style="172" customWidth="1"/>
    <col min="11270" max="11270" width="17.33203125" style="172" customWidth="1"/>
    <col min="11271" max="11271" width="12.33203125" style="172" customWidth="1"/>
    <col min="11272" max="11272" width="18.6640625" style="172" customWidth="1"/>
    <col min="11273" max="11273" width="20" style="172" customWidth="1"/>
    <col min="11274" max="11274" width="11.83203125" style="172" bestFit="1" customWidth="1"/>
    <col min="11275" max="11521" width="9.33203125" style="172"/>
    <col min="11522" max="11522" width="57" style="172" customWidth="1"/>
    <col min="11523" max="11523" width="7.83203125" style="172" customWidth="1"/>
    <col min="11524" max="11524" width="10.1640625" style="172" customWidth="1"/>
    <col min="11525" max="11525" width="14" style="172" customWidth="1"/>
    <col min="11526" max="11526" width="17.33203125" style="172" customWidth="1"/>
    <col min="11527" max="11527" width="12.33203125" style="172" customWidth="1"/>
    <col min="11528" max="11528" width="18.6640625" style="172" customWidth="1"/>
    <col min="11529" max="11529" width="20" style="172" customWidth="1"/>
    <col min="11530" max="11530" width="11.83203125" style="172" bestFit="1" customWidth="1"/>
    <col min="11531" max="11777" width="9.33203125" style="172"/>
    <col min="11778" max="11778" width="57" style="172" customWidth="1"/>
    <col min="11779" max="11779" width="7.83203125" style="172" customWidth="1"/>
    <col min="11780" max="11780" width="10.1640625" style="172" customWidth="1"/>
    <col min="11781" max="11781" width="14" style="172" customWidth="1"/>
    <col min="11782" max="11782" width="17.33203125" style="172" customWidth="1"/>
    <col min="11783" max="11783" width="12.33203125" style="172" customWidth="1"/>
    <col min="11784" max="11784" width="18.6640625" style="172" customWidth="1"/>
    <col min="11785" max="11785" width="20" style="172" customWidth="1"/>
    <col min="11786" max="11786" width="11.83203125" style="172" bestFit="1" customWidth="1"/>
    <col min="11787" max="12033" width="9.33203125" style="172"/>
    <col min="12034" max="12034" width="57" style="172" customWidth="1"/>
    <col min="12035" max="12035" width="7.83203125" style="172" customWidth="1"/>
    <col min="12036" max="12036" width="10.1640625" style="172" customWidth="1"/>
    <col min="12037" max="12037" width="14" style="172" customWidth="1"/>
    <col min="12038" max="12038" width="17.33203125" style="172" customWidth="1"/>
    <col min="12039" max="12039" width="12.33203125" style="172" customWidth="1"/>
    <col min="12040" max="12040" width="18.6640625" style="172" customWidth="1"/>
    <col min="12041" max="12041" width="20" style="172" customWidth="1"/>
    <col min="12042" max="12042" width="11.83203125" style="172" bestFit="1" customWidth="1"/>
    <col min="12043" max="12289" width="9.33203125" style="172"/>
    <col min="12290" max="12290" width="57" style="172" customWidth="1"/>
    <col min="12291" max="12291" width="7.83203125" style="172" customWidth="1"/>
    <col min="12292" max="12292" width="10.1640625" style="172" customWidth="1"/>
    <col min="12293" max="12293" width="14" style="172" customWidth="1"/>
    <col min="12294" max="12294" width="17.33203125" style="172" customWidth="1"/>
    <col min="12295" max="12295" width="12.33203125" style="172" customWidth="1"/>
    <col min="12296" max="12296" width="18.6640625" style="172" customWidth="1"/>
    <col min="12297" max="12297" width="20" style="172" customWidth="1"/>
    <col min="12298" max="12298" width="11.83203125" style="172" bestFit="1" customWidth="1"/>
    <col min="12299" max="12545" width="9.33203125" style="172"/>
    <col min="12546" max="12546" width="57" style="172" customWidth="1"/>
    <col min="12547" max="12547" width="7.83203125" style="172" customWidth="1"/>
    <col min="12548" max="12548" width="10.1640625" style="172" customWidth="1"/>
    <col min="12549" max="12549" width="14" style="172" customWidth="1"/>
    <col min="12550" max="12550" width="17.33203125" style="172" customWidth="1"/>
    <col min="12551" max="12551" width="12.33203125" style="172" customWidth="1"/>
    <col min="12552" max="12552" width="18.6640625" style="172" customWidth="1"/>
    <col min="12553" max="12553" width="20" style="172" customWidth="1"/>
    <col min="12554" max="12554" width="11.83203125" style="172" bestFit="1" customWidth="1"/>
    <col min="12555" max="12801" width="9.33203125" style="172"/>
    <col min="12802" max="12802" width="57" style="172" customWidth="1"/>
    <col min="12803" max="12803" width="7.83203125" style="172" customWidth="1"/>
    <col min="12804" max="12804" width="10.1640625" style="172" customWidth="1"/>
    <col min="12805" max="12805" width="14" style="172" customWidth="1"/>
    <col min="12806" max="12806" width="17.33203125" style="172" customWidth="1"/>
    <col min="12807" max="12807" width="12.33203125" style="172" customWidth="1"/>
    <col min="12808" max="12808" width="18.6640625" style="172" customWidth="1"/>
    <col min="12809" max="12809" width="20" style="172" customWidth="1"/>
    <col min="12810" max="12810" width="11.83203125" style="172" bestFit="1" customWidth="1"/>
    <col min="12811" max="13057" width="9.33203125" style="172"/>
    <col min="13058" max="13058" width="57" style="172" customWidth="1"/>
    <col min="13059" max="13059" width="7.83203125" style="172" customWidth="1"/>
    <col min="13060" max="13060" width="10.1640625" style="172" customWidth="1"/>
    <col min="13061" max="13061" width="14" style="172" customWidth="1"/>
    <col min="13062" max="13062" width="17.33203125" style="172" customWidth="1"/>
    <col min="13063" max="13063" width="12.33203125" style="172" customWidth="1"/>
    <col min="13064" max="13064" width="18.6640625" style="172" customWidth="1"/>
    <col min="13065" max="13065" width="20" style="172" customWidth="1"/>
    <col min="13066" max="13066" width="11.83203125" style="172" bestFit="1" customWidth="1"/>
    <col min="13067" max="13313" width="9.33203125" style="172"/>
    <col min="13314" max="13314" width="57" style="172" customWidth="1"/>
    <col min="13315" max="13315" width="7.83203125" style="172" customWidth="1"/>
    <col min="13316" max="13316" width="10.1640625" style="172" customWidth="1"/>
    <col min="13317" max="13317" width="14" style="172" customWidth="1"/>
    <col min="13318" max="13318" width="17.33203125" style="172" customWidth="1"/>
    <col min="13319" max="13319" width="12.33203125" style="172" customWidth="1"/>
    <col min="13320" max="13320" width="18.6640625" style="172" customWidth="1"/>
    <col min="13321" max="13321" width="20" style="172" customWidth="1"/>
    <col min="13322" max="13322" width="11.83203125" style="172" bestFit="1" customWidth="1"/>
    <col min="13323" max="13569" width="9.33203125" style="172"/>
    <col min="13570" max="13570" width="57" style="172" customWidth="1"/>
    <col min="13571" max="13571" width="7.83203125" style="172" customWidth="1"/>
    <col min="13572" max="13572" width="10.1640625" style="172" customWidth="1"/>
    <col min="13573" max="13573" width="14" style="172" customWidth="1"/>
    <col min="13574" max="13574" width="17.33203125" style="172" customWidth="1"/>
    <col min="13575" max="13575" width="12.33203125" style="172" customWidth="1"/>
    <col min="13576" max="13576" width="18.6640625" style="172" customWidth="1"/>
    <col min="13577" max="13577" width="20" style="172" customWidth="1"/>
    <col min="13578" max="13578" width="11.83203125" style="172" bestFit="1" customWidth="1"/>
    <col min="13579" max="13825" width="9.33203125" style="172"/>
    <col min="13826" max="13826" width="57" style="172" customWidth="1"/>
    <col min="13827" max="13827" width="7.83203125" style="172" customWidth="1"/>
    <col min="13828" max="13828" width="10.1640625" style="172" customWidth="1"/>
    <col min="13829" max="13829" width="14" style="172" customWidth="1"/>
    <col min="13830" max="13830" width="17.33203125" style="172" customWidth="1"/>
    <col min="13831" max="13831" width="12.33203125" style="172" customWidth="1"/>
    <col min="13832" max="13832" width="18.6640625" style="172" customWidth="1"/>
    <col min="13833" max="13833" width="20" style="172" customWidth="1"/>
    <col min="13834" max="13834" width="11.83203125" style="172" bestFit="1" customWidth="1"/>
    <col min="13835" max="14081" width="9.33203125" style="172"/>
    <col min="14082" max="14082" width="57" style="172" customWidth="1"/>
    <col min="14083" max="14083" width="7.83203125" style="172" customWidth="1"/>
    <col min="14084" max="14084" width="10.1640625" style="172" customWidth="1"/>
    <col min="14085" max="14085" width="14" style="172" customWidth="1"/>
    <col min="14086" max="14086" width="17.33203125" style="172" customWidth="1"/>
    <col min="14087" max="14087" width="12.33203125" style="172" customWidth="1"/>
    <col min="14088" max="14088" width="18.6640625" style="172" customWidth="1"/>
    <col min="14089" max="14089" width="20" style="172" customWidth="1"/>
    <col min="14090" max="14090" width="11.83203125" style="172" bestFit="1" customWidth="1"/>
    <col min="14091" max="14337" width="9.33203125" style="172"/>
    <col min="14338" max="14338" width="57" style="172" customWidth="1"/>
    <col min="14339" max="14339" width="7.83203125" style="172" customWidth="1"/>
    <col min="14340" max="14340" width="10.1640625" style="172" customWidth="1"/>
    <col min="14341" max="14341" width="14" style="172" customWidth="1"/>
    <col min="14342" max="14342" width="17.33203125" style="172" customWidth="1"/>
    <col min="14343" max="14343" width="12.33203125" style="172" customWidth="1"/>
    <col min="14344" max="14344" width="18.6640625" style="172" customWidth="1"/>
    <col min="14345" max="14345" width="20" style="172" customWidth="1"/>
    <col min="14346" max="14346" width="11.83203125" style="172" bestFit="1" customWidth="1"/>
    <col min="14347" max="14593" width="9.33203125" style="172"/>
    <col min="14594" max="14594" width="57" style="172" customWidth="1"/>
    <col min="14595" max="14595" width="7.83203125" style="172" customWidth="1"/>
    <col min="14596" max="14596" width="10.1640625" style="172" customWidth="1"/>
    <col min="14597" max="14597" width="14" style="172" customWidth="1"/>
    <col min="14598" max="14598" width="17.33203125" style="172" customWidth="1"/>
    <col min="14599" max="14599" width="12.33203125" style="172" customWidth="1"/>
    <col min="14600" max="14600" width="18.6640625" style="172" customWidth="1"/>
    <col min="14601" max="14601" width="20" style="172" customWidth="1"/>
    <col min="14602" max="14602" width="11.83203125" style="172" bestFit="1" customWidth="1"/>
    <col min="14603" max="14849" width="9.33203125" style="172"/>
    <col min="14850" max="14850" width="57" style="172" customWidth="1"/>
    <col min="14851" max="14851" width="7.83203125" style="172" customWidth="1"/>
    <col min="14852" max="14852" width="10.1640625" style="172" customWidth="1"/>
    <col min="14853" max="14853" width="14" style="172" customWidth="1"/>
    <col min="14854" max="14854" width="17.33203125" style="172" customWidth="1"/>
    <col min="14855" max="14855" width="12.33203125" style="172" customWidth="1"/>
    <col min="14856" max="14856" width="18.6640625" style="172" customWidth="1"/>
    <col min="14857" max="14857" width="20" style="172" customWidth="1"/>
    <col min="14858" max="14858" width="11.83203125" style="172" bestFit="1" customWidth="1"/>
    <col min="14859" max="15105" width="9.33203125" style="172"/>
    <col min="15106" max="15106" width="57" style="172" customWidth="1"/>
    <col min="15107" max="15107" width="7.83203125" style="172" customWidth="1"/>
    <col min="15108" max="15108" width="10.1640625" style="172" customWidth="1"/>
    <col min="15109" max="15109" width="14" style="172" customWidth="1"/>
    <col min="15110" max="15110" width="17.33203125" style="172" customWidth="1"/>
    <col min="15111" max="15111" width="12.33203125" style="172" customWidth="1"/>
    <col min="15112" max="15112" width="18.6640625" style="172" customWidth="1"/>
    <col min="15113" max="15113" width="20" style="172" customWidth="1"/>
    <col min="15114" max="15114" width="11.83203125" style="172" bestFit="1" customWidth="1"/>
    <col min="15115" max="15361" width="9.33203125" style="172"/>
    <col min="15362" max="15362" width="57" style="172" customWidth="1"/>
    <col min="15363" max="15363" width="7.83203125" style="172" customWidth="1"/>
    <col min="15364" max="15364" width="10.1640625" style="172" customWidth="1"/>
    <col min="15365" max="15365" width="14" style="172" customWidth="1"/>
    <col min="15366" max="15366" width="17.33203125" style="172" customWidth="1"/>
    <col min="15367" max="15367" width="12.33203125" style="172" customWidth="1"/>
    <col min="15368" max="15368" width="18.6640625" style="172" customWidth="1"/>
    <col min="15369" max="15369" width="20" style="172" customWidth="1"/>
    <col min="15370" max="15370" width="11.83203125" style="172" bestFit="1" customWidth="1"/>
    <col min="15371" max="15617" width="9.33203125" style="172"/>
    <col min="15618" max="15618" width="57" style="172" customWidth="1"/>
    <col min="15619" max="15619" width="7.83203125" style="172" customWidth="1"/>
    <col min="15620" max="15620" width="10.1640625" style="172" customWidth="1"/>
    <col min="15621" max="15621" width="14" style="172" customWidth="1"/>
    <col min="15622" max="15622" width="17.33203125" style="172" customWidth="1"/>
    <col min="15623" max="15623" width="12.33203125" style="172" customWidth="1"/>
    <col min="15624" max="15624" width="18.6640625" style="172" customWidth="1"/>
    <col min="15625" max="15625" width="20" style="172" customWidth="1"/>
    <col min="15626" max="15626" width="11.83203125" style="172" bestFit="1" customWidth="1"/>
    <col min="15627" max="15873" width="9.33203125" style="172"/>
    <col min="15874" max="15874" width="57" style="172" customWidth="1"/>
    <col min="15875" max="15875" width="7.83203125" style="172" customWidth="1"/>
    <col min="15876" max="15876" width="10.1640625" style="172" customWidth="1"/>
    <col min="15877" max="15877" width="14" style="172" customWidth="1"/>
    <col min="15878" max="15878" width="17.33203125" style="172" customWidth="1"/>
    <col min="15879" max="15879" width="12.33203125" style="172" customWidth="1"/>
    <col min="15880" max="15880" width="18.6640625" style="172" customWidth="1"/>
    <col min="15881" max="15881" width="20" style="172" customWidth="1"/>
    <col min="15882" max="15882" width="11.83203125" style="172" bestFit="1" customWidth="1"/>
    <col min="15883" max="16129" width="9.33203125" style="172"/>
    <col min="16130" max="16130" width="57" style="172" customWidth="1"/>
    <col min="16131" max="16131" width="7.83203125" style="172" customWidth="1"/>
    <col min="16132" max="16132" width="10.1640625" style="172" customWidth="1"/>
    <col min="16133" max="16133" width="14" style="172" customWidth="1"/>
    <col min="16134" max="16134" width="17.33203125" style="172" customWidth="1"/>
    <col min="16135" max="16135" width="12.33203125" style="172" customWidth="1"/>
    <col min="16136" max="16136" width="18.6640625" style="172" customWidth="1"/>
    <col min="16137" max="16137" width="20" style="172" customWidth="1"/>
    <col min="16138" max="16138" width="11.83203125" style="172" bestFit="1" customWidth="1"/>
    <col min="16139" max="16384" width="9.33203125" style="172"/>
  </cols>
  <sheetData>
    <row r="2" spans="2:9" s="190" customFormat="1" ht="15.75">
      <c r="B2" s="192" t="s">
        <v>5047</v>
      </c>
      <c r="C2" s="191"/>
      <c r="D2" s="191"/>
      <c r="E2" s="191"/>
      <c r="F2" s="191"/>
      <c r="G2" s="191"/>
      <c r="H2" s="191"/>
      <c r="I2" s="191"/>
    </row>
    <row r="3" spans="2:9" ht="15">
      <c r="B3" s="189" t="s">
        <v>5057</v>
      </c>
    </row>
    <row r="5" spans="2:9" s="173" customFormat="1" ht="25.5">
      <c r="B5" s="186" t="s">
        <v>5045</v>
      </c>
      <c r="C5" s="186" t="s">
        <v>5044</v>
      </c>
      <c r="D5" s="188" t="s">
        <v>303</v>
      </c>
      <c r="E5" s="187" t="s">
        <v>5043</v>
      </c>
      <c r="F5" s="186" t="s">
        <v>5042</v>
      </c>
      <c r="G5" s="186" t="s">
        <v>5041</v>
      </c>
      <c r="H5" s="186" t="s">
        <v>5040</v>
      </c>
      <c r="I5" s="186" t="s">
        <v>5039</v>
      </c>
    </row>
    <row r="6" spans="2:9" s="173" customFormat="1">
      <c r="D6" s="175"/>
      <c r="E6" s="174"/>
    </row>
    <row r="7" spans="2:9">
      <c r="B7" s="173" t="s">
        <v>5038</v>
      </c>
    </row>
    <row r="8" spans="2:9">
      <c r="B8" s="185" t="s">
        <v>5058</v>
      </c>
      <c r="C8" s="184" t="s">
        <v>376</v>
      </c>
      <c r="D8" s="183" t="s">
        <v>573</v>
      </c>
      <c r="E8" s="182">
        <v>0</v>
      </c>
      <c r="F8" s="182">
        <f>D8*E8</f>
        <v>0</v>
      </c>
      <c r="G8" s="182">
        <v>0</v>
      </c>
      <c r="H8" s="182">
        <f>D8*G8</f>
        <v>0</v>
      </c>
      <c r="I8" s="182">
        <f t="shared" ref="I8:I20" si="0">F8+H8</f>
        <v>0</v>
      </c>
    </row>
    <row r="9" spans="2:9">
      <c r="B9" s="185" t="s">
        <v>5033</v>
      </c>
      <c r="C9" s="184" t="s">
        <v>376</v>
      </c>
      <c r="D9" s="183" t="s">
        <v>7</v>
      </c>
      <c r="E9" s="182">
        <v>0</v>
      </c>
      <c r="F9" s="182">
        <f t="shared" ref="F9:F15" si="1">D9*E9</f>
        <v>0</v>
      </c>
      <c r="G9" s="182">
        <v>0</v>
      </c>
      <c r="H9" s="182">
        <f t="shared" ref="H9:H15" si="2">D9*G9</f>
        <v>0</v>
      </c>
      <c r="I9" s="182">
        <f t="shared" si="0"/>
        <v>0</v>
      </c>
    </row>
    <row r="10" spans="2:9">
      <c r="B10" s="185" t="s">
        <v>5059</v>
      </c>
      <c r="C10" s="184" t="s">
        <v>376</v>
      </c>
      <c r="D10" s="183" t="s">
        <v>474</v>
      </c>
      <c r="E10" s="182">
        <v>0</v>
      </c>
      <c r="F10" s="182">
        <f t="shared" si="1"/>
        <v>0</v>
      </c>
      <c r="G10" s="182">
        <v>0</v>
      </c>
      <c r="H10" s="182">
        <f t="shared" si="2"/>
        <v>0</v>
      </c>
      <c r="I10" s="182">
        <f t="shared" si="0"/>
        <v>0</v>
      </c>
    </row>
    <row r="11" spans="2:9">
      <c r="B11" s="185" t="s">
        <v>5031</v>
      </c>
      <c r="C11" s="184" t="s">
        <v>376</v>
      </c>
      <c r="D11" s="183" t="s">
        <v>5060</v>
      </c>
      <c r="E11" s="182">
        <v>0</v>
      </c>
      <c r="F11" s="182">
        <f>D11*E11</f>
        <v>0</v>
      </c>
      <c r="G11" s="182">
        <v>0</v>
      </c>
      <c r="H11" s="182">
        <f>D11*G11</f>
        <v>0</v>
      </c>
      <c r="I11" s="182">
        <f>F11+H11</f>
        <v>0</v>
      </c>
    </row>
    <row r="12" spans="2:9">
      <c r="B12" s="185" t="s">
        <v>5029</v>
      </c>
      <c r="C12" s="184" t="s">
        <v>376</v>
      </c>
      <c r="D12" s="183" t="s">
        <v>573</v>
      </c>
      <c r="E12" s="182">
        <v>0</v>
      </c>
      <c r="F12" s="182">
        <f>D12*E12</f>
        <v>0</v>
      </c>
      <c r="G12" s="182">
        <v>0</v>
      </c>
      <c r="H12" s="182">
        <f>D12*G12</f>
        <v>0</v>
      </c>
      <c r="I12" s="182">
        <f t="shared" si="0"/>
        <v>0</v>
      </c>
    </row>
    <row r="13" spans="2:9">
      <c r="B13" s="185" t="s">
        <v>5026</v>
      </c>
      <c r="C13" s="184" t="s">
        <v>376</v>
      </c>
      <c r="D13" s="183" t="s">
        <v>5001</v>
      </c>
      <c r="E13" s="182">
        <v>0</v>
      </c>
      <c r="F13" s="182">
        <f t="shared" si="1"/>
        <v>0</v>
      </c>
      <c r="G13" s="182">
        <v>0</v>
      </c>
      <c r="H13" s="182">
        <f t="shared" si="2"/>
        <v>0</v>
      </c>
      <c r="I13" s="182">
        <f t="shared" si="0"/>
        <v>0</v>
      </c>
    </row>
    <row r="14" spans="2:9">
      <c r="B14" s="185" t="s">
        <v>5022</v>
      </c>
      <c r="C14" s="184" t="s">
        <v>396</v>
      </c>
      <c r="D14" s="183" t="s">
        <v>90</v>
      </c>
      <c r="E14" s="182">
        <v>0</v>
      </c>
      <c r="F14" s="182">
        <f>D14*E14</f>
        <v>0</v>
      </c>
      <c r="G14" s="182">
        <v>0</v>
      </c>
      <c r="H14" s="182">
        <f>D14*G14</f>
        <v>0</v>
      </c>
      <c r="I14" s="182">
        <f t="shared" si="0"/>
        <v>0</v>
      </c>
    </row>
    <row r="15" spans="2:9">
      <c r="B15" s="185" t="s">
        <v>5061</v>
      </c>
      <c r="C15" s="184" t="s">
        <v>396</v>
      </c>
      <c r="D15" s="183" t="s">
        <v>95</v>
      </c>
      <c r="E15" s="182">
        <v>0</v>
      </c>
      <c r="F15" s="182">
        <f t="shared" si="1"/>
        <v>0</v>
      </c>
      <c r="G15" s="182">
        <v>0</v>
      </c>
      <c r="H15" s="182">
        <f t="shared" si="2"/>
        <v>0</v>
      </c>
      <c r="I15" s="182">
        <f t="shared" si="0"/>
        <v>0</v>
      </c>
    </row>
    <row r="16" spans="2:9">
      <c r="B16" s="185" t="s">
        <v>5020</v>
      </c>
      <c r="C16" s="184" t="s">
        <v>396</v>
      </c>
      <c r="D16" s="183" t="s">
        <v>86</v>
      </c>
      <c r="E16" s="182">
        <v>0</v>
      </c>
      <c r="F16" s="182">
        <f>D16*E16</f>
        <v>0</v>
      </c>
      <c r="G16" s="182">
        <v>0</v>
      </c>
      <c r="H16" s="182">
        <f>D16*G16</f>
        <v>0</v>
      </c>
      <c r="I16" s="182">
        <f t="shared" si="0"/>
        <v>0</v>
      </c>
    </row>
    <row r="17" spans="2:9" ht="25.5">
      <c r="B17" s="185" t="s">
        <v>5051</v>
      </c>
      <c r="C17" s="184" t="s">
        <v>396</v>
      </c>
      <c r="D17" s="184">
        <v>9</v>
      </c>
      <c r="E17" s="182">
        <v>0</v>
      </c>
      <c r="F17" s="182">
        <f>D17*E17</f>
        <v>0</v>
      </c>
      <c r="G17" s="182">
        <v>0</v>
      </c>
      <c r="H17" s="182">
        <f>D17*G17</f>
        <v>0</v>
      </c>
      <c r="I17" s="182">
        <f t="shared" si="0"/>
        <v>0</v>
      </c>
    </row>
    <row r="18" spans="2:9">
      <c r="B18" s="185" t="s">
        <v>5062</v>
      </c>
      <c r="C18" s="184" t="s">
        <v>396</v>
      </c>
      <c r="D18" s="184">
        <v>3</v>
      </c>
      <c r="E18" s="182">
        <v>0</v>
      </c>
      <c r="F18" s="182">
        <f>D18*E18</f>
        <v>0</v>
      </c>
      <c r="G18" s="182">
        <v>0</v>
      </c>
      <c r="H18" s="182">
        <f>D18*G18</f>
        <v>0</v>
      </c>
      <c r="I18" s="182">
        <f t="shared" si="0"/>
        <v>0</v>
      </c>
    </row>
    <row r="19" spans="2:9">
      <c r="B19" s="185" t="s">
        <v>5015</v>
      </c>
      <c r="C19" s="184" t="s">
        <v>396</v>
      </c>
      <c r="D19" s="184">
        <v>7</v>
      </c>
      <c r="E19" s="182">
        <v>0</v>
      </c>
      <c r="F19" s="182">
        <f>D19*E19</f>
        <v>0</v>
      </c>
      <c r="G19" s="182">
        <v>0</v>
      </c>
      <c r="H19" s="182">
        <f>D19*G19</f>
        <v>0</v>
      </c>
      <c r="I19" s="182">
        <f t="shared" si="0"/>
        <v>0</v>
      </c>
    </row>
    <row r="20" spans="2:9">
      <c r="B20" s="185" t="s">
        <v>5063</v>
      </c>
      <c r="C20" s="184" t="s">
        <v>396</v>
      </c>
      <c r="D20" s="183" t="s">
        <v>81</v>
      </c>
      <c r="E20" s="182">
        <v>0</v>
      </c>
      <c r="F20" s="182">
        <f>D20*E20</f>
        <v>0</v>
      </c>
      <c r="G20" s="182">
        <v>0</v>
      </c>
      <c r="H20" s="182">
        <f>D20*G20</f>
        <v>0</v>
      </c>
      <c r="I20" s="182">
        <f t="shared" si="0"/>
        <v>0</v>
      </c>
    </row>
    <row r="21" spans="2:9">
      <c r="F21" s="174"/>
      <c r="G21" s="174"/>
      <c r="H21" s="174"/>
      <c r="I21" s="174"/>
    </row>
    <row r="22" spans="2:9">
      <c r="B22" s="173" t="s">
        <v>5005</v>
      </c>
      <c r="F22" s="174"/>
      <c r="G22" s="174"/>
      <c r="H22" s="174"/>
      <c r="I22" s="174"/>
    </row>
    <row r="23" spans="2:9">
      <c r="B23" s="185" t="s">
        <v>5004</v>
      </c>
      <c r="C23" s="184" t="s">
        <v>396</v>
      </c>
      <c r="D23" s="183" t="s">
        <v>2106</v>
      </c>
      <c r="E23" s="182">
        <v>0</v>
      </c>
      <c r="F23" s="182">
        <f t="shared" ref="F23:F33" si="3">D23*E23</f>
        <v>0</v>
      </c>
      <c r="G23" s="182">
        <v>0</v>
      </c>
      <c r="H23" s="182">
        <f t="shared" ref="H23:H33" si="4">D23*G23</f>
        <v>0</v>
      </c>
      <c r="I23" s="182">
        <f t="shared" ref="I23:I33" si="5">F23+H23</f>
        <v>0</v>
      </c>
    </row>
    <row r="24" spans="2:9">
      <c r="B24" s="185" t="s">
        <v>5003</v>
      </c>
      <c r="C24" s="184" t="s">
        <v>396</v>
      </c>
      <c r="D24" s="183" t="s">
        <v>524</v>
      </c>
      <c r="E24" s="182">
        <v>0</v>
      </c>
      <c r="F24" s="182">
        <f t="shared" si="3"/>
        <v>0</v>
      </c>
      <c r="G24" s="182">
        <v>0</v>
      </c>
      <c r="H24" s="182">
        <f t="shared" si="4"/>
        <v>0</v>
      </c>
      <c r="I24" s="182">
        <f t="shared" si="5"/>
        <v>0</v>
      </c>
    </row>
    <row r="25" spans="2:9">
      <c r="B25" s="185" t="s">
        <v>5002</v>
      </c>
      <c r="C25" s="184" t="s">
        <v>376</v>
      </c>
      <c r="D25" s="183" t="s">
        <v>2106</v>
      </c>
      <c r="E25" s="182">
        <v>0</v>
      </c>
      <c r="F25" s="182">
        <f t="shared" si="3"/>
        <v>0</v>
      </c>
      <c r="G25" s="182">
        <v>0</v>
      </c>
      <c r="H25" s="182">
        <f t="shared" si="4"/>
        <v>0</v>
      </c>
      <c r="I25" s="182">
        <f t="shared" si="5"/>
        <v>0</v>
      </c>
    </row>
    <row r="26" spans="2:9">
      <c r="B26" s="185" t="s">
        <v>5000</v>
      </c>
      <c r="C26" s="184" t="s">
        <v>396</v>
      </c>
      <c r="D26" s="183" t="s">
        <v>434</v>
      </c>
      <c r="E26" s="182">
        <v>0</v>
      </c>
      <c r="F26" s="182">
        <f t="shared" si="3"/>
        <v>0</v>
      </c>
      <c r="G26" s="182">
        <v>0</v>
      </c>
      <c r="H26" s="182">
        <f t="shared" si="4"/>
        <v>0</v>
      </c>
      <c r="I26" s="182">
        <f t="shared" si="5"/>
        <v>0</v>
      </c>
    </row>
    <row r="27" spans="2:9">
      <c r="B27" s="185" t="s">
        <v>4999</v>
      </c>
      <c r="C27" s="184" t="s">
        <v>396</v>
      </c>
      <c r="D27" s="183" t="s">
        <v>524</v>
      </c>
      <c r="E27" s="182">
        <v>0</v>
      </c>
      <c r="F27" s="182">
        <f t="shared" si="3"/>
        <v>0</v>
      </c>
      <c r="G27" s="182">
        <v>0</v>
      </c>
      <c r="H27" s="182">
        <f t="shared" si="4"/>
        <v>0</v>
      </c>
      <c r="I27" s="182">
        <f t="shared" si="5"/>
        <v>0</v>
      </c>
    </row>
    <row r="28" spans="2:9">
      <c r="B28" s="185" t="s">
        <v>4998</v>
      </c>
      <c r="C28" s="184" t="s">
        <v>396</v>
      </c>
      <c r="D28" s="183" t="s">
        <v>90</v>
      </c>
      <c r="E28" s="182">
        <v>0</v>
      </c>
      <c r="F28" s="182">
        <f t="shared" si="3"/>
        <v>0</v>
      </c>
      <c r="G28" s="182">
        <v>0</v>
      </c>
      <c r="H28" s="182">
        <f t="shared" si="4"/>
        <v>0</v>
      </c>
      <c r="I28" s="182">
        <f t="shared" si="5"/>
        <v>0</v>
      </c>
    </row>
    <row r="29" spans="2:9">
      <c r="B29" s="185" t="s">
        <v>4997</v>
      </c>
      <c r="C29" s="184" t="s">
        <v>396</v>
      </c>
      <c r="D29" s="183" t="s">
        <v>335</v>
      </c>
      <c r="E29" s="182">
        <v>0</v>
      </c>
      <c r="F29" s="182">
        <f t="shared" si="3"/>
        <v>0</v>
      </c>
      <c r="G29" s="182">
        <v>0</v>
      </c>
      <c r="H29" s="182">
        <f t="shared" si="4"/>
        <v>0</v>
      </c>
      <c r="I29" s="182">
        <f t="shared" si="5"/>
        <v>0</v>
      </c>
    </row>
    <row r="30" spans="2:9">
      <c r="B30" s="185" t="s">
        <v>4996</v>
      </c>
      <c r="C30" s="184" t="s">
        <v>396</v>
      </c>
      <c r="D30" s="183" t="s">
        <v>1174</v>
      </c>
      <c r="E30" s="182">
        <v>0</v>
      </c>
      <c r="F30" s="182">
        <f t="shared" si="3"/>
        <v>0</v>
      </c>
      <c r="G30" s="182">
        <v>0</v>
      </c>
      <c r="H30" s="182">
        <f t="shared" si="4"/>
        <v>0</v>
      </c>
      <c r="I30" s="182">
        <f t="shared" si="5"/>
        <v>0</v>
      </c>
    </row>
    <row r="31" spans="2:9">
      <c r="B31" s="185" t="s">
        <v>4995</v>
      </c>
      <c r="C31" s="184" t="s">
        <v>396</v>
      </c>
      <c r="D31" s="183" t="s">
        <v>434</v>
      </c>
      <c r="E31" s="182">
        <v>0</v>
      </c>
      <c r="F31" s="182">
        <f t="shared" si="3"/>
        <v>0</v>
      </c>
      <c r="G31" s="182">
        <v>0</v>
      </c>
      <c r="H31" s="182">
        <f t="shared" si="4"/>
        <v>0</v>
      </c>
      <c r="I31" s="182">
        <f t="shared" si="5"/>
        <v>0</v>
      </c>
    </row>
    <row r="32" spans="2:9">
      <c r="B32" s="185" t="s">
        <v>4994</v>
      </c>
      <c r="C32" s="184" t="s">
        <v>396</v>
      </c>
      <c r="D32" s="183" t="s">
        <v>90</v>
      </c>
      <c r="E32" s="182">
        <v>0</v>
      </c>
      <c r="F32" s="182">
        <f t="shared" si="3"/>
        <v>0</v>
      </c>
      <c r="G32" s="182">
        <v>0</v>
      </c>
      <c r="H32" s="182">
        <f t="shared" si="4"/>
        <v>0</v>
      </c>
      <c r="I32" s="182">
        <f t="shared" si="5"/>
        <v>0</v>
      </c>
    </row>
    <row r="33" spans="2:10">
      <c r="B33" s="185" t="s">
        <v>4993</v>
      </c>
      <c r="C33" s="184" t="s">
        <v>376</v>
      </c>
      <c r="D33" s="183" t="s">
        <v>434</v>
      </c>
      <c r="E33" s="182">
        <v>0</v>
      </c>
      <c r="F33" s="182">
        <f t="shared" si="3"/>
        <v>0</v>
      </c>
      <c r="G33" s="182">
        <v>0</v>
      </c>
      <c r="H33" s="182">
        <f t="shared" si="4"/>
        <v>0</v>
      </c>
      <c r="I33" s="182">
        <f t="shared" si="5"/>
        <v>0</v>
      </c>
    </row>
    <row r="34" spans="2:10">
      <c r="F34" s="174"/>
      <c r="G34" s="174"/>
      <c r="H34" s="174"/>
      <c r="I34" s="174"/>
    </row>
    <row r="35" spans="2:10">
      <c r="B35" s="173" t="s">
        <v>110</v>
      </c>
      <c r="F35" s="174"/>
      <c r="G35" s="174"/>
      <c r="H35" s="174"/>
      <c r="I35" s="174"/>
    </row>
    <row r="36" spans="2:10">
      <c r="B36" s="185" t="s">
        <v>4991</v>
      </c>
      <c r="C36" s="184" t="s">
        <v>1454</v>
      </c>
      <c r="D36" s="183" t="s">
        <v>442</v>
      </c>
      <c r="E36" s="182">
        <v>0</v>
      </c>
      <c r="F36" s="182">
        <f t="shared" ref="F36:F41" si="6">D36*E36</f>
        <v>0</v>
      </c>
      <c r="G36" s="182">
        <v>0</v>
      </c>
      <c r="H36" s="182">
        <f t="shared" ref="H36:H41" si="7">D36*G36</f>
        <v>0</v>
      </c>
      <c r="I36" s="182">
        <f t="shared" ref="I36:I41" si="8">F36+H36</f>
        <v>0</v>
      </c>
    </row>
    <row r="37" spans="2:10">
      <c r="B37" s="185" t="s">
        <v>4990</v>
      </c>
      <c r="C37" s="184" t="s">
        <v>1454</v>
      </c>
      <c r="D37" s="183" t="s">
        <v>1174</v>
      </c>
      <c r="E37" s="182">
        <v>0</v>
      </c>
      <c r="F37" s="182">
        <f t="shared" si="6"/>
        <v>0</v>
      </c>
      <c r="G37" s="182">
        <v>0</v>
      </c>
      <c r="H37" s="182">
        <f t="shared" si="7"/>
        <v>0</v>
      </c>
      <c r="I37" s="182">
        <f t="shared" si="8"/>
        <v>0</v>
      </c>
    </row>
    <row r="38" spans="2:10">
      <c r="B38" s="185" t="s">
        <v>4989</v>
      </c>
      <c r="C38" s="184" t="s">
        <v>1454</v>
      </c>
      <c r="D38" s="183" t="s">
        <v>1198</v>
      </c>
      <c r="E38" s="182">
        <v>0</v>
      </c>
      <c r="F38" s="182">
        <f t="shared" si="6"/>
        <v>0</v>
      </c>
      <c r="G38" s="182">
        <v>0</v>
      </c>
      <c r="H38" s="182">
        <f t="shared" si="7"/>
        <v>0</v>
      </c>
      <c r="I38" s="182">
        <f t="shared" si="8"/>
        <v>0</v>
      </c>
    </row>
    <row r="39" spans="2:10">
      <c r="B39" s="185" t="s">
        <v>4988</v>
      </c>
      <c r="C39" s="184" t="s">
        <v>1454</v>
      </c>
      <c r="D39" s="183" t="s">
        <v>378</v>
      </c>
      <c r="E39" s="182">
        <v>0</v>
      </c>
      <c r="F39" s="182">
        <f>D39*E39</f>
        <v>0</v>
      </c>
      <c r="G39" s="182">
        <v>0</v>
      </c>
      <c r="H39" s="182">
        <f>D39*G39</f>
        <v>0</v>
      </c>
      <c r="I39" s="182">
        <f t="shared" si="8"/>
        <v>0</v>
      </c>
    </row>
    <row r="40" spans="2:10">
      <c r="B40" s="185" t="s">
        <v>4987</v>
      </c>
      <c r="C40" s="184" t="s">
        <v>1454</v>
      </c>
      <c r="D40" s="183" t="s">
        <v>1174</v>
      </c>
      <c r="E40" s="182">
        <v>0</v>
      </c>
      <c r="F40" s="182">
        <f t="shared" si="6"/>
        <v>0</v>
      </c>
      <c r="G40" s="182">
        <v>0</v>
      </c>
      <c r="H40" s="182">
        <f t="shared" si="7"/>
        <v>0</v>
      </c>
      <c r="I40" s="182">
        <f t="shared" si="8"/>
        <v>0</v>
      </c>
    </row>
    <row r="41" spans="2:10">
      <c r="B41" s="185" t="s">
        <v>4986</v>
      </c>
      <c r="C41" s="184" t="s">
        <v>1454</v>
      </c>
      <c r="D41" s="183" t="s">
        <v>442</v>
      </c>
      <c r="E41" s="182">
        <v>0</v>
      </c>
      <c r="F41" s="182">
        <f t="shared" si="6"/>
        <v>0</v>
      </c>
      <c r="G41" s="182">
        <v>0</v>
      </c>
      <c r="H41" s="182">
        <f t="shared" si="7"/>
        <v>0</v>
      </c>
      <c r="I41" s="182">
        <f t="shared" si="8"/>
        <v>0</v>
      </c>
    </row>
    <row r="42" spans="2:10" ht="13.5" thickBot="1">
      <c r="F42" s="174"/>
      <c r="G42" s="174"/>
      <c r="H42" s="174"/>
      <c r="I42" s="174"/>
    </row>
    <row r="43" spans="2:10" ht="16.5" thickBot="1">
      <c r="B43" s="181" t="s">
        <v>4985</v>
      </c>
      <c r="C43" s="180"/>
      <c r="D43" s="180"/>
      <c r="E43" s="180"/>
      <c r="F43" s="178">
        <f>SUM(F8:F41)</f>
        <v>0</v>
      </c>
      <c r="G43" s="179"/>
      <c r="H43" s="178">
        <f>SUM(H8:H41)</f>
        <v>0</v>
      </c>
      <c r="I43" s="178">
        <f>SUM(I8:I41)</f>
        <v>0</v>
      </c>
      <c r="J43" s="177"/>
    </row>
  </sheetData>
  <printOptions horizontalCentered="1"/>
  <pageMargins left="0.39370078740157483" right="0.39370078740157483" top="0.63" bottom="0.53" header="0.39370078740157483" footer="0.39370078740157483"/>
  <pageSetup paperSize="9" orientation="landscape" horizontalDpi="360" r:id="rId1"/>
  <headerFooter alignWithMargins="0">
    <oddFooter>&amp;R&amp;P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BM17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202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3568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3913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ROUND(J133,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ROUND((SUM(BE133:BE178)),  2)</f>
        <v>0</v>
      </c>
      <c r="G37" s="96"/>
      <c r="H37" s="96"/>
      <c r="I37" s="97">
        <v>0.2</v>
      </c>
      <c r="J37" s="95">
        <f>ROUND(((SUM(BE133:BE178))*I37),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ROUND((SUM(BF133:BF178)),  2)</f>
        <v>0</v>
      </c>
      <c r="G38" s="96"/>
      <c r="H38" s="96"/>
      <c r="I38" s="97">
        <v>0.2</v>
      </c>
      <c r="J38" s="95">
        <f>ROUND(((SUM(BF133:BF178))*I38),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ROUND((SUM(BG133:BG178)),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ROUND((SUM(BH133:BH178)),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ROUND((SUM(BI133:BI178)),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3568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SO.104_UK - Ústredné kúrenie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J133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8" customFormat="1" ht="24.95" hidden="1" customHeight="1">
      <c r="B103" s="110"/>
      <c r="D103" s="111" t="s">
        <v>292</v>
      </c>
      <c r="E103" s="112"/>
      <c r="F103" s="112"/>
      <c r="G103" s="112"/>
      <c r="H103" s="112"/>
      <c r="I103" s="112"/>
      <c r="J103" s="113">
        <f>J141</f>
        <v>0</v>
      </c>
      <c r="L103" s="110"/>
    </row>
    <row r="104" spans="2:47" s="9" customFormat="1" ht="19.899999999999999" hidden="1" customHeight="1">
      <c r="B104" s="114"/>
      <c r="D104" s="115" t="s">
        <v>1471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9" customFormat="1" ht="19.899999999999999" hidden="1" customHeight="1">
      <c r="B105" s="114"/>
      <c r="D105" s="115" t="s">
        <v>1472</v>
      </c>
      <c r="E105" s="116"/>
      <c r="F105" s="116"/>
      <c r="G105" s="116"/>
      <c r="H105" s="116"/>
      <c r="I105" s="116"/>
      <c r="J105" s="117">
        <f>J150</f>
        <v>0</v>
      </c>
      <c r="L105" s="114"/>
    </row>
    <row r="106" spans="2:47" s="9" customFormat="1" ht="19.899999999999999" hidden="1" customHeight="1">
      <c r="B106" s="114"/>
      <c r="D106" s="115" t="s">
        <v>1473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8" customFormat="1" ht="24.95" hidden="1" customHeight="1">
      <c r="B107" s="110"/>
      <c r="D107" s="111" t="s">
        <v>1462</v>
      </c>
      <c r="E107" s="112"/>
      <c r="F107" s="112"/>
      <c r="G107" s="112"/>
      <c r="H107" s="112"/>
      <c r="I107" s="112"/>
      <c r="J107" s="113">
        <f>J168</f>
        <v>0</v>
      </c>
      <c r="L107" s="110"/>
    </row>
    <row r="108" spans="2:47" s="9" customFormat="1" ht="19.899999999999999" hidden="1" customHeight="1">
      <c r="B108" s="114"/>
      <c r="D108" s="115" t="s">
        <v>1474</v>
      </c>
      <c r="E108" s="116"/>
      <c r="F108" s="116"/>
      <c r="G108" s="116"/>
      <c r="H108" s="116"/>
      <c r="I108" s="116"/>
      <c r="J108" s="117">
        <f>J169</f>
        <v>0</v>
      </c>
      <c r="L108" s="114"/>
    </row>
    <row r="109" spans="2:47" s="8" customFormat="1" ht="24.95" hidden="1" customHeight="1">
      <c r="B109" s="110"/>
      <c r="D109" s="111" t="s">
        <v>1225</v>
      </c>
      <c r="E109" s="112"/>
      <c r="F109" s="112"/>
      <c r="G109" s="112"/>
      <c r="H109" s="112"/>
      <c r="I109" s="112"/>
      <c r="J109" s="113">
        <f>J177</f>
        <v>0</v>
      </c>
      <c r="L109" s="110"/>
    </row>
    <row r="110" spans="2:47" s="1" customFormat="1" ht="21.75" hidden="1" customHeight="1">
      <c r="B110" s="28"/>
      <c r="L110" s="28"/>
    </row>
    <row r="111" spans="2:47" s="1" customFormat="1" ht="6.95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47" hidden="1"/>
    <row r="113" spans="2:12" hidden="1"/>
    <row r="114" spans="2:12" hidden="1"/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>
      <c r="B116" s="28"/>
      <c r="C116" s="17" t="s">
        <v>300</v>
      </c>
      <c r="L116" s="28"/>
    </row>
    <row r="117" spans="2:12" s="1" customFormat="1" ht="6.95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301" t="str">
        <f>E7</f>
        <v>Rozšírenie kapacít MŠ Oštepová 1, Košice</v>
      </c>
      <c r="F119" s="302"/>
      <c r="G119" s="302"/>
      <c r="H119" s="302"/>
      <c r="L119" s="28"/>
    </row>
    <row r="120" spans="2:12" ht="12" customHeight="1">
      <c r="B120" s="16"/>
      <c r="C120" s="23" t="s">
        <v>277</v>
      </c>
      <c r="L120" s="16"/>
    </row>
    <row r="121" spans="2:12" ht="16.5" customHeight="1">
      <c r="B121" s="16"/>
      <c r="E121" s="301" t="s">
        <v>278</v>
      </c>
      <c r="F121" s="265"/>
      <c r="G121" s="265"/>
      <c r="H121" s="265"/>
      <c r="L121" s="16"/>
    </row>
    <row r="122" spans="2:12" ht="12" customHeight="1">
      <c r="B122" s="16"/>
      <c r="C122" s="23" t="s">
        <v>279</v>
      </c>
      <c r="L122" s="16"/>
    </row>
    <row r="123" spans="2:12" s="1" customFormat="1" ht="16.5" customHeight="1">
      <c r="B123" s="28"/>
      <c r="E123" s="271" t="s">
        <v>3568</v>
      </c>
      <c r="F123" s="303"/>
      <c r="G123" s="303"/>
      <c r="H123" s="303"/>
      <c r="L123" s="28"/>
    </row>
    <row r="124" spans="2:12" s="1" customFormat="1" ht="12" customHeight="1">
      <c r="B124" s="28"/>
      <c r="C124" s="23" t="s">
        <v>1460</v>
      </c>
      <c r="L124" s="28"/>
    </row>
    <row r="125" spans="2:12" s="1" customFormat="1" ht="16.5" customHeight="1">
      <c r="B125" s="28"/>
      <c r="E125" s="289" t="str">
        <f>E13</f>
        <v>SO.104_UK - Ústredné kúrenie</v>
      </c>
      <c r="F125" s="303"/>
      <c r="G125" s="303"/>
      <c r="H125" s="303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Oštepová 1, Košice</v>
      </c>
      <c r="I127" s="23" t="s">
        <v>21</v>
      </c>
      <c r="J127" s="51" t="str">
        <f>IF(J16="","",J16)</f>
        <v>15. 6. 2022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E19</f>
        <v>Mesto Košice</v>
      </c>
      <c r="I129" s="23" t="s">
        <v>29</v>
      </c>
      <c r="J129" s="26" t="str">
        <f>E25</f>
        <v xml:space="preserve"> </v>
      </c>
      <c r="L129" s="28"/>
    </row>
    <row r="130" spans="2:65" s="1" customFormat="1" ht="15.2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 xml:space="preserve"> 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301</v>
      </c>
      <c r="D132" s="120" t="s">
        <v>59</v>
      </c>
      <c r="E132" s="120" t="s">
        <v>55</v>
      </c>
      <c r="F132" s="120" t="s">
        <v>56</v>
      </c>
      <c r="G132" s="120" t="s">
        <v>302</v>
      </c>
      <c r="H132" s="120" t="s">
        <v>303</v>
      </c>
      <c r="I132" s="120" t="s">
        <v>304</v>
      </c>
      <c r="J132" s="121" t="s">
        <v>285</v>
      </c>
      <c r="K132" s="122" t="s">
        <v>305</v>
      </c>
      <c r="L132" s="118"/>
      <c r="M132" s="58" t="s">
        <v>1</v>
      </c>
      <c r="N132" s="59" t="s">
        <v>38</v>
      </c>
      <c r="O132" s="59" t="s">
        <v>306</v>
      </c>
      <c r="P132" s="59" t="s">
        <v>307</v>
      </c>
      <c r="Q132" s="59" t="s">
        <v>308</v>
      </c>
      <c r="R132" s="59" t="s">
        <v>309</v>
      </c>
      <c r="S132" s="59" t="s">
        <v>310</v>
      </c>
      <c r="T132" s="60" t="s">
        <v>311</v>
      </c>
    </row>
    <row r="133" spans="2:65" s="1" customFormat="1" ht="22.9" customHeight="1">
      <c r="B133" s="28"/>
      <c r="C133" s="63" t="s">
        <v>286</v>
      </c>
      <c r="J133" s="123">
        <f>BK133</f>
        <v>0</v>
      </c>
      <c r="L133" s="28"/>
      <c r="M133" s="61"/>
      <c r="N133" s="52"/>
      <c r="O133" s="52"/>
      <c r="P133" s="124">
        <f>P134+P141+P168+P177</f>
        <v>0</v>
      </c>
      <c r="Q133" s="52"/>
      <c r="R133" s="124">
        <f>R134+R141+R168+R177</f>
        <v>0</v>
      </c>
      <c r="S133" s="52"/>
      <c r="T133" s="125">
        <f>T134+T141+T168+T177</f>
        <v>0</v>
      </c>
      <c r="AT133" s="13" t="s">
        <v>73</v>
      </c>
      <c r="AU133" s="13" t="s">
        <v>287</v>
      </c>
      <c r="BK133" s="126">
        <f>BK134+BK141+BK168+BK177</f>
        <v>0</v>
      </c>
    </row>
    <row r="134" spans="2:65" s="11" customFormat="1" ht="25.9" customHeight="1">
      <c r="B134" s="127"/>
      <c r="D134" s="128" t="s">
        <v>73</v>
      </c>
      <c r="E134" s="129" t="s">
        <v>312</v>
      </c>
      <c r="F134" s="129" t="s">
        <v>313</v>
      </c>
      <c r="I134" s="130"/>
      <c r="J134" s="131">
        <f>BK134</f>
        <v>0</v>
      </c>
      <c r="L134" s="127"/>
      <c r="M134" s="132"/>
      <c r="P134" s="133">
        <f>P135</f>
        <v>0</v>
      </c>
      <c r="R134" s="133">
        <f>R135</f>
        <v>0</v>
      </c>
      <c r="T134" s="134">
        <f>T135</f>
        <v>0</v>
      </c>
      <c r="AR134" s="128" t="s">
        <v>81</v>
      </c>
      <c r="AT134" s="135" t="s">
        <v>73</v>
      </c>
      <c r="AU134" s="135" t="s">
        <v>74</v>
      </c>
      <c r="AY134" s="128" t="s">
        <v>314</v>
      </c>
      <c r="BK134" s="136">
        <f>BK135</f>
        <v>0</v>
      </c>
    </row>
    <row r="135" spans="2:65" s="11" customFormat="1" ht="22.9" customHeight="1">
      <c r="B135" s="127"/>
      <c r="D135" s="128" t="s">
        <v>73</v>
      </c>
      <c r="E135" s="137" t="s">
        <v>335</v>
      </c>
      <c r="F135" s="137" t="s">
        <v>336</v>
      </c>
      <c r="I135" s="130"/>
      <c r="J135" s="138">
        <f>BK135</f>
        <v>0</v>
      </c>
      <c r="L135" s="127"/>
      <c r="M135" s="132"/>
      <c r="P135" s="133">
        <f>SUM(P136:P140)</f>
        <v>0</v>
      </c>
      <c r="R135" s="133">
        <f>SUM(R136:R140)</f>
        <v>0</v>
      </c>
      <c r="T135" s="134">
        <f>SUM(T136:T140)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SUM(BK136:BK140)</f>
        <v>0</v>
      </c>
    </row>
    <row r="136" spans="2:65" s="1" customFormat="1" ht="24.2" customHeight="1">
      <c r="B136" s="28"/>
      <c r="C136" s="139" t="s">
        <v>81</v>
      </c>
      <c r="D136" s="139" t="s">
        <v>316</v>
      </c>
      <c r="E136" s="140" t="s">
        <v>1475</v>
      </c>
      <c r="F136" s="141" t="s">
        <v>1476</v>
      </c>
      <c r="G136" s="142" t="s">
        <v>1477</v>
      </c>
      <c r="H136" s="143">
        <v>50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3914</v>
      </c>
    </row>
    <row r="137" spans="2:65" s="1" customFormat="1" ht="24.2" customHeight="1">
      <c r="B137" s="28"/>
      <c r="C137" s="139" t="s">
        <v>86</v>
      </c>
      <c r="D137" s="139" t="s">
        <v>316</v>
      </c>
      <c r="E137" s="140" t="s">
        <v>1482</v>
      </c>
      <c r="F137" s="141" t="s">
        <v>476</v>
      </c>
      <c r="G137" s="142" t="s">
        <v>333</v>
      </c>
      <c r="H137" s="143">
        <v>2E-3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3915</v>
      </c>
    </row>
    <row r="138" spans="2:65" s="1" customFormat="1" ht="21.75" customHeight="1">
      <c r="B138" s="28"/>
      <c r="C138" s="139" t="s">
        <v>90</v>
      </c>
      <c r="D138" s="139" t="s">
        <v>316</v>
      </c>
      <c r="E138" s="140" t="s">
        <v>479</v>
      </c>
      <c r="F138" s="141" t="s">
        <v>480</v>
      </c>
      <c r="G138" s="142" t="s">
        <v>333</v>
      </c>
      <c r="H138" s="143">
        <v>2E-3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3916</v>
      </c>
    </row>
    <row r="139" spans="2:65" s="1" customFormat="1" ht="24.2" customHeight="1">
      <c r="B139" s="28"/>
      <c r="C139" s="139" t="s">
        <v>95</v>
      </c>
      <c r="D139" s="139" t="s">
        <v>316</v>
      </c>
      <c r="E139" s="140" t="s">
        <v>483</v>
      </c>
      <c r="F139" s="141" t="s">
        <v>484</v>
      </c>
      <c r="G139" s="142" t="s">
        <v>333</v>
      </c>
      <c r="H139" s="143">
        <v>0.02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3917</v>
      </c>
    </row>
    <row r="140" spans="2:65" s="1" customFormat="1" ht="24.2" customHeight="1">
      <c r="B140" s="28"/>
      <c r="C140" s="139" t="s">
        <v>330</v>
      </c>
      <c r="D140" s="139" t="s">
        <v>316</v>
      </c>
      <c r="E140" s="140" t="s">
        <v>3918</v>
      </c>
      <c r="F140" s="141" t="s">
        <v>496</v>
      </c>
      <c r="G140" s="142" t="s">
        <v>333</v>
      </c>
      <c r="H140" s="143">
        <v>2E-3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3919</v>
      </c>
    </row>
    <row r="141" spans="2:65" s="11" customFormat="1" ht="25.9" customHeight="1">
      <c r="B141" s="127"/>
      <c r="D141" s="128" t="s">
        <v>73</v>
      </c>
      <c r="E141" s="129" t="s">
        <v>508</v>
      </c>
      <c r="F141" s="129" t="s">
        <v>509</v>
      </c>
      <c r="I141" s="130"/>
      <c r="J141" s="131">
        <f>BK141</f>
        <v>0</v>
      </c>
      <c r="L141" s="127"/>
      <c r="M141" s="132"/>
      <c r="P141" s="133">
        <f>P142+P150+P159</f>
        <v>0</v>
      </c>
      <c r="R141" s="133">
        <f>R142+R150+R159</f>
        <v>0</v>
      </c>
      <c r="T141" s="134">
        <f>T142+T150+T159</f>
        <v>0</v>
      </c>
      <c r="AR141" s="128" t="s">
        <v>86</v>
      </c>
      <c r="AT141" s="135" t="s">
        <v>73</v>
      </c>
      <c r="AU141" s="135" t="s">
        <v>74</v>
      </c>
      <c r="AY141" s="128" t="s">
        <v>314</v>
      </c>
      <c r="BK141" s="136">
        <f>BK142+BK150+BK159</f>
        <v>0</v>
      </c>
    </row>
    <row r="142" spans="2:65" s="11" customFormat="1" ht="22.9" customHeight="1">
      <c r="B142" s="127"/>
      <c r="D142" s="128" t="s">
        <v>73</v>
      </c>
      <c r="E142" s="137" t="s">
        <v>1502</v>
      </c>
      <c r="F142" s="137" t="s">
        <v>1503</v>
      </c>
      <c r="I142" s="130"/>
      <c r="J142" s="138">
        <f>BK142</f>
        <v>0</v>
      </c>
      <c r="L142" s="127"/>
      <c r="M142" s="132"/>
      <c r="P142" s="133">
        <f>SUM(P143:P149)</f>
        <v>0</v>
      </c>
      <c r="R142" s="133">
        <f>SUM(R143:R149)</f>
        <v>0</v>
      </c>
      <c r="T142" s="134">
        <f>SUM(T143:T149)</f>
        <v>0</v>
      </c>
      <c r="AR142" s="128" t="s">
        <v>86</v>
      </c>
      <c r="AT142" s="135" t="s">
        <v>73</v>
      </c>
      <c r="AU142" s="135" t="s">
        <v>81</v>
      </c>
      <c r="AY142" s="128" t="s">
        <v>314</v>
      </c>
      <c r="BK142" s="136">
        <f>SUM(BK143:BK149)</f>
        <v>0</v>
      </c>
    </row>
    <row r="143" spans="2:65" s="1" customFormat="1" ht="24.2" customHeight="1">
      <c r="B143" s="28"/>
      <c r="C143" s="139" t="s">
        <v>337</v>
      </c>
      <c r="D143" s="139" t="s">
        <v>316</v>
      </c>
      <c r="E143" s="140" t="s">
        <v>3461</v>
      </c>
      <c r="F143" s="141" t="s">
        <v>3462</v>
      </c>
      <c r="G143" s="142" t="s">
        <v>376</v>
      </c>
      <c r="H143" s="143">
        <v>20</v>
      </c>
      <c r="I143" s="144"/>
      <c r="J143" s="145">
        <f t="shared" ref="J143:J149" si="0">ROUND(I143*H143,2)</f>
        <v>0</v>
      </c>
      <c r="K143" s="146"/>
      <c r="L143" s="28"/>
      <c r="M143" s="147" t="s">
        <v>1</v>
      </c>
      <c r="N143" s="148" t="s">
        <v>40</v>
      </c>
      <c r="P143" s="149">
        <f t="shared" ref="P143:P149" si="1">O143*H143</f>
        <v>0</v>
      </c>
      <c r="Q143" s="149">
        <v>0</v>
      </c>
      <c r="R143" s="149">
        <f t="shared" ref="R143:R149" si="2">Q143*H143</f>
        <v>0</v>
      </c>
      <c r="S143" s="149">
        <v>0</v>
      </c>
      <c r="T143" s="150">
        <f t="shared" ref="T143:T149" si="3">S143*H143</f>
        <v>0</v>
      </c>
      <c r="AR143" s="151" t="s">
        <v>378</v>
      </c>
      <c r="AT143" s="151" t="s">
        <v>316</v>
      </c>
      <c r="AU143" s="151" t="s">
        <v>86</v>
      </c>
      <c r="AY143" s="13" t="s">
        <v>314</v>
      </c>
      <c r="BE143" s="152">
        <f t="shared" ref="BE143:BE149" si="4">IF(N143="základná",J143,0)</f>
        <v>0</v>
      </c>
      <c r="BF143" s="152">
        <f t="shared" ref="BF143:BF149" si="5">IF(N143="znížená",J143,0)</f>
        <v>0</v>
      </c>
      <c r="BG143" s="152">
        <f t="shared" ref="BG143:BG149" si="6">IF(N143="zákl. prenesená",J143,0)</f>
        <v>0</v>
      </c>
      <c r="BH143" s="152">
        <f t="shared" ref="BH143:BH149" si="7">IF(N143="zníž. prenesená",J143,0)</f>
        <v>0</v>
      </c>
      <c r="BI143" s="152">
        <f t="shared" ref="BI143:BI149" si="8">IF(N143="nulová",J143,0)</f>
        <v>0</v>
      </c>
      <c r="BJ143" s="13" t="s">
        <v>86</v>
      </c>
      <c r="BK143" s="152">
        <f t="shared" ref="BK143:BK149" si="9">ROUND(I143*H143,2)</f>
        <v>0</v>
      </c>
      <c r="BL143" s="13" t="s">
        <v>378</v>
      </c>
      <c r="BM143" s="151" t="s">
        <v>3920</v>
      </c>
    </row>
    <row r="144" spans="2:65" s="1" customFormat="1" ht="24.2" customHeight="1">
      <c r="B144" s="28"/>
      <c r="C144" s="139" t="s">
        <v>342</v>
      </c>
      <c r="D144" s="139" t="s">
        <v>316</v>
      </c>
      <c r="E144" s="140" t="s">
        <v>3921</v>
      </c>
      <c r="F144" s="141" t="s">
        <v>3465</v>
      </c>
      <c r="G144" s="142" t="s">
        <v>376</v>
      </c>
      <c r="H144" s="143">
        <v>73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378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3922</v>
      </c>
    </row>
    <row r="145" spans="2:65" s="1" customFormat="1" ht="24.2" customHeight="1">
      <c r="B145" s="28"/>
      <c r="C145" s="139" t="s">
        <v>346</v>
      </c>
      <c r="D145" s="139" t="s">
        <v>316</v>
      </c>
      <c r="E145" s="140" t="s">
        <v>3923</v>
      </c>
      <c r="F145" s="141" t="s">
        <v>2726</v>
      </c>
      <c r="G145" s="142" t="s">
        <v>376</v>
      </c>
      <c r="H145" s="143">
        <v>1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3924</v>
      </c>
    </row>
    <row r="146" spans="2:65" s="1" customFormat="1" ht="24.2" customHeight="1">
      <c r="B146" s="28"/>
      <c r="C146" s="139" t="s">
        <v>335</v>
      </c>
      <c r="D146" s="139" t="s">
        <v>316</v>
      </c>
      <c r="E146" s="140" t="s">
        <v>3489</v>
      </c>
      <c r="F146" s="141" t="s">
        <v>1517</v>
      </c>
      <c r="G146" s="142" t="s">
        <v>376</v>
      </c>
      <c r="H146" s="143">
        <v>94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3925</v>
      </c>
    </row>
    <row r="147" spans="2:65" s="1" customFormat="1" ht="16.5" customHeight="1">
      <c r="B147" s="28"/>
      <c r="C147" s="139" t="s">
        <v>353</v>
      </c>
      <c r="D147" s="139" t="s">
        <v>316</v>
      </c>
      <c r="E147" s="140" t="s">
        <v>1537</v>
      </c>
      <c r="F147" s="141" t="s">
        <v>3926</v>
      </c>
      <c r="G147" s="142" t="s">
        <v>1497</v>
      </c>
      <c r="H147" s="171"/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3927</v>
      </c>
    </row>
    <row r="148" spans="2:65" s="1" customFormat="1" ht="24.2" customHeight="1">
      <c r="B148" s="28"/>
      <c r="C148" s="139" t="s">
        <v>357</v>
      </c>
      <c r="D148" s="139" t="s">
        <v>316</v>
      </c>
      <c r="E148" s="140" t="s">
        <v>1543</v>
      </c>
      <c r="F148" s="141" t="s">
        <v>1544</v>
      </c>
      <c r="G148" s="142" t="s">
        <v>1497</v>
      </c>
      <c r="H148" s="171"/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378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378</v>
      </c>
      <c r="BM148" s="151" t="s">
        <v>3928</v>
      </c>
    </row>
    <row r="149" spans="2:65" s="1" customFormat="1" ht="24.2" customHeight="1">
      <c r="B149" s="28"/>
      <c r="C149" s="139" t="s">
        <v>361</v>
      </c>
      <c r="D149" s="139" t="s">
        <v>316</v>
      </c>
      <c r="E149" s="140" t="s">
        <v>1546</v>
      </c>
      <c r="F149" s="141" t="s">
        <v>1547</v>
      </c>
      <c r="G149" s="142" t="s">
        <v>1497</v>
      </c>
      <c r="H149" s="171"/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378</v>
      </c>
      <c r="BM149" s="151" t="s">
        <v>3929</v>
      </c>
    </row>
    <row r="150" spans="2:65" s="11" customFormat="1" ht="22.9" customHeight="1">
      <c r="B150" s="127"/>
      <c r="D150" s="128" t="s">
        <v>73</v>
      </c>
      <c r="E150" s="137" t="s">
        <v>1549</v>
      </c>
      <c r="F150" s="137" t="s">
        <v>1550</v>
      </c>
      <c r="I150" s="130"/>
      <c r="J150" s="138">
        <f>BK150</f>
        <v>0</v>
      </c>
      <c r="L150" s="127"/>
      <c r="M150" s="132"/>
      <c r="P150" s="133">
        <f>SUM(P151:P158)</f>
        <v>0</v>
      </c>
      <c r="R150" s="133">
        <f>SUM(R151:R158)</f>
        <v>0</v>
      </c>
      <c r="T150" s="134">
        <f>SUM(T151:T158)</f>
        <v>0</v>
      </c>
      <c r="AR150" s="128" t="s">
        <v>86</v>
      </c>
      <c r="AT150" s="135" t="s">
        <v>73</v>
      </c>
      <c r="AU150" s="135" t="s">
        <v>81</v>
      </c>
      <c r="AY150" s="128" t="s">
        <v>314</v>
      </c>
      <c r="BK150" s="136">
        <f>SUM(BK151:BK158)</f>
        <v>0</v>
      </c>
    </row>
    <row r="151" spans="2:65" s="1" customFormat="1" ht="16.5" customHeight="1">
      <c r="B151" s="28"/>
      <c r="C151" s="139" t="s">
        <v>365</v>
      </c>
      <c r="D151" s="139" t="s">
        <v>316</v>
      </c>
      <c r="E151" s="140" t="s">
        <v>1554</v>
      </c>
      <c r="F151" s="141" t="s">
        <v>1555</v>
      </c>
      <c r="G151" s="142" t="s">
        <v>396</v>
      </c>
      <c r="H151" s="143">
        <v>14</v>
      </c>
      <c r="I151" s="144"/>
      <c r="J151" s="145">
        <f t="shared" ref="J151:J158" si="10">ROUND(I151*H151,2)</f>
        <v>0</v>
      </c>
      <c r="K151" s="146"/>
      <c r="L151" s="28"/>
      <c r="M151" s="147" t="s">
        <v>1</v>
      </c>
      <c r="N151" s="148" t="s">
        <v>40</v>
      </c>
      <c r="P151" s="149">
        <f t="shared" ref="P151:P158" si="11">O151*H151</f>
        <v>0</v>
      </c>
      <c r="Q151" s="149">
        <v>0</v>
      </c>
      <c r="R151" s="149">
        <f t="shared" ref="R151:R158" si="12">Q151*H151</f>
        <v>0</v>
      </c>
      <c r="S151" s="149">
        <v>0</v>
      </c>
      <c r="T151" s="150">
        <f t="shared" ref="T151:T158" si="13">S151*H151</f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ref="BE151:BE158" si="14">IF(N151="základná",J151,0)</f>
        <v>0</v>
      </c>
      <c r="BF151" s="152">
        <f t="shared" ref="BF151:BF158" si="15">IF(N151="znížená",J151,0)</f>
        <v>0</v>
      </c>
      <c r="BG151" s="152">
        <f t="shared" ref="BG151:BG158" si="16">IF(N151="zákl. prenesená",J151,0)</f>
        <v>0</v>
      </c>
      <c r="BH151" s="152">
        <f t="shared" ref="BH151:BH158" si="17">IF(N151="zníž. prenesená",J151,0)</f>
        <v>0</v>
      </c>
      <c r="BI151" s="152">
        <f t="shared" ref="BI151:BI158" si="18">IF(N151="nulová",J151,0)</f>
        <v>0</v>
      </c>
      <c r="BJ151" s="13" t="s">
        <v>86</v>
      </c>
      <c r="BK151" s="152">
        <f t="shared" ref="BK151:BK158" si="19">ROUND(I151*H151,2)</f>
        <v>0</v>
      </c>
      <c r="BL151" s="13" t="s">
        <v>378</v>
      </c>
      <c r="BM151" s="151" t="s">
        <v>3930</v>
      </c>
    </row>
    <row r="152" spans="2:65" s="1" customFormat="1" ht="16.5" customHeight="1">
      <c r="B152" s="28"/>
      <c r="C152" s="158" t="s">
        <v>369</v>
      </c>
      <c r="D152" s="158" t="s">
        <v>644</v>
      </c>
      <c r="E152" s="159" t="s">
        <v>1557</v>
      </c>
      <c r="F152" s="160" t="s">
        <v>1558</v>
      </c>
      <c r="G152" s="161" t="s">
        <v>396</v>
      </c>
      <c r="H152" s="162">
        <v>7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3931</v>
      </c>
    </row>
    <row r="153" spans="2:65" s="1" customFormat="1" ht="16.5" customHeight="1">
      <c r="B153" s="28"/>
      <c r="C153" s="158" t="s">
        <v>373</v>
      </c>
      <c r="D153" s="158" t="s">
        <v>644</v>
      </c>
      <c r="E153" s="159" t="s">
        <v>1560</v>
      </c>
      <c r="F153" s="160" t="s">
        <v>1561</v>
      </c>
      <c r="G153" s="161" t="s">
        <v>396</v>
      </c>
      <c r="H153" s="162">
        <v>7</v>
      </c>
      <c r="I153" s="163"/>
      <c r="J153" s="164">
        <f t="shared" si="10"/>
        <v>0</v>
      </c>
      <c r="K153" s="165"/>
      <c r="L153" s="166"/>
      <c r="M153" s="167" t="s">
        <v>1</v>
      </c>
      <c r="N153" s="16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3932</v>
      </c>
    </row>
    <row r="154" spans="2:65" s="1" customFormat="1" ht="21.75" customHeight="1">
      <c r="B154" s="28"/>
      <c r="C154" s="139" t="s">
        <v>378</v>
      </c>
      <c r="D154" s="139" t="s">
        <v>316</v>
      </c>
      <c r="E154" s="140" t="s">
        <v>1578</v>
      </c>
      <c r="F154" s="141" t="s">
        <v>1579</v>
      </c>
      <c r="G154" s="142" t="s">
        <v>1580</v>
      </c>
      <c r="H154" s="143">
        <v>7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3933</v>
      </c>
    </row>
    <row r="155" spans="2:65" s="1" customFormat="1" ht="55.5" customHeight="1">
      <c r="B155" s="28"/>
      <c r="C155" s="158" t="s">
        <v>382</v>
      </c>
      <c r="D155" s="158" t="s">
        <v>644</v>
      </c>
      <c r="E155" s="159" t="s">
        <v>1582</v>
      </c>
      <c r="F155" s="160" t="s">
        <v>1583</v>
      </c>
      <c r="G155" s="161" t="s">
        <v>396</v>
      </c>
      <c r="H155" s="162">
        <v>7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3934</v>
      </c>
    </row>
    <row r="156" spans="2:65" s="1" customFormat="1" ht="21.75" customHeight="1">
      <c r="B156" s="28"/>
      <c r="C156" s="139" t="s">
        <v>386</v>
      </c>
      <c r="D156" s="139" t="s">
        <v>316</v>
      </c>
      <c r="E156" s="140" t="s">
        <v>1585</v>
      </c>
      <c r="F156" s="141" t="s">
        <v>1586</v>
      </c>
      <c r="G156" s="142" t="s">
        <v>1497</v>
      </c>
      <c r="H156" s="171"/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3935</v>
      </c>
    </row>
    <row r="157" spans="2:65" s="1" customFormat="1" ht="24.2" customHeight="1">
      <c r="B157" s="28"/>
      <c r="C157" s="139" t="s">
        <v>390</v>
      </c>
      <c r="D157" s="139" t="s">
        <v>316</v>
      </c>
      <c r="E157" s="140" t="s">
        <v>1588</v>
      </c>
      <c r="F157" s="141" t="s">
        <v>1589</v>
      </c>
      <c r="G157" s="142" t="s">
        <v>1497</v>
      </c>
      <c r="H157" s="171"/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3936</v>
      </c>
    </row>
    <row r="158" spans="2:65" s="1" customFormat="1" ht="37.9" customHeight="1">
      <c r="B158" s="28"/>
      <c r="C158" s="139" t="s">
        <v>7</v>
      </c>
      <c r="D158" s="139" t="s">
        <v>316</v>
      </c>
      <c r="E158" s="140" t="s">
        <v>1591</v>
      </c>
      <c r="F158" s="141" t="s">
        <v>1592</v>
      </c>
      <c r="G158" s="142" t="s">
        <v>1593</v>
      </c>
      <c r="H158" s="143">
        <v>40.450000000000003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3937</v>
      </c>
    </row>
    <row r="159" spans="2:65" s="11" customFormat="1" ht="22.9" customHeight="1">
      <c r="B159" s="127"/>
      <c r="D159" s="128" t="s">
        <v>73</v>
      </c>
      <c r="E159" s="137" t="s">
        <v>1595</v>
      </c>
      <c r="F159" s="137" t="s">
        <v>1596</v>
      </c>
      <c r="I159" s="130"/>
      <c r="J159" s="138">
        <f>BK159</f>
        <v>0</v>
      </c>
      <c r="L159" s="127"/>
      <c r="M159" s="132"/>
      <c r="P159" s="133">
        <f>SUM(P160:P167)</f>
        <v>0</v>
      </c>
      <c r="R159" s="133">
        <f>SUM(R160:R167)</f>
        <v>0</v>
      </c>
      <c r="T159" s="134">
        <f>SUM(T160:T167)</f>
        <v>0</v>
      </c>
      <c r="AR159" s="128" t="s">
        <v>86</v>
      </c>
      <c r="AT159" s="135" t="s">
        <v>73</v>
      </c>
      <c r="AU159" s="135" t="s">
        <v>81</v>
      </c>
      <c r="AY159" s="128" t="s">
        <v>314</v>
      </c>
      <c r="BK159" s="136">
        <f>SUM(BK160:BK167)</f>
        <v>0</v>
      </c>
    </row>
    <row r="160" spans="2:65" s="1" customFormat="1" ht="33" customHeight="1">
      <c r="B160" s="28"/>
      <c r="C160" s="139" t="s">
        <v>398</v>
      </c>
      <c r="D160" s="139" t="s">
        <v>316</v>
      </c>
      <c r="E160" s="140" t="s">
        <v>1600</v>
      </c>
      <c r="F160" s="141" t="s">
        <v>1601</v>
      </c>
      <c r="G160" s="142" t="s">
        <v>396</v>
      </c>
      <c r="H160" s="143">
        <v>7</v>
      </c>
      <c r="I160" s="144"/>
      <c r="J160" s="145">
        <f t="shared" ref="J160:J167" si="20">ROUND(I160*H160,2)</f>
        <v>0</v>
      </c>
      <c r="K160" s="146"/>
      <c r="L160" s="28"/>
      <c r="M160" s="147" t="s">
        <v>1</v>
      </c>
      <c r="N160" s="148" t="s">
        <v>40</v>
      </c>
      <c r="P160" s="149">
        <f t="shared" ref="P160:P167" si="21">O160*H160</f>
        <v>0</v>
      </c>
      <c r="Q160" s="149">
        <v>0</v>
      </c>
      <c r="R160" s="149">
        <f t="shared" ref="R160:R167" si="22">Q160*H160</f>
        <v>0</v>
      </c>
      <c r="S160" s="149">
        <v>0</v>
      </c>
      <c r="T160" s="150">
        <f t="shared" ref="T160:T167" si="23">S160*H160</f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ref="BE160:BE167" si="24">IF(N160="základná",J160,0)</f>
        <v>0</v>
      </c>
      <c r="BF160" s="152">
        <f t="shared" ref="BF160:BF167" si="25">IF(N160="znížená",J160,0)</f>
        <v>0</v>
      </c>
      <c r="BG160" s="152">
        <f t="shared" ref="BG160:BG167" si="26">IF(N160="zákl. prenesená",J160,0)</f>
        <v>0</v>
      </c>
      <c r="BH160" s="152">
        <f t="shared" ref="BH160:BH167" si="27">IF(N160="zníž. prenesená",J160,0)</f>
        <v>0</v>
      </c>
      <c r="BI160" s="152">
        <f t="shared" ref="BI160:BI167" si="28">IF(N160="nulová",J160,0)</f>
        <v>0</v>
      </c>
      <c r="BJ160" s="13" t="s">
        <v>86</v>
      </c>
      <c r="BK160" s="152">
        <f t="shared" ref="BK160:BK167" si="29">ROUND(I160*H160,2)</f>
        <v>0</v>
      </c>
      <c r="BL160" s="13" t="s">
        <v>378</v>
      </c>
      <c r="BM160" s="151" t="s">
        <v>3938</v>
      </c>
    </row>
    <row r="161" spans="2:65" s="1" customFormat="1" ht="37.9" customHeight="1">
      <c r="B161" s="28"/>
      <c r="C161" s="158" t="s">
        <v>402</v>
      </c>
      <c r="D161" s="158" t="s">
        <v>644</v>
      </c>
      <c r="E161" s="159" t="s">
        <v>3939</v>
      </c>
      <c r="F161" s="160" t="s">
        <v>3940</v>
      </c>
      <c r="G161" s="161" t="s">
        <v>396</v>
      </c>
      <c r="H161" s="162">
        <v>7</v>
      </c>
      <c r="I161" s="163"/>
      <c r="J161" s="164">
        <f t="shared" si="20"/>
        <v>0</v>
      </c>
      <c r="K161" s="165"/>
      <c r="L161" s="166"/>
      <c r="M161" s="167" t="s">
        <v>1</v>
      </c>
      <c r="N161" s="168" t="s">
        <v>40</v>
      </c>
      <c r="P161" s="149">
        <f t="shared" si="21"/>
        <v>0</v>
      </c>
      <c r="Q161" s="149">
        <v>0</v>
      </c>
      <c r="R161" s="149">
        <f t="shared" si="22"/>
        <v>0</v>
      </c>
      <c r="S161" s="149">
        <v>0</v>
      </c>
      <c r="T161" s="150">
        <f t="shared" si="2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24"/>
        <v>0</v>
      </c>
      <c r="BF161" s="152">
        <f t="shared" si="25"/>
        <v>0</v>
      </c>
      <c r="BG161" s="152">
        <f t="shared" si="26"/>
        <v>0</v>
      </c>
      <c r="BH161" s="152">
        <f t="shared" si="27"/>
        <v>0</v>
      </c>
      <c r="BI161" s="152">
        <f t="shared" si="28"/>
        <v>0</v>
      </c>
      <c r="BJ161" s="13" t="s">
        <v>86</v>
      </c>
      <c r="BK161" s="152">
        <f t="shared" si="29"/>
        <v>0</v>
      </c>
      <c r="BL161" s="13" t="s">
        <v>378</v>
      </c>
      <c r="BM161" s="151" t="s">
        <v>3941</v>
      </c>
    </row>
    <row r="162" spans="2:65" s="1" customFormat="1" ht="24.2" customHeight="1">
      <c r="B162" s="28"/>
      <c r="C162" s="139" t="s">
        <v>406</v>
      </c>
      <c r="D162" s="139" t="s">
        <v>316</v>
      </c>
      <c r="E162" s="140" t="s">
        <v>1633</v>
      </c>
      <c r="F162" s="141" t="s">
        <v>1634</v>
      </c>
      <c r="G162" s="142" t="s">
        <v>396</v>
      </c>
      <c r="H162" s="143">
        <v>7</v>
      </c>
      <c r="I162" s="144"/>
      <c r="J162" s="145">
        <f t="shared" si="20"/>
        <v>0</v>
      </c>
      <c r="K162" s="146"/>
      <c r="L162" s="28"/>
      <c r="M162" s="147" t="s">
        <v>1</v>
      </c>
      <c r="N162" s="148" t="s">
        <v>40</v>
      </c>
      <c r="P162" s="149">
        <f t="shared" si="21"/>
        <v>0</v>
      </c>
      <c r="Q162" s="149">
        <v>0</v>
      </c>
      <c r="R162" s="149">
        <f t="shared" si="22"/>
        <v>0</v>
      </c>
      <c r="S162" s="149">
        <v>0</v>
      </c>
      <c r="T162" s="150">
        <f t="shared" si="2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24"/>
        <v>0</v>
      </c>
      <c r="BF162" s="152">
        <f t="shared" si="25"/>
        <v>0</v>
      </c>
      <c r="BG162" s="152">
        <f t="shared" si="26"/>
        <v>0</v>
      </c>
      <c r="BH162" s="152">
        <f t="shared" si="27"/>
        <v>0</v>
      </c>
      <c r="BI162" s="152">
        <f t="shared" si="28"/>
        <v>0</v>
      </c>
      <c r="BJ162" s="13" t="s">
        <v>86</v>
      </c>
      <c r="BK162" s="152">
        <f t="shared" si="29"/>
        <v>0</v>
      </c>
      <c r="BL162" s="13" t="s">
        <v>378</v>
      </c>
      <c r="BM162" s="151" t="s">
        <v>3942</v>
      </c>
    </row>
    <row r="163" spans="2:65" s="1" customFormat="1" ht="24.2" customHeight="1">
      <c r="B163" s="28"/>
      <c r="C163" s="139" t="s">
        <v>410</v>
      </c>
      <c r="D163" s="139" t="s">
        <v>316</v>
      </c>
      <c r="E163" s="140" t="s">
        <v>1636</v>
      </c>
      <c r="F163" s="141" t="s">
        <v>1637</v>
      </c>
      <c r="G163" s="142" t="s">
        <v>396</v>
      </c>
      <c r="H163" s="143">
        <v>7</v>
      </c>
      <c r="I163" s="144"/>
      <c r="J163" s="145">
        <f t="shared" si="20"/>
        <v>0</v>
      </c>
      <c r="K163" s="146"/>
      <c r="L163" s="28"/>
      <c r="M163" s="147" t="s">
        <v>1</v>
      </c>
      <c r="N163" s="148" t="s">
        <v>40</v>
      </c>
      <c r="P163" s="149">
        <f t="shared" si="21"/>
        <v>0</v>
      </c>
      <c r="Q163" s="149">
        <v>0</v>
      </c>
      <c r="R163" s="149">
        <f t="shared" si="22"/>
        <v>0</v>
      </c>
      <c r="S163" s="149">
        <v>0</v>
      </c>
      <c r="T163" s="150">
        <f t="shared" si="2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86</v>
      </c>
      <c r="BK163" s="152">
        <f t="shared" si="29"/>
        <v>0</v>
      </c>
      <c r="BL163" s="13" t="s">
        <v>378</v>
      </c>
      <c r="BM163" s="151" t="s">
        <v>3943</v>
      </c>
    </row>
    <row r="164" spans="2:65" s="1" customFormat="1" ht="24.2" customHeight="1">
      <c r="B164" s="28"/>
      <c r="C164" s="139" t="s">
        <v>414</v>
      </c>
      <c r="D164" s="139" t="s">
        <v>316</v>
      </c>
      <c r="E164" s="140" t="s">
        <v>1639</v>
      </c>
      <c r="F164" s="141" t="s">
        <v>1640</v>
      </c>
      <c r="G164" s="142" t="s">
        <v>396</v>
      </c>
      <c r="H164" s="143">
        <v>7</v>
      </c>
      <c r="I164" s="144"/>
      <c r="J164" s="145">
        <f t="shared" si="20"/>
        <v>0</v>
      </c>
      <c r="K164" s="146"/>
      <c r="L164" s="28"/>
      <c r="M164" s="147" t="s">
        <v>1</v>
      </c>
      <c r="N164" s="148" t="s">
        <v>40</v>
      </c>
      <c r="P164" s="149">
        <f t="shared" si="21"/>
        <v>0</v>
      </c>
      <c r="Q164" s="149">
        <v>0</v>
      </c>
      <c r="R164" s="149">
        <f t="shared" si="22"/>
        <v>0</v>
      </c>
      <c r="S164" s="149">
        <v>0</v>
      </c>
      <c r="T164" s="150">
        <f t="shared" si="2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3944</v>
      </c>
    </row>
    <row r="165" spans="2:65" s="1" customFormat="1" ht="24.2" customHeight="1">
      <c r="B165" s="28"/>
      <c r="C165" s="139" t="s">
        <v>418</v>
      </c>
      <c r="D165" s="139" t="s">
        <v>316</v>
      </c>
      <c r="E165" s="140" t="s">
        <v>1642</v>
      </c>
      <c r="F165" s="141" t="s">
        <v>1643</v>
      </c>
      <c r="G165" s="142" t="s">
        <v>340</v>
      </c>
      <c r="H165" s="143">
        <v>100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3945</v>
      </c>
    </row>
    <row r="166" spans="2:65" s="1" customFormat="1" ht="24.2" customHeight="1">
      <c r="B166" s="28"/>
      <c r="C166" s="139" t="s">
        <v>422</v>
      </c>
      <c r="D166" s="139" t="s">
        <v>316</v>
      </c>
      <c r="E166" s="140" t="s">
        <v>1657</v>
      </c>
      <c r="F166" s="141" t="s">
        <v>1658</v>
      </c>
      <c r="G166" s="142" t="s">
        <v>333</v>
      </c>
      <c r="H166" s="143">
        <v>0.17699999999999999</v>
      </c>
      <c r="I166" s="144"/>
      <c r="J166" s="145">
        <f t="shared" si="20"/>
        <v>0</v>
      </c>
      <c r="K166" s="146"/>
      <c r="L166" s="28"/>
      <c r="M166" s="147" t="s">
        <v>1</v>
      </c>
      <c r="N166" s="148" t="s">
        <v>40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86</v>
      </c>
      <c r="BK166" s="152">
        <f t="shared" si="29"/>
        <v>0</v>
      </c>
      <c r="BL166" s="13" t="s">
        <v>378</v>
      </c>
      <c r="BM166" s="151" t="s">
        <v>3946</v>
      </c>
    </row>
    <row r="167" spans="2:65" s="1" customFormat="1" ht="24.2" customHeight="1">
      <c r="B167" s="28"/>
      <c r="C167" s="139" t="s">
        <v>426</v>
      </c>
      <c r="D167" s="139" t="s">
        <v>316</v>
      </c>
      <c r="E167" s="140" t="s">
        <v>1660</v>
      </c>
      <c r="F167" s="141" t="s">
        <v>1661</v>
      </c>
      <c r="G167" s="142" t="s">
        <v>333</v>
      </c>
      <c r="H167" s="143">
        <v>0.17699999999999999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3947</v>
      </c>
    </row>
    <row r="168" spans="2:65" s="11" customFormat="1" ht="25.9" customHeight="1">
      <c r="B168" s="127"/>
      <c r="D168" s="128" t="s">
        <v>73</v>
      </c>
      <c r="E168" s="129" t="s">
        <v>644</v>
      </c>
      <c r="F168" s="129" t="s">
        <v>1464</v>
      </c>
      <c r="I168" s="130"/>
      <c r="J168" s="131">
        <f>BK168</f>
        <v>0</v>
      </c>
      <c r="L168" s="127"/>
      <c r="M168" s="132"/>
      <c r="P168" s="133">
        <f>P169</f>
        <v>0</v>
      </c>
      <c r="R168" s="133">
        <f>R169</f>
        <v>0</v>
      </c>
      <c r="T168" s="134">
        <f>T169</f>
        <v>0</v>
      </c>
      <c r="AR168" s="128" t="s">
        <v>90</v>
      </c>
      <c r="AT168" s="135" t="s">
        <v>73</v>
      </c>
      <c r="AU168" s="135" t="s">
        <v>74</v>
      </c>
      <c r="AY168" s="128" t="s">
        <v>314</v>
      </c>
      <c r="BK168" s="136">
        <f>BK169</f>
        <v>0</v>
      </c>
    </row>
    <row r="169" spans="2:65" s="11" customFormat="1" ht="22.9" customHeight="1">
      <c r="B169" s="127"/>
      <c r="D169" s="128" t="s">
        <v>73</v>
      </c>
      <c r="E169" s="137" t="s">
        <v>1663</v>
      </c>
      <c r="F169" s="137" t="s">
        <v>1664</v>
      </c>
      <c r="I169" s="130"/>
      <c r="J169" s="138">
        <f>BK169</f>
        <v>0</v>
      </c>
      <c r="L169" s="127"/>
      <c r="M169" s="132"/>
      <c r="P169" s="133">
        <f>SUM(P170:P176)</f>
        <v>0</v>
      </c>
      <c r="R169" s="133">
        <f>SUM(R170:R176)</f>
        <v>0</v>
      </c>
      <c r="T169" s="134">
        <f>SUM(T170:T176)</f>
        <v>0</v>
      </c>
      <c r="AR169" s="128" t="s">
        <v>90</v>
      </c>
      <c r="AT169" s="135" t="s">
        <v>73</v>
      </c>
      <c r="AU169" s="135" t="s">
        <v>81</v>
      </c>
      <c r="AY169" s="128" t="s">
        <v>314</v>
      </c>
      <c r="BK169" s="136">
        <f>SUM(BK170:BK176)</f>
        <v>0</v>
      </c>
    </row>
    <row r="170" spans="2:65" s="1" customFormat="1" ht="21.75" customHeight="1">
      <c r="B170" s="28"/>
      <c r="C170" s="139" t="s">
        <v>430</v>
      </c>
      <c r="D170" s="139" t="s">
        <v>316</v>
      </c>
      <c r="E170" s="140" t="s">
        <v>3948</v>
      </c>
      <c r="F170" s="141" t="s">
        <v>3949</v>
      </c>
      <c r="G170" s="142" t="s">
        <v>396</v>
      </c>
      <c r="H170" s="143">
        <v>14</v>
      </c>
      <c r="I170" s="144"/>
      <c r="J170" s="145">
        <f t="shared" ref="J170:J176" si="30">ROUND(I170*H170,2)</f>
        <v>0</v>
      </c>
      <c r="K170" s="146"/>
      <c r="L170" s="28"/>
      <c r="M170" s="147" t="s">
        <v>1</v>
      </c>
      <c r="N170" s="148" t="s">
        <v>40</v>
      </c>
      <c r="P170" s="149">
        <f t="shared" ref="P170:P176" si="31">O170*H170</f>
        <v>0</v>
      </c>
      <c r="Q170" s="149">
        <v>0</v>
      </c>
      <c r="R170" s="149">
        <f t="shared" ref="R170:R176" si="32">Q170*H170</f>
        <v>0</v>
      </c>
      <c r="S170" s="149">
        <v>0</v>
      </c>
      <c r="T170" s="150">
        <f t="shared" ref="T170:T176" si="33">S170*H170</f>
        <v>0</v>
      </c>
      <c r="AR170" s="151" t="s">
        <v>1198</v>
      </c>
      <c r="AT170" s="151" t="s">
        <v>316</v>
      </c>
      <c r="AU170" s="151" t="s">
        <v>86</v>
      </c>
      <c r="AY170" s="13" t="s">
        <v>314</v>
      </c>
      <c r="BE170" s="152">
        <f t="shared" ref="BE170:BE176" si="34">IF(N170="základná",J170,0)</f>
        <v>0</v>
      </c>
      <c r="BF170" s="152">
        <f t="shared" ref="BF170:BF176" si="35">IF(N170="znížená",J170,0)</f>
        <v>0</v>
      </c>
      <c r="BG170" s="152">
        <f t="shared" ref="BG170:BG176" si="36">IF(N170="zákl. prenesená",J170,0)</f>
        <v>0</v>
      </c>
      <c r="BH170" s="152">
        <f t="shared" ref="BH170:BH176" si="37">IF(N170="zníž. prenesená",J170,0)</f>
        <v>0</v>
      </c>
      <c r="BI170" s="152">
        <f t="shared" ref="BI170:BI176" si="38">IF(N170="nulová",J170,0)</f>
        <v>0</v>
      </c>
      <c r="BJ170" s="13" t="s">
        <v>86</v>
      </c>
      <c r="BK170" s="152">
        <f t="shared" ref="BK170:BK176" si="39">ROUND(I170*H170,2)</f>
        <v>0</v>
      </c>
      <c r="BL170" s="13" t="s">
        <v>1198</v>
      </c>
      <c r="BM170" s="151" t="s">
        <v>3950</v>
      </c>
    </row>
    <row r="171" spans="2:65" s="1" customFormat="1" ht="37.9" customHeight="1">
      <c r="B171" s="28"/>
      <c r="C171" s="158" t="s">
        <v>434</v>
      </c>
      <c r="D171" s="158" t="s">
        <v>644</v>
      </c>
      <c r="E171" s="159" t="s">
        <v>3951</v>
      </c>
      <c r="F171" s="160" t="s">
        <v>3952</v>
      </c>
      <c r="G171" s="161" t="s">
        <v>396</v>
      </c>
      <c r="H171" s="162">
        <v>14</v>
      </c>
      <c r="I171" s="163"/>
      <c r="J171" s="164">
        <f t="shared" si="30"/>
        <v>0</v>
      </c>
      <c r="K171" s="165"/>
      <c r="L171" s="166"/>
      <c r="M171" s="167" t="s">
        <v>1</v>
      </c>
      <c r="N171" s="168" t="s">
        <v>40</v>
      </c>
      <c r="P171" s="149">
        <f t="shared" si="31"/>
        <v>0</v>
      </c>
      <c r="Q171" s="149">
        <v>0</v>
      </c>
      <c r="R171" s="149">
        <f t="shared" si="32"/>
        <v>0</v>
      </c>
      <c r="S171" s="149">
        <v>0</v>
      </c>
      <c r="T171" s="150">
        <f t="shared" si="33"/>
        <v>0</v>
      </c>
      <c r="AR171" s="151" t="s">
        <v>1670</v>
      </c>
      <c r="AT171" s="151" t="s">
        <v>644</v>
      </c>
      <c r="AU171" s="151" t="s">
        <v>86</v>
      </c>
      <c r="AY171" s="13" t="s">
        <v>314</v>
      </c>
      <c r="BE171" s="152">
        <f t="shared" si="34"/>
        <v>0</v>
      </c>
      <c r="BF171" s="152">
        <f t="shared" si="35"/>
        <v>0</v>
      </c>
      <c r="BG171" s="152">
        <f t="shared" si="36"/>
        <v>0</v>
      </c>
      <c r="BH171" s="152">
        <f t="shared" si="37"/>
        <v>0</v>
      </c>
      <c r="BI171" s="152">
        <f t="shared" si="38"/>
        <v>0</v>
      </c>
      <c r="BJ171" s="13" t="s">
        <v>86</v>
      </c>
      <c r="BK171" s="152">
        <f t="shared" si="39"/>
        <v>0</v>
      </c>
      <c r="BL171" s="13" t="s">
        <v>1198</v>
      </c>
      <c r="BM171" s="151" t="s">
        <v>3953</v>
      </c>
    </row>
    <row r="172" spans="2:65" s="1" customFormat="1" ht="24.2" customHeight="1">
      <c r="B172" s="28"/>
      <c r="C172" s="158" t="s">
        <v>438</v>
      </c>
      <c r="D172" s="158" t="s">
        <v>644</v>
      </c>
      <c r="E172" s="159" t="s">
        <v>3954</v>
      </c>
      <c r="F172" s="160" t="s">
        <v>3955</v>
      </c>
      <c r="G172" s="161" t="s">
        <v>396</v>
      </c>
      <c r="H172" s="162">
        <v>14</v>
      </c>
      <c r="I172" s="163"/>
      <c r="J172" s="164">
        <f t="shared" si="30"/>
        <v>0</v>
      </c>
      <c r="K172" s="165"/>
      <c r="L172" s="166"/>
      <c r="M172" s="167" t="s">
        <v>1</v>
      </c>
      <c r="N172" s="168" t="s">
        <v>40</v>
      </c>
      <c r="P172" s="149">
        <f t="shared" si="31"/>
        <v>0</v>
      </c>
      <c r="Q172" s="149">
        <v>0</v>
      </c>
      <c r="R172" s="149">
        <f t="shared" si="32"/>
        <v>0</v>
      </c>
      <c r="S172" s="149">
        <v>0</v>
      </c>
      <c r="T172" s="150">
        <f t="shared" si="33"/>
        <v>0</v>
      </c>
      <c r="AR172" s="151" t="s">
        <v>1670</v>
      </c>
      <c r="AT172" s="151" t="s">
        <v>644</v>
      </c>
      <c r="AU172" s="151" t="s">
        <v>86</v>
      </c>
      <c r="AY172" s="13" t="s">
        <v>314</v>
      </c>
      <c r="BE172" s="152">
        <f t="shared" si="34"/>
        <v>0</v>
      </c>
      <c r="BF172" s="152">
        <f t="shared" si="35"/>
        <v>0</v>
      </c>
      <c r="BG172" s="152">
        <f t="shared" si="36"/>
        <v>0</v>
      </c>
      <c r="BH172" s="152">
        <f t="shared" si="37"/>
        <v>0</v>
      </c>
      <c r="BI172" s="152">
        <f t="shared" si="38"/>
        <v>0</v>
      </c>
      <c r="BJ172" s="13" t="s">
        <v>86</v>
      </c>
      <c r="BK172" s="152">
        <f t="shared" si="39"/>
        <v>0</v>
      </c>
      <c r="BL172" s="13" t="s">
        <v>1198</v>
      </c>
      <c r="BM172" s="151" t="s">
        <v>3956</v>
      </c>
    </row>
    <row r="173" spans="2:65" s="1" customFormat="1" ht="16.5" customHeight="1">
      <c r="B173" s="28"/>
      <c r="C173" s="139" t="s">
        <v>442</v>
      </c>
      <c r="D173" s="139" t="s">
        <v>316</v>
      </c>
      <c r="E173" s="140" t="s">
        <v>1678</v>
      </c>
      <c r="F173" s="141" t="s">
        <v>1679</v>
      </c>
      <c r="G173" s="142" t="s">
        <v>1497</v>
      </c>
      <c r="H173" s="171"/>
      <c r="I173" s="144"/>
      <c r="J173" s="145">
        <f t="shared" si="30"/>
        <v>0</v>
      </c>
      <c r="K173" s="146"/>
      <c r="L173" s="28"/>
      <c r="M173" s="147" t="s">
        <v>1</v>
      </c>
      <c r="N173" s="148" t="s">
        <v>40</v>
      </c>
      <c r="P173" s="149">
        <f t="shared" si="31"/>
        <v>0</v>
      </c>
      <c r="Q173" s="149">
        <v>0</v>
      </c>
      <c r="R173" s="149">
        <f t="shared" si="32"/>
        <v>0</v>
      </c>
      <c r="S173" s="149">
        <v>0</v>
      </c>
      <c r="T173" s="150">
        <f t="shared" si="33"/>
        <v>0</v>
      </c>
      <c r="AR173" s="151" t="s">
        <v>1198</v>
      </c>
      <c r="AT173" s="151" t="s">
        <v>316</v>
      </c>
      <c r="AU173" s="151" t="s">
        <v>86</v>
      </c>
      <c r="AY173" s="13" t="s">
        <v>314</v>
      </c>
      <c r="BE173" s="152">
        <f t="shared" si="34"/>
        <v>0</v>
      </c>
      <c r="BF173" s="152">
        <f t="shared" si="35"/>
        <v>0</v>
      </c>
      <c r="BG173" s="152">
        <f t="shared" si="36"/>
        <v>0</v>
      </c>
      <c r="BH173" s="152">
        <f t="shared" si="37"/>
        <v>0</v>
      </c>
      <c r="BI173" s="152">
        <f t="shared" si="38"/>
        <v>0</v>
      </c>
      <c r="BJ173" s="13" t="s">
        <v>86</v>
      </c>
      <c r="BK173" s="152">
        <f t="shared" si="39"/>
        <v>0</v>
      </c>
      <c r="BL173" s="13" t="s">
        <v>1198</v>
      </c>
      <c r="BM173" s="151" t="s">
        <v>3957</v>
      </c>
    </row>
    <row r="174" spans="2:65" s="1" customFormat="1" ht="16.5" customHeight="1">
      <c r="B174" s="28"/>
      <c r="C174" s="139" t="s">
        <v>446</v>
      </c>
      <c r="D174" s="139" t="s">
        <v>316</v>
      </c>
      <c r="E174" s="140" t="s">
        <v>1681</v>
      </c>
      <c r="F174" s="141" t="s">
        <v>1682</v>
      </c>
      <c r="G174" s="142" t="s">
        <v>1497</v>
      </c>
      <c r="H174" s="171"/>
      <c r="I174" s="144"/>
      <c r="J174" s="145">
        <f t="shared" si="30"/>
        <v>0</v>
      </c>
      <c r="K174" s="146"/>
      <c r="L174" s="28"/>
      <c r="M174" s="147" t="s">
        <v>1</v>
      </c>
      <c r="N174" s="148" t="s">
        <v>40</v>
      </c>
      <c r="P174" s="149">
        <f t="shared" si="31"/>
        <v>0</v>
      </c>
      <c r="Q174" s="149">
        <v>0</v>
      </c>
      <c r="R174" s="149">
        <f t="shared" si="32"/>
        <v>0</v>
      </c>
      <c r="S174" s="149">
        <v>0</v>
      </c>
      <c r="T174" s="150">
        <f t="shared" si="33"/>
        <v>0</v>
      </c>
      <c r="AR174" s="151" t="s">
        <v>1198</v>
      </c>
      <c r="AT174" s="151" t="s">
        <v>316</v>
      </c>
      <c r="AU174" s="151" t="s">
        <v>86</v>
      </c>
      <c r="AY174" s="13" t="s">
        <v>314</v>
      </c>
      <c r="BE174" s="152">
        <f t="shared" si="34"/>
        <v>0</v>
      </c>
      <c r="BF174" s="152">
        <f t="shared" si="35"/>
        <v>0</v>
      </c>
      <c r="BG174" s="152">
        <f t="shared" si="36"/>
        <v>0</v>
      </c>
      <c r="BH174" s="152">
        <f t="shared" si="37"/>
        <v>0</v>
      </c>
      <c r="BI174" s="152">
        <f t="shared" si="38"/>
        <v>0</v>
      </c>
      <c r="BJ174" s="13" t="s">
        <v>86</v>
      </c>
      <c r="BK174" s="152">
        <f t="shared" si="39"/>
        <v>0</v>
      </c>
      <c r="BL174" s="13" t="s">
        <v>1198</v>
      </c>
      <c r="BM174" s="151" t="s">
        <v>3958</v>
      </c>
    </row>
    <row r="175" spans="2:65" s="1" customFormat="1" ht="16.5" customHeight="1">
      <c r="B175" s="28"/>
      <c r="C175" s="139" t="s">
        <v>450</v>
      </c>
      <c r="D175" s="139" t="s">
        <v>316</v>
      </c>
      <c r="E175" s="140" t="s">
        <v>1684</v>
      </c>
      <c r="F175" s="141" t="s">
        <v>1685</v>
      </c>
      <c r="G175" s="142" t="s">
        <v>1497</v>
      </c>
      <c r="H175" s="171"/>
      <c r="I175" s="144"/>
      <c r="J175" s="145">
        <f t="shared" si="30"/>
        <v>0</v>
      </c>
      <c r="K175" s="146"/>
      <c r="L175" s="28"/>
      <c r="M175" s="147" t="s">
        <v>1</v>
      </c>
      <c r="N175" s="148" t="s">
        <v>40</v>
      </c>
      <c r="P175" s="149">
        <f t="shared" si="31"/>
        <v>0</v>
      </c>
      <c r="Q175" s="149">
        <v>0</v>
      </c>
      <c r="R175" s="149">
        <f t="shared" si="32"/>
        <v>0</v>
      </c>
      <c r="S175" s="149">
        <v>0</v>
      </c>
      <c r="T175" s="150">
        <f t="shared" si="33"/>
        <v>0</v>
      </c>
      <c r="AR175" s="151" t="s">
        <v>1198</v>
      </c>
      <c r="AT175" s="151" t="s">
        <v>316</v>
      </c>
      <c r="AU175" s="151" t="s">
        <v>86</v>
      </c>
      <c r="AY175" s="13" t="s">
        <v>314</v>
      </c>
      <c r="BE175" s="152">
        <f t="shared" si="34"/>
        <v>0</v>
      </c>
      <c r="BF175" s="152">
        <f t="shared" si="35"/>
        <v>0</v>
      </c>
      <c r="BG175" s="152">
        <f t="shared" si="36"/>
        <v>0</v>
      </c>
      <c r="BH175" s="152">
        <f t="shared" si="37"/>
        <v>0</v>
      </c>
      <c r="BI175" s="152">
        <f t="shared" si="38"/>
        <v>0</v>
      </c>
      <c r="BJ175" s="13" t="s">
        <v>86</v>
      </c>
      <c r="BK175" s="152">
        <f t="shared" si="39"/>
        <v>0</v>
      </c>
      <c r="BL175" s="13" t="s">
        <v>1198</v>
      </c>
      <c r="BM175" s="151" t="s">
        <v>3959</v>
      </c>
    </row>
    <row r="176" spans="2:65" s="1" customFormat="1" ht="16.5" customHeight="1">
      <c r="B176" s="28"/>
      <c r="C176" s="158" t="s">
        <v>454</v>
      </c>
      <c r="D176" s="158" t="s">
        <v>644</v>
      </c>
      <c r="E176" s="159" t="s">
        <v>1687</v>
      </c>
      <c r="F176" s="160" t="s">
        <v>1688</v>
      </c>
      <c r="G176" s="161" t="s">
        <v>396</v>
      </c>
      <c r="H176" s="162">
        <v>26</v>
      </c>
      <c r="I176" s="163"/>
      <c r="J176" s="164">
        <f t="shared" si="30"/>
        <v>0</v>
      </c>
      <c r="K176" s="165"/>
      <c r="L176" s="166"/>
      <c r="M176" s="167" t="s">
        <v>1</v>
      </c>
      <c r="N176" s="168" t="s">
        <v>40</v>
      </c>
      <c r="P176" s="149">
        <f t="shared" si="31"/>
        <v>0</v>
      </c>
      <c r="Q176" s="149">
        <v>0</v>
      </c>
      <c r="R176" s="149">
        <f t="shared" si="32"/>
        <v>0</v>
      </c>
      <c r="S176" s="149">
        <v>0</v>
      </c>
      <c r="T176" s="150">
        <f t="shared" si="33"/>
        <v>0</v>
      </c>
      <c r="AR176" s="151" t="s">
        <v>1670</v>
      </c>
      <c r="AT176" s="151" t="s">
        <v>644</v>
      </c>
      <c r="AU176" s="151" t="s">
        <v>86</v>
      </c>
      <c r="AY176" s="13" t="s">
        <v>314</v>
      </c>
      <c r="BE176" s="152">
        <f t="shared" si="34"/>
        <v>0</v>
      </c>
      <c r="BF176" s="152">
        <f t="shared" si="35"/>
        <v>0</v>
      </c>
      <c r="BG176" s="152">
        <f t="shared" si="36"/>
        <v>0</v>
      </c>
      <c r="BH176" s="152">
        <f t="shared" si="37"/>
        <v>0</v>
      </c>
      <c r="BI176" s="152">
        <f t="shared" si="38"/>
        <v>0</v>
      </c>
      <c r="BJ176" s="13" t="s">
        <v>86</v>
      </c>
      <c r="BK176" s="152">
        <f t="shared" si="39"/>
        <v>0</v>
      </c>
      <c r="BL176" s="13" t="s">
        <v>1198</v>
      </c>
      <c r="BM176" s="151" t="s">
        <v>3960</v>
      </c>
    </row>
    <row r="177" spans="2:65" s="11" customFormat="1" ht="25.9" customHeight="1">
      <c r="B177" s="127"/>
      <c r="D177" s="128" t="s">
        <v>73</v>
      </c>
      <c r="E177" s="129" t="s">
        <v>1450</v>
      </c>
      <c r="F177" s="129" t="s">
        <v>1451</v>
      </c>
      <c r="I177" s="130"/>
      <c r="J177" s="131">
        <f>BK177</f>
        <v>0</v>
      </c>
      <c r="L177" s="127"/>
      <c r="M177" s="132"/>
      <c r="P177" s="133">
        <f>P178</f>
        <v>0</v>
      </c>
      <c r="R177" s="133">
        <f>R178</f>
        <v>0</v>
      </c>
      <c r="T177" s="134">
        <f>T178</f>
        <v>0</v>
      </c>
      <c r="AR177" s="128" t="s">
        <v>95</v>
      </c>
      <c r="AT177" s="135" t="s">
        <v>73</v>
      </c>
      <c r="AU177" s="135" t="s">
        <v>74</v>
      </c>
      <c r="AY177" s="128" t="s">
        <v>314</v>
      </c>
      <c r="BK177" s="136">
        <f>BK178</f>
        <v>0</v>
      </c>
    </row>
    <row r="178" spans="2:65" s="1" customFormat="1" ht="24.2" customHeight="1">
      <c r="B178" s="28"/>
      <c r="C178" s="139" t="s">
        <v>458</v>
      </c>
      <c r="D178" s="139" t="s">
        <v>316</v>
      </c>
      <c r="E178" s="140" t="s">
        <v>1694</v>
      </c>
      <c r="F178" s="141" t="s">
        <v>1695</v>
      </c>
      <c r="G178" s="142" t="s">
        <v>1454</v>
      </c>
      <c r="H178" s="143">
        <v>36</v>
      </c>
      <c r="I178" s="144"/>
      <c r="J178" s="145">
        <f>ROUND(I178*H178,2)</f>
        <v>0</v>
      </c>
      <c r="K178" s="146"/>
      <c r="L178" s="28"/>
      <c r="M178" s="153" t="s">
        <v>1</v>
      </c>
      <c r="N178" s="154" t="s">
        <v>40</v>
      </c>
      <c r="O178" s="155"/>
      <c r="P178" s="156">
        <f>O178*H178</f>
        <v>0</v>
      </c>
      <c r="Q178" s="156">
        <v>0</v>
      </c>
      <c r="R178" s="156">
        <f>Q178*H178</f>
        <v>0</v>
      </c>
      <c r="S178" s="156">
        <v>0</v>
      </c>
      <c r="T178" s="157">
        <f>S178*H178</f>
        <v>0</v>
      </c>
      <c r="AR178" s="151" t="s">
        <v>1692</v>
      </c>
      <c r="AT178" s="151" t="s">
        <v>316</v>
      </c>
      <c r="AU178" s="151" t="s">
        <v>81</v>
      </c>
      <c r="AY178" s="13" t="s">
        <v>314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3" t="s">
        <v>86</v>
      </c>
      <c r="BK178" s="152">
        <f>ROUND(I178*H178,2)</f>
        <v>0</v>
      </c>
      <c r="BL178" s="13" t="s">
        <v>1692</v>
      </c>
      <c r="BM178" s="151" t="s">
        <v>3961</v>
      </c>
    </row>
    <row r="179" spans="2:65" s="1" customFormat="1" ht="6.95" customHeight="1">
      <c r="B179" s="43"/>
      <c r="C179" s="44"/>
      <c r="D179" s="44"/>
      <c r="E179" s="44"/>
      <c r="F179" s="44"/>
      <c r="G179" s="44"/>
      <c r="H179" s="44"/>
      <c r="I179" s="44"/>
      <c r="J179" s="44"/>
      <c r="K179" s="44"/>
      <c r="L179" s="28"/>
    </row>
  </sheetData>
  <sheetProtection algorithmName="SHA-512" hashValue="Hic+MC3AxTi3FV/kvFhZ5myYNyR2VcEflqHn8FUHC5mHUMeHzGDYf/nF38fk4NjBgGd0/M+OQdYAehg9Qpl0JA==" saltValue="murQAu0MnI4cjzGqRhCkIz2GP6fJ0D8GWEZHzeuh2CT2SQpy6NMK9SMvDtfnIE+QBpqXsq++PIh5cCUeCRTsjA==" spinCount="100000" sheet="1" objects="1" scenarios="1" formatColumns="0" formatRows="0" autoFilter="0"/>
  <autoFilter ref="C132:K178" xr:uid="{00000000-0009-0000-0000-000025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BM17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205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3568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3962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ROUND(J135,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ROUND((SUM(BE135:BE171)),  2)</f>
        <v>0</v>
      </c>
      <c r="G37" s="96"/>
      <c r="H37" s="96"/>
      <c r="I37" s="97">
        <v>0.2</v>
      </c>
      <c r="J37" s="95">
        <f>ROUND(((SUM(BE135:BE171))*I37),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ROUND((SUM(BF135:BF171)),  2)</f>
        <v>0</v>
      </c>
      <c r="G38" s="96"/>
      <c r="H38" s="96"/>
      <c r="I38" s="97">
        <v>0.2</v>
      </c>
      <c r="J38" s="95">
        <f>ROUND(((SUM(BF135:BF171))*I38),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ROUND((SUM(BG135:BG171)),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ROUND((SUM(BH135:BH171)),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ROUND((SUM(BI135:BI171)),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3568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SO.104_ZTI - Daždová kanalizácia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J135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9.899999999999999" hidden="1" customHeight="1">
      <c r="B103" s="114"/>
      <c r="D103" s="115" t="s">
        <v>693</v>
      </c>
      <c r="E103" s="116"/>
      <c r="F103" s="116"/>
      <c r="G103" s="116"/>
      <c r="H103" s="116"/>
      <c r="I103" s="116"/>
      <c r="J103" s="117">
        <f>J145</f>
        <v>0</v>
      </c>
      <c r="L103" s="114"/>
    </row>
    <row r="104" spans="2:47" s="9" customFormat="1" ht="19.899999999999999" hidden="1" customHeight="1">
      <c r="B104" s="114"/>
      <c r="D104" s="115" t="s">
        <v>1220</v>
      </c>
      <c r="E104" s="116"/>
      <c r="F104" s="116"/>
      <c r="G104" s="116"/>
      <c r="H104" s="116"/>
      <c r="I104" s="116"/>
      <c r="J104" s="117">
        <f>J147</f>
        <v>0</v>
      </c>
      <c r="L104" s="114"/>
    </row>
    <row r="105" spans="2:47" s="9" customFormat="1" ht="19.899999999999999" hidden="1" customHeight="1">
      <c r="B105" s="114"/>
      <c r="D105" s="115" t="s">
        <v>291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8" customFormat="1" ht="24.95" hidden="1" customHeight="1">
      <c r="B106" s="110"/>
      <c r="D106" s="111" t="s">
        <v>3963</v>
      </c>
      <c r="E106" s="112"/>
      <c r="F106" s="112"/>
      <c r="G106" s="112"/>
      <c r="H106" s="112"/>
      <c r="I106" s="112"/>
      <c r="J106" s="113">
        <f>J161</f>
        <v>0</v>
      </c>
      <c r="L106" s="110"/>
    </row>
    <row r="107" spans="2:47" s="8" customFormat="1" ht="24.95" hidden="1" customHeight="1">
      <c r="B107" s="110"/>
      <c r="D107" s="111" t="s">
        <v>292</v>
      </c>
      <c r="E107" s="112"/>
      <c r="F107" s="112"/>
      <c r="G107" s="112"/>
      <c r="H107" s="112"/>
      <c r="I107" s="112"/>
      <c r="J107" s="113">
        <f>J164</f>
        <v>0</v>
      </c>
      <c r="L107" s="110"/>
    </row>
    <row r="108" spans="2:47" s="9" customFormat="1" ht="19.899999999999999" hidden="1" customHeight="1">
      <c r="B108" s="114"/>
      <c r="D108" s="115" t="s">
        <v>293</v>
      </c>
      <c r="E108" s="116"/>
      <c r="F108" s="116"/>
      <c r="G108" s="116"/>
      <c r="H108" s="116"/>
      <c r="I108" s="116"/>
      <c r="J108" s="117">
        <f>J165</f>
        <v>0</v>
      </c>
      <c r="L108" s="114"/>
    </row>
    <row r="109" spans="2:47" s="8" customFormat="1" ht="24.95" hidden="1" customHeight="1">
      <c r="B109" s="110"/>
      <c r="D109" s="111" t="s">
        <v>1462</v>
      </c>
      <c r="E109" s="112"/>
      <c r="F109" s="112"/>
      <c r="G109" s="112"/>
      <c r="H109" s="112"/>
      <c r="I109" s="112"/>
      <c r="J109" s="113">
        <f>J167</f>
        <v>0</v>
      </c>
      <c r="L109" s="110"/>
    </row>
    <row r="110" spans="2:47" s="9" customFormat="1" ht="19.899999999999999" hidden="1" customHeight="1">
      <c r="B110" s="114"/>
      <c r="D110" s="115" t="s">
        <v>1474</v>
      </c>
      <c r="E110" s="116"/>
      <c r="F110" s="116"/>
      <c r="G110" s="116"/>
      <c r="H110" s="116"/>
      <c r="I110" s="116"/>
      <c r="J110" s="117">
        <f>J168</f>
        <v>0</v>
      </c>
      <c r="L110" s="114"/>
    </row>
    <row r="111" spans="2:47" s="8" customFormat="1" ht="24.95" hidden="1" customHeight="1">
      <c r="B111" s="110"/>
      <c r="D111" s="111" t="s">
        <v>1225</v>
      </c>
      <c r="E111" s="112"/>
      <c r="F111" s="112"/>
      <c r="G111" s="112"/>
      <c r="H111" s="112"/>
      <c r="I111" s="112"/>
      <c r="J111" s="113">
        <f>J170</f>
        <v>0</v>
      </c>
      <c r="L111" s="110"/>
    </row>
    <row r="112" spans="2:47" s="1" customFormat="1" ht="21.75" hidden="1" customHeight="1">
      <c r="B112" s="28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300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301" t="str">
        <f>E7</f>
        <v>Rozšírenie kapacít MŠ Oštepová 1, Košice</v>
      </c>
      <c r="F121" s="302"/>
      <c r="G121" s="302"/>
      <c r="H121" s="302"/>
      <c r="L121" s="28"/>
    </row>
    <row r="122" spans="2:12" ht="12" customHeight="1">
      <c r="B122" s="16"/>
      <c r="C122" s="23" t="s">
        <v>277</v>
      </c>
      <c r="L122" s="16"/>
    </row>
    <row r="123" spans="2:12" ht="16.5" customHeight="1">
      <c r="B123" s="16"/>
      <c r="E123" s="301" t="s">
        <v>278</v>
      </c>
      <c r="F123" s="265"/>
      <c r="G123" s="265"/>
      <c r="H123" s="265"/>
      <c r="L123" s="16"/>
    </row>
    <row r="124" spans="2:12" ht="12" customHeight="1">
      <c r="B124" s="16"/>
      <c r="C124" s="23" t="s">
        <v>279</v>
      </c>
      <c r="L124" s="16"/>
    </row>
    <row r="125" spans="2:12" s="1" customFormat="1" ht="16.5" customHeight="1">
      <c r="B125" s="28"/>
      <c r="E125" s="271" t="s">
        <v>3568</v>
      </c>
      <c r="F125" s="303"/>
      <c r="G125" s="303"/>
      <c r="H125" s="303"/>
      <c r="L125" s="28"/>
    </row>
    <row r="126" spans="2:12" s="1" customFormat="1" ht="12" customHeight="1">
      <c r="B126" s="28"/>
      <c r="C126" s="23" t="s">
        <v>1460</v>
      </c>
      <c r="L126" s="28"/>
    </row>
    <row r="127" spans="2:12" s="1" customFormat="1" ht="16.5" customHeight="1">
      <c r="B127" s="28"/>
      <c r="E127" s="289" t="str">
        <f>E13</f>
        <v>SO.104_ZTI - Daždová kanalizácia</v>
      </c>
      <c r="F127" s="303"/>
      <c r="G127" s="303"/>
      <c r="H127" s="303"/>
      <c r="L127" s="28"/>
    </row>
    <row r="128" spans="2:12" s="1" customFormat="1" ht="6.95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F16</f>
        <v>Oštepová 1, Košice</v>
      </c>
      <c r="I129" s="23" t="s">
        <v>21</v>
      </c>
      <c r="J129" s="51" t="str">
        <f>IF(J16="","",J16)</f>
        <v>15. 6. 2022</v>
      </c>
      <c r="L129" s="28"/>
    </row>
    <row r="130" spans="2:65" s="1" customFormat="1" ht="6.95" customHeight="1">
      <c r="B130" s="28"/>
      <c r="L130" s="28"/>
    </row>
    <row r="131" spans="2:65" s="1" customFormat="1" ht="15.2" customHeight="1">
      <c r="B131" s="28"/>
      <c r="C131" s="23" t="s">
        <v>23</v>
      </c>
      <c r="F131" s="21" t="str">
        <f>E19</f>
        <v>Mesto Košice</v>
      </c>
      <c r="I131" s="23" t="s">
        <v>29</v>
      </c>
      <c r="J131" s="26" t="str">
        <f>E25</f>
        <v xml:space="preserve"> </v>
      </c>
      <c r="L131" s="28"/>
    </row>
    <row r="132" spans="2:65" s="1" customFormat="1" ht="15.2" customHeight="1">
      <c r="B132" s="28"/>
      <c r="C132" s="23" t="s">
        <v>27</v>
      </c>
      <c r="F132" s="21" t="str">
        <f>IF(E22="","",E22)</f>
        <v>Vyplň údaj</v>
      </c>
      <c r="I132" s="23" t="s">
        <v>32</v>
      </c>
      <c r="J132" s="26" t="str">
        <f>E28</f>
        <v xml:space="preserve"> 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301</v>
      </c>
      <c r="D134" s="120" t="s">
        <v>59</v>
      </c>
      <c r="E134" s="120" t="s">
        <v>55</v>
      </c>
      <c r="F134" s="120" t="s">
        <v>56</v>
      </c>
      <c r="G134" s="120" t="s">
        <v>302</v>
      </c>
      <c r="H134" s="120" t="s">
        <v>303</v>
      </c>
      <c r="I134" s="120" t="s">
        <v>304</v>
      </c>
      <c r="J134" s="121" t="s">
        <v>285</v>
      </c>
      <c r="K134" s="122" t="s">
        <v>305</v>
      </c>
      <c r="L134" s="118"/>
      <c r="M134" s="58" t="s">
        <v>1</v>
      </c>
      <c r="N134" s="59" t="s">
        <v>38</v>
      </c>
      <c r="O134" s="59" t="s">
        <v>306</v>
      </c>
      <c r="P134" s="59" t="s">
        <v>307</v>
      </c>
      <c r="Q134" s="59" t="s">
        <v>308</v>
      </c>
      <c r="R134" s="59" t="s">
        <v>309</v>
      </c>
      <c r="S134" s="59" t="s">
        <v>310</v>
      </c>
      <c r="T134" s="60" t="s">
        <v>311</v>
      </c>
    </row>
    <row r="135" spans="2:65" s="1" customFormat="1" ht="22.9" customHeight="1">
      <c r="B135" s="28"/>
      <c r="C135" s="63" t="s">
        <v>286</v>
      </c>
      <c r="J135" s="123">
        <f>BK135</f>
        <v>0</v>
      </c>
      <c r="L135" s="28"/>
      <c r="M135" s="61"/>
      <c r="N135" s="52"/>
      <c r="O135" s="52"/>
      <c r="P135" s="124">
        <f>P136+P161+P164+P167+P170</f>
        <v>0</v>
      </c>
      <c r="Q135" s="52"/>
      <c r="R135" s="124">
        <f>R136+R161+R164+R167+R170</f>
        <v>0</v>
      </c>
      <c r="S135" s="52"/>
      <c r="T135" s="125">
        <f>T136+T161+T164+T167+T170</f>
        <v>0</v>
      </c>
      <c r="AT135" s="13" t="s">
        <v>73</v>
      </c>
      <c r="AU135" s="13" t="s">
        <v>287</v>
      </c>
      <c r="BK135" s="126">
        <f>BK136+BK161+BK164+BK167+BK170</f>
        <v>0</v>
      </c>
    </row>
    <row r="136" spans="2:65" s="11" customFormat="1" ht="25.9" customHeight="1">
      <c r="B136" s="127"/>
      <c r="D136" s="128" t="s">
        <v>73</v>
      </c>
      <c r="E136" s="129" t="s">
        <v>312</v>
      </c>
      <c r="F136" s="129" t="s">
        <v>313</v>
      </c>
      <c r="I136" s="130"/>
      <c r="J136" s="131">
        <f>BK136</f>
        <v>0</v>
      </c>
      <c r="L136" s="127"/>
      <c r="M136" s="132"/>
      <c r="P136" s="133">
        <f>P137+P145+P147+P159</f>
        <v>0</v>
      </c>
      <c r="R136" s="133">
        <f>R137+R145+R147+R159</f>
        <v>0</v>
      </c>
      <c r="T136" s="134">
        <f>T137+T145+T147+T159</f>
        <v>0</v>
      </c>
      <c r="AR136" s="128" t="s">
        <v>81</v>
      </c>
      <c r="AT136" s="135" t="s">
        <v>73</v>
      </c>
      <c r="AU136" s="135" t="s">
        <v>74</v>
      </c>
      <c r="AY136" s="128" t="s">
        <v>314</v>
      </c>
      <c r="BK136" s="136">
        <f>BK137+BK145+BK147+BK159</f>
        <v>0</v>
      </c>
    </row>
    <row r="137" spans="2:65" s="11" customFormat="1" ht="22.9" customHeight="1">
      <c r="B137" s="127"/>
      <c r="D137" s="128" t="s">
        <v>73</v>
      </c>
      <c r="E137" s="137" t="s">
        <v>81</v>
      </c>
      <c r="F137" s="137" t="s">
        <v>315</v>
      </c>
      <c r="I137" s="130"/>
      <c r="J137" s="138">
        <f>BK137</f>
        <v>0</v>
      </c>
      <c r="L137" s="127"/>
      <c r="M137" s="132"/>
      <c r="P137" s="133">
        <f>SUM(P138:P144)</f>
        <v>0</v>
      </c>
      <c r="R137" s="133">
        <f>SUM(R138:R144)</f>
        <v>0</v>
      </c>
      <c r="T137" s="134">
        <f>SUM(T138:T144)</f>
        <v>0</v>
      </c>
      <c r="AR137" s="128" t="s">
        <v>81</v>
      </c>
      <c r="AT137" s="135" t="s">
        <v>73</v>
      </c>
      <c r="AU137" s="135" t="s">
        <v>81</v>
      </c>
      <c r="AY137" s="128" t="s">
        <v>314</v>
      </c>
      <c r="BK137" s="136">
        <f>SUM(BK138:BK144)</f>
        <v>0</v>
      </c>
    </row>
    <row r="138" spans="2:65" s="1" customFormat="1" ht="21.75" customHeight="1">
      <c r="B138" s="28"/>
      <c r="C138" s="139" t="s">
        <v>81</v>
      </c>
      <c r="D138" s="139" t="s">
        <v>316</v>
      </c>
      <c r="E138" s="140" t="s">
        <v>3964</v>
      </c>
      <c r="F138" s="141" t="s">
        <v>3965</v>
      </c>
      <c r="G138" s="142" t="s">
        <v>319</v>
      </c>
      <c r="H138" s="143">
        <v>12.24</v>
      </c>
      <c r="I138" s="144"/>
      <c r="J138" s="145">
        <f t="shared" ref="J138:J144" si="0">ROUND(I138*H138,2)</f>
        <v>0</v>
      </c>
      <c r="K138" s="146"/>
      <c r="L138" s="28"/>
      <c r="M138" s="147" t="s">
        <v>1</v>
      </c>
      <c r="N138" s="148" t="s">
        <v>40</v>
      </c>
      <c r="P138" s="149">
        <f t="shared" ref="P138:P144" si="1">O138*H138</f>
        <v>0</v>
      </c>
      <c r="Q138" s="149">
        <v>0</v>
      </c>
      <c r="R138" s="149">
        <f t="shared" ref="R138:R144" si="2">Q138*H138</f>
        <v>0</v>
      </c>
      <c r="S138" s="149">
        <v>0</v>
      </c>
      <c r="T138" s="150">
        <f t="shared" ref="T138:T144" si="3"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ref="BE138:BE144" si="4">IF(N138="základná",J138,0)</f>
        <v>0</v>
      </c>
      <c r="BF138" s="152">
        <f t="shared" ref="BF138:BF144" si="5">IF(N138="znížená",J138,0)</f>
        <v>0</v>
      </c>
      <c r="BG138" s="152">
        <f t="shared" ref="BG138:BG144" si="6">IF(N138="zákl. prenesená",J138,0)</f>
        <v>0</v>
      </c>
      <c r="BH138" s="152">
        <f t="shared" ref="BH138:BH144" si="7">IF(N138="zníž. prenesená",J138,0)</f>
        <v>0</v>
      </c>
      <c r="BI138" s="152">
        <f t="shared" ref="BI138:BI144" si="8">IF(N138="nulová",J138,0)</f>
        <v>0</v>
      </c>
      <c r="BJ138" s="13" t="s">
        <v>86</v>
      </c>
      <c r="BK138" s="152">
        <f t="shared" ref="BK138:BK144" si="9">ROUND(I138*H138,2)</f>
        <v>0</v>
      </c>
      <c r="BL138" s="13" t="s">
        <v>95</v>
      </c>
      <c r="BM138" s="151" t="s">
        <v>3966</v>
      </c>
    </row>
    <row r="139" spans="2:65" s="1" customFormat="1" ht="37.9" customHeight="1">
      <c r="B139" s="28"/>
      <c r="C139" s="139" t="s">
        <v>86</v>
      </c>
      <c r="D139" s="139" t="s">
        <v>316</v>
      </c>
      <c r="E139" s="140" t="s">
        <v>3967</v>
      </c>
      <c r="F139" s="141" t="s">
        <v>3968</v>
      </c>
      <c r="G139" s="142" t="s">
        <v>319</v>
      </c>
      <c r="H139" s="143">
        <v>12.24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3969</v>
      </c>
    </row>
    <row r="140" spans="2:65" s="1" customFormat="1" ht="24.2" customHeight="1">
      <c r="B140" s="28"/>
      <c r="C140" s="139" t="s">
        <v>90</v>
      </c>
      <c r="D140" s="139" t="s">
        <v>316</v>
      </c>
      <c r="E140" s="140" t="s">
        <v>3970</v>
      </c>
      <c r="F140" s="141" t="s">
        <v>3971</v>
      </c>
      <c r="G140" s="142" t="s">
        <v>319</v>
      </c>
      <c r="H140" s="143">
        <v>1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3972</v>
      </c>
    </row>
    <row r="141" spans="2:65" s="1" customFormat="1" ht="33" customHeight="1">
      <c r="B141" s="28"/>
      <c r="C141" s="139" t="s">
        <v>95</v>
      </c>
      <c r="D141" s="139" t="s">
        <v>316</v>
      </c>
      <c r="E141" s="140" t="s">
        <v>2189</v>
      </c>
      <c r="F141" s="141" t="s">
        <v>2190</v>
      </c>
      <c r="G141" s="142" t="s">
        <v>319</v>
      </c>
      <c r="H141" s="143">
        <v>4.08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3973</v>
      </c>
    </row>
    <row r="142" spans="2:65" s="1" customFormat="1" ht="24.2" customHeight="1">
      <c r="B142" s="28"/>
      <c r="C142" s="139" t="s">
        <v>330</v>
      </c>
      <c r="D142" s="139" t="s">
        <v>316</v>
      </c>
      <c r="E142" s="140" t="s">
        <v>3974</v>
      </c>
      <c r="F142" s="141" t="s">
        <v>1227</v>
      </c>
      <c r="G142" s="142" t="s">
        <v>319</v>
      </c>
      <c r="H142" s="143">
        <v>8.16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3975</v>
      </c>
    </row>
    <row r="143" spans="2:65" s="1" customFormat="1" ht="24.2" customHeight="1">
      <c r="B143" s="28"/>
      <c r="C143" s="139" t="s">
        <v>337</v>
      </c>
      <c r="D143" s="139" t="s">
        <v>316</v>
      </c>
      <c r="E143" s="140" t="s">
        <v>3976</v>
      </c>
      <c r="F143" s="141" t="s">
        <v>3977</v>
      </c>
      <c r="G143" s="142" t="s">
        <v>319</v>
      </c>
      <c r="H143" s="143">
        <v>3.06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3978</v>
      </c>
    </row>
    <row r="144" spans="2:65" s="1" customFormat="1" ht="16.5" customHeight="1">
      <c r="B144" s="28"/>
      <c r="C144" s="158" t="s">
        <v>342</v>
      </c>
      <c r="D144" s="158" t="s">
        <v>644</v>
      </c>
      <c r="E144" s="159" t="s">
        <v>3979</v>
      </c>
      <c r="F144" s="160" t="s">
        <v>3980</v>
      </c>
      <c r="G144" s="161" t="s">
        <v>333</v>
      </c>
      <c r="H144" s="162">
        <v>4.59</v>
      </c>
      <c r="I144" s="163"/>
      <c r="J144" s="164">
        <f t="shared" si="0"/>
        <v>0</v>
      </c>
      <c r="K144" s="165"/>
      <c r="L144" s="166"/>
      <c r="M144" s="167" t="s">
        <v>1</v>
      </c>
      <c r="N144" s="16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346</v>
      </c>
      <c r="AT144" s="151" t="s">
        <v>644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3981</v>
      </c>
    </row>
    <row r="145" spans="2:65" s="11" customFormat="1" ht="22.9" customHeight="1">
      <c r="B145" s="127"/>
      <c r="D145" s="128" t="s">
        <v>73</v>
      </c>
      <c r="E145" s="137" t="s">
        <v>95</v>
      </c>
      <c r="F145" s="137" t="s">
        <v>707</v>
      </c>
      <c r="I145" s="130"/>
      <c r="J145" s="138">
        <f>BK145</f>
        <v>0</v>
      </c>
      <c r="L145" s="127"/>
      <c r="M145" s="132"/>
      <c r="P145" s="133">
        <f>P146</f>
        <v>0</v>
      </c>
      <c r="R145" s="133">
        <f>R146</f>
        <v>0</v>
      </c>
      <c r="T145" s="134">
        <f>T146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BK146</f>
        <v>0</v>
      </c>
    </row>
    <row r="146" spans="2:65" s="1" customFormat="1" ht="24.2" customHeight="1">
      <c r="B146" s="28"/>
      <c r="C146" s="139" t="s">
        <v>346</v>
      </c>
      <c r="D146" s="139" t="s">
        <v>316</v>
      </c>
      <c r="E146" s="140" t="s">
        <v>3982</v>
      </c>
      <c r="F146" s="141" t="s">
        <v>3983</v>
      </c>
      <c r="G146" s="142" t="s">
        <v>319</v>
      </c>
      <c r="H146" s="143">
        <v>1.02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3984</v>
      </c>
    </row>
    <row r="147" spans="2:65" s="11" customFormat="1" ht="22.9" customHeight="1">
      <c r="B147" s="127"/>
      <c r="D147" s="128" t="s">
        <v>73</v>
      </c>
      <c r="E147" s="137" t="s">
        <v>346</v>
      </c>
      <c r="F147" s="137" t="s">
        <v>1285</v>
      </c>
      <c r="I147" s="130"/>
      <c r="J147" s="138">
        <f>BK147</f>
        <v>0</v>
      </c>
      <c r="L147" s="127"/>
      <c r="M147" s="132"/>
      <c r="P147" s="133">
        <f>SUM(P148:P158)</f>
        <v>0</v>
      </c>
      <c r="R147" s="133">
        <f>SUM(R148:R158)</f>
        <v>0</v>
      </c>
      <c r="T147" s="134">
        <f>SUM(T148:T158)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SUM(BK148:BK158)</f>
        <v>0</v>
      </c>
    </row>
    <row r="148" spans="2:65" s="1" customFormat="1" ht="24.2" customHeight="1">
      <c r="B148" s="28"/>
      <c r="C148" s="139" t="s">
        <v>335</v>
      </c>
      <c r="D148" s="139" t="s">
        <v>316</v>
      </c>
      <c r="E148" s="140" t="s">
        <v>3985</v>
      </c>
      <c r="F148" s="141" t="s">
        <v>3986</v>
      </c>
      <c r="G148" s="142" t="s">
        <v>376</v>
      </c>
      <c r="H148" s="143">
        <v>17</v>
      </c>
      <c r="I148" s="144"/>
      <c r="J148" s="145">
        <f t="shared" ref="J148:J158" si="10">ROUND(I148*H148,2)</f>
        <v>0</v>
      </c>
      <c r="K148" s="146"/>
      <c r="L148" s="28"/>
      <c r="M148" s="147" t="s">
        <v>1</v>
      </c>
      <c r="N148" s="148" t="s">
        <v>40</v>
      </c>
      <c r="P148" s="149">
        <f t="shared" ref="P148:P158" si="11">O148*H148</f>
        <v>0</v>
      </c>
      <c r="Q148" s="149">
        <v>0</v>
      </c>
      <c r="R148" s="149">
        <f t="shared" ref="R148:R158" si="12">Q148*H148</f>
        <v>0</v>
      </c>
      <c r="S148" s="149">
        <v>0</v>
      </c>
      <c r="T148" s="150">
        <f t="shared" ref="T148:T158" si="13"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ref="BE148:BE158" si="14">IF(N148="základná",J148,0)</f>
        <v>0</v>
      </c>
      <c r="BF148" s="152">
        <f t="shared" ref="BF148:BF158" si="15">IF(N148="znížená",J148,0)</f>
        <v>0</v>
      </c>
      <c r="BG148" s="152">
        <f t="shared" ref="BG148:BG158" si="16">IF(N148="zákl. prenesená",J148,0)</f>
        <v>0</v>
      </c>
      <c r="BH148" s="152">
        <f t="shared" ref="BH148:BH158" si="17">IF(N148="zníž. prenesená",J148,0)</f>
        <v>0</v>
      </c>
      <c r="BI148" s="152">
        <f t="shared" ref="BI148:BI158" si="18">IF(N148="nulová",J148,0)</f>
        <v>0</v>
      </c>
      <c r="BJ148" s="13" t="s">
        <v>86</v>
      </c>
      <c r="BK148" s="152">
        <f t="shared" ref="BK148:BK158" si="19">ROUND(I148*H148,2)</f>
        <v>0</v>
      </c>
      <c r="BL148" s="13" t="s">
        <v>95</v>
      </c>
      <c r="BM148" s="151" t="s">
        <v>3987</v>
      </c>
    </row>
    <row r="149" spans="2:65" s="1" customFormat="1" ht="33" customHeight="1">
      <c r="B149" s="28"/>
      <c r="C149" s="158" t="s">
        <v>353</v>
      </c>
      <c r="D149" s="158" t="s">
        <v>644</v>
      </c>
      <c r="E149" s="159" t="s">
        <v>3988</v>
      </c>
      <c r="F149" s="160" t="s">
        <v>3989</v>
      </c>
      <c r="G149" s="161" t="s">
        <v>396</v>
      </c>
      <c r="H149" s="162">
        <v>3.4</v>
      </c>
      <c r="I149" s="163"/>
      <c r="J149" s="164">
        <f t="shared" si="10"/>
        <v>0</v>
      </c>
      <c r="K149" s="165"/>
      <c r="L149" s="166"/>
      <c r="M149" s="167" t="s">
        <v>1</v>
      </c>
      <c r="N149" s="16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346</v>
      </c>
      <c r="AT149" s="151" t="s">
        <v>644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3990</v>
      </c>
    </row>
    <row r="150" spans="2:65" s="1" customFormat="1" ht="16.5" customHeight="1">
      <c r="B150" s="28"/>
      <c r="C150" s="139" t="s">
        <v>357</v>
      </c>
      <c r="D150" s="139" t="s">
        <v>316</v>
      </c>
      <c r="E150" s="140" t="s">
        <v>3991</v>
      </c>
      <c r="F150" s="141" t="s">
        <v>3992</v>
      </c>
      <c r="G150" s="142" t="s">
        <v>1497</v>
      </c>
      <c r="H150" s="171"/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3993</v>
      </c>
    </row>
    <row r="151" spans="2:65" s="1" customFormat="1" ht="16.5" customHeight="1">
      <c r="B151" s="28"/>
      <c r="C151" s="139" t="s">
        <v>361</v>
      </c>
      <c r="D151" s="139" t="s">
        <v>316</v>
      </c>
      <c r="E151" s="140" t="s">
        <v>3994</v>
      </c>
      <c r="F151" s="141" t="s">
        <v>3995</v>
      </c>
      <c r="G151" s="142" t="s">
        <v>396</v>
      </c>
      <c r="H151" s="143">
        <v>5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3996</v>
      </c>
    </row>
    <row r="152" spans="2:65" s="1" customFormat="1" ht="24.2" customHeight="1">
      <c r="B152" s="28"/>
      <c r="C152" s="158" t="s">
        <v>365</v>
      </c>
      <c r="D152" s="158" t="s">
        <v>644</v>
      </c>
      <c r="E152" s="159" t="s">
        <v>3997</v>
      </c>
      <c r="F152" s="160" t="s">
        <v>3998</v>
      </c>
      <c r="G152" s="161" t="s">
        <v>396</v>
      </c>
      <c r="H152" s="162">
        <v>5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346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3999</v>
      </c>
    </row>
    <row r="153" spans="2:65" s="1" customFormat="1" ht="16.5" customHeight="1">
      <c r="B153" s="28"/>
      <c r="C153" s="139" t="s">
        <v>369</v>
      </c>
      <c r="D153" s="139" t="s">
        <v>316</v>
      </c>
      <c r="E153" s="140" t="s">
        <v>4000</v>
      </c>
      <c r="F153" s="141" t="s">
        <v>4001</v>
      </c>
      <c r="G153" s="142" t="s">
        <v>396</v>
      </c>
      <c r="H153" s="143">
        <v>1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4002</v>
      </c>
    </row>
    <row r="154" spans="2:65" s="1" customFormat="1" ht="24.2" customHeight="1">
      <c r="B154" s="28"/>
      <c r="C154" s="158" t="s">
        <v>373</v>
      </c>
      <c r="D154" s="158" t="s">
        <v>644</v>
      </c>
      <c r="E154" s="159" t="s">
        <v>4003</v>
      </c>
      <c r="F154" s="160" t="s">
        <v>4004</v>
      </c>
      <c r="G154" s="161" t="s">
        <v>396</v>
      </c>
      <c r="H154" s="162">
        <v>1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346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4005</v>
      </c>
    </row>
    <row r="155" spans="2:65" s="1" customFormat="1" ht="16.5" customHeight="1">
      <c r="B155" s="28"/>
      <c r="C155" s="139" t="s">
        <v>378</v>
      </c>
      <c r="D155" s="139" t="s">
        <v>316</v>
      </c>
      <c r="E155" s="140" t="s">
        <v>4006</v>
      </c>
      <c r="F155" s="141" t="s">
        <v>4007</v>
      </c>
      <c r="G155" s="142" t="s">
        <v>376</v>
      </c>
      <c r="H155" s="143">
        <v>17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4008</v>
      </c>
    </row>
    <row r="156" spans="2:65" s="1" customFormat="1" ht="24.2" customHeight="1">
      <c r="B156" s="28"/>
      <c r="C156" s="139" t="s">
        <v>382</v>
      </c>
      <c r="D156" s="139" t="s">
        <v>316</v>
      </c>
      <c r="E156" s="140" t="s">
        <v>4009</v>
      </c>
      <c r="F156" s="141" t="s">
        <v>4010</v>
      </c>
      <c r="G156" s="142" t="s">
        <v>396</v>
      </c>
      <c r="H156" s="143">
        <v>2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95</v>
      </c>
      <c r="BM156" s="151" t="s">
        <v>4011</v>
      </c>
    </row>
    <row r="157" spans="2:65" s="1" customFormat="1" ht="16.5" customHeight="1">
      <c r="B157" s="28"/>
      <c r="C157" s="139" t="s">
        <v>386</v>
      </c>
      <c r="D157" s="139" t="s">
        <v>316</v>
      </c>
      <c r="E157" s="140" t="s">
        <v>4012</v>
      </c>
      <c r="F157" s="141" t="s">
        <v>4013</v>
      </c>
      <c r="G157" s="142" t="s">
        <v>396</v>
      </c>
      <c r="H157" s="143">
        <v>1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95</v>
      </c>
      <c r="BM157" s="151" t="s">
        <v>4014</v>
      </c>
    </row>
    <row r="158" spans="2:65" s="1" customFormat="1" ht="24.2" customHeight="1">
      <c r="B158" s="28"/>
      <c r="C158" s="139" t="s">
        <v>390</v>
      </c>
      <c r="D158" s="139" t="s">
        <v>316</v>
      </c>
      <c r="E158" s="140" t="s">
        <v>4015</v>
      </c>
      <c r="F158" s="141" t="s">
        <v>4016</v>
      </c>
      <c r="G158" s="142" t="s">
        <v>376</v>
      </c>
      <c r="H158" s="143">
        <v>17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95</v>
      </c>
      <c r="BM158" s="151" t="s">
        <v>4017</v>
      </c>
    </row>
    <row r="159" spans="2:65" s="11" customFormat="1" ht="22.9" customHeight="1">
      <c r="B159" s="127"/>
      <c r="D159" s="128" t="s">
        <v>73</v>
      </c>
      <c r="E159" s="137" t="s">
        <v>502</v>
      </c>
      <c r="F159" s="137" t="s">
        <v>503</v>
      </c>
      <c r="I159" s="130"/>
      <c r="J159" s="138">
        <f>BK159</f>
        <v>0</v>
      </c>
      <c r="L159" s="127"/>
      <c r="M159" s="132"/>
      <c r="P159" s="133">
        <f>P160</f>
        <v>0</v>
      </c>
      <c r="R159" s="133">
        <f>R160</f>
        <v>0</v>
      </c>
      <c r="T159" s="134">
        <f>T160</f>
        <v>0</v>
      </c>
      <c r="AR159" s="128" t="s">
        <v>81</v>
      </c>
      <c r="AT159" s="135" t="s">
        <v>73</v>
      </c>
      <c r="AU159" s="135" t="s">
        <v>81</v>
      </c>
      <c r="AY159" s="128" t="s">
        <v>314</v>
      </c>
      <c r="BK159" s="136">
        <f>BK160</f>
        <v>0</v>
      </c>
    </row>
    <row r="160" spans="2:65" s="1" customFormat="1" ht="33" customHeight="1">
      <c r="B160" s="28"/>
      <c r="C160" s="139" t="s">
        <v>7</v>
      </c>
      <c r="D160" s="139" t="s">
        <v>316</v>
      </c>
      <c r="E160" s="140" t="s">
        <v>4018</v>
      </c>
      <c r="F160" s="141" t="s">
        <v>4019</v>
      </c>
      <c r="G160" s="142" t="s">
        <v>333</v>
      </c>
      <c r="H160" s="143">
        <v>0.17</v>
      </c>
      <c r="I160" s="144"/>
      <c r="J160" s="145">
        <f>ROUND(I160*H160,2)</f>
        <v>0</v>
      </c>
      <c r="K160" s="146"/>
      <c r="L160" s="28"/>
      <c r="M160" s="147" t="s">
        <v>1</v>
      </c>
      <c r="N160" s="148" t="s">
        <v>40</v>
      </c>
      <c r="P160" s="149">
        <f>O160*H160</f>
        <v>0</v>
      </c>
      <c r="Q160" s="149">
        <v>0</v>
      </c>
      <c r="R160" s="149">
        <f>Q160*H160</f>
        <v>0</v>
      </c>
      <c r="S160" s="149">
        <v>0</v>
      </c>
      <c r="T160" s="150">
        <f>S160*H160</f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95</v>
      </c>
      <c r="BM160" s="151" t="s">
        <v>4020</v>
      </c>
    </row>
    <row r="161" spans="2:65" s="11" customFormat="1" ht="25.9" customHeight="1">
      <c r="B161" s="127"/>
      <c r="D161" s="128" t="s">
        <v>73</v>
      </c>
      <c r="E161" s="129" t="s">
        <v>516</v>
      </c>
      <c r="F161" s="129" t="s">
        <v>4021</v>
      </c>
      <c r="I161" s="130"/>
      <c r="J161" s="131">
        <f>BK161</f>
        <v>0</v>
      </c>
      <c r="L161" s="127"/>
      <c r="M161" s="132"/>
      <c r="P161" s="133">
        <f>SUM(P162:P163)</f>
        <v>0</v>
      </c>
      <c r="R161" s="133">
        <f>SUM(R162:R163)</f>
        <v>0</v>
      </c>
      <c r="T161" s="134">
        <f>SUM(T162:T163)</f>
        <v>0</v>
      </c>
      <c r="AR161" s="128" t="s">
        <v>86</v>
      </c>
      <c r="AT161" s="135" t="s">
        <v>73</v>
      </c>
      <c r="AU161" s="135" t="s">
        <v>74</v>
      </c>
      <c r="AY161" s="128" t="s">
        <v>314</v>
      </c>
      <c r="BK161" s="136">
        <f>SUM(BK162:BK163)</f>
        <v>0</v>
      </c>
    </row>
    <row r="162" spans="2:65" s="1" customFormat="1" ht="37.9" customHeight="1">
      <c r="B162" s="28"/>
      <c r="C162" s="139" t="s">
        <v>398</v>
      </c>
      <c r="D162" s="139" t="s">
        <v>316</v>
      </c>
      <c r="E162" s="140" t="s">
        <v>4022</v>
      </c>
      <c r="F162" s="141" t="s">
        <v>4023</v>
      </c>
      <c r="G162" s="142" t="s">
        <v>396</v>
      </c>
      <c r="H162" s="143">
        <v>1</v>
      </c>
      <c r="I162" s="144"/>
      <c r="J162" s="145">
        <f>ROUND(I162*H162,2)</f>
        <v>0</v>
      </c>
      <c r="K162" s="146"/>
      <c r="L162" s="28"/>
      <c r="M162" s="147" t="s">
        <v>1</v>
      </c>
      <c r="N162" s="148" t="s">
        <v>40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378</v>
      </c>
      <c r="AT162" s="151" t="s">
        <v>316</v>
      </c>
      <c r="AU162" s="151" t="s">
        <v>81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378</v>
      </c>
      <c r="BM162" s="151" t="s">
        <v>4024</v>
      </c>
    </row>
    <row r="163" spans="2:65" s="1" customFormat="1" ht="49.15" customHeight="1">
      <c r="B163" s="28"/>
      <c r="C163" s="158" t="s">
        <v>402</v>
      </c>
      <c r="D163" s="158" t="s">
        <v>644</v>
      </c>
      <c r="E163" s="159" t="s">
        <v>4025</v>
      </c>
      <c r="F163" s="160" t="s">
        <v>4026</v>
      </c>
      <c r="G163" s="161" t="s">
        <v>396</v>
      </c>
      <c r="H163" s="162">
        <v>1</v>
      </c>
      <c r="I163" s="163"/>
      <c r="J163" s="164">
        <f>ROUND(I163*H163,2)</f>
        <v>0</v>
      </c>
      <c r="K163" s="165"/>
      <c r="L163" s="166"/>
      <c r="M163" s="167" t="s">
        <v>1</v>
      </c>
      <c r="N163" s="168" t="s">
        <v>40</v>
      </c>
      <c r="P163" s="149">
        <f>O163*H163</f>
        <v>0</v>
      </c>
      <c r="Q163" s="149">
        <v>0</v>
      </c>
      <c r="R163" s="149">
        <f>Q163*H163</f>
        <v>0</v>
      </c>
      <c r="S163" s="149">
        <v>0</v>
      </c>
      <c r="T163" s="150">
        <f>S163*H163</f>
        <v>0</v>
      </c>
      <c r="AR163" s="151" t="s">
        <v>442</v>
      </c>
      <c r="AT163" s="151" t="s">
        <v>644</v>
      </c>
      <c r="AU163" s="151" t="s">
        <v>81</v>
      </c>
      <c r="AY163" s="13" t="s">
        <v>314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3" t="s">
        <v>86</v>
      </c>
      <c r="BK163" s="152">
        <f>ROUND(I163*H163,2)</f>
        <v>0</v>
      </c>
      <c r="BL163" s="13" t="s">
        <v>378</v>
      </c>
      <c r="BM163" s="151" t="s">
        <v>4027</v>
      </c>
    </row>
    <row r="164" spans="2:65" s="11" customFormat="1" ht="25.9" customHeight="1">
      <c r="B164" s="127"/>
      <c r="D164" s="128" t="s">
        <v>73</v>
      </c>
      <c r="E164" s="129" t="s">
        <v>508</v>
      </c>
      <c r="F164" s="129" t="s">
        <v>509</v>
      </c>
      <c r="I164" s="130"/>
      <c r="J164" s="131">
        <f>BK164</f>
        <v>0</v>
      </c>
      <c r="L164" s="127"/>
      <c r="M164" s="132"/>
      <c r="P164" s="133">
        <f>P165</f>
        <v>0</v>
      </c>
      <c r="R164" s="133">
        <f>R165</f>
        <v>0</v>
      </c>
      <c r="T164" s="134">
        <f>T165</f>
        <v>0</v>
      </c>
      <c r="AR164" s="128" t="s">
        <v>86</v>
      </c>
      <c r="AT164" s="135" t="s">
        <v>73</v>
      </c>
      <c r="AU164" s="135" t="s">
        <v>74</v>
      </c>
      <c r="AY164" s="128" t="s">
        <v>314</v>
      </c>
      <c r="BK164" s="136">
        <f>BK165</f>
        <v>0</v>
      </c>
    </row>
    <row r="165" spans="2:65" s="11" customFormat="1" ht="22.9" customHeight="1">
      <c r="B165" s="127"/>
      <c r="D165" s="128" t="s">
        <v>73</v>
      </c>
      <c r="E165" s="137" t="s">
        <v>510</v>
      </c>
      <c r="F165" s="137" t="s">
        <v>511</v>
      </c>
      <c r="I165" s="130"/>
      <c r="J165" s="138">
        <f>BK165</f>
        <v>0</v>
      </c>
      <c r="L165" s="127"/>
      <c r="M165" s="132"/>
      <c r="P165" s="133">
        <f>P166</f>
        <v>0</v>
      </c>
      <c r="R165" s="133">
        <f>R166</f>
        <v>0</v>
      </c>
      <c r="T165" s="134">
        <f>T166</f>
        <v>0</v>
      </c>
      <c r="AR165" s="128" t="s">
        <v>86</v>
      </c>
      <c r="AT165" s="135" t="s">
        <v>73</v>
      </c>
      <c r="AU165" s="135" t="s">
        <v>81</v>
      </c>
      <c r="AY165" s="128" t="s">
        <v>314</v>
      </c>
      <c r="BK165" s="136">
        <f>BK166</f>
        <v>0</v>
      </c>
    </row>
    <row r="166" spans="2:65" s="1" customFormat="1" ht="16.5" customHeight="1">
      <c r="B166" s="28"/>
      <c r="C166" s="139" t="s">
        <v>406</v>
      </c>
      <c r="D166" s="139" t="s">
        <v>316</v>
      </c>
      <c r="E166" s="140" t="s">
        <v>4028</v>
      </c>
      <c r="F166" s="141" t="s">
        <v>4029</v>
      </c>
      <c r="G166" s="142" t="s">
        <v>376</v>
      </c>
      <c r="H166" s="143">
        <v>1</v>
      </c>
      <c r="I166" s="144"/>
      <c r="J166" s="145">
        <f>ROUND(I166*H166,2)</f>
        <v>0</v>
      </c>
      <c r="K166" s="146"/>
      <c r="L166" s="28"/>
      <c r="M166" s="147" t="s">
        <v>1</v>
      </c>
      <c r="N166" s="148" t="s">
        <v>40</v>
      </c>
      <c r="P166" s="149">
        <f>O166*H166</f>
        <v>0</v>
      </c>
      <c r="Q166" s="149">
        <v>0</v>
      </c>
      <c r="R166" s="149">
        <f>Q166*H166</f>
        <v>0</v>
      </c>
      <c r="S166" s="149">
        <v>0</v>
      </c>
      <c r="T166" s="150">
        <f>S166*H166</f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>IF(N166="základná",J166,0)</f>
        <v>0</v>
      </c>
      <c r="BF166" s="152">
        <f>IF(N166="znížená",J166,0)</f>
        <v>0</v>
      </c>
      <c r="BG166" s="152">
        <f>IF(N166="zákl. prenesená",J166,0)</f>
        <v>0</v>
      </c>
      <c r="BH166" s="152">
        <f>IF(N166="zníž. prenesená",J166,0)</f>
        <v>0</v>
      </c>
      <c r="BI166" s="152">
        <f>IF(N166="nulová",J166,0)</f>
        <v>0</v>
      </c>
      <c r="BJ166" s="13" t="s">
        <v>86</v>
      </c>
      <c r="BK166" s="152">
        <f>ROUND(I166*H166,2)</f>
        <v>0</v>
      </c>
      <c r="BL166" s="13" t="s">
        <v>378</v>
      </c>
      <c r="BM166" s="151" t="s">
        <v>4030</v>
      </c>
    </row>
    <row r="167" spans="2:65" s="11" customFormat="1" ht="25.9" customHeight="1">
      <c r="B167" s="127"/>
      <c r="D167" s="128" t="s">
        <v>73</v>
      </c>
      <c r="E167" s="129" t="s">
        <v>644</v>
      </c>
      <c r="F167" s="129" t="s">
        <v>1464</v>
      </c>
      <c r="I167" s="130"/>
      <c r="J167" s="131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90</v>
      </c>
      <c r="AT167" s="135" t="s">
        <v>73</v>
      </c>
      <c r="AU167" s="135" t="s">
        <v>74</v>
      </c>
      <c r="AY167" s="128" t="s">
        <v>314</v>
      </c>
      <c r="BK167" s="136">
        <f>BK168</f>
        <v>0</v>
      </c>
    </row>
    <row r="168" spans="2:65" s="11" customFormat="1" ht="22.9" customHeight="1">
      <c r="B168" s="127"/>
      <c r="D168" s="128" t="s">
        <v>73</v>
      </c>
      <c r="E168" s="137" t="s">
        <v>1663</v>
      </c>
      <c r="F168" s="137" t="s">
        <v>1664</v>
      </c>
      <c r="I168" s="130"/>
      <c r="J168" s="138">
        <f>BK168</f>
        <v>0</v>
      </c>
      <c r="L168" s="127"/>
      <c r="M168" s="132"/>
      <c r="P168" s="133">
        <f>P169</f>
        <v>0</v>
      </c>
      <c r="R168" s="133">
        <f>R169</f>
        <v>0</v>
      </c>
      <c r="T168" s="134">
        <f>T169</f>
        <v>0</v>
      </c>
      <c r="AR168" s="128" t="s">
        <v>90</v>
      </c>
      <c r="AT168" s="135" t="s">
        <v>73</v>
      </c>
      <c r="AU168" s="135" t="s">
        <v>81</v>
      </c>
      <c r="AY168" s="128" t="s">
        <v>314</v>
      </c>
      <c r="BK168" s="136">
        <f>BK169</f>
        <v>0</v>
      </c>
    </row>
    <row r="169" spans="2:65" s="1" customFormat="1" ht="16.5" customHeight="1">
      <c r="B169" s="28"/>
      <c r="C169" s="139" t="s">
        <v>410</v>
      </c>
      <c r="D169" s="139" t="s">
        <v>316</v>
      </c>
      <c r="E169" s="140" t="s">
        <v>2325</v>
      </c>
      <c r="F169" s="141" t="s">
        <v>2326</v>
      </c>
      <c r="G169" s="142" t="s">
        <v>2327</v>
      </c>
      <c r="H169" s="143">
        <v>1</v>
      </c>
      <c r="I169" s="144"/>
      <c r="J169" s="145">
        <f>ROUND(I169*H169,2)</f>
        <v>0</v>
      </c>
      <c r="K169" s="146"/>
      <c r="L169" s="28"/>
      <c r="M169" s="147" t="s">
        <v>1</v>
      </c>
      <c r="N169" s="148" t="s">
        <v>40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1198</v>
      </c>
      <c r="AT169" s="151" t="s">
        <v>316</v>
      </c>
      <c r="AU169" s="151" t="s">
        <v>86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1198</v>
      </c>
      <c r="BM169" s="151" t="s">
        <v>4031</v>
      </c>
    </row>
    <row r="170" spans="2:65" s="11" customFormat="1" ht="25.9" customHeight="1">
      <c r="B170" s="127"/>
      <c r="D170" s="128" t="s">
        <v>73</v>
      </c>
      <c r="E170" s="129" t="s">
        <v>1450</v>
      </c>
      <c r="F170" s="129" t="s">
        <v>1451</v>
      </c>
      <c r="I170" s="130"/>
      <c r="J170" s="131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95</v>
      </c>
      <c r="AT170" s="135" t="s">
        <v>73</v>
      </c>
      <c r="AU170" s="135" t="s">
        <v>74</v>
      </c>
      <c r="AY170" s="128" t="s">
        <v>314</v>
      </c>
      <c r="BK170" s="136">
        <f>BK171</f>
        <v>0</v>
      </c>
    </row>
    <row r="171" spans="2:65" s="1" customFormat="1" ht="24.2" customHeight="1">
      <c r="B171" s="28"/>
      <c r="C171" s="139" t="s">
        <v>414</v>
      </c>
      <c r="D171" s="139" t="s">
        <v>316</v>
      </c>
      <c r="E171" s="140" t="s">
        <v>4032</v>
      </c>
      <c r="F171" s="141" t="s">
        <v>4033</v>
      </c>
      <c r="G171" s="142" t="s">
        <v>1593</v>
      </c>
      <c r="H171" s="143">
        <v>1</v>
      </c>
      <c r="I171" s="144"/>
      <c r="J171" s="145">
        <f>ROUND(I171*H171,2)</f>
        <v>0</v>
      </c>
      <c r="K171" s="146"/>
      <c r="L171" s="28"/>
      <c r="M171" s="153" t="s">
        <v>1</v>
      </c>
      <c r="N171" s="154" t="s">
        <v>40</v>
      </c>
      <c r="O171" s="155"/>
      <c r="P171" s="156">
        <f>O171*H171</f>
        <v>0</v>
      </c>
      <c r="Q171" s="156">
        <v>0</v>
      </c>
      <c r="R171" s="156">
        <f>Q171*H171</f>
        <v>0</v>
      </c>
      <c r="S171" s="156">
        <v>0</v>
      </c>
      <c r="T171" s="157">
        <f>S171*H171</f>
        <v>0</v>
      </c>
      <c r="AR171" s="151" t="s">
        <v>1692</v>
      </c>
      <c r="AT171" s="151" t="s">
        <v>316</v>
      </c>
      <c r="AU171" s="151" t="s">
        <v>81</v>
      </c>
      <c r="AY171" s="13" t="s">
        <v>314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86</v>
      </c>
      <c r="BK171" s="152">
        <f>ROUND(I171*H171,2)</f>
        <v>0</v>
      </c>
      <c r="BL171" s="13" t="s">
        <v>1692</v>
      </c>
      <c r="BM171" s="151" t="s">
        <v>4034</v>
      </c>
    </row>
    <row r="172" spans="2:65" s="1" customFormat="1" ht="6.95" customHeight="1">
      <c r="B172" s="43"/>
      <c r="C172" s="44"/>
      <c r="D172" s="44"/>
      <c r="E172" s="44"/>
      <c r="F172" s="44"/>
      <c r="G172" s="44"/>
      <c r="H172" s="44"/>
      <c r="I172" s="44"/>
      <c r="J172" s="44"/>
      <c r="K172" s="44"/>
      <c r="L172" s="28"/>
    </row>
  </sheetData>
  <sheetProtection algorithmName="SHA-512" hashValue="tp5nUMb9C/mclMNGa/NuaE3iTnnTbeXKvkM0t7v7GIJp+VJBfS38xAOpSGpT0ZiDs5bCqUQb3WLZaCK6uscTiA==" saltValue="K3qvCNBen2lOS7+s5/b5zz0t/gcPqG0I+3lrvUqc5LnbF56qstP0VZOMZ4dLJod3LT5zLBC8SgiuS+NQWT6fLA==" spinCount="100000" sheet="1" objects="1" scenarios="1" formatColumns="0" formatRows="0" autoFilter="0"/>
  <autoFilter ref="C134:K171" xr:uid="{00000000-0009-0000-0000-000026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2:BM16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212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4035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4036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ROUND(J131,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ROUND((SUM(BE131:BE160)),  2)</f>
        <v>0</v>
      </c>
      <c r="G37" s="96"/>
      <c r="H37" s="96"/>
      <c r="I37" s="97">
        <v>0.2</v>
      </c>
      <c r="J37" s="95">
        <f>ROUND(((SUM(BE131:BE160))*I37),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ROUND((SUM(BF131:BF160)),  2)</f>
        <v>0</v>
      </c>
      <c r="G38" s="96"/>
      <c r="H38" s="96"/>
      <c r="I38" s="97">
        <v>0.2</v>
      </c>
      <c r="J38" s="95">
        <f>ROUND(((SUM(BF131:BF160))*I38),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ROUND((SUM(BG131:BG160)),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ROUND((SUM(BH131:BH160)),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ROUND((SUM(BI131:BI160)),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4035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SO.105_ASR1 - Búracie práce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J131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J152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J154</f>
        <v>0</v>
      </c>
      <c r="L105" s="110"/>
    </row>
    <row r="106" spans="2:47" s="9" customFormat="1" ht="19.899999999999999" hidden="1" customHeight="1">
      <c r="B106" s="114"/>
      <c r="D106" s="115" t="s">
        <v>295</v>
      </c>
      <c r="E106" s="116"/>
      <c r="F106" s="116"/>
      <c r="G106" s="116"/>
      <c r="H106" s="116"/>
      <c r="I106" s="116"/>
      <c r="J106" s="117">
        <f>J155</f>
        <v>0</v>
      </c>
      <c r="L106" s="114"/>
    </row>
    <row r="107" spans="2:47" s="9" customFormat="1" ht="19.899999999999999" hidden="1" customHeight="1">
      <c r="B107" s="114"/>
      <c r="D107" s="115" t="s">
        <v>297</v>
      </c>
      <c r="E107" s="116"/>
      <c r="F107" s="116"/>
      <c r="G107" s="116"/>
      <c r="H107" s="116"/>
      <c r="I107" s="116"/>
      <c r="J107" s="117">
        <f>J157</f>
        <v>0</v>
      </c>
      <c r="L107" s="114"/>
    </row>
    <row r="108" spans="2:47" s="1" customFormat="1" ht="21.75" hidden="1" customHeight="1">
      <c r="B108" s="28"/>
      <c r="L108" s="28"/>
    </row>
    <row r="109" spans="2:47" s="1" customFormat="1" ht="6.95" hidden="1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0" spans="2:47" hidden="1"/>
    <row r="111" spans="2:47" hidden="1"/>
    <row r="112" spans="2:47" hidden="1"/>
    <row r="113" spans="2:12" s="1" customFormat="1" ht="6.95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5" customHeight="1">
      <c r="B114" s="28"/>
      <c r="C114" s="17" t="s">
        <v>300</v>
      </c>
      <c r="L114" s="28"/>
    </row>
    <row r="115" spans="2:12" s="1" customFormat="1" ht="6.95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301" t="str">
        <f>E7</f>
        <v>Rozšírenie kapacít MŠ Oštepová 1, Košice</v>
      </c>
      <c r="F117" s="302"/>
      <c r="G117" s="302"/>
      <c r="H117" s="302"/>
      <c r="L117" s="28"/>
    </row>
    <row r="118" spans="2:12" ht="12" customHeight="1">
      <c r="B118" s="16"/>
      <c r="C118" s="23" t="s">
        <v>277</v>
      </c>
      <c r="L118" s="16"/>
    </row>
    <row r="119" spans="2:12" ht="16.5" customHeight="1">
      <c r="B119" s="16"/>
      <c r="E119" s="301" t="s">
        <v>278</v>
      </c>
      <c r="F119" s="265"/>
      <c r="G119" s="265"/>
      <c r="H119" s="265"/>
      <c r="L119" s="16"/>
    </row>
    <row r="120" spans="2:12" ht="12" customHeight="1">
      <c r="B120" s="16"/>
      <c r="C120" s="23" t="s">
        <v>279</v>
      </c>
      <c r="L120" s="16"/>
    </row>
    <row r="121" spans="2:12" s="1" customFormat="1" ht="16.5" customHeight="1">
      <c r="B121" s="28"/>
      <c r="E121" s="271" t="s">
        <v>4035</v>
      </c>
      <c r="F121" s="303"/>
      <c r="G121" s="303"/>
      <c r="H121" s="303"/>
      <c r="L121" s="28"/>
    </row>
    <row r="122" spans="2:12" s="1" customFormat="1" ht="12" customHeight="1">
      <c r="B122" s="28"/>
      <c r="C122" s="23" t="s">
        <v>281</v>
      </c>
      <c r="L122" s="28"/>
    </row>
    <row r="123" spans="2:12" s="1" customFormat="1" ht="16.5" customHeight="1">
      <c r="B123" s="28"/>
      <c r="E123" s="289" t="str">
        <f>E13</f>
        <v>SO.105_ASR1 - Búracie práce</v>
      </c>
      <c r="F123" s="303"/>
      <c r="G123" s="303"/>
      <c r="H123" s="303"/>
      <c r="L123" s="28"/>
    </row>
    <row r="124" spans="2:12" s="1" customFormat="1" ht="6.95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Oštepová 1, Košice</v>
      </c>
      <c r="I125" s="23" t="s">
        <v>21</v>
      </c>
      <c r="J125" s="51" t="str">
        <f>IF(J16="","",J16)</f>
        <v>15. 6. 2022</v>
      </c>
      <c r="L125" s="28"/>
    </row>
    <row r="126" spans="2:12" s="1" customFormat="1" ht="6.95" customHeight="1">
      <c r="B126" s="28"/>
      <c r="L126" s="28"/>
    </row>
    <row r="127" spans="2:12" s="1" customFormat="1" ht="15.2" customHeight="1">
      <c r="B127" s="28"/>
      <c r="C127" s="23" t="s">
        <v>23</v>
      </c>
      <c r="F127" s="21" t="str">
        <f>E19</f>
        <v>Mesto Košice</v>
      </c>
      <c r="I127" s="23" t="s">
        <v>29</v>
      </c>
      <c r="J127" s="26" t="str">
        <f>E25</f>
        <v xml:space="preserve"> </v>
      </c>
      <c r="L127" s="28"/>
    </row>
    <row r="128" spans="2:12" s="1" customFormat="1" ht="15.2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 xml:space="preserve"> 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301</v>
      </c>
      <c r="D130" s="120" t="s">
        <v>59</v>
      </c>
      <c r="E130" s="120" t="s">
        <v>55</v>
      </c>
      <c r="F130" s="120" t="s">
        <v>56</v>
      </c>
      <c r="G130" s="120" t="s">
        <v>302</v>
      </c>
      <c r="H130" s="120" t="s">
        <v>303</v>
      </c>
      <c r="I130" s="120" t="s">
        <v>304</v>
      </c>
      <c r="J130" s="121" t="s">
        <v>285</v>
      </c>
      <c r="K130" s="122" t="s">
        <v>305</v>
      </c>
      <c r="L130" s="118"/>
      <c r="M130" s="58" t="s">
        <v>1</v>
      </c>
      <c r="N130" s="59" t="s">
        <v>38</v>
      </c>
      <c r="O130" s="59" t="s">
        <v>306</v>
      </c>
      <c r="P130" s="59" t="s">
        <v>307</v>
      </c>
      <c r="Q130" s="59" t="s">
        <v>308</v>
      </c>
      <c r="R130" s="59" t="s">
        <v>309</v>
      </c>
      <c r="S130" s="59" t="s">
        <v>310</v>
      </c>
      <c r="T130" s="60" t="s">
        <v>311</v>
      </c>
    </row>
    <row r="131" spans="2:65" s="1" customFormat="1" ht="22.9" customHeight="1">
      <c r="B131" s="28"/>
      <c r="C131" s="63" t="s">
        <v>286</v>
      </c>
      <c r="J131" s="123">
        <f>BK131</f>
        <v>0</v>
      </c>
      <c r="L131" s="28"/>
      <c r="M131" s="61"/>
      <c r="N131" s="52"/>
      <c r="O131" s="52"/>
      <c r="P131" s="124">
        <f>P132+P154</f>
        <v>0</v>
      </c>
      <c r="Q131" s="52"/>
      <c r="R131" s="124">
        <f>R132+R154</f>
        <v>0.231711</v>
      </c>
      <c r="S131" s="52"/>
      <c r="T131" s="125">
        <f>T132+T154</f>
        <v>15.898965799999999</v>
      </c>
      <c r="AT131" s="13" t="s">
        <v>73</v>
      </c>
      <c r="AU131" s="13" t="s">
        <v>287</v>
      </c>
      <c r="BK131" s="126">
        <f>BK132+BK154</f>
        <v>0</v>
      </c>
    </row>
    <row r="132" spans="2:65" s="11" customFormat="1" ht="25.9" customHeight="1">
      <c r="B132" s="127"/>
      <c r="D132" s="128" t="s">
        <v>73</v>
      </c>
      <c r="E132" s="129" t="s">
        <v>312</v>
      </c>
      <c r="F132" s="129" t="s">
        <v>313</v>
      </c>
      <c r="I132" s="130"/>
      <c r="J132" s="131">
        <f>BK132</f>
        <v>0</v>
      </c>
      <c r="L132" s="127"/>
      <c r="M132" s="132"/>
      <c r="P132" s="133">
        <f>P133+P139+P152</f>
        <v>0</v>
      </c>
      <c r="R132" s="133">
        <f>R133+R139+R152</f>
        <v>0.18512999999999999</v>
      </c>
      <c r="T132" s="134">
        <f>T133+T139+T152</f>
        <v>10.5541</v>
      </c>
      <c r="AR132" s="128" t="s">
        <v>81</v>
      </c>
      <c r="AT132" s="135" t="s">
        <v>73</v>
      </c>
      <c r="AU132" s="135" t="s">
        <v>74</v>
      </c>
      <c r="AY132" s="128" t="s">
        <v>314</v>
      </c>
      <c r="BK132" s="136">
        <f>BK133+BK139+BK152</f>
        <v>0</v>
      </c>
    </row>
    <row r="133" spans="2:65" s="11" customFormat="1" ht="22.9" customHeight="1">
      <c r="B133" s="127"/>
      <c r="D133" s="128" t="s">
        <v>73</v>
      </c>
      <c r="E133" s="137" t="s">
        <v>81</v>
      </c>
      <c r="F133" s="137" t="s">
        <v>315</v>
      </c>
      <c r="I133" s="130"/>
      <c r="J133" s="138">
        <f>BK133</f>
        <v>0</v>
      </c>
      <c r="L133" s="127"/>
      <c r="M133" s="132"/>
      <c r="P133" s="133">
        <f>SUM(P134:P138)</f>
        <v>0</v>
      </c>
      <c r="R133" s="133">
        <f>SUM(R134:R138)</f>
        <v>0</v>
      </c>
      <c r="T133" s="134">
        <f>SUM(T134:T138)</f>
        <v>0</v>
      </c>
      <c r="AR133" s="128" t="s">
        <v>81</v>
      </c>
      <c r="AT133" s="135" t="s">
        <v>73</v>
      </c>
      <c r="AU133" s="135" t="s">
        <v>81</v>
      </c>
      <c r="AY133" s="128" t="s">
        <v>314</v>
      </c>
      <c r="BK133" s="136">
        <f>SUM(BK134:BK138)</f>
        <v>0</v>
      </c>
    </row>
    <row r="134" spans="2:65" s="1" customFormat="1" ht="24.2" customHeight="1">
      <c r="B134" s="28"/>
      <c r="C134" s="139" t="s">
        <v>81</v>
      </c>
      <c r="D134" s="139" t="s">
        <v>316</v>
      </c>
      <c r="E134" s="140" t="s">
        <v>317</v>
      </c>
      <c r="F134" s="141" t="s">
        <v>318</v>
      </c>
      <c r="G134" s="142" t="s">
        <v>319</v>
      </c>
      <c r="H134" s="143">
        <v>6.37</v>
      </c>
      <c r="I134" s="144"/>
      <c r="J134" s="145">
        <f>ROUND(I134*H134,2)</f>
        <v>0</v>
      </c>
      <c r="K134" s="146"/>
      <c r="L134" s="28"/>
      <c r="M134" s="147" t="s">
        <v>1</v>
      </c>
      <c r="N134" s="148" t="s">
        <v>40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86</v>
      </c>
      <c r="BK134" s="152">
        <f>ROUND(I134*H134,2)</f>
        <v>0</v>
      </c>
      <c r="BL134" s="13" t="s">
        <v>95</v>
      </c>
      <c r="BM134" s="151" t="s">
        <v>4037</v>
      </c>
    </row>
    <row r="135" spans="2:65" s="1" customFormat="1" ht="33" customHeight="1">
      <c r="B135" s="28"/>
      <c r="C135" s="139" t="s">
        <v>86</v>
      </c>
      <c r="D135" s="139" t="s">
        <v>316</v>
      </c>
      <c r="E135" s="140" t="s">
        <v>321</v>
      </c>
      <c r="F135" s="141" t="s">
        <v>322</v>
      </c>
      <c r="G135" s="142" t="s">
        <v>319</v>
      </c>
      <c r="H135" s="143">
        <v>2.52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4038</v>
      </c>
    </row>
    <row r="136" spans="2:65" s="1" customFormat="1" ht="37.9" customHeight="1">
      <c r="B136" s="28"/>
      <c r="C136" s="139" t="s">
        <v>90</v>
      </c>
      <c r="D136" s="139" t="s">
        <v>316</v>
      </c>
      <c r="E136" s="140" t="s">
        <v>324</v>
      </c>
      <c r="F136" s="141" t="s">
        <v>325</v>
      </c>
      <c r="G136" s="142" t="s">
        <v>319</v>
      </c>
      <c r="H136" s="143">
        <v>20.16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4039</v>
      </c>
    </row>
    <row r="137" spans="2:65" s="1" customFormat="1" ht="16.5" customHeight="1">
      <c r="B137" s="28"/>
      <c r="C137" s="139" t="s">
        <v>95</v>
      </c>
      <c r="D137" s="139" t="s">
        <v>316</v>
      </c>
      <c r="E137" s="140" t="s">
        <v>327</v>
      </c>
      <c r="F137" s="141" t="s">
        <v>328</v>
      </c>
      <c r="G137" s="142" t="s">
        <v>319</v>
      </c>
      <c r="H137" s="143">
        <v>2.52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4040</v>
      </c>
    </row>
    <row r="138" spans="2:65" s="1" customFormat="1" ht="24.2" customHeight="1">
      <c r="B138" s="28"/>
      <c r="C138" s="139" t="s">
        <v>330</v>
      </c>
      <c r="D138" s="139" t="s">
        <v>316</v>
      </c>
      <c r="E138" s="140" t="s">
        <v>331</v>
      </c>
      <c r="F138" s="141" t="s">
        <v>332</v>
      </c>
      <c r="G138" s="142" t="s">
        <v>333</v>
      </c>
      <c r="H138" s="143">
        <v>4.5359999999999996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4041</v>
      </c>
    </row>
    <row r="139" spans="2:65" s="11" customFormat="1" ht="22.9" customHeight="1">
      <c r="B139" s="127"/>
      <c r="D139" s="128" t="s">
        <v>73</v>
      </c>
      <c r="E139" s="137" t="s">
        <v>335</v>
      </c>
      <c r="F139" s="137" t="s">
        <v>336</v>
      </c>
      <c r="I139" s="130"/>
      <c r="J139" s="138">
        <f>BK139</f>
        <v>0</v>
      </c>
      <c r="L139" s="127"/>
      <c r="M139" s="132"/>
      <c r="P139" s="133">
        <f>SUM(P140:P151)</f>
        <v>0</v>
      </c>
      <c r="R139" s="133">
        <f>SUM(R140:R151)</f>
        <v>0.18512999999999999</v>
      </c>
      <c r="T139" s="134">
        <f>SUM(T140:T151)</f>
        <v>10.5541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SUM(BK140:BK151)</f>
        <v>0</v>
      </c>
    </row>
    <row r="140" spans="2:65" s="1" customFormat="1" ht="24.2" customHeight="1">
      <c r="B140" s="28"/>
      <c r="C140" s="139" t="s">
        <v>337</v>
      </c>
      <c r="D140" s="139" t="s">
        <v>316</v>
      </c>
      <c r="E140" s="140" t="s">
        <v>350</v>
      </c>
      <c r="F140" s="141" t="s">
        <v>351</v>
      </c>
      <c r="G140" s="142" t="s">
        <v>340</v>
      </c>
      <c r="H140" s="143">
        <v>121</v>
      </c>
      <c r="I140" s="144"/>
      <c r="J140" s="145">
        <f t="shared" ref="J140:J151" si="0">ROUND(I140*H140,2)</f>
        <v>0</v>
      </c>
      <c r="K140" s="146"/>
      <c r="L140" s="28"/>
      <c r="M140" s="147" t="s">
        <v>1</v>
      </c>
      <c r="N140" s="148" t="s">
        <v>40</v>
      </c>
      <c r="P140" s="149">
        <f t="shared" ref="P140:P151" si="1">O140*H140</f>
        <v>0</v>
      </c>
      <c r="Q140" s="149">
        <v>1.5299999999999999E-3</v>
      </c>
      <c r="R140" s="149">
        <f t="shared" ref="R140:R151" si="2">Q140*H140</f>
        <v>0.18512999999999999</v>
      </c>
      <c r="S140" s="149">
        <v>0</v>
      </c>
      <c r="T140" s="150">
        <f t="shared" ref="T140:T151" si="3"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ref="BE140:BE151" si="4">IF(N140="základná",J140,0)</f>
        <v>0</v>
      </c>
      <c r="BF140" s="152">
        <f t="shared" ref="BF140:BF151" si="5">IF(N140="znížená",J140,0)</f>
        <v>0</v>
      </c>
      <c r="BG140" s="152">
        <f t="shared" ref="BG140:BG151" si="6">IF(N140="zákl. prenesená",J140,0)</f>
        <v>0</v>
      </c>
      <c r="BH140" s="152">
        <f t="shared" ref="BH140:BH151" si="7">IF(N140="zníž. prenesená",J140,0)</f>
        <v>0</v>
      </c>
      <c r="BI140" s="152">
        <f t="shared" ref="BI140:BI151" si="8">IF(N140="nulová",J140,0)</f>
        <v>0</v>
      </c>
      <c r="BJ140" s="13" t="s">
        <v>86</v>
      </c>
      <c r="BK140" s="152">
        <f t="shared" ref="BK140:BK151" si="9">ROUND(I140*H140,2)</f>
        <v>0</v>
      </c>
      <c r="BL140" s="13" t="s">
        <v>95</v>
      </c>
      <c r="BM140" s="151" t="s">
        <v>4042</v>
      </c>
    </row>
    <row r="141" spans="2:65" s="1" customFormat="1" ht="37.9" customHeight="1">
      <c r="B141" s="28"/>
      <c r="C141" s="139" t="s">
        <v>342</v>
      </c>
      <c r="D141" s="139" t="s">
        <v>316</v>
      </c>
      <c r="E141" s="140" t="s">
        <v>4043</v>
      </c>
      <c r="F141" s="141" t="s">
        <v>4044</v>
      </c>
      <c r="G141" s="142" t="s">
        <v>319</v>
      </c>
      <c r="H141" s="143">
        <v>1.58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2.2000000000000002</v>
      </c>
      <c r="T141" s="150">
        <f t="shared" si="3"/>
        <v>3.4760000000000004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4045</v>
      </c>
    </row>
    <row r="142" spans="2:65" s="1" customFormat="1" ht="16.5" customHeight="1">
      <c r="B142" s="28"/>
      <c r="C142" s="139" t="s">
        <v>346</v>
      </c>
      <c r="D142" s="139" t="s">
        <v>316</v>
      </c>
      <c r="E142" s="140" t="s">
        <v>370</v>
      </c>
      <c r="F142" s="141" t="s">
        <v>371</v>
      </c>
      <c r="G142" s="142" t="s">
        <v>319</v>
      </c>
      <c r="H142" s="143">
        <v>0.39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2.1</v>
      </c>
      <c r="T142" s="150">
        <f t="shared" si="3"/>
        <v>0.81900000000000006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4046</v>
      </c>
    </row>
    <row r="143" spans="2:65" s="1" customFormat="1" ht="37.9" customHeight="1">
      <c r="B143" s="28"/>
      <c r="C143" s="139" t="s">
        <v>335</v>
      </c>
      <c r="D143" s="139" t="s">
        <v>316</v>
      </c>
      <c r="E143" s="140" t="s">
        <v>383</v>
      </c>
      <c r="F143" s="141" t="s">
        <v>384</v>
      </c>
      <c r="G143" s="142" t="s">
        <v>319</v>
      </c>
      <c r="H143" s="143">
        <v>0.66400000000000003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2.2000000000000002</v>
      </c>
      <c r="T143" s="150">
        <f t="shared" si="3"/>
        <v>1.4608000000000001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4047</v>
      </c>
    </row>
    <row r="144" spans="2:65" s="1" customFormat="1" ht="37.9" customHeight="1">
      <c r="B144" s="28"/>
      <c r="C144" s="139" t="s">
        <v>353</v>
      </c>
      <c r="D144" s="139" t="s">
        <v>316</v>
      </c>
      <c r="E144" s="140" t="s">
        <v>387</v>
      </c>
      <c r="F144" s="141" t="s">
        <v>388</v>
      </c>
      <c r="G144" s="142" t="s">
        <v>340</v>
      </c>
      <c r="H144" s="143">
        <v>73.819999999999993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6.5000000000000002E-2</v>
      </c>
      <c r="T144" s="150">
        <f t="shared" si="3"/>
        <v>4.7982999999999993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4048</v>
      </c>
    </row>
    <row r="145" spans="2:65" s="1" customFormat="1" ht="24.2" customHeight="1">
      <c r="B145" s="28"/>
      <c r="C145" s="139" t="s">
        <v>357</v>
      </c>
      <c r="D145" s="139" t="s">
        <v>316</v>
      </c>
      <c r="E145" s="140" t="s">
        <v>475</v>
      </c>
      <c r="F145" s="141" t="s">
        <v>476</v>
      </c>
      <c r="G145" s="142" t="s">
        <v>333</v>
      </c>
      <c r="H145" s="143">
        <v>15.898999999999999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4049</v>
      </c>
    </row>
    <row r="146" spans="2:65" s="1" customFormat="1" ht="21.75" customHeight="1">
      <c r="B146" s="28"/>
      <c r="C146" s="139" t="s">
        <v>361</v>
      </c>
      <c r="D146" s="139" t="s">
        <v>316</v>
      </c>
      <c r="E146" s="140" t="s">
        <v>479</v>
      </c>
      <c r="F146" s="141" t="s">
        <v>480</v>
      </c>
      <c r="G146" s="142" t="s">
        <v>333</v>
      </c>
      <c r="H146" s="143">
        <v>15.898999999999999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4050</v>
      </c>
    </row>
    <row r="147" spans="2:65" s="1" customFormat="1" ht="24.2" customHeight="1">
      <c r="B147" s="28"/>
      <c r="C147" s="139" t="s">
        <v>365</v>
      </c>
      <c r="D147" s="139" t="s">
        <v>316</v>
      </c>
      <c r="E147" s="140" t="s">
        <v>483</v>
      </c>
      <c r="F147" s="141" t="s">
        <v>484</v>
      </c>
      <c r="G147" s="142" t="s">
        <v>333</v>
      </c>
      <c r="H147" s="143">
        <v>158.99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4051</v>
      </c>
    </row>
    <row r="148" spans="2:65" s="1" customFormat="1" ht="24.2" customHeight="1">
      <c r="B148" s="28"/>
      <c r="C148" s="139" t="s">
        <v>369</v>
      </c>
      <c r="D148" s="139" t="s">
        <v>316</v>
      </c>
      <c r="E148" s="140" t="s">
        <v>487</v>
      </c>
      <c r="F148" s="141" t="s">
        <v>488</v>
      </c>
      <c r="G148" s="142" t="s">
        <v>333</v>
      </c>
      <c r="H148" s="143">
        <v>15.898999999999999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4052</v>
      </c>
    </row>
    <row r="149" spans="2:65" s="1" customFormat="1" ht="24.2" customHeight="1">
      <c r="B149" s="28"/>
      <c r="C149" s="139" t="s">
        <v>373</v>
      </c>
      <c r="D149" s="139" t="s">
        <v>316</v>
      </c>
      <c r="E149" s="140" t="s">
        <v>491</v>
      </c>
      <c r="F149" s="141" t="s">
        <v>492</v>
      </c>
      <c r="G149" s="142" t="s">
        <v>333</v>
      </c>
      <c r="H149" s="143">
        <v>79.495000000000005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4053</v>
      </c>
    </row>
    <row r="150" spans="2:65" s="1" customFormat="1" ht="24.2" customHeight="1">
      <c r="B150" s="28"/>
      <c r="C150" s="139" t="s">
        <v>378</v>
      </c>
      <c r="D150" s="139" t="s">
        <v>316</v>
      </c>
      <c r="E150" s="140" t="s">
        <v>495</v>
      </c>
      <c r="F150" s="141" t="s">
        <v>496</v>
      </c>
      <c r="G150" s="142" t="s">
        <v>333</v>
      </c>
      <c r="H150" s="143">
        <v>10.554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95</v>
      </c>
      <c r="BM150" s="151" t="s">
        <v>4054</v>
      </c>
    </row>
    <row r="151" spans="2:65" s="1" customFormat="1" ht="24.2" customHeight="1">
      <c r="B151" s="28"/>
      <c r="C151" s="139" t="s">
        <v>382</v>
      </c>
      <c r="D151" s="139" t="s">
        <v>316</v>
      </c>
      <c r="E151" s="140" t="s">
        <v>499</v>
      </c>
      <c r="F151" s="141" t="s">
        <v>500</v>
      </c>
      <c r="G151" s="142" t="s">
        <v>333</v>
      </c>
      <c r="H151" s="143">
        <v>5.3449999999999998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4055</v>
      </c>
    </row>
    <row r="152" spans="2:65" s="11" customFormat="1" ht="22.9" customHeight="1">
      <c r="B152" s="127"/>
      <c r="D152" s="128" t="s">
        <v>73</v>
      </c>
      <c r="E152" s="137" t="s">
        <v>502</v>
      </c>
      <c r="F152" s="137" t="s">
        <v>503</v>
      </c>
      <c r="I152" s="130"/>
      <c r="J152" s="138">
        <f>BK152</f>
        <v>0</v>
      </c>
      <c r="L152" s="127"/>
      <c r="M152" s="132"/>
      <c r="P152" s="133">
        <f>P153</f>
        <v>0</v>
      </c>
      <c r="R152" s="133">
        <f>R153</f>
        <v>0</v>
      </c>
      <c r="T152" s="134">
        <f>T153</f>
        <v>0</v>
      </c>
      <c r="AR152" s="128" t="s">
        <v>81</v>
      </c>
      <c r="AT152" s="135" t="s">
        <v>73</v>
      </c>
      <c r="AU152" s="135" t="s">
        <v>81</v>
      </c>
      <c r="AY152" s="128" t="s">
        <v>314</v>
      </c>
      <c r="BK152" s="136">
        <f>BK153</f>
        <v>0</v>
      </c>
    </row>
    <row r="153" spans="2:65" s="1" customFormat="1" ht="24.2" customHeight="1">
      <c r="B153" s="28"/>
      <c r="C153" s="139" t="s">
        <v>386</v>
      </c>
      <c r="D153" s="139" t="s">
        <v>316</v>
      </c>
      <c r="E153" s="140" t="s">
        <v>505</v>
      </c>
      <c r="F153" s="141" t="s">
        <v>506</v>
      </c>
      <c r="G153" s="142" t="s">
        <v>333</v>
      </c>
      <c r="H153" s="143">
        <v>0.185</v>
      </c>
      <c r="I153" s="144"/>
      <c r="J153" s="145">
        <f>ROUND(I153*H153,2)</f>
        <v>0</v>
      </c>
      <c r="K153" s="146"/>
      <c r="L153" s="28"/>
      <c r="M153" s="147" t="s">
        <v>1</v>
      </c>
      <c r="N153" s="148" t="s">
        <v>40</v>
      </c>
      <c r="P153" s="149">
        <f>O153*H153</f>
        <v>0</v>
      </c>
      <c r="Q153" s="149">
        <v>0</v>
      </c>
      <c r="R153" s="149">
        <f>Q153*H153</f>
        <v>0</v>
      </c>
      <c r="S153" s="149">
        <v>0</v>
      </c>
      <c r="T153" s="150">
        <f>S153*H153</f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>IF(N153="základná",J153,0)</f>
        <v>0</v>
      </c>
      <c r="BF153" s="152">
        <f>IF(N153="znížená",J153,0)</f>
        <v>0</v>
      </c>
      <c r="BG153" s="152">
        <f>IF(N153="zákl. prenesená",J153,0)</f>
        <v>0</v>
      </c>
      <c r="BH153" s="152">
        <f>IF(N153="zníž. prenesená",J153,0)</f>
        <v>0</v>
      </c>
      <c r="BI153" s="152">
        <f>IF(N153="nulová",J153,0)</f>
        <v>0</v>
      </c>
      <c r="BJ153" s="13" t="s">
        <v>86</v>
      </c>
      <c r="BK153" s="152">
        <f>ROUND(I153*H153,2)</f>
        <v>0</v>
      </c>
      <c r="BL153" s="13" t="s">
        <v>95</v>
      </c>
      <c r="BM153" s="151" t="s">
        <v>4056</v>
      </c>
    </row>
    <row r="154" spans="2:65" s="11" customFormat="1" ht="25.9" customHeight="1">
      <c r="B154" s="127"/>
      <c r="D154" s="128" t="s">
        <v>73</v>
      </c>
      <c r="E154" s="129" t="s">
        <v>508</v>
      </c>
      <c r="F154" s="129" t="s">
        <v>509</v>
      </c>
      <c r="I154" s="130"/>
      <c r="J154" s="131">
        <f>BK154</f>
        <v>0</v>
      </c>
      <c r="L154" s="127"/>
      <c r="M154" s="132"/>
      <c r="P154" s="133">
        <f>P155+P157</f>
        <v>0</v>
      </c>
      <c r="R154" s="133">
        <f>R155+R157</f>
        <v>4.6581000000000004E-2</v>
      </c>
      <c r="T154" s="134">
        <f>T155+T157</f>
        <v>5.3448658</v>
      </c>
      <c r="AR154" s="128" t="s">
        <v>86</v>
      </c>
      <c r="AT154" s="135" t="s">
        <v>73</v>
      </c>
      <c r="AU154" s="135" t="s">
        <v>74</v>
      </c>
      <c r="AY154" s="128" t="s">
        <v>314</v>
      </c>
      <c r="BK154" s="136">
        <f>BK155+BK157</f>
        <v>0</v>
      </c>
    </row>
    <row r="155" spans="2:65" s="11" customFormat="1" ht="22.9" customHeight="1">
      <c r="B155" s="127"/>
      <c r="D155" s="128" t="s">
        <v>73</v>
      </c>
      <c r="E155" s="137" t="s">
        <v>522</v>
      </c>
      <c r="F155" s="137" t="s">
        <v>523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7.5125800000000006E-2</v>
      </c>
      <c r="AR155" s="128" t="s">
        <v>86</v>
      </c>
      <c r="AT155" s="135" t="s">
        <v>73</v>
      </c>
      <c r="AU155" s="135" t="s">
        <v>81</v>
      </c>
      <c r="AY155" s="128" t="s">
        <v>314</v>
      </c>
      <c r="BK155" s="136">
        <f>BK156</f>
        <v>0</v>
      </c>
    </row>
    <row r="156" spans="2:65" s="1" customFormat="1" ht="33" customHeight="1">
      <c r="B156" s="28"/>
      <c r="C156" s="139" t="s">
        <v>390</v>
      </c>
      <c r="D156" s="139" t="s">
        <v>316</v>
      </c>
      <c r="E156" s="140" t="s">
        <v>3599</v>
      </c>
      <c r="F156" s="141" t="s">
        <v>3600</v>
      </c>
      <c r="G156" s="142" t="s">
        <v>376</v>
      </c>
      <c r="H156" s="143">
        <v>25.21</v>
      </c>
      <c r="I156" s="144"/>
      <c r="J156" s="145">
        <f>ROUND(I156*H156,2)</f>
        <v>0</v>
      </c>
      <c r="K156" s="146"/>
      <c r="L156" s="28"/>
      <c r="M156" s="147" t="s">
        <v>1</v>
      </c>
      <c r="N156" s="148" t="s">
        <v>40</v>
      </c>
      <c r="P156" s="149">
        <f>O156*H156</f>
        <v>0</v>
      </c>
      <c r="Q156" s="149">
        <v>0</v>
      </c>
      <c r="R156" s="149">
        <f>Q156*H156</f>
        <v>0</v>
      </c>
      <c r="S156" s="149">
        <v>2.98E-3</v>
      </c>
      <c r="T156" s="150">
        <f>S156*H156</f>
        <v>7.5125800000000006E-2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86</v>
      </c>
      <c r="BK156" s="152">
        <f>ROUND(I156*H156,2)</f>
        <v>0</v>
      </c>
      <c r="BL156" s="13" t="s">
        <v>378</v>
      </c>
      <c r="BM156" s="151" t="s">
        <v>4057</v>
      </c>
    </row>
    <row r="157" spans="2:65" s="11" customFormat="1" ht="22.9" customHeight="1">
      <c r="B157" s="127"/>
      <c r="D157" s="128" t="s">
        <v>73</v>
      </c>
      <c r="E157" s="137" t="s">
        <v>546</v>
      </c>
      <c r="F157" s="137" t="s">
        <v>547</v>
      </c>
      <c r="I157" s="130"/>
      <c r="J157" s="138">
        <f>BK157</f>
        <v>0</v>
      </c>
      <c r="L157" s="127"/>
      <c r="M157" s="132"/>
      <c r="P157" s="133">
        <f>SUM(P158:P160)</f>
        <v>0</v>
      </c>
      <c r="R157" s="133">
        <f>SUM(R158:R160)</f>
        <v>4.6581000000000004E-2</v>
      </c>
      <c r="T157" s="134">
        <f>SUM(T158:T160)</f>
        <v>5.2697399999999996</v>
      </c>
      <c r="AR157" s="128" t="s">
        <v>86</v>
      </c>
      <c r="AT157" s="135" t="s">
        <v>73</v>
      </c>
      <c r="AU157" s="135" t="s">
        <v>81</v>
      </c>
      <c r="AY157" s="128" t="s">
        <v>314</v>
      </c>
      <c r="BK157" s="136">
        <f>SUM(BK158:BK160)</f>
        <v>0</v>
      </c>
    </row>
    <row r="158" spans="2:65" s="1" customFormat="1" ht="37.9" customHeight="1">
      <c r="B158" s="28"/>
      <c r="C158" s="139" t="s">
        <v>7</v>
      </c>
      <c r="D158" s="139" t="s">
        <v>316</v>
      </c>
      <c r="E158" s="140" t="s">
        <v>3602</v>
      </c>
      <c r="F158" s="141" t="s">
        <v>3603</v>
      </c>
      <c r="G158" s="142" t="s">
        <v>340</v>
      </c>
      <c r="H158" s="143">
        <v>248.09</v>
      </c>
      <c r="I158" s="144"/>
      <c r="J158" s="145">
        <f>ROUND(I158*H158,2)</f>
        <v>0</v>
      </c>
      <c r="K158" s="146"/>
      <c r="L158" s="28"/>
      <c r="M158" s="147" t="s">
        <v>1</v>
      </c>
      <c r="N158" s="148" t="s">
        <v>40</v>
      </c>
      <c r="P158" s="149">
        <f>O158*H158</f>
        <v>0</v>
      </c>
      <c r="Q158" s="149">
        <v>0</v>
      </c>
      <c r="R158" s="149">
        <f>Q158*H158</f>
        <v>0</v>
      </c>
      <c r="S158" s="149">
        <v>1.4999999999999999E-2</v>
      </c>
      <c r="T158" s="150">
        <f>S158*H158</f>
        <v>3.7213499999999997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86</v>
      </c>
      <c r="BK158" s="152">
        <f>ROUND(I158*H158,2)</f>
        <v>0</v>
      </c>
      <c r="BL158" s="13" t="s">
        <v>378</v>
      </c>
      <c r="BM158" s="151" t="s">
        <v>4058</v>
      </c>
    </row>
    <row r="159" spans="2:65" s="1" customFormat="1" ht="24.2" customHeight="1">
      <c r="B159" s="28"/>
      <c r="C159" s="139" t="s">
        <v>398</v>
      </c>
      <c r="D159" s="139" t="s">
        <v>316</v>
      </c>
      <c r="E159" s="140" t="s">
        <v>2393</v>
      </c>
      <c r="F159" s="141" t="s">
        <v>2394</v>
      </c>
      <c r="G159" s="142" t="s">
        <v>340</v>
      </c>
      <c r="H159" s="143">
        <v>88.11</v>
      </c>
      <c r="I159" s="144"/>
      <c r="J159" s="145">
        <f>ROUND(I159*H159,2)</f>
        <v>0</v>
      </c>
      <c r="K159" s="146"/>
      <c r="L159" s="28"/>
      <c r="M159" s="147" t="s">
        <v>1</v>
      </c>
      <c r="N159" s="148" t="s">
        <v>40</v>
      </c>
      <c r="P159" s="149">
        <f>O159*H159</f>
        <v>0</v>
      </c>
      <c r="Q159" s="149">
        <v>0</v>
      </c>
      <c r="R159" s="149">
        <f>Q159*H159</f>
        <v>0</v>
      </c>
      <c r="S159" s="149">
        <v>7.0000000000000001E-3</v>
      </c>
      <c r="T159" s="150">
        <f>S159*H159</f>
        <v>0.61677000000000004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86</v>
      </c>
      <c r="BK159" s="152">
        <f>ROUND(I159*H159,2)</f>
        <v>0</v>
      </c>
      <c r="BL159" s="13" t="s">
        <v>378</v>
      </c>
      <c r="BM159" s="151" t="s">
        <v>4059</v>
      </c>
    </row>
    <row r="160" spans="2:65" s="1" customFormat="1" ht="33" customHeight="1">
      <c r="B160" s="28"/>
      <c r="C160" s="139" t="s">
        <v>402</v>
      </c>
      <c r="D160" s="139" t="s">
        <v>316</v>
      </c>
      <c r="E160" s="140" t="s">
        <v>3086</v>
      </c>
      <c r="F160" s="141" t="s">
        <v>3087</v>
      </c>
      <c r="G160" s="142" t="s">
        <v>555</v>
      </c>
      <c r="H160" s="143">
        <v>931.62</v>
      </c>
      <c r="I160" s="144"/>
      <c r="J160" s="145">
        <f>ROUND(I160*H160,2)</f>
        <v>0</v>
      </c>
      <c r="K160" s="146"/>
      <c r="L160" s="28"/>
      <c r="M160" s="153" t="s">
        <v>1</v>
      </c>
      <c r="N160" s="154" t="s">
        <v>40</v>
      </c>
      <c r="O160" s="155"/>
      <c r="P160" s="156">
        <f>O160*H160</f>
        <v>0</v>
      </c>
      <c r="Q160" s="156">
        <v>5.0000000000000002E-5</v>
      </c>
      <c r="R160" s="156">
        <f>Q160*H160</f>
        <v>4.6581000000000004E-2</v>
      </c>
      <c r="S160" s="156">
        <v>1E-3</v>
      </c>
      <c r="T160" s="157">
        <f>S160*H160</f>
        <v>0.93162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378</v>
      </c>
      <c r="BM160" s="151" t="s">
        <v>4060</v>
      </c>
    </row>
    <row r="161" spans="2:12" s="1" customFormat="1" ht="6.95" customHeight="1">
      <c r="B161" s="43"/>
      <c r="C161" s="44"/>
      <c r="D161" s="44"/>
      <c r="E161" s="44"/>
      <c r="F161" s="44"/>
      <c r="G161" s="44"/>
      <c r="H161" s="44"/>
      <c r="I161" s="44"/>
      <c r="J161" s="44"/>
      <c r="K161" s="44"/>
      <c r="L161" s="28"/>
    </row>
  </sheetData>
  <sheetProtection algorithmName="SHA-512" hashValue="snsX9aXA4zOH4GWt9kzwybVi6KyORG2gVQ52uMmv5b5qflSNKosUhGFyN84QsyvzeYz6J3+A6Ouc+2RIJ+R1dw==" saltValue="FhRkdWVb5Hquzo86uJiOohw6aeY+oujB9Hx87IZLApICvw0giMO2aeJ3gHIUW5z/iB975O/6j9wBfEkTqO4sRg==" spinCount="100000" sheet="1" objects="1" scenarios="1" formatColumns="0" formatRows="0" autoFilter="0"/>
  <autoFilter ref="C130:K160" xr:uid="{00000000-0009-0000-0000-000027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2:BM16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214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4035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4061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ROUND(J132,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ROUND((SUM(BE132:BE162)),  2)</f>
        <v>0</v>
      </c>
      <c r="G37" s="96"/>
      <c r="H37" s="96"/>
      <c r="I37" s="97">
        <v>0.2</v>
      </c>
      <c r="J37" s="95">
        <f>ROUND(((SUM(BE132:BE162))*I37),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ROUND((SUM(BF132:BF162)),  2)</f>
        <v>0</v>
      </c>
      <c r="G38" s="96"/>
      <c r="H38" s="96"/>
      <c r="I38" s="97">
        <v>0.2</v>
      </c>
      <c r="J38" s="95">
        <f>ROUND(((SUM(BF132:BF162))*I38),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ROUND((SUM(BG132:BG162)),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ROUND((SUM(BH132:BH162)),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ROUND((SUM(BI132:BI162)),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4035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SO.105_ASR2 - Fasáda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J132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J141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J143</f>
        <v>0</v>
      </c>
      <c r="L105" s="110"/>
    </row>
    <row r="106" spans="2:47" s="9" customFormat="1" ht="19.899999999999999" hidden="1" customHeight="1">
      <c r="B106" s="114"/>
      <c r="D106" s="115" t="s">
        <v>293</v>
      </c>
      <c r="E106" s="116"/>
      <c r="F106" s="116"/>
      <c r="G106" s="116"/>
      <c r="H106" s="116"/>
      <c r="I106" s="116"/>
      <c r="J106" s="117">
        <f>J144</f>
        <v>0</v>
      </c>
      <c r="L106" s="114"/>
    </row>
    <row r="107" spans="2:47" s="9" customFormat="1" ht="19.899999999999999" hidden="1" customHeight="1">
      <c r="B107" s="114"/>
      <c r="D107" s="115" t="s">
        <v>580</v>
      </c>
      <c r="E107" s="116"/>
      <c r="F107" s="116"/>
      <c r="G107" s="116"/>
      <c r="H107" s="116"/>
      <c r="I107" s="116"/>
      <c r="J107" s="117">
        <f>J153</f>
        <v>0</v>
      </c>
      <c r="L107" s="114"/>
    </row>
    <row r="108" spans="2:47" s="9" customFormat="1" ht="19.899999999999999" hidden="1" customHeight="1">
      <c r="B108" s="114"/>
      <c r="D108" s="115" t="s">
        <v>297</v>
      </c>
      <c r="E108" s="116"/>
      <c r="F108" s="116"/>
      <c r="G108" s="116"/>
      <c r="H108" s="116"/>
      <c r="I108" s="116"/>
      <c r="J108" s="117">
        <f>J157</f>
        <v>0</v>
      </c>
      <c r="L108" s="114"/>
    </row>
    <row r="109" spans="2:47" s="1" customFormat="1" ht="21.75" hidden="1" customHeight="1">
      <c r="B109" s="28"/>
      <c r="L109" s="28"/>
    </row>
    <row r="110" spans="2:47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47" hidden="1"/>
    <row r="112" spans="2:47" hidden="1"/>
    <row r="113" spans="2:12" hidden="1"/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300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301" t="str">
        <f>E7</f>
        <v>Rozšírenie kapacít MŠ Oštepová 1, Košice</v>
      </c>
      <c r="F118" s="302"/>
      <c r="G118" s="302"/>
      <c r="H118" s="302"/>
      <c r="L118" s="28"/>
    </row>
    <row r="119" spans="2:12" ht="12" customHeight="1">
      <c r="B119" s="16"/>
      <c r="C119" s="23" t="s">
        <v>277</v>
      </c>
      <c r="L119" s="16"/>
    </row>
    <row r="120" spans="2:12" ht="16.5" customHeight="1">
      <c r="B120" s="16"/>
      <c r="E120" s="301" t="s">
        <v>278</v>
      </c>
      <c r="F120" s="265"/>
      <c r="G120" s="265"/>
      <c r="H120" s="265"/>
      <c r="L120" s="16"/>
    </row>
    <row r="121" spans="2:12" ht="12" customHeight="1">
      <c r="B121" s="16"/>
      <c r="C121" s="23" t="s">
        <v>279</v>
      </c>
      <c r="L121" s="16"/>
    </row>
    <row r="122" spans="2:12" s="1" customFormat="1" ht="16.5" customHeight="1">
      <c r="B122" s="28"/>
      <c r="E122" s="271" t="s">
        <v>4035</v>
      </c>
      <c r="F122" s="303"/>
      <c r="G122" s="303"/>
      <c r="H122" s="303"/>
      <c r="L122" s="28"/>
    </row>
    <row r="123" spans="2:12" s="1" customFormat="1" ht="12" customHeight="1">
      <c r="B123" s="28"/>
      <c r="C123" s="23" t="s">
        <v>281</v>
      </c>
      <c r="L123" s="28"/>
    </row>
    <row r="124" spans="2:12" s="1" customFormat="1" ht="16.5" customHeight="1">
      <c r="B124" s="28"/>
      <c r="E124" s="289" t="str">
        <f>E13</f>
        <v>SO.105_ASR2 - Fasáda</v>
      </c>
      <c r="F124" s="303"/>
      <c r="G124" s="303"/>
      <c r="H124" s="303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Oštepová 1, Košice</v>
      </c>
      <c r="I126" s="23" t="s">
        <v>21</v>
      </c>
      <c r="J126" s="51" t="str">
        <f>IF(J16="","",J16)</f>
        <v>15. 6. 2022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23</v>
      </c>
      <c r="F128" s="21" t="str">
        <f>E19</f>
        <v>Mesto Košice</v>
      </c>
      <c r="I128" s="23" t="s">
        <v>29</v>
      </c>
      <c r="J128" s="26" t="str">
        <f>E25</f>
        <v xml:space="preserve"> </v>
      </c>
      <c r="L128" s="28"/>
    </row>
    <row r="129" spans="2:65" s="1" customFormat="1" ht="15.2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 xml:space="preserve"> 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301</v>
      </c>
      <c r="D131" s="120" t="s">
        <v>59</v>
      </c>
      <c r="E131" s="120" t="s">
        <v>55</v>
      </c>
      <c r="F131" s="120" t="s">
        <v>56</v>
      </c>
      <c r="G131" s="120" t="s">
        <v>302</v>
      </c>
      <c r="H131" s="120" t="s">
        <v>303</v>
      </c>
      <c r="I131" s="120" t="s">
        <v>304</v>
      </c>
      <c r="J131" s="121" t="s">
        <v>285</v>
      </c>
      <c r="K131" s="122" t="s">
        <v>305</v>
      </c>
      <c r="L131" s="118"/>
      <c r="M131" s="58" t="s">
        <v>1</v>
      </c>
      <c r="N131" s="59" t="s">
        <v>38</v>
      </c>
      <c r="O131" s="59" t="s">
        <v>306</v>
      </c>
      <c r="P131" s="59" t="s">
        <v>307</v>
      </c>
      <c r="Q131" s="59" t="s">
        <v>308</v>
      </c>
      <c r="R131" s="59" t="s">
        <v>309</v>
      </c>
      <c r="S131" s="59" t="s">
        <v>310</v>
      </c>
      <c r="T131" s="60" t="s">
        <v>311</v>
      </c>
    </row>
    <row r="132" spans="2:65" s="1" customFormat="1" ht="22.9" customHeight="1">
      <c r="B132" s="28"/>
      <c r="C132" s="63" t="s">
        <v>286</v>
      </c>
      <c r="J132" s="123">
        <f>BK132</f>
        <v>0</v>
      </c>
      <c r="L132" s="28"/>
      <c r="M132" s="61"/>
      <c r="N132" s="52"/>
      <c r="O132" s="52"/>
      <c r="P132" s="124">
        <f>P133+P143</f>
        <v>0</v>
      </c>
      <c r="Q132" s="52"/>
      <c r="R132" s="124">
        <f>R133+R143</f>
        <v>2.8787719600000004</v>
      </c>
      <c r="S132" s="52"/>
      <c r="T132" s="125">
        <f>T133+T143</f>
        <v>0</v>
      </c>
      <c r="AT132" s="13" t="s">
        <v>73</v>
      </c>
      <c r="AU132" s="13" t="s">
        <v>287</v>
      </c>
      <c r="BK132" s="126">
        <f>BK133+BK143</f>
        <v>0</v>
      </c>
    </row>
    <row r="133" spans="2:65" s="11" customFormat="1" ht="25.9" customHeight="1">
      <c r="B133" s="127"/>
      <c r="D133" s="128" t="s">
        <v>73</v>
      </c>
      <c r="E133" s="129" t="s">
        <v>312</v>
      </c>
      <c r="F133" s="129" t="s">
        <v>313</v>
      </c>
      <c r="I133" s="130"/>
      <c r="J133" s="131">
        <f>BK133</f>
        <v>0</v>
      </c>
      <c r="L133" s="127"/>
      <c r="M133" s="132"/>
      <c r="P133" s="133">
        <f>P134+P139+P141</f>
        <v>0</v>
      </c>
      <c r="R133" s="133">
        <f>R134+R139+R141</f>
        <v>0.50489459999999997</v>
      </c>
      <c r="T133" s="134">
        <f>T134+T139+T141</f>
        <v>0</v>
      </c>
      <c r="AR133" s="128" t="s">
        <v>81</v>
      </c>
      <c r="AT133" s="135" t="s">
        <v>73</v>
      </c>
      <c r="AU133" s="135" t="s">
        <v>74</v>
      </c>
      <c r="AY133" s="128" t="s">
        <v>314</v>
      </c>
      <c r="BK133" s="136">
        <f>BK134+BK139+BK141</f>
        <v>0</v>
      </c>
    </row>
    <row r="134" spans="2:65" s="11" customFormat="1" ht="22.9" customHeight="1">
      <c r="B134" s="127"/>
      <c r="D134" s="128" t="s">
        <v>73</v>
      </c>
      <c r="E134" s="137" t="s">
        <v>337</v>
      </c>
      <c r="F134" s="137" t="s">
        <v>586</v>
      </c>
      <c r="I134" s="130"/>
      <c r="J134" s="138">
        <f>BK134</f>
        <v>0</v>
      </c>
      <c r="L134" s="127"/>
      <c r="M134" s="132"/>
      <c r="P134" s="133">
        <f>SUM(P135:P138)</f>
        <v>0</v>
      </c>
      <c r="R134" s="133">
        <f>SUM(R135:R138)</f>
        <v>0.50416939999999999</v>
      </c>
      <c r="T134" s="134">
        <f>SUM(T135:T138)</f>
        <v>0</v>
      </c>
      <c r="AR134" s="128" t="s">
        <v>81</v>
      </c>
      <c r="AT134" s="135" t="s">
        <v>73</v>
      </c>
      <c r="AU134" s="135" t="s">
        <v>81</v>
      </c>
      <c r="AY134" s="128" t="s">
        <v>314</v>
      </c>
      <c r="BK134" s="136">
        <f>SUM(BK135:BK138)</f>
        <v>0</v>
      </c>
    </row>
    <row r="135" spans="2:65" s="1" customFormat="1" ht="24.2" customHeight="1">
      <c r="B135" s="28"/>
      <c r="C135" s="139" t="s">
        <v>81</v>
      </c>
      <c r="D135" s="139" t="s">
        <v>316</v>
      </c>
      <c r="E135" s="140" t="s">
        <v>590</v>
      </c>
      <c r="F135" s="141" t="s">
        <v>591</v>
      </c>
      <c r="G135" s="142" t="s">
        <v>340</v>
      </c>
      <c r="H135" s="143">
        <v>10.73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2.3000000000000001E-4</v>
      </c>
      <c r="R135" s="149">
        <f>Q135*H135</f>
        <v>2.4679000000000003E-3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4062</v>
      </c>
    </row>
    <row r="136" spans="2:65" s="1" customFormat="1" ht="24.2" customHeight="1">
      <c r="B136" s="28"/>
      <c r="C136" s="139" t="s">
        <v>86</v>
      </c>
      <c r="D136" s="139" t="s">
        <v>316</v>
      </c>
      <c r="E136" s="140" t="s">
        <v>593</v>
      </c>
      <c r="F136" s="141" t="s">
        <v>594</v>
      </c>
      <c r="G136" s="142" t="s">
        <v>340</v>
      </c>
      <c r="H136" s="143">
        <v>7.4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6.1799999999999997E-3</v>
      </c>
      <c r="R136" s="149">
        <f>Q136*H136</f>
        <v>4.5732000000000002E-2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4063</v>
      </c>
    </row>
    <row r="137" spans="2:65" s="1" customFormat="1" ht="24.2" customHeight="1">
      <c r="B137" s="28"/>
      <c r="C137" s="139" t="s">
        <v>90</v>
      </c>
      <c r="D137" s="139" t="s">
        <v>316</v>
      </c>
      <c r="E137" s="140" t="s">
        <v>602</v>
      </c>
      <c r="F137" s="141" t="s">
        <v>603</v>
      </c>
      <c r="G137" s="142" t="s">
        <v>340</v>
      </c>
      <c r="H137" s="143">
        <v>18.13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4.15E-3</v>
      </c>
      <c r="R137" s="149">
        <f>Q137*H137</f>
        <v>7.5239500000000001E-2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4064</v>
      </c>
    </row>
    <row r="138" spans="2:65" s="1" customFormat="1" ht="24.2" customHeight="1">
      <c r="B138" s="28"/>
      <c r="C138" s="139" t="s">
        <v>95</v>
      </c>
      <c r="D138" s="139" t="s">
        <v>316</v>
      </c>
      <c r="E138" s="140" t="s">
        <v>611</v>
      </c>
      <c r="F138" s="141" t="s">
        <v>612</v>
      </c>
      <c r="G138" s="142" t="s">
        <v>340</v>
      </c>
      <c r="H138" s="143">
        <v>18.13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2.1000000000000001E-2</v>
      </c>
      <c r="R138" s="149">
        <f>Q138*H138</f>
        <v>0.38073000000000001</v>
      </c>
      <c r="S138" s="149">
        <v>0</v>
      </c>
      <c r="T138" s="150">
        <f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4065</v>
      </c>
    </row>
    <row r="139" spans="2:65" s="11" customFormat="1" ht="22.9" customHeight="1">
      <c r="B139" s="127"/>
      <c r="D139" s="128" t="s">
        <v>73</v>
      </c>
      <c r="E139" s="137" t="s">
        <v>335</v>
      </c>
      <c r="F139" s="137" t="s">
        <v>336</v>
      </c>
      <c r="I139" s="130"/>
      <c r="J139" s="138">
        <f>BK139</f>
        <v>0</v>
      </c>
      <c r="L139" s="127"/>
      <c r="M139" s="132"/>
      <c r="P139" s="133">
        <f>P140</f>
        <v>0</v>
      </c>
      <c r="R139" s="133">
        <f>R140</f>
        <v>7.2520000000000006E-4</v>
      </c>
      <c r="T139" s="134">
        <f>T140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BK140</f>
        <v>0</v>
      </c>
    </row>
    <row r="140" spans="2:65" s="1" customFormat="1" ht="21.75" customHeight="1">
      <c r="B140" s="28"/>
      <c r="C140" s="139" t="s">
        <v>330</v>
      </c>
      <c r="D140" s="139" t="s">
        <v>316</v>
      </c>
      <c r="E140" s="140" t="s">
        <v>614</v>
      </c>
      <c r="F140" s="141" t="s">
        <v>615</v>
      </c>
      <c r="G140" s="142" t="s">
        <v>340</v>
      </c>
      <c r="H140" s="143">
        <v>18.13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4.0000000000000003E-5</v>
      </c>
      <c r="R140" s="149">
        <f>Q140*H140</f>
        <v>7.2520000000000006E-4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4066</v>
      </c>
    </row>
    <row r="141" spans="2:65" s="11" customFormat="1" ht="22.9" customHeight="1">
      <c r="B141" s="127"/>
      <c r="D141" s="128" t="s">
        <v>73</v>
      </c>
      <c r="E141" s="137" t="s">
        <v>502</v>
      </c>
      <c r="F141" s="137" t="s">
        <v>503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81</v>
      </c>
      <c r="AT141" s="135" t="s">
        <v>73</v>
      </c>
      <c r="AU141" s="135" t="s">
        <v>81</v>
      </c>
      <c r="AY141" s="128" t="s">
        <v>314</v>
      </c>
      <c r="BK141" s="136">
        <f>BK142</f>
        <v>0</v>
      </c>
    </row>
    <row r="142" spans="2:65" s="1" customFormat="1" ht="24.2" customHeight="1">
      <c r="B142" s="28"/>
      <c r="C142" s="139" t="s">
        <v>337</v>
      </c>
      <c r="D142" s="139" t="s">
        <v>316</v>
      </c>
      <c r="E142" s="140" t="s">
        <v>3615</v>
      </c>
      <c r="F142" s="141" t="s">
        <v>3616</v>
      </c>
      <c r="G142" s="142" t="s">
        <v>333</v>
      </c>
      <c r="H142" s="143">
        <v>0.505</v>
      </c>
      <c r="I142" s="144"/>
      <c r="J142" s="145">
        <f>ROUND(I142*H142,2)</f>
        <v>0</v>
      </c>
      <c r="K142" s="146"/>
      <c r="L142" s="28"/>
      <c r="M142" s="147" t="s">
        <v>1</v>
      </c>
      <c r="N142" s="148" t="s">
        <v>40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4067</v>
      </c>
    </row>
    <row r="143" spans="2:65" s="11" customFormat="1" ht="25.9" customHeight="1">
      <c r="B143" s="127"/>
      <c r="D143" s="128" t="s">
        <v>73</v>
      </c>
      <c r="E143" s="129" t="s">
        <v>508</v>
      </c>
      <c r="F143" s="129" t="s">
        <v>509</v>
      </c>
      <c r="I143" s="130"/>
      <c r="J143" s="131">
        <f>BK143</f>
        <v>0</v>
      </c>
      <c r="L143" s="127"/>
      <c r="M143" s="132"/>
      <c r="P143" s="133">
        <f>P144+P153+P157</f>
        <v>0</v>
      </c>
      <c r="R143" s="133">
        <f>R144+R153+R157</f>
        <v>2.3738773600000003</v>
      </c>
      <c r="T143" s="134">
        <f>T144+T153+T157</f>
        <v>0</v>
      </c>
      <c r="AR143" s="128" t="s">
        <v>86</v>
      </c>
      <c r="AT143" s="135" t="s">
        <v>73</v>
      </c>
      <c r="AU143" s="135" t="s">
        <v>74</v>
      </c>
      <c r="AY143" s="128" t="s">
        <v>314</v>
      </c>
      <c r="BK143" s="136">
        <f>BK144+BK153+BK157</f>
        <v>0</v>
      </c>
    </row>
    <row r="144" spans="2:65" s="11" customFormat="1" ht="22.9" customHeight="1">
      <c r="B144" s="127"/>
      <c r="D144" s="128" t="s">
        <v>73</v>
      </c>
      <c r="E144" s="137" t="s">
        <v>510</v>
      </c>
      <c r="F144" s="137" t="s">
        <v>511</v>
      </c>
      <c r="I144" s="130"/>
      <c r="J144" s="138">
        <f>BK144</f>
        <v>0</v>
      </c>
      <c r="L144" s="127"/>
      <c r="M144" s="132"/>
      <c r="P144" s="133">
        <f>SUM(P145:P152)</f>
        <v>0</v>
      </c>
      <c r="R144" s="133">
        <f>SUM(R145:R152)</f>
        <v>6.9153599999999996E-2</v>
      </c>
      <c r="T144" s="134">
        <f>SUM(T145:T152)</f>
        <v>0</v>
      </c>
      <c r="AR144" s="128" t="s">
        <v>86</v>
      </c>
      <c r="AT144" s="135" t="s">
        <v>73</v>
      </c>
      <c r="AU144" s="135" t="s">
        <v>81</v>
      </c>
      <c r="AY144" s="128" t="s">
        <v>314</v>
      </c>
      <c r="BK144" s="136">
        <f>SUM(BK145:BK152)</f>
        <v>0</v>
      </c>
    </row>
    <row r="145" spans="2:65" s="1" customFormat="1" ht="24.2" customHeight="1">
      <c r="B145" s="28"/>
      <c r="C145" s="139" t="s">
        <v>342</v>
      </c>
      <c r="D145" s="139" t="s">
        <v>316</v>
      </c>
      <c r="E145" s="140" t="s">
        <v>641</v>
      </c>
      <c r="F145" s="141" t="s">
        <v>642</v>
      </c>
      <c r="G145" s="142" t="s">
        <v>340</v>
      </c>
      <c r="H145" s="143">
        <v>18.13</v>
      </c>
      <c r="I145" s="144"/>
      <c r="J145" s="145">
        <f t="shared" ref="J145:J152" si="0">ROUND(I145*H145,2)</f>
        <v>0</v>
      </c>
      <c r="K145" s="146"/>
      <c r="L145" s="28"/>
      <c r="M145" s="147" t="s">
        <v>1</v>
      </c>
      <c r="N145" s="148" t="s">
        <v>40</v>
      </c>
      <c r="P145" s="149">
        <f t="shared" ref="P145:P152" si="1">O145*H145</f>
        <v>0</v>
      </c>
      <c r="Q145" s="149">
        <v>0</v>
      </c>
      <c r="R145" s="149">
        <f t="shared" ref="R145:R152" si="2">Q145*H145</f>
        <v>0</v>
      </c>
      <c r="S145" s="149">
        <v>0</v>
      </c>
      <c r="T145" s="150">
        <f t="shared" ref="T145:T152" si="3">S145*H145</f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 t="shared" ref="BE145:BE152" si="4">IF(N145="základná",J145,0)</f>
        <v>0</v>
      </c>
      <c r="BF145" s="152">
        <f t="shared" ref="BF145:BF152" si="5">IF(N145="znížená",J145,0)</f>
        <v>0</v>
      </c>
      <c r="BG145" s="152">
        <f t="shared" ref="BG145:BG152" si="6">IF(N145="zákl. prenesená",J145,0)</f>
        <v>0</v>
      </c>
      <c r="BH145" s="152">
        <f t="shared" ref="BH145:BH152" si="7">IF(N145="zníž. prenesená",J145,0)</f>
        <v>0</v>
      </c>
      <c r="BI145" s="152">
        <f t="shared" ref="BI145:BI152" si="8">IF(N145="nulová",J145,0)</f>
        <v>0</v>
      </c>
      <c r="BJ145" s="13" t="s">
        <v>86</v>
      </c>
      <c r="BK145" s="152">
        <f t="shared" ref="BK145:BK152" si="9">ROUND(I145*H145,2)</f>
        <v>0</v>
      </c>
      <c r="BL145" s="13" t="s">
        <v>378</v>
      </c>
      <c r="BM145" s="151" t="s">
        <v>4068</v>
      </c>
    </row>
    <row r="146" spans="2:65" s="1" customFormat="1" ht="24.2" customHeight="1">
      <c r="B146" s="28"/>
      <c r="C146" s="158" t="s">
        <v>346</v>
      </c>
      <c r="D146" s="158" t="s">
        <v>644</v>
      </c>
      <c r="E146" s="159" t="s">
        <v>645</v>
      </c>
      <c r="F146" s="160" t="s">
        <v>646</v>
      </c>
      <c r="G146" s="161" t="s">
        <v>647</v>
      </c>
      <c r="H146" s="162">
        <v>3.8250000000000002</v>
      </c>
      <c r="I146" s="163"/>
      <c r="J146" s="164">
        <f t="shared" si="0"/>
        <v>0</v>
      </c>
      <c r="K146" s="165"/>
      <c r="L146" s="166"/>
      <c r="M146" s="167" t="s">
        <v>1</v>
      </c>
      <c r="N146" s="168" t="s">
        <v>40</v>
      </c>
      <c r="P146" s="149">
        <f t="shared" si="1"/>
        <v>0</v>
      </c>
      <c r="Q146" s="149">
        <v>1E-3</v>
      </c>
      <c r="R146" s="149">
        <f t="shared" si="2"/>
        <v>3.8250000000000003E-3</v>
      </c>
      <c r="S146" s="149">
        <v>0</v>
      </c>
      <c r="T146" s="150">
        <f t="shared" si="3"/>
        <v>0</v>
      </c>
      <c r="AR146" s="151" t="s">
        <v>442</v>
      </c>
      <c r="AT146" s="151" t="s">
        <v>644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4069</v>
      </c>
    </row>
    <row r="147" spans="2:65" s="1" customFormat="1" ht="24.2" customHeight="1">
      <c r="B147" s="28"/>
      <c r="C147" s="139" t="s">
        <v>335</v>
      </c>
      <c r="D147" s="139" t="s">
        <v>316</v>
      </c>
      <c r="E147" s="140" t="s">
        <v>649</v>
      </c>
      <c r="F147" s="141" t="s">
        <v>650</v>
      </c>
      <c r="G147" s="142" t="s">
        <v>340</v>
      </c>
      <c r="H147" s="143">
        <v>10.73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8.0000000000000007E-5</v>
      </c>
      <c r="R147" s="149">
        <f t="shared" si="2"/>
        <v>8.5840000000000016E-4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4070</v>
      </c>
    </row>
    <row r="148" spans="2:65" s="1" customFormat="1" ht="37.9" customHeight="1">
      <c r="B148" s="28"/>
      <c r="C148" s="158" t="s">
        <v>353</v>
      </c>
      <c r="D148" s="158" t="s">
        <v>644</v>
      </c>
      <c r="E148" s="159" t="s">
        <v>652</v>
      </c>
      <c r="F148" s="160" t="s">
        <v>653</v>
      </c>
      <c r="G148" s="161" t="s">
        <v>340</v>
      </c>
      <c r="H148" s="162">
        <v>12.34</v>
      </c>
      <c r="I148" s="163"/>
      <c r="J148" s="164">
        <f t="shared" si="0"/>
        <v>0</v>
      </c>
      <c r="K148" s="165"/>
      <c r="L148" s="166"/>
      <c r="M148" s="167" t="s">
        <v>1</v>
      </c>
      <c r="N148" s="168" t="s">
        <v>40</v>
      </c>
      <c r="P148" s="149">
        <f t="shared" si="1"/>
        <v>0</v>
      </c>
      <c r="Q148" s="149">
        <v>2E-3</v>
      </c>
      <c r="R148" s="149">
        <f t="shared" si="2"/>
        <v>2.4680000000000001E-2</v>
      </c>
      <c r="S148" s="149">
        <v>0</v>
      </c>
      <c r="T148" s="150">
        <f t="shared" si="3"/>
        <v>0</v>
      </c>
      <c r="AR148" s="151" t="s">
        <v>442</v>
      </c>
      <c r="AT148" s="151" t="s">
        <v>644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378</v>
      </c>
      <c r="BM148" s="151" t="s">
        <v>4071</v>
      </c>
    </row>
    <row r="149" spans="2:65" s="1" customFormat="1" ht="16.5" customHeight="1">
      <c r="B149" s="28"/>
      <c r="C149" s="158" t="s">
        <v>357</v>
      </c>
      <c r="D149" s="158" t="s">
        <v>644</v>
      </c>
      <c r="E149" s="159" t="s">
        <v>655</v>
      </c>
      <c r="F149" s="160" t="s">
        <v>656</v>
      </c>
      <c r="G149" s="161" t="s">
        <v>396</v>
      </c>
      <c r="H149" s="162">
        <v>20</v>
      </c>
      <c r="I149" s="163"/>
      <c r="J149" s="164">
        <f t="shared" si="0"/>
        <v>0</v>
      </c>
      <c r="K149" s="165"/>
      <c r="L149" s="166"/>
      <c r="M149" s="167" t="s">
        <v>1</v>
      </c>
      <c r="N149" s="168" t="s">
        <v>40</v>
      </c>
      <c r="P149" s="149">
        <f t="shared" si="1"/>
        <v>0</v>
      </c>
      <c r="Q149" s="149">
        <v>1.5E-3</v>
      </c>
      <c r="R149" s="149">
        <f t="shared" si="2"/>
        <v>0.03</v>
      </c>
      <c r="S149" s="149">
        <v>0</v>
      </c>
      <c r="T149" s="150">
        <f t="shared" si="3"/>
        <v>0</v>
      </c>
      <c r="AR149" s="151" t="s">
        <v>442</v>
      </c>
      <c r="AT149" s="151" t="s">
        <v>644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378</v>
      </c>
      <c r="BM149" s="151" t="s">
        <v>4072</v>
      </c>
    </row>
    <row r="150" spans="2:65" s="1" customFormat="1" ht="24.2" customHeight="1">
      <c r="B150" s="28"/>
      <c r="C150" s="139" t="s">
        <v>361</v>
      </c>
      <c r="D150" s="139" t="s">
        <v>316</v>
      </c>
      <c r="E150" s="140" t="s">
        <v>658</v>
      </c>
      <c r="F150" s="141" t="s">
        <v>659</v>
      </c>
      <c r="G150" s="142" t="s">
        <v>340</v>
      </c>
      <c r="H150" s="143">
        <v>18.13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5.4000000000000001E-4</v>
      </c>
      <c r="R150" s="149">
        <f t="shared" si="2"/>
        <v>9.7901999999999989E-3</v>
      </c>
      <c r="S150" s="149">
        <v>0</v>
      </c>
      <c r="T150" s="150">
        <f t="shared" si="3"/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378</v>
      </c>
      <c r="BM150" s="151" t="s">
        <v>4073</v>
      </c>
    </row>
    <row r="151" spans="2:65" s="1" customFormat="1" ht="24.2" customHeight="1">
      <c r="B151" s="28"/>
      <c r="C151" s="158" t="s">
        <v>365</v>
      </c>
      <c r="D151" s="158" t="s">
        <v>644</v>
      </c>
      <c r="E151" s="159" t="s">
        <v>661</v>
      </c>
      <c r="F151" s="160" t="s">
        <v>662</v>
      </c>
      <c r="G151" s="161" t="s">
        <v>340</v>
      </c>
      <c r="H151" s="162">
        <v>21.756</v>
      </c>
      <c r="I151" s="163"/>
      <c r="J151" s="164">
        <f t="shared" si="0"/>
        <v>0</v>
      </c>
      <c r="K151" s="165"/>
      <c r="L151" s="166"/>
      <c r="M151" s="167" t="s">
        <v>1</v>
      </c>
      <c r="N151" s="168" t="s">
        <v>40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378</v>
      </c>
      <c r="BM151" s="151" t="s">
        <v>4074</v>
      </c>
    </row>
    <row r="152" spans="2:65" s="1" customFormat="1" ht="24.2" customHeight="1">
      <c r="B152" s="28"/>
      <c r="C152" s="139" t="s">
        <v>369</v>
      </c>
      <c r="D152" s="139" t="s">
        <v>316</v>
      </c>
      <c r="E152" s="140" t="s">
        <v>664</v>
      </c>
      <c r="F152" s="141" t="s">
        <v>665</v>
      </c>
      <c r="G152" s="142" t="s">
        <v>333</v>
      </c>
      <c r="H152" s="143">
        <v>6.9000000000000006E-2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4075</v>
      </c>
    </row>
    <row r="153" spans="2:65" s="11" customFormat="1" ht="22.9" customHeight="1">
      <c r="B153" s="127"/>
      <c r="D153" s="128" t="s">
        <v>73</v>
      </c>
      <c r="E153" s="137" t="s">
        <v>667</v>
      </c>
      <c r="F153" s="137" t="s">
        <v>668</v>
      </c>
      <c r="I153" s="130"/>
      <c r="J153" s="138">
        <f>BK153</f>
        <v>0</v>
      </c>
      <c r="L153" s="127"/>
      <c r="M153" s="132"/>
      <c r="P153" s="133">
        <f>SUM(P154:P156)</f>
        <v>0</v>
      </c>
      <c r="R153" s="133">
        <f>SUM(R154:R156)</f>
        <v>7.901169999999999E-2</v>
      </c>
      <c r="T153" s="134">
        <f>SUM(T154:T156)</f>
        <v>0</v>
      </c>
      <c r="AR153" s="128" t="s">
        <v>86</v>
      </c>
      <c r="AT153" s="135" t="s">
        <v>73</v>
      </c>
      <c r="AU153" s="135" t="s">
        <v>81</v>
      </c>
      <c r="AY153" s="128" t="s">
        <v>314</v>
      </c>
      <c r="BK153" s="136">
        <f>SUM(BK154:BK156)</f>
        <v>0</v>
      </c>
    </row>
    <row r="154" spans="2:65" s="1" customFormat="1" ht="24.2" customHeight="1">
      <c r="B154" s="28"/>
      <c r="C154" s="139" t="s">
        <v>373</v>
      </c>
      <c r="D154" s="139" t="s">
        <v>316</v>
      </c>
      <c r="E154" s="140" t="s">
        <v>669</v>
      </c>
      <c r="F154" s="141" t="s">
        <v>670</v>
      </c>
      <c r="G154" s="142" t="s">
        <v>340</v>
      </c>
      <c r="H154" s="143">
        <v>18.13</v>
      </c>
      <c r="I154" s="144"/>
      <c r="J154" s="145">
        <f>ROUND(I154*H154,2)</f>
        <v>0</v>
      </c>
      <c r="K154" s="146"/>
      <c r="L154" s="28"/>
      <c r="M154" s="147" t="s">
        <v>1</v>
      </c>
      <c r="N154" s="148" t="s">
        <v>40</v>
      </c>
      <c r="P154" s="149">
        <f>O154*H154</f>
        <v>0</v>
      </c>
      <c r="Q154" s="149">
        <v>1.4E-3</v>
      </c>
      <c r="R154" s="149">
        <f>Q154*H154</f>
        <v>2.5381999999999998E-2</v>
      </c>
      <c r="S154" s="149">
        <v>0</v>
      </c>
      <c r="T154" s="150">
        <f>S154*H154</f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86</v>
      </c>
      <c r="BK154" s="152">
        <f>ROUND(I154*H154,2)</f>
        <v>0</v>
      </c>
      <c r="BL154" s="13" t="s">
        <v>378</v>
      </c>
      <c r="BM154" s="151" t="s">
        <v>4076</v>
      </c>
    </row>
    <row r="155" spans="2:65" s="1" customFormat="1" ht="24.2" customHeight="1">
      <c r="B155" s="28"/>
      <c r="C155" s="158" t="s">
        <v>378</v>
      </c>
      <c r="D155" s="158" t="s">
        <v>644</v>
      </c>
      <c r="E155" s="159" t="s">
        <v>3627</v>
      </c>
      <c r="F155" s="160" t="s">
        <v>3628</v>
      </c>
      <c r="G155" s="161" t="s">
        <v>340</v>
      </c>
      <c r="H155" s="162">
        <v>18.492999999999999</v>
      </c>
      <c r="I155" s="163"/>
      <c r="J155" s="164">
        <f>ROUND(I155*H155,2)</f>
        <v>0</v>
      </c>
      <c r="K155" s="165"/>
      <c r="L155" s="166"/>
      <c r="M155" s="167" t="s">
        <v>1</v>
      </c>
      <c r="N155" s="168" t="s">
        <v>40</v>
      </c>
      <c r="P155" s="149">
        <f>O155*H155</f>
        <v>0</v>
      </c>
      <c r="Q155" s="149">
        <v>2.8999999999999998E-3</v>
      </c>
      <c r="R155" s="149">
        <f>Q155*H155</f>
        <v>5.3629699999999995E-2</v>
      </c>
      <c r="S155" s="149">
        <v>0</v>
      </c>
      <c r="T155" s="150">
        <f>S155*H155</f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>IF(N155="základná",J155,0)</f>
        <v>0</v>
      </c>
      <c r="BF155" s="152">
        <f>IF(N155="znížená",J155,0)</f>
        <v>0</v>
      </c>
      <c r="BG155" s="152">
        <f>IF(N155="zákl. prenesená",J155,0)</f>
        <v>0</v>
      </c>
      <c r="BH155" s="152">
        <f>IF(N155="zníž. prenesená",J155,0)</f>
        <v>0</v>
      </c>
      <c r="BI155" s="152">
        <f>IF(N155="nulová",J155,0)</f>
        <v>0</v>
      </c>
      <c r="BJ155" s="13" t="s">
        <v>86</v>
      </c>
      <c r="BK155" s="152">
        <f>ROUND(I155*H155,2)</f>
        <v>0</v>
      </c>
      <c r="BL155" s="13" t="s">
        <v>378</v>
      </c>
      <c r="BM155" s="151" t="s">
        <v>4077</v>
      </c>
    </row>
    <row r="156" spans="2:65" s="1" customFormat="1" ht="24.2" customHeight="1">
      <c r="B156" s="28"/>
      <c r="C156" s="139" t="s">
        <v>382</v>
      </c>
      <c r="D156" s="139" t="s">
        <v>316</v>
      </c>
      <c r="E156" s="140" t="s">
        <v>678</v>
      </c>
      <c r="F156" s="141" t="s">
        <v>679</v>
      </c>
      <c r="G156" s="142" t="s">
        <v>333</v>
      </c>
      <c r="H156" s="143">
        <v>7.9000000000000001E-2</v>
      </c>
      <c r="I156" s="144"/>
      <c r="J156" s="145">
        <f>ROUND(I156*H156,2)</f>
        <v>0</v>
      </c>
      <c r="K156" s="146"/>
      <c r="L156" s="28"/>
      <c r="M156" s="147" t="s">
        <v>1</v>
      </c>
      <c r="N156" s="148" t="s">
        <v>40</v>
      </c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86</v>
      </c>
      <c r="BK156" s="152">
        <f>ROUND(I156*H156,2)</f>
        <v>0</v>
      </c>
      <c r="BL156" s="13" t="s">
        <v>378</v>
      </c>
      <c r="BM156" s="151" t="s">
        <v>4078</v>
      </c>
    </row>
    <row r="157" spans="2:65" s="11" customFormat="1" ht="22.9" customHeight="1">
      <c r="B157" s="127"/>
      <c r="D157" s="128" t="s">
        <v>73</v>
      </c>
      <c r="E157" s="137" t="s">
        <v>546</v>
      </c>
      <c r="F157" s="137" t="s">
        <v>547</v>
      </c>
      <c r="I157" s="130"/>
      <c r="J157" s="138">
        <f>BK157</f>
        <v>0</v>
      </c>
      <c r="L157" s="127"/>
      <c r="M157" s="132"/>
      <c r="P157" s="133">
        <f>SUM(P158:P162)</f>
        <v>0</v>
      </c>
      <c r="R157" s="133">
        <f>SUM(R158:R162)</f>
        <v>2.2257120600000002</v>
      </c>
      <c r="T157" s="134">
        <f>SUM(T158:T162)</f>
        <v>0</v>
      </c>
      <c r="AR157" s="128" t="s">
        <v>86</v>
      </c>
      <c r="AT157" s="135" t="s">
        <v>73</v>
      </c>
      <c r="AU157" s="135" t="s">
        <v>81</v>
      </c>
      <c r="AY157" s="128" t="s">
        <v>314</v>
      </c>
      <c r="BK157" s="136">
        <f>SUM(BK158:BK162)</f>
        <v>0</v>
      </c>
    </row>
    <row r="158" spans="2:65" s="1" customFormat="1" ht="33" customHeight="1">
      <c r="B158" s="28"/>
      <c r="C158" s="139" t="s">
        <v>386</v>
      </c>
      <c r="D158" s="139" t="s">
        <v>316</v>
      </c>
      <c r="E158" s="140" t="s">
        <v>3637</v>
      </c>
      <c r="F158" s="141" t="s">
        <v>3638</v>
      </c>
      <c r="G158" s="142" t="s">
        <v>340</v>
      </c>
      <c r="H158" s="143">
        <v>162.36000000000001</v>
      </c>
      <c r="I158" s="144"/>
      <c r="J158" s="145">
        <f>ROUND(I158*H158,2)</f>
        <v>0</v>
      </c>
      <c r="K158" s="146"/>
      <c r="L158" s="28"/>
      <c r="M158" s="147" t="s">
        <v>1</v>
      </c>
      <c r="N158" s="148" t="s">
        <v>40</v>
      </c>
      <c r="P158" s="149">
        <f>O158*H158</f>
        <v>0</v>
      </c>
      <c r="Q158" s="149">
        <v>2.0000000000000001E-4</v>
      </c>
      <c r="R158" s="149">
        <f>Q158*H158</f>
        <v>3.2472000000000001E-2</v>
      </c>
      <c r="S158" s="149">
        <v>0</v>
      </c>
      <c r="T158" s="150">
        <f>S158*H158</f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86</v>
      </c>
      <c r="BK158" s="152">
        <f>ROUND(I158*H158,2)</f>
        <v>0</v>
      </c>
      <c r="BL158" s="13" t="s">
        <v>378</v>
      </c>
      <c r="BM158" s="151" t="s">
        <v>4079</v>
      </c>
    </row>
    <row r="159" spans="2:65" s="1" customFormat="1" ht="24.2" customHeight="1">
      <c r="B159" s="28"/>
      <c r="C159" s="158" t="s">
        <v>390</v>
      </c>
      <c r="D159" s="158" t="s">
        <v>644</v>
      </c>
      <c r="E159" s="159" t="s">
        <v>3640</v>
      </c>
      <c r="F159" s="160" t="s">
        <v>3641</v>
      </c>
      <c r="G159" s="161" t="s">
        <v>340</v>
      </c>
      <c r="H159" s="162">
        <v>170.47800000000001</v>
      </c>
      <c r="I159" s="163"/>
      <c r="J159" s="164">
        <f>ROUND(I159*H159,2)</f>
        <v>0</v>
      </c>
      <c r="K159" s="165"/>
      <c r="L159" s="166"/>
      <c r="M159" s="167" t="s">
        <v>1</v>
      </c>
      <c r="N159" s="168" t="s">
        <v>40</v>
      </c>
      <c r="P159" s="149">
        <f>O159*H159</f>
        <v>0</v>
      </c>
      <c r="Q159" s="149">
        <v>1.077E-2</v>
      </c>
      <c r="R159" s="149">
        <f>Q159*H159</f>
        <v>1.8360480600000002</v>
      </c>
      <c r="S159" s="149">
        <v>0</v>
      </c>
      <c r="T159" s="150">
        <f>S159*H159</f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86</v>
      </c>
      <c r="BK159" s="152">
        <f>ROUND(I159*H159,2)</f>
        <v>0</v>
      </c>
      <c r="BL159" s="13" t="s">
        <v>378</v>
      </c>
      <c r="BM159" s="151" t="s">
        <v>4080</v>
      </c>
    </row>
    <row r="160" spans="2:65" s="1" customFormat="1" ht="37.9" customHeight="1">
      <c r="B160" s="28"/>
      <c r="C160" s="139" t="s">
        <v>7</v>
      </c>
      <c r="D160" s="139" t="s">
        <v>316</v>
      </c>
      <c r="E160" s="140" t="s">
        <v>3643</v>
      </c>
      <c r="F160" s="141" t="s">
        <v>3644</v>
      </c>
      <c r="G160" s="142" t="s">
        <v>340</v>
      </c>
      <c r="H160" s="143">
        <v>162.36000000000001</v>
      </c>
      <c r="I160" s="144"/>
      <c r="J160" s="145">
        <f>ROUND(I160*H160,2)</f>
        <v>0</v>
      </c>
      <c r="K160" s="146"/>
      <c r="L160" s="28"/>
      <c r="M160" s="147" t="s">
        <v>1</v>
      </c>
      <c r="N160" s="148" t="s">
        <v>40</v>
      </c>
      <c r="P160" s="149">
        <f>O160*H160</f>
        <v>0</v>
      </c>
      <c r="Q160" s="149">
        <v>2.0000000000000001E-4</v>
      </c>
      <c r="R160" s="149">
        <f>Q160*H160</f>
        <v>3.2472000000000001E-2</v>
      </c>
      <c r="S160" s="149">
        <v>0</v>
      </c>
      <c r="T160" s="150">
        <f>S160*H160</f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378</v>
      </c>
      <c r="BM160" s="151" t="s">
        <v>4081</v>
      </c>
    </row>
    <row r="161" spans="2:65" s="1" customFormat="1" ht="24.2" customHeight="1">
      <c r="B161" s="28"/>
      <c r="C161" s="158" t="s">
        <v>398</v>
      </c>
      <c r="D161" s="158" t="s">
        <v>644</v>
      </c>
      <c r="E161" s="159" t="s">
        <v>3646</v>
      </c>
      <c r="F161" s="160" t="s">
        <v>4082</v>
      </c>
      <c r="G161" s="161" t="s">
        <v>340</v>
      </c>
      <c r="H161" s="162">
        <v>162.36000000000001</v>
      </c>
      <c r="I161" s="163"/>
      <c r="J161" s="164">
        <f>ROUND(I161*H161,2)</f>
        <v>0</v>
      </c>
      <c r="K161" s="165"/>
      <c r="L161" s="166"/>
      <c r="M161" s="167" t="s">
        <v>1</v>
      </c>
      <c r="N161" s="168" t="s">
        <v>40</v>
      </c>
      <c r="P161" s="149">
        <f>O161*H161</f>
        <v>0</v>
      </c>
      <c r="Q161" s="149">
        <v>2E-3</v>
      </c>
      <c r="R161" s="149">
        <f>Q161*H161</f>
        <v>0.32472000000000001</v>
      </c>
      <c r="S161" s="149">
        <v>0</v>
      </c>
      <c r="T161" s="150">
        <f>S161*H161</f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3" t="s">
        <v>86</v>
      </c>
      <c r="BK161" s="152">
        <f>ROUND(I161*H161,2)</f>
        <v>0</v>
      </c>
      <c r="BL161" s="13" t="s">
        <v>378</v>
      </c>
      <c r="BM161" s="151" t="s">
        <v>4083</v>
      </c>
    </row>
    <row r="162" spans="2:65" s="1" customFormat="1" ht="24.2" customHeight="1">
      <c r="B162" s="28"/>
      <c r="C162" s="139" t="s">
        <v>402</v>
      </c>
      <c r="D162" s="139" t="s">
        <v>316</v>
      </c>
      <c r="E162" s="140" t="s">
        <v>1003</v>
      </c>
      <c r="F162" s="141" t="s">
        <v>1004</v>
      </c>
      <c r="G162" s="142" t="s">
        <v>333</v>
      </c>
      <c r="H162" s="143">
        <v>2.226</v>
      </c>
      <c r="I162" s="144"/>
      <c r="J162" s="145">
        <f>ROUND(I162*H162,2)</f>
        <v>0</v>
      </c>
      <c r="K162" s="146"/>
      <c r="L162" s="28"/>
      <c r="M162" s="153" t="s">
        <v>1</v>
      </c>
      <c r="N162" s="154" t="s">
        <v>40</v>
      </c>
      <c r="O162" s="155"/>
      <c r="P162" s="156">
        <f>O162*H162</f>
        <v>0</v>
      </c>
      <c r="Q162" s="156">
        <v>0</v>
      </c>
      <c r="R162" s="156">
        <f>Q162*H162</f>
        <v>0</v>
      </c>
      <c r="S162" s="156">
        <v>0</v>
      </c>
      <c r="T162" s="157">
        <f>S162*H162</f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378</v>
      </c>
      <c r="BM162" s="151" t="s">
        <v>4084</v>
      </c>
    </row>
    <row r="163" spans="2:65" s="1" customFormat="1" ht="6.95" customHeight="1">
      <c r="B163" s="43"/>
      <c r="C163" s="44"/>
      <c r="D163" s="44"/>
      <c r="E163" s="44"/>
      <c r="F163" s="44"/>
      <c r="G163" s="44"/>
      <c r="H163" s="44"/>
      <c r="I163" s="44"/>
      <c r="J163" s="44"/>
      <c r="K163" s="44"/>
      <c r="L163" s="28"/>
    </row>
  </sheetData>
  <sheetProtection algorithmName="SHA-512" hashValue="unf1kXImAYbCUR5qhshcwbLbLevi5ajzK1el5IAS9dYGh5mQTv9cOjNz5sk+LQA622ChIozZtkaJKyN9+SV/uw==" saltValue="7AV4kRCGDWE6TB/NH8M8gIUxOma3Q0ZNVFMBiym2eqbLraiA881G+fZnoPjk83ThPQPDVgzf28Q2tx9eoSNErg==" spinCount="100000" sheet="1" objects="1" scenarios="1" formatColumns="0" formatRows="0" autoFilter="0"/>
  <autoFilter ref="C131:K162" xr:uid="{00000000-0009-0000-0000-000028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2:BM17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216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4035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4085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ROUND(J132,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ROUND((SUM(BE132:BE173)),  2)</f>
        <v>0</v>
      </c>
      <c r="G37" s="96"/>
      <c r="H37" s="96"/>
      <c r="I37" s="97">
        <v>0.2</v>
      </c>
      <c r="J37" s="95">
        <f>ROUND(((SUM(BE132:BE173))*I37),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ROUND((SUM(BF132:BF173)),  2)</f>
        <v>0</v>
      </c>
      <c r="G38" s="96"/>
      <c r="H38" s="96"/>
      <c r="I38" s="97">
        <v>0.2</v>
      </c>
      <c r="J38" s="95">
        <f>ROUND(((SUM(BF132:BF173))*I38),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ROUND((SUM(BG132:BG173)),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ROUND((SUM(BH132:BH173)),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ROUND((SUM(BI132:BI173)),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4035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SO.105_ASR3 - Zastrešenie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J132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hidden="1" customHeight="1">
      <c r="B103" s="114"/>
      <c r="D103" s="115" t="s">
        <v>579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J139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J141</f>
        <v>0</v>
      </c>
      <c r="L105" s="110"/>
    </row>
    <row r="106" spans="2:47" s="9" customFormat="1" ht="19.899999999999999" hidden="1" customHeight="1">
      <c r="B106" s="114"/>
      <c r="D106" s="115" t="s">
        <v>694</v>
      </c>
      <c r="E106" s="116"/>
      <c r="F106" s="116"/>
      <c r="G106" s="116"/>
      <c r="H106" s="116"/>
      <c r="I106" s="116"/>
      <c r="J106" s="117">
        <f>J142</f>
        <v>0</v>
      </c>
      <c r="L106" s="114"/>
    </row>
    <row r="107" spans="2:47" s="9" customFormat="1" ht="19.899999999999999" hidden="1" customHeight="1">
      <c r="B107" s="114"/>
      <c r="D107" s="115" t="s">
        <v>580</v>
      </c>
      <c r="E107" s="116"/>
      <c r="F107" s="116"/>
      <c r="G107" s="116"/>
      <c r="H107" s="116"/>
      <c r="I107" s="116"/>
      <c r="J107" s="117">
        <f>J160</f>
        <v>0</v>
      </c>
      <c r="L107" s="114"/>
    </row>
    <row r="108" spans="2:47" s="9" customFormat="1" ht="19.899999999999999" hidden="1" customHeight="1">
      <c r="B108" s="114"/>
      <c r="D108" s="115" t="s">
        <v>295</v>
      </c>
      <c r="E108" s="116"/>
      <c r="F108" s="116"/>
      <c r="G108" s="116"/>
      <c r="H108" s="116"/>
      <c r="I108" s="116"/>
      <c r="J108" s="117">
        <f>J171</f>
        <v>0</v>
      </c>
      <c r="L108" s="114"/>
    </row>
    <row r="109" spans="2:47" s="1" customFormat="1" ht="21.75" hidden="1" customHeight="1">
      <c r="B109" s="28"/>
      <c r="L109" s="28"/>
    </row>
    <row r="110" spans="2:47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47" hidden="1"/>
    <row r="112" spans="2:47" hidden="1"/>
    <row r="113" spans="2:12" hidden="1"/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300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301" t="str">
        <f>E7</f>
        <v>Rozšírenie kapacít MŠ Oštepová 1, Košice</v>
      </c>
      <c r="F118" s="302"/>
      <c r="G118" s="302"/>
      <c r="H118" s="302"/>
      <c r="L118" s="28"/>
    </row>
    <row r="119" spans="2:12" ht="12" customHeight="1">
      <c r="B119" s="16"/>
      <c r="C119" s="23" t="s">
        <v>277</v>
      </c>
      <c r="L119" s="16"/>
    </row>
    <row r="120" spans="2:12" ht="16.5" customHeight="1">
      <c r="B120" s="16"/>
      <c r="E120" s="301" t="s">
        <v>278</v>
      </c>
      <c r="F120" s="265"/>
      <c r="G120" s="265"/>
      <c r="H120" s="265"/>
      <c r="L120" s="16"/>
    </row>
    <row r="121" spans="2:12" ht="12" customHeight="1">
      <c r="B121" s="16"/>
      <c r="C121" s="23" t="s">
        <v>279</v>
      </c>
      <c r="L121" s="16"/>
    </row>
    <row r="122" spans="2:12" s="1" customFormat="1" ht="16.5" customHeight="1">
      <c r="B122" s="28"/>
      <c r="E122" s="271" t="s">
        <v>4035</v>
      </c>
      <c r="F122" s="303"/>
      <c r="G122" s="303"/>
      <c r="H122" s="303"/>
      <c r="L122" s="28"/>
    </row>
    <row r="123" spans="2:12" s="1" customFormat="1" ht="12" customHeight="1">
      <c r="B123" s="28"/>
      <c r="C123" s="23" t="s">
        <v>281</v>
      </c>
      <c r="L123" s="28"/>
    </row>
    <row r="124" spans="2:12" s="1" customFormat="1" ht="16.5" customHeight="1">
      <c r="B124" s="28"/>
      <c r="E124" s="289" t="str">
        <f>E13</f>
        <v>SO.105_ASR3 - Zastrešenie</v>
      </c>
      <c r="F124" s="303"/>
      <c r="G124" s="303"/>
      <c r="H124" s="303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Oštepová 1, Košice</v>
      </c>
      <c r="I126" s="23" t="s">
        <v>21</v>
      </c>
      <c r="J126" s="51" t="str">
        <f>IF(J16="","",J16)</f>
        <v>15. 6. 2022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23</v>
      </c>
      <c r="F128" s="21" t="str">
        <f>E19</f>
        <v>Mesto Košice</v>
      </c>
      <c r="I128" s="23" t="s">
        <v>29</v>
      </c>
      <c r="J128" s="26" t="str">
        <f>E25</f>
        <v xml:space="preserve"> </v>
      </c>
      <c r="L128" s="28"/>
    </row>
    <row r="129" spans="2:65" s="1" customFormat="1" ht="15.2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 xml:space="preserve"> 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301</v>
      </c>
      <c r="D131" s="120" t="s">
        <v>59</v>
      </c>
      <c r="E131" s="120" t="s">
        <v>55</v>
      </c>
      <c r="F131" s="120" t="s">
        <v>56</v>
      </c>
      <c r="G131" s="120" t="s">
        <v>302</v>
      </c>
      <c r="H131" s="120" t="s">
        <v>303</v>
      </c>
      <c r="I131" s="120" t="s">
        <v>304</v>
      </c>
      <c r="J131" s="121" t="s">
        <v>285</v>
      </c>
      <c r="K131" s="122" t="s">
        <v>305</v>
      </c>
      <c r="L131" s="118"/>
      <c r="M131" s="58" t="s">
        <v>1</v>
      </c>
      <c r="N131" s="59" t="s">
        <v>38</v>
      </c>
      <c r="O131" s="59" t="s">
        <v>306</v>
      </c>
      <c r="P131" s="59" t="s">
        <v>307</v>
      </c>
      <c r="Q131" s="59" t="s">
        <v>308</v>
      </c>
      <c r="R131" s="59" t="s">
        <v>309</v>
      </c>
      <c r="S131" s="59" t="s">
        <v>310</v>
      </c>
      <c r="T131" s="60" t="s">
        <v>311</v>
      </c>
    </row>
    <row r="132" spans="2:65" s="1" customFormat="1" ht="22.9" customHeight="1">
      <c r="B132" s="28"/>
      <c r="C132" s="63" t="s">
        <v>286</v>
      </c>
      <c r="J132" s="123">
        <f>BK132</f>
        <v>0</v>
      </c>
      <c r="L132" s="28"/>
      <c r="M132" s="61"/>
      <c r="N132" s="52"/>
      <c r="O132" s="52"/>
      <c r="P132" s="124">
        <f>P133+P141</f>
        <v>0</v>
      </c>
      <c r="Q132" s="52"/>
      <c r="R132" s="124">
        <f>R133+R141</f>
        <v>6.87729166</v>
      </c>
      <c r="S132" s="52"/>
      <c r="T132" s="125">
        <f>T133+T141</f>
        <v>0</v>
      </c>
      <c r="AT132" s="13" t="s">
        <v>73</v>
      </c>
      <c r="AU132" s="13" t="s">
        <v>287</v>
      </c>
      <c r="BK132" s="126">
        <f>BK133+BK141</f>
        <v>0</v>
      </c>
    </row>
    <row r="133" spans="2:65" s="11" customFormat="1" ht="25.9" customHeight="1">
      <c r="B133" s="127"/>
      <c r="D133" s="128" t="s">
        <v>73</v>
      </c>
      <c r="E133" s="129" t="s">
        <v>312</v>
      </c>
      <c r="F133" s="129" t="s">
        <v>313</v>
      </c>
      <c r="I133" s="130"/>
      <c r="J133" s="131">
        <f>BK133</f>
        <v>0</v>
      </c>
      <c r="L133" s="127"/>
      <c r="M133" s="132"/>
      <c r="P133" s="133">
        <f>P134+P137+P139</f>
        <v>0</v>
      </c>
      <c r="R133" s="133">
        <f>R134+R137+R139</f>
        <v>1.977589</v>
      </c>
      <c r="T133" s="134">
        <f>T134+T137+T139</f>
        <v>0</v>
      </c>
      <c r="AR133" s="128" t="s">
        <v>81</v>
      </c>
      <c r="AT133" s="135" t="s">
        <v>73</v>
      </c>
      <c r="AU133" s="135" t="s">
        <v>74</v>
      </c>
      <c r="AY133" s="128" t="s">
        <v>314</v>
      </c>
      <c r="BK133" s="136">
        <f>BK134+BK137+BK139</f>
        <v>0</v>
      </c>
    </row>
    <row r="134" spans="2:65" s="11" customFormat="1" ht="22.9" customHeight="1">
      <c r="B134" s="127"/>
      <c r="D134" s="128" t="s">
        <v>73</v>
      </c>
      <c r="E134" s="137" t="s">
        <v>81</v>
      </c>
      <c r="F134" s="137" t="s">
        <v>315</v>
      </c>
      <c r="I134" s="130"/>
      <c r="J134" s="138">
        <f>BK134</f>
        <v>0</v>
      </c>
      <c r="L134" s="127"/>
      <c r="M134" s="132"/>
      <c r="P134" s="133">
        <f>SUM(P135:P136)</f>
        <v>0</v>
      </c>
      <c r="R134" s="133">
        <f>SUM(R135:R136)</f>
        <v>1.30341</v>
      </c>
      <c r="T134" s="134">
        <f>SUM(T135:T136)</f>
        <v>0</v>
      </c>
      <c r="AR134" s="128" t="s">
        <v>81</v>
      </c>
      <c r="AT134" s="135" t="s">
        <v>73</v>
      </c>
      <c r="AU134" s="135" t="s">
        <v>81</v>
      </c>
      <c r="AY134" s="128" t="s">
        <v>314</v>
      </c>
      <c r="BK134" s="136">
        <f>SUM(BK135:BK136)</f>
        <v>0</v>
      </c>
    </row>
    <row r="135" spans="2:65" s="1" customFormat="1" ht="21.75" customHeight="1">
      <c r="B135" s="28"/>
      <c r="C135" s="139" t="s">
        <v>81</v>
      </c>
      <c r="D135" s="139" t="s">
        <v>316</v>
      </c>
      <c r="E135" s="140" t="s">
        <v>695</v>
      </c>
      <c r="F135" s="141" t="s">
        <v>696</v>
      </c>
      <c r="G135" s="142" t="s">
        <v>340</v>
      </c>
      <c r="H135" s="143">
        <v>75.56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4086</v>
      </c>
    </row>
    <row r="136" spans="2:65" s="1" customFormat="1" ht="37.9" customHeight="1">
      <c r="B136" s="28"/>
      <c r="C136" s="158" t="s">
        <v>86</v>
      </c>
      <c r="D136" s="158" t="s">
        <v>644</v>
      </c>
      <c r="E136" s="159" t="s">
        <v>698</v>
      </c>
      <c r="F136" s="160" t="s">
        <v>699</v>
      </c>
      <c r="G136" s="161" t="s">
        <v>340</v>
      </c>
      <c r="H136" s="162">
        <v>86.894000000000005</v>
      </c>
      <c r="I136" s="163"/>
      <c r="J136" s="164">
        <f>ROUND(I136*H136,2)</f>
        <v>0</v>
      </c>
      <c r="K136" s="165"/>
      <c r="L136" s="166"/>
      <c r="M136" s="167" t="s">
        <v>1</v>
      </c>
      <c r="N136" s="168" t="s">
        <v>40</v>
      </c>
      <c r="P136" s="149">
        <f>O136*H136</f>
        <v>0</v>
      </c>
      <c r="Q136" s="149">
        <v>1.4999999999999999E-2</v>
      </c>
      <c r="R136" s="149">
        <f>Q136*H136</f>
        <v>1.30341</v>
      </c>
      <c r="S136" s="149">
        <v>0</v>
      </c>
      <c r="T136" s="150">
        <f>S136*H136</f>
        <v>0</v>
      </c>
      <c r="AR136" s="151" t="s">
        <v>442</v>
      </c>
      <c r="AT136" s="151" t="s">
        <v>644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378</v>
      </c>
      <c r="BM136" s="151" t="s">
        <v>4087</v>
      </c>
    </row>
    <row r="137" spans="2:65" s="11" customFormat="1" ht="22.9" customHeight="1">
      <c r="B137" s="127"/>
      <c r="D137" s="128" t="s">
        <v>73</v>
      </c>
      <c r="E137" s="137" t="s">
        <v>337</v>
      </c>
      <c r="F137" s="137" t="s">
        <v>586</v>
      </c>
      <c r="I137" s="130"/>
      <c r="J137" s="138">
        <f>BK137</f>
        <v>0</v>
      </c>
      <c r="L137" s="127"/>
      <c r="M137" s="132"/>
      <c r="P137" s="133">
        <f>P138</f>
        <v>0</v>
      </c>
      <c r="R137" s="133">
        <f>R138</f>
        <v>0.67417899999999997</v>
      </c>
      <c r="T137" s="134">
        <f>T138</f>
        <v>0</v>
      </c>
      <c r="AR137" s="128" t="s">
        <v>81</v>
      </c>
      <c r="AT137" s="135" t="s">
        <v>73</v>
      </c>
      <c r="AU137" s="135" t="s">
        <v>81</v>
      </c>
      <c r="AY137" s="128" t="s">
        <v>314</v>
      </c>
      <c r="BK137" s="136">
        <f>BK138</f>
        <v>0</v>
      </c>
    </row>
    <row r="138" spans="2:65" s="1" customFormat="1" ht="37.9" customHeight="1">
      <c r="B138" s="28"/>
      <c r="C138" s="139" t="s">
        <v>90</v>
      </c>
      <c r="D138" s="139" t="s">
        <v>316</v>
      </c>
      <c r="E138" s="140" t="s">
        <v>714</v>
      </c>
      <c r="F138" s="141" t="s">
        <v>715</v>
      </c>
      <c r="G138" s="142" t="s">
        <v>319</v>
      </c>
      <c r="H138" s="143">
        <v>0.36699999999999999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1.837</v>
      </c>
      <c r="R138" s="149">
        <f>Q138*H138</f>
        <v>0.67417899999999997</v>
      </c>
      <c r="S138" s="149">
        <v>0</v>
      </c>
      <c r="T138" s="150">
        <f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4088</v>
      </c>
    </row>
    <row r="139" spans="2:65" s="11" customFormat="1" ht="22.9" customHeight="1">
      <c r="B139" s="127"/>
      <c r="D139" s="128" t="s">
        <v>73</v>
      </c>
      <c r="E139" s="137" t="s">
        <v>502</v>
      </c>
      <c r="F139" s="137" t="s">
        <v>503</v>
      </c>
      <c r="I139" s="130"/>
      <c r="J139" s="138">
        <f>BK139</f>
        <v>0</v>
      </c>
      <c r="L139" s="127"/>
      <c r="M139" s="132"/>
      <c r="P139" s="133">
        <f>P140</f>
        <v>0</v>
      </c>
      <c r="R139" s="133">
        <f>R140</f>
        <v>0</v>
      </c>
      <c r="T139" s="134">
        <f>T140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BK140</f>
        <v>0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3615</v>
      </c>
      <c r="F140" s="141" t="s">
        <v>3616</v>
      </c>
      <c r="G140" s="142" t="s">
        <v>333</v>
      </c>
      <c r="H140" s="143">
        <v>0.67400000000000004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4089</v>
      </c>
    </row>
    <row r="141" spans="2:65" s="11" customFormat="1" ht="25.9" customHeight="1">
      <c r="B141" s="127"/>
      <c r="D141" s="128" t="s">
        <v>73</v>
      </c>
      <c r="E141" s="129" t="s">
        <v>508</v>
      </c>
      <c r="F141" s="129" t="s">
        <v>509</v>
      </c>
      <c r="I141" s="130"/>
      <c r="J141" s="131">
        <f>BK141</f>
        <v>0</v>
      </c>
      <c r="L141" s="127"/>
      <c r="M141" s="132"/>
      <c r="P141" s="133">
        <f>P142+P160+P171</f>
        <v>0</v>
      </c>
      <c r="R141" s="133">
        <f>R142+R160+R171</f>
        <v>4.89970266</v>
      </c>
      <c r="T141" s="134">
        <f>T142+T160+T171</f>
        <v>0</v>
      </c>
      <c r="AR141" s="128" t="s">
        <v>86</v>
      </c>
      <c r="AT141" s="135" t="s">
        <v>73</v>
      </c>
      <c r="AU141" s="135" t="s">
        <v>74</v>
      </c>
      <c r="AY141" s="128" t="s">
        <v>314</v>
      </c>
      <c r="BK141" s="136">
        <f>BK142+BK160+BK171</f>
        <v>0</v>
      </c>
    </row>
    <row r="142" spans="2:65" s="11" customFormat="1" ht="22.9" customHeight="1">
      <c r="B142" s="127"/>
      <c r="D142" s="128" t="s">
        <v>73</v>
      </c>
      <c r="E142" s="137" t="s">
        <v>718</v>
      </c>
      <c r="F142" s="137" t="s">
        <v>719</v>
      </c>
      <c r="I142" s="130"/>
      <c r="J142" s="138">
        <f>BK142</f>
        <v>0</v>
      </c>
      <c r="L142" s="127"/>
      <c r="M142" s="132"/>
      <c r="P142" s="133">
        <f>SUM(P143:P159)</f>
        <v>0</v>
      </c>
      <c r="R142" s="133">
        <f>SUM(R143:R159)</f>
        <v>0.56487799999999999</v>
      </c>
      <c r="T142" s="134">
        <f>SUM(T143:T159)</f>
        <v>0</v>
      </c>
      <c r="AR142" s="128" t="s">
        <v>86</v>
      </c>
      <c r="AT142" s="135" t="s">
        <v>73</v>
      </c>
      <c r="AU142" s="135" t="s">
        <v>81</v>
      </c>
      <c r="AY142" s="128" t="s">
        <v>314</v>
      </c>
      <c r="BK142" s="136">
        <f>SUM(BK143:BK159)</f>
        <v>0</v>
      </c>
    </row>
    <row r="143" spans="2:65" s="1" customFormat="1" ht="37.9" customHeight="1">
      <c r="B143" s="28"/>
      <c r="C143" s="139" t="s">
        <v>330</v>
      </c>
      <c r="D143" s="139" t="s">
        <v>316</v>
      </c>
      <c r="E143" s="140" t="s">
        <v>729</v>
      </c>
      <c r="F143" s="141" t="s">
        <v>730</v>
      </c>
      <c r="G143" s="142" t="s">
        <v>376</v>
      </c>
      <c r="H143" s="143">
        <v>66.05</v>
      </c>
      <c r="I143" s="144"/>
      <c r="J143" s="145">
        <f t="shared" ref="J143:J159" si="0">ROUND(I143*H143,2)</f>
        <v>0</v>
      </c>
      <c r="K143" s="146"/>
      <c r="L143" s="28"/>
      <c r="M143" s="147" t="s">
        <v>1</v>
      </c>
      <c r="N143" s="148" t="s">
        <v>40</v>
      </c>
      <c r="P143" s="149">
        <f t="shared" ref="P143:P159" si="1">O143*H143</f>
        <v>0</v>
      </c>
      <c r="Q143" s="149">
        <v>0</v>
      </c>
      <c r="R143" s="149">
        <f t="shared" ref="R143:R159" si="2">Q143*H143</f>
        <v>0</v>
      </c>
      <c r="S143" s="149">
        <v>0</v>
      </c>
      <c r="T143" s="150">
        <f t="shared" ref="T143:T159" si="3">S143*H143</f>
        <v>0</v>
      </c>
      <c r="AR143" s="151" t="s">
        <v>378</v>
      </c>
      <c r="AT143" s="151" t="s">
        <v>316</v>
      </c>
      <c r="AU143" s="151" t="s">
        <v>86</v>
      </c>
      <c r="AY143" s="13" t="s">
        <v>314</v>
      </c>
      <c r="BE143" s="152">
        <f t="shared" ref="BE143:BE159" si="4">IF(N143="základná",J143,0)</f>
        <v>0</v>
      </c>
      <c r="BF143" s="152">
        <f t="shared" ref="BF143:BF159" si="5">IF(N143="znížená",J143,0)</f>
        <v>0</v>
      </c>
      <c r="BG143" s="152">
        <f t="shared" ref="BG143:BG159" si="6">IF(N143="zákl. prenesená",J143,0)</f>
        <v>0</v>
      </c>
      <c r="BH143" s="152">
        <f t="shared" ref="BH143:BH159" si="7">IF(N143="zníž. prenesená",J143,0)</f>
        <v>0</v>
      </c>
      <c r="BI143" s="152">
        <f t="shared" ref="BI143:BI159" si="8">IF(N143="nulová",J143,0)</f>
        <v>0</v>
      </c>
      <c r="BJ143" s="13" t="s">
        <v>86</v>
      </c>
      <c r="BK143" s="152">
        <f t="shared" ref="BK143:BK159" si="9">ROUND(I143*H143,2)</f>
        <v>0</v>
      </c>
      <c r="BL143" s="13" t="s">
        <v>378</v>
      </c>
      <c r="BM143" s="151" t="s">
        <v>4090</v>
      </c>
    </row>
    <row r="144" spans="2:65" s="1" customFormat="1" ht="24.2" customHeight="1">
      <c r="B144" s="28"/>
      <c r="C144" s="158" t="s">
        <v>337</v>
      </c>
      <c r="D144" s="158" t="s">
        <v>644</v>
      </c>
      <c r="E144" s="159" t="s">
        <v>3148</v>
      </c>
      <c r="F144" s="160" t="s">
        <v>733</v>
      </c>
      <c r="G144" s="161" t="s">
        <v>396</v>
      </c>
      <c r="H144" s="162">
        <v>528.4</v>
      </c>
      <c r="I144" s="163"/>
      <c r="J144" s="164">
        <f t="shared" si="0"/>
        <v>0</v>
      </c>
      <c r="K144" s="165"/>
      <c r="L144" s="166"/>
      <c r="M144" s="167" t="s">
        <v>1</v>
      </c>
      <c r="N144" s="168" t="s">
        <v>40</v>
      </c>
      <c r="P144" s="149">
        <f t="shared" si="1"/>
        <v>0</v>
      </c>
      <c r="Q144" s="149">
        <v>4.0000000000000002E-4</v>
      </c>
      <c r="R144" s="149">
        <f t="shared" si="2"/>
        <v>0.21135999999999999</v>
      </c>
      <c r="S144" s="149">
        <v>0</v>
      </c>
      <c r="T144" s="150">
        <f t="shared" si="3"/>
        <v>0</v>
      </c>
      <c r="AR144" s="151" t="s">
        <v>442</v>
      </c>
      <c r="AT144" s="151" t="s">
        <v>644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4091</v>
      </c>
    </row>
    <row r="145" spans="2:65" s="1" customFormat="1" ht="24.2" customHeight="1">
      <c r="B145" s="28"/>
      <c r="C145" s="158" t="s">
        <v>342</v>
      </c>
      <c r="D145" s="158" t="s">
        <v>644</v>
      </c>
      <c r="E145" s="159" t="s">
        <v>735</v>
      </c>
      <c r="F145" s="160" t="s">
        <v>736</v>
      </c>
      <c r="G145" s="161" t="s">
        <v>376</v>
      </c>
      <c r="H145" s="162">
        <v>66.05</v>
      </c>
      <c r="I145" s="163"/>
      <c r="J145" s="164">
        <f t="shared" si="0"/>
        <v>0</v>
      </c>
      <c r="K145" s="165"/>
      <c r="L145" s="166"/>
      <c r="M145" s="167" t="s">
        <v>1</v>
      </c>
      <c r="N145" s="168" t="s">
        <v>40</v>
      </c>
      <c r="P145" s="149">
        <f t="shared" si="1"/>
        <v>0</v>
      </c>
      <c r="Q145" s="149">
        <v>2.9999999999999997E-4</v>
      </c>
      <c r="R145" s="149">
        <f t="shared" si="2"/>
        <v>1.9814999999999996E-2</v>
      </c>
      <c r="S145" s="149">
        <v>0</v>
      </c>
      <c r="T145" s="150">
        <f t="shared" si="3"/>
        <v>0</v>
      </c>
      <c r="AR145" s="151" t="s">
        <v>442</v>
      </c>
      <c r="AT145" s="151" t="s">
        <v>644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4092</v>
      </c>
    </row>
    <row r="146" spans="2:65" s="1" customFormat="1" ht="33" customHeight="1">
      <c r="B146" s="28"/>
      <c r="C146" s="139" t="s">
        <v>346</v>
      </c>
      <c r="D146" s="139" t="s">
        <v>316</v>
      </c>
      <c r="E146" s="140" t="s">
        <v>738</v>
      </c>
      <c r="F146" s="141" t="s">
        <v>739</v>
      </c>
      <c r="G146" s="142" t="s">
        <v>340</v>
      </c>
      <c r="H146" s="143">
        <v>75.56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4093</v>
      </c>
    </row>
    <row r="147" spans="2:65" s="1" customFormat="1" ht="16.5" customHeight="1">
      <c r="B147" s="28"/>
      <c r="C147" s="158" t="s">
        <v>335</v>
      </c>
      <c r="D147" s="158" t="s">
        <v>644</v>
      </c>
      <c r="E147" s="159" t="s">
        <v>741</v>
      </c>
      <c r="F147" s="160" t="s">
        <v>742</v>
      </c>
      <c r="G147" s="161" t="s">
        <v>396</v>
      </c>
      <c r="H147" s="162">
        <v>3.0219999999999998</v>
      </c>
      <c r="I147" s="163"/>
      <c r="J147" s="164">
        <f t="shared" si="0"/>
        <v>0</v>
      </c>
      <c r="K147" s="165"/>
      <c r="L147" s="166"/>
      <c r="M147" s="167" t="s">
        <v>1</v>
      </c>
      <c r="N147" s="168" t="s">
        <v>40</v>
      </c>
      <c r="P147" s="149">
        <f t="shared" si="1"/>
        <v>0</v>
      </c>
      <c r="Q147" s="149">
        <v>7.5000000000000002E-4</v>
      </c>
      <c r="R147" s="149">
        <f t="shared" si="2"/>
        <v>2.2664999999999999E-3</v>
      </c>
      <c r="S147" s="149">
        <v>0</v>
      </c>
      <c r="T147" s="150">
        <f t="shared" si="3"/>
        <v>0</v>
      </c>
      <c r="AR147" s="151" t="s">
        <v>442</v>
      </c>
      <c r="AT147" s="151" t="s">
        <v>644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4094</v>
      </c>
    </row>
    <row r="148" spans="2:65" s="1" customFormat="1" ht="21.75" customHeight="1">
      <c r="B148" s="28"/>
      <c r="C148" s="158" t="s">
        <v>353</v>
      </c>
      <c r="D148" s="158" t="s">
        <v>644</v>
      </c>
      <c r="E148" s="159" t="s">
        <v>744</v>
      </c>
      <c r="F148" s="160" t="s">
        <v>745</v>
      </c>
      <c r="G148" s="161" t="s">
        <v>555</v>
      </c>
      <c r="H148" s="162">
        <v>0.60399999999999998</v>
      </c>
      <c r="I148" s="163"/>
      <c r="J148" s="164">
        <f t="shared" si="0"/>
        <v>0</v>
      </c>
      <c r="K148" s="165"/>
      <c r="L148" s="166"/>
      <c r="M148" s="167" t="s">
        <v>1</v>
      </c>
      <c r="N148" s="168" t="s">
        <v>40</v>
      </c>
      <c r="P148" s="149">
        <f t="shared" si="1"/>
        <v>0</v>
      </c>
      <c r="Q148" s="149">
        <v>1E-3</v>
      </c>
      <c r="R148" s="149">
        <f t="shared" si="2"/>
        <v>6.0400000000000004E-4</v>
      </c>
      <c r="S148" s="149">
        <v>0</v>
      </c>
      <c r="T148" s="150">
        <f t="shared" si="3"/>
        <v>0</v>
      </c>
      <c r="AR148" s="151" t="s">
        <v>442</v>
      </c>
      <c r="AT148" s="151" t="s">
        <v>644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378</v>
      </c>
      <c r="BM148" s="151" t="s">
        <v>4095</v>
      </c>
    </row>
    <row r="149" spans="2:65" s="1" customFormat="1" ht="37.9" customHeight="1">
      <c r="B149" s="28"/>
      <c r="C149" s="158" t="s">
        <v>357</v>
      </c>
      <c r="D149" s="158" t="s">
        <v>644</v>
      </c>
      <c r="E149" s="159" t="s">
        <v>747</v>
      </c>
      <c r="F149" s="160" t="s">
        <v>748</v>
      </c>
      <c r="G149" s="161" t="s">
        <v>340</v>
      </c>
      <c r="H149" s="162">
        <v>86.894000000000005</v>
      </c>
      <c r="I149" s="163"/>
      <c r="J149" s="164">
        <f t="shared" si="0"/>
        <v>0</v>
      </c>
      <c r="K149" s="165"/>
      <c r="L149" s="166"/>
      <c r="M149" s="167" t="s">
        <v>1</v>
      </c>
      <c r="N149" s="168" t="s">
        <v>40</v>
      </c>
      <c r="P149" s="149">
        <f t="shared" si="1"/>
        <v>0</v>
      </c>
      <c r="Q149" s="149">
        <v>1.9499999999999999E-3</v>
      </c>
      <c r="R149" s="149">
        <f t="shared" si="2"/>
        <v>0.16944329999999999</v>
      </c>
      <c r="S149" s="149">
        <v>0</v>
      </c>
      <c r="T149" s="150">
        <f t="shared" si="3"/>
        <v>0</v>
      </c>
      <c r="AR149" s="151" t="s">
        <v>442</v>
      </c>
      <c r="AT149" s="151" t="s">
        <v>644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378</v>
      </c>
      <c r="BM149" s="151" t="s">
        <v>4096</v>
      </c>
    </row>
    <row r="150" spans="2:65" s="1" customFormat="1" ht="33" customHeight="1">
      <c r="B150" s="28"/>
      <c r="C150" s="139" t="s">
        <v>361</v>
      </c>
      <c r="D150" s="139" t="s">
        <v>316</v>
      </c>
      <c r="E150" s="140" t="s">
        <v>750</v>
      </c>
      <c r="F150" s="141" t="s">
        <v>751</v>
      </c>
      <c r="G150" s="142" t="s">
        <v>340</v>
      </c>
      <c r="H150" s="143">
        <v>75.56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378</v>
      </c>
      <c r="BM150" s="151" t="s">
        <v>4097</v>
      </c>
    </row>
    <row r="151" spans="2:65" s="1" customFormat="1" ht="37.9" customHeight="1">
      <c r="B151" s="28"/>
      <c r="C151" s="158" t="s">
        <v>365</v>
      </c>
      <c r="D151" s="158" t="s">
        <v>644</v>
      </c>
      <c r="E151" s="159" t="s">
        <v>753</v>
      </c>
      <c r="F151" s="160" t="s">
        <v>754</v>
      </c>
      <c r="G151" s="161" t="s">
        <v>340</v>
      </c>
      <c r="H151" s="162">
        <v>86.894000000000005</v>
      </c>
      <c r="I151" s="163"/>
      <c r="J151" s="164">
        <f t="shared" si="0"/>
        <v>0</v>
      </c>
      <c r="K151" s="165"/>
      <c r="L151" s="166"/>
      <c r="M151" s="167" t="s">
        <v>1</v>
      </c>
      <c r="N151" s="168" t="s">
        <v>40</v>
      </c>
      <c r="P151" s="149">
        <f t="shared" si="1"/>
        <v>0</v>
      </c>
      <c r="Q151" s="149">
        <v>1E-3</v>
      </c>
      <c r="R151" s="149">
        <f t="shared" si="2"/>
        <v>8.6894000000000013E-2</v>
      </c>
      <c r="S151" s="149">
        <v>0</v>
      </c>
      <c r="T151" s="150">
        <f t="shared" si="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378</v>
      </c>
      <c r="BM151" s="151" t="s">
        <v>4098</v>
      </c>
    </row>
    <row r="152" spans="2:65" s="1" customFormat="1" ht="24.2" customHeight="1">
      <c r="B152" s="28"/>
      <c r="C152" s="139" t="s">
        <v>369</v>
      </c>
      <c r="D152" s="139" t="s">
        <v>316</v>
      </c>
      <c r="E152" s="140" t="s">
        <v>756</v>
      </c>
      <c r="F152" s="141" t="s">
        <v>757</v>
      </c>
      <c r="G152" s="142" t="s">
        <v>340</v>
      </c>
      <c r="H152" s="143">
        <v>75.56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0</v>
      </c>
      <c r="T152" s="150">
        <f t="shared" si="3"/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378</v>
      </c>
      <c r="BM152" s="151" t="s">
        <v>4099</v>
      </c>
    </row>
    <row r="153" spans="2:65" s="1" customFormat="1" ht="44.25" customHeight="1">
      <c r="B153" s="28"/>
      <c r="C153" s="158" t="s">
        <v>373</v>
      </c>
      <c r="D153" s="158" t="s">
        <v>644</v>
      </c>
      <c r="E153" s="159" t="s">
        <v>759</v>
      </c>
      <c r="F153" s="160" t="s">
        <v>760</v>
      </c>
      <c r="G153" s="161" t="s">
        <v>340</v>
      </c>
      <c r="H153" s="162">
        <v>86.894000000000005</v>
      </c>
      <c r="I153" s="163"/>
      <c r="J153" s="164">
        <f t="shared" si="0"/>
        <v>0</v>
      </c>
      <c r="K153" s="165"/>
      <c r="L153" s="166"/>
      <c r="M153" s="167" t="s">
        <v>1</v>
      </c>
      <c r="N153" s="168" t="s">
        <v>40</v>
      </c>
      <c r="P153" s="149">
        <f t="shared" si="1"/>
        <v>0</v>
      </c>
      <c r="Q153" s="149">
        <v>5.0000000000000001E-4</v>
      </c>
      <c r="R153" s="149">
        <f t="shared" si="2"/>
        <v>4.3447000000000006E-2</v>
      </c>
      <c r="S153" s="149">
        <v>0</v>
      </c>
      <c r="T153" s="150">
        <f t="shared" si="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378</v>
      </c>
      <c r="BM153" s="151" t="s">
        <v>4100</v>
      </c>
    </row>
    <row r="154" spans="2:65" s="1" customFormat="1" ht="21.75" customHeight="1">
      <c r="B154" s="28"/>
      <c r="C154" s="139" t="s">
        <v>378</v>
      </c>
      <c r="D154" s="139" t="s">
        <v>316</v>
      </c>
      <c r="E154" s="140" t="s">
        <v>762</v>
      </c>
      <c r="F154" s="141" t="s">
        <v>3672</v>
      </c>
      <c r="G154" s="142" t="s">
        <v>396</v>
      </c>
      <c r="H154" s="143">
        <v>3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6.0000000000000002E-5</v>
      </c>
      <c r="R154" s="149">
        <f t="shared" si="2"/>
        <v>1.8000000000000001E-4</v>
      </c>
      <c r="S154" s="149">
        <v>0</v>
      </c>
      <c r="T154" s="150">
        <f t="shared" si="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378</v>
      </c>
      <c r="BM154" s="151" t="s">
        <v>4101</v>
      </c>
    </row>
    <row r="155" spans="2:65" s="1" customFormat="1" ht="24.2" customHeight="1">
      <c r="B155" s="28"/>
      <c r="C155" s="158" t="s">
        <v>382</v>
      </c>
      <c r="D155" s="158" t="s">
        <v>644</v>
      </c>
      <c r="E155" s="159" t="s">
        <v>3674</v>
      </c>
      <c r="F155" s="160" t="s">
        <v>3675</v>
      </c>
      <c r="G155" s="161" t="s">
        <v>396</v>
      </c>
      <c r="H155" s="162">
        <v>3</v>
      </c>
      <c r="I155" s="163"/>
      <c r="J155" s="164">
        <f t="shared" si="0"/>
        <v>0</v>
      </c>
      <c r="K155" s="165"/>
      <c r="L155" s="166"/>
      <c r="M155" s="167" t="s">
        <v>1</v>
      </c>
      <c r="N155" s="168" t="s">
        <v>40</v>
      </c>
      <c r="P155" s="149">
        <f t="shared" si="1"/>
        <v>0</v>
      </c>
      <c r="Q155" s="149">
        <v>3.5E-4</v>
      </c>
      <c r="R155" s="149">
        <f t="shared" si="2"/>
        <v>1.0499999999999999E-3</v>
      </c>
      <c r="S155" s="149">
        <v>0</v>
      </c>
      <c r="T155" s="150">
        <f t="shared" si="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378</v>
      </c>
      <c r="BM155" s="151" t="s">
        <v>4102</v>
      </c>
    </row>
    <row r="156" spans="2:65" s="1" customFormat="1" ht="16.5" customHeight="1">
      <c r="B156" s="28"/>
      <c r="C156" s="158" t="s">
        <v>386</v>
      </c>
      <c r="D156" s="158" t="s">
        <v>644</v>
      </c>
      <c r="E156" s="159" t="s">
        <v>3677</v>
      </c>
      <c r="F156" s="160" t="s">
        <v>779</v>
      </c>
      <c r="G156" s="161" t="s">
        <v>396</v>
      </c>
      <c r="H156" s="162">
        <v>15</v>
      </c>
      <c r="I156" s="163"/>
      <c r="J156" s="164">
        <f t="shared" si="0"/>
        <v>0</v>
      </c>
      <c r="K156" s="165"/>
      <c r="L156" s="166"/>
      <c r="M156" s="167" t="s">
        <v>1</v>
      </c>
      <c r="N156" s="168" t="s">
        <v>40</v>
      </c>
      <c r="P156" s="149">
        <f t="shared" si="1"/>
        <v>0</v>
      </c>
      <c r="Q156" s="149">
        <v>2.5000000000000001E-4</v>
      </c>
      <c r="R156" s="149">
        <f t="shared" si="2"/>
        <v>3.7499999999999999E-3</v>
      </c>
      <c r="S156" s="149">
        <v>0</v>
      </c>
      <c r="T156" s="150">
        <f t="shared" si="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378</v>
      </c>
      <c r="BM156" s="151" t="s">
        <v>4103</v>
      </c>
    </row>
    <row r="157" spans="2:65" s="1" customFormat="1" ht="24.2" customHeight="1">
      <c r="B157" s="28"/>
      <c r="C157" s="139" t="s">
        <v>390</v>
      </c>
      <c r="D157" s="139" t="s">
        <v>316</v>
      </c>
      <c r="E157" s="140" t="s">
        <v>769</v>
      </c>
      <c r="F157" s="141" t="s">
        <v>770</v>
      </c>
      <c r="G157" s="142" t="s">
        <v>340</v>
      </c>
      <c r="H157" s="143">
        <v>75.56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378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378</v>
      </c>
      <c r="BM157" s="151" t="s">
        <v>4104</v>
      </c>
    </row>
    <row r="158" spans="2:65" s="1" customFormat="1" ht="24.2" customHeight="1">
      <c r="B158" s="28"/>
      <c r="C158" s="158" t="s">
        <v>7</v>
      </c>
      <c r="D158" s="158" t="s">
        <v>644</v>
      </c>
      <c r="E158" s="159" t="s">
        <v>772</v>
      </c>
      <c r="F158" s="160" t="s">
        <v>773</v>
      </c>
      <c r="G158" s="161" t="s">
        <v>340</v>
      </c>
      <c r="H158" s="162">
        <v>86.894000000000005</v>
      </c>
      <c r="I158" s="163"/>
      <c r="J158" s="164">
        <f t="shared" si="0"/>
        <v>0</v>
      </c>
      <c r="K158" s="165"/>
      <c r="L158" s="166"/>
      <c r="M158" s="167" t="s">
        <v>1</v>
      </c>
      <c r="N158" s="168" t="s">
        <v>40</v>
      </c>
      <c r="P158" s="149">
        <f t="shared" si="1"/>
        <v>0</v>
      </c>
      <c r="Q158" s="149">
        <v>2.9999999999999997E-4</v>
      </c>
      <c r="R158" s="149">
        <f t="shared" si="2"/>
        <v>2.60682E-2</v>
      </c>
      <c r="S158" s="149">
        <v>0</v>
      </c>
      <c r="T158" s="150">
        <f t="shared" si="3"/>
        <v>0</v>
      </c>
      <c r="AR158" s="151" t="s">
        <v>442</v>
      </c>
      <c r="AT158" s="151" t="s">
        <v>644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4105</v>
      </c>
    </row>
    <row r="159" spans="2:65" s="1" customFormat="1" ht="24.2" customHeight="1">
      <c r="B159" s="28"/>
      <c r="C159" s="139" t="s">
        <v>398</v>
      </c>
      <c r="D159" s="139" t="s">
        <v>316</v>
      </c>
      <c r="E159" s="140" t="s">
        <v>790</v>
      </c>
      <c r="F159" s="141" t="s">
        <v>791</v>
      </c>
      <c r="G159" s="142" t="s">
        <v>333</v>
      </c>
      <c r="H159" s="143">
        <v>0.56499999999999995</v>
      </c>
      <c r="I159" s="144"/>
      <c r="J159" s="145">
        <f t="shared" si="0"/>
        <v>0</v>
      </c>
      <c r="K159" s="146"/>
      <c r="L159" s="28"/>
      <c r="M159" s="147" t="s">
        <v>1</v>
      </c>
      <c r="N159" s="148" t="s">
        <v>40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0</v>
      </c>
      <c r="T159" s="150">
        <f t="shared" si="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378</v>
      </c>
      <c r="BM159" s="151" t="s">
        <v>4106</v>
      </c>
    </row>
    <row r="160" spans="2:65" s="11" customFormat="1" ht="22.9" customHeight="1">
      <c r="B160" s="127"/>
      <c r="D160" s="128" t="s">
        <v>73</v>
      </c>
      <c r="E160" s="137" t="s">
        <v>667</v>
      </c>
      <c r="F160" s="137" t="s">
        <v>668</v>
      </c>
      <c r="I160" s="130"/>
      <c r="J160" s="138">
        <f>BK160</f>
        <v>0</v>
      </c>
      <c r="L160" s="127"/>
      <c r="M160" s="132"/>
      <c r="P160" s="133">
        <f>SUM(P161:P170)</f>
        <v>0</v>
      </c>
      <c r="R160" s="133">
        <f>SUM(R161:R170)</f>
        <v>3.5444670599999997</v>
      </c>
      <c r="T160" s="134">
        <f>SUM(T161:T170)</f>
        <v>0</v>
      </c>
      <c r="AR160" s="128" t="s">
        <v>86</v>
      </c>
      <c r="AT160" s="135" t="s">
        <v>73</v>
      </c>
      <c r="AU160" s="135" t="s">
        <v>81</v>
      </c>
      <c r="AY160" s="128" t="s">
        <v>314</v>
      </c>
      <c r="BK160" s="136">
        <f>SUM(BK161:BK170)</f>
        <v>0</v>
      </c>
    </row>
    <row r="161" spans="2:65" s="1" customFormat="1" ht="16.5" customHeight="1">
      <c r="B161" s="28"/>
      <c r="C161" s="139" t="s">
        <v>402</v>
      </c>
      <c r="D161" s="139" t="s">
        <v>316</v>
      </c>
      <c r="E161" s="140" t="s">
        <v>3682</v>
      </c>
      <c r="F161" s="141" t="s">
        <v>3683</v>
      </c>
      <c r="G161" s="142" t="s">
        <v>340</v>
      </c>
      <c r="H161" s="143">
        <v>75.56</v>
      </c>
      <c r="I161" s="144"/>
      <c r="J161" s="145">
        <f t="shared" ref="J161:J170" si="10">ROUND(I161*H161,2)</f>
        <v>0</v>
      </c>
      <c r="K161" s="146"/>
      <c r="L161" s="28"/>
      <c r="M161" s="147" t="s">
        <v>1</v>
      </c>
      <c r="N161" s="148" t="s">
        <v>40</v>
      </c>
      <c r="P161" s="149">
        <f t="shared" ref="P161:P170" si="11">O161*H161</f>
        <v>0</v>
      </c>
      <c r="Q161" s="149">
        <v>3.0000000000000001E-5</v>
      </c>
      <c r="R161" s="149">
        <f t="shared" ref="R161:R170" si="12">Q161*H161</f>
        <v>2.2668000000000002E-3</v>
      </c>
      <c r="S161" s="149">
        <v>0</v>
      </c>
      <c r="T161" s="150">
        <f t="shared" ref="T161:T170" si="13">S161*H161</f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ref="BE161:BE170" si="14">IF(N161="základná",J161,0)</f>
        <v>0</v>
      </c>
      <c r="BF161" s="152">
        <f t="shared" ref="BF161:BF170" si="15">IF(N161="znížená",J161,0)</f>
        <v>0</v>
      </c>
      <c r="BG161" s="152">
        <f t="shared" ref="BG161:BG170" si="16">IF(N161="zákl. prenesená",J161,0)</f>
        <v>0</v>
      </c>
      <c r="BH161" s="152">
        <f t="shared" ref="BH161:BH170" si="17">IF(N161="zníž. prenesená",J161,0)</f>
        <v>0</v>
      </c>
      <c r="BI161" s="152">
        <f t="shared" ref="BI161:BI170" si="18">IF(N161="nulová",J161,0)</f>
        <v>0</v>
      </c>
      <c r="BJ161" s="13" t="s">
        <v>86</v>
      </c>
      <c r="BK161" s="152">
        <f t="shared" ref="BK161:BK170" si="19">ROUND(I161*H161,2)</f>
        <v>0</v>
      </c>
      <c r="BL161" s="13" t="s">
        <v>378</v>
      </c>
      <c r="BM161" s="151" t="s">
        <v>4107</v>
      </c>
    </row>
    <row r="162" spans="2:65" s="1" customFormat="1" ht="16.5" customHeight="1">
      <c r="B162" s="28"/>
      <c r="C162" s="158" t="s">
        <v>406</v>
      </c>
      <c r="D162" s="158" t="s">
        <v>644</v>
      </c>
      <c r="E162" s="159" t="s">
        <v>3685</v>
      </c>
      <c r="F162" s="160" t="s">
        <v>3686</v>
      </c>
      <c r="G162" s="161" t="s">
        <v>340</v>
      </c>
      <c r="H162" s="162">
        <v>86.894000000000005</v>
      </c>
      <c r="I162" s="163"/>
      <c r="J162" s="164">
        <f t="shared" si="10"/>
        <v>0</v>
      </c>
      <c r="K162" s="165"/>
      <c r="L162" s="166"/>
      <c r="M162" s="167" t="s">
        <v>1</v>
      </c>
      <c r="N162" s="16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4108</v>
      </c>
    </row>
    <row r="163" spans="2:65" s="1" customFormat="1" ht="24.2" customHeight="1">
      <c r="B163" s="28"/>
      <c r="C163" s="139" t="s">
        <v>410</v>
      </c>
      <c r="D163" s="139" t="s">
        <v>316</v>
      </c>
      <c r="E163" s="140" t="s">
        <v>799</v>
      </c>
      <c r="F163" s="141" t="s">
        <v>800</v>
      </c>
      <c r="G163" s="142" t="s">
        <v>340</v>
      </c>
      <c r="H163" s="143">
        <v>75.56</v>
      </c>
      <c r="I163" s="144"/>
      <c r="J163" s="145">
        <f t="shared" si="10"/>
        <v>0</v>
      </c>
      <c r="K163" s="146"/>
      <c r="L163" s="28"/>
      <c r="M163" s="147" t="s">
        <v>1</v>
      </c>
      <c r="N163" s="14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4109</v>
      </c>
    </row>
    <row r="164" spans="2:65" s="1" customFormat="1" ht="44.25" customHeight="1">
      <c r="B164" s="28"/>
      <c r="C164" s="158" t="s">
        <v>414</v>
      </c>
      <c r="D164" s="158" t="s">
        <v>644</v>
      </c>
      <c r="E164" s="159" t="s">
        <v>3187</v>
      </c>
      <c r="F164" s="160" t="s">
        <v>3188</v>
      </c>
      <c r="G164" s="161" t="s">
        <v>340</v>
      </c>
      <c r="H164" s="162">
        <v>77.070999999999998</v>
      </c>
      <c r="I164" s="163"/>
      <c r="J164" s="164">
        <f t="shared" si="10"/>
        <v>0</v>
      </c>
      <c r="K164" s="165"/>
      <c r="L164" s="166"/>
      <c r="M164" s="167" t="s">
        <v>1</v>
      </c>
      <c r="N164" s="168" t="s">
        <v>40</v>
      </c>
      <c r="P164" s="149">
        <f t="shared" si="11"/>
        <v>0</v>
      </c>
      <c r="Q164" s="149">
        <v>8.6E-3</v>
      </c>
      <c r="R164" s="149">
        <f t="shared" si="12"/>
        <v>0.66281060000000003</v>
      </c>
      <c r="S164" s="149">
        <v>0</v>
      </c>
      <c r="T164" s="150">
        <f t="shared" si="1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4110</v>
      </c>
    </row>
    <row r="165" spans="2:65" s="1" customFormat="1" ht="33" customHeight="1">
      <c r="B165" s="28"/>
      <c r="C165" s="139" t="s">
        <v>418</v>
      </c>
      <c r="D165" s="139" t="s">
        <v>316</v>
      </c>
      <c r="E165" s="140" t="s">
        <v>3690</v>
      </c>
      <c r="F165" s="141" t="s">
        <v>3691</v>
      </c>
      <c r="G165" s="142" t="s">
        <v>340</v>
      </c>
      <c r="H165" s="143">
        <v>75.56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4111</v>
      </c>
    </row>
    <row r="166" spans="2:65" s="1" customFormat="1" ht="24.2" customHeight="1">
      <c r="B166" s="28"/>
      <c r="C166" s="158" t="s">
        <v>422</v>
      </c>
      <c r="D166" s="158" t="s">
        <v>644</v>
      </c>
      <c r="E166" s="159" t="s">
        <v>3693</v>
      </c>
      <c r="F166" s="160" t="s">
        <v>3694</v>
      </c>
      <c r="G166" s="161" t="s">
        <v>319</v>
      </c>
      <c r="H166" s="162">
        <v>3.0979999999999999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8.8569999999999996E-2</v>
      </c>
      <c r="R166" s="149">
        <f t="shared" si="12"/>
        <v>0.27438985999999999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4112</v>
      </c>
    </row>
    <row r="167" spans="2:65" s="1" customFormat="1" ht="24.2" customHeight="1">
      <c r="B167" s="28"/>
      <c r="C167" s="139" t="s">
        <v>426</v>
      </c>
      <c r="D167" s="139" t="s">
        <v>316</v>
      </c>
      <c r="E167" s="140" t="s">
        <v>805</v>
      </c>
      <c r="F167" s="141" t="s">
        <v>806</v>
      </c>
      <c r="G167" s="142" t="s">
        <v>340</v>
      </c>
      <c r="H167" s="143">
        <v>75.56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4113</v>
      </c>
    </row>
    <row r="168" spans="2:65" s="1" customFormat="1" ht="24.2" customHeight="1">
      <c r="B168" s="28"/>
      <c r="C168" s="158" t="s">
        <v>430</v>
      </c>
      <c r="D168" s="158" t="s">
        <v>644</v>
      </c>
      <c r="E168" s="159" t="s">
        <v>808</v>
      </c>
      <c r="F168" s="160" t="s">
        <v>797</v>
      </c>
      <c r="G168" s="161" t="s">
        <v>340</v>
      </c>
      <c r="H168" s="162">
        <v>77.070999999999998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1.2999999999999999E-2</v>
      </c>
      <c r="R168" s="149">
        <f t="shared" si="12"/>
        <v>1.0019229999999999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4114</v>
      </c>
    </row>
    <row r="169" spans="2:65" s="1" customFormat="1" ht="24.2" customHeight="1">
      <c r="B169" s="28"/>
      <c r="C169" s="158" t="s">
        <v>434</v>
      </c>
      <c r="D169" s="158" t="s">
        <v>644</v>
      </c>
      <c r="E169" s="159" t="s">
        <v>810</v>
      </c>
      <c r="F169" s="160" t="s">
        <v>811</v>
      </c>
      <c r="G169" s="161" t="s">
        <v>340</v>
      </c>
      <c r="H169" s="162">
        <v>77.070999999999998</v>
      </c>
      <c r="I169" s="163"/>
      <c r="J169" s="164">
        <f t="shared" si="10"/>
        <v>0</v>
      </c>
      <c r="K169" s="165"/>
      <c r="L169" s="166"/>
      <c r="M169" s="167" t="s">
        <v>1</v>
      </c>
      <c r="N169" s="168" t="s">
        <v>40</v>
      </c>
      <c r="P169" s="149">
        <f t="shared" si="11"/>
        <v>0</v>
      </c>
      <c r="Q169" s="149">
        <v>2.0799999999999999E-2</v>
      </c>
      <c r="R169" s="149">
        <f t="shared" si="12"/>
        <v>1.6030768</v>
      </c>
      <c r="S169" s="149">
        <v>0</v>
      </c>
      <c r="T169" s="150">
        <f t="shared" si="13"/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4115</v>
      </c>
    </row>
    <row r="170" spans="2:65" s="1" customFormat="1" ht="24.2" customHeight="1">
      <c r="B170" s="28"/>
      <c r="C170" s="139" t="s">
        <v>438</v>
      </c>
      <c r="D170" s="139" t="s">
        <v>316</v>
      </c>
      <c r="E170" s="140" t="s">
        <v>678</v>
      </c>
      <c r="F170" s="141" t="s">
        <v>679</v>
      </c>
      <c r="G170" s="142" t="s">
        <v>333</v>
      </c>
      <c r="H170" s="143">
        <v>3.544</v>
      </c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4116</v>
      </c>
    </row>
    <row r="171" spans="2:65" s="11" customFormat="1" ht="22.9" customHeight="1">
      <c r="B171" s="127"/>
      <c r="D171" s="128" t="s">
        <v>73</v>
      </c>
      <c r="E171" s="137" t="s">
        <v>522</v>
      </c>
      <c r="F171" s="137" t="s">
        <v>523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0.7903576000000001</v>
      </c>
      <c r="T171" s="134">
        <f>SUM(T172:T173)</f>
        <v>0</v>
      </c>
      <c r="AR171" s="128" t="s">
        <v>86</v>
      </c>
      <c r="AT171" s="135" t="s">
        <v>73</v>
      </c>
      <c r="AU171" s="135" t="s">
        <v>81</v>
      </c>
      <c r="AY171" s="128" t="s">
        <v>314</v>
      </c>
      <c r="BK171" s="136">
        <f>SUM(BK172:BK173)</f>
        <v>0</v>
      </c>
    </row>
    <row r="172" spans="2:65" s="1" customFormat="1" ht="24.2" customHeight="1">
      <c r="B172" s="28"/>
      <c r="C172" s="139" t="s">
        <v>442</v>
      </c>
      <c r="D172" s="139" t="s">
        <v>316</v>
      </c>
      <c r="E172" s="140" t="s">
        <v>3717</v>
      </c>
      <c r="F172" s="141" t="s">
        <v>3718</v>
      </c>
      <c r="G172" s="142" t="s">
        <v>340</v>
      </c>
      <c r="H172" s="143">
        <v>75.56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1.0460000000000001E-2</v>
      </c>
      <c r="R172" s="149">
        <f>Q172*H172</f>
        <v>0.7903576000000001</v>
      </c>
      <c r="S172" s="149">
        <v>0</v>
      </c>
      <c r="T172" s="150">
        <f>S172*H172</f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378</v>
      </c>
      <c r="BM172" s="151" t="s">
        <v>4117</v>
      </c>
    </row>
    <row r="173" spans="2:65" s="1" customFormat="1" ht="24.2" customHeight="1">
      <c r="B173" s="28"/>
      <c r="C173" s="139" t="s">
        <v>446</v>
      </c>
      <c r="D173" s="139" t="s">
        <v>316</v>
      </c>
      <c r="E173" s="140" t="s">
        <v>864</v>
      </c>
      <c r="F173" s="141" t="s">
        <v>865</v>
      </c>
      <c r="G173" s="142" t="s">
        <v>333</v>
      </c>
      <c r="H173" s="143">
        <v>0.79</v>
      </c>
      <c r="I173" s="144"/>
      <c r="J173" s="145">
        <f>ROUND(I173*H173,2)</f>
        <v>0</v>
      </c>
      <c r="K173" s="146"/>
      <c r="L173" s="28"/>
      <c r="M173" s="153" t="s">
        <v>1</v>
      </c>
      <c r="N173" s="154" t="s">
        <v>40</v>
      </c>
      <c r="O173" s="155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378</v>
      </c>
      <c r="BM173" s="151" t="s">
        <v>4118</v>
      </c>
    </row>
    <row r="174" spans="2:65" s="1" customFormat="1" ht="6.95" customHeight="1">
      <c r="B174" s="43"/>
      <c r="C174" s="44"/>
      <c r="D174" s="44"/>
      <c r="E174" s="44"/>
      <c r="F174" s="44"/>
      <c r="G174" s="44"/>
      <c r="H174" s="44"/>
      <c r="I174" s="44"/>
      <c r="J174" s="44"/>
      <c r="K174" s="44"/>
      <c r="L174" s="28"/>
    </row>
  </sheetData>
  <sheetProtection algorithmName="SHA-512" hashValue="NkhP+8dElns2IWWd/leRJ47KTXpIUp5b/+jii2G2+hGVZP5su8ikkLhhRPjLRkwLjGbmXGZOzvMlIFaqd0WtTg==" saltValue="QF3EvTAn+3wHeGWSMnACJRVjlK6zNHdDkoYGr2hWqg7yOFuLW5s+G1oFI+9oQzwul+vQpPhBWZjZd+cEjBbI/Q==" spinCount="100000" sheet="1" objects="1" scenarios="1" formatColumns="0" formatRows="0" autoFilter="0"/>
  <autoFilter ref="C131:K173" xr:uid="{00000000-0009-0000-0000-000029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2:BM139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218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4035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4119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ROUND((SUM(BE126:BE138)),  2)</f>
        <v>0</v>
      </c>
      <c r="G37" s="96"/>
      <c r="H37" s="96"/>
      <c r="I37" s="97">
        <v>0.2</v>
      </c>
      <c r="J37" s="95">
        <f>ROUND(((SUM(BE126:BE138))*I37),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ROUND((SUM(BF126:BF138)),  2)</f>
        <v>0</v>
      </c>
      <c r="G38" s="96"/>
      <c r="H38" s="96"/>
      <c r="I38" s="97">
        <v>0.2</v>
      </c>
      <c r="J38" s="95">
        <f>ROUND(((SUM(BF126:BF138))*I38),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ROUND((SUM(BG126:BG138)),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ROUND((SUM(BH126:BH138)),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ROUND((SUM(BI126:BI138)),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4035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SO.105_ASR4 - Výplňové konštrukcie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292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297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301" t="str">
        <f>E7</f>
        <v>Rozšírenie kapacít MŠ Oštepová 1, Košice</v>
      </c>
      <c r="F112" s="302"/>
      <c r="G112" s="302"/>
      <c r="H112" s="302"/>
      <c r="L112" s="28"/>
    </row>
    <row r="113" spans="2:63" ht="12" customHeight="1">
      <c r="B113" s="16"/>
      <c r="C113" s="23" t="s">
        <v>277</v>
      </c>
      <c r="L113" s="16"/>
    </row>
    <row r="114" spans="2:63" ht="16.5" customHeight="1">
      <c r="B114" s="16"/>
      <c r="E114" s="301" t="s">
        <v>278</v>
      </c>
      <c r="F114" s="265"/>
      <c r="G114" s="265"/>
      <c r="H114" s="265"/>
      <c r="L114" s="16"/>
    </row>
    <row r="115" spans="2:63" ht="12" customHeight="1">
      <c r="B115" s="16"/>
      <c r="C115" s="23" t="s">
        <v>279</v>
      </c>
      <c r="L115" s="16"/>
    </row>
    <row r="116" spans="2:63" s="1" customFormat="1" ht="16.5" customHeight="1">
      <c r="B116" s="28"/>
      <c r="E116" s="271" t="s">
        <v>4035</v>
      </c>
      <c r="F116" s="303"/>
      <c r="G116" s="303"/>
      <c r="H116" s="303"/>
      <c r="L116" s="28"/>
    </row>
    <row r="117" spans="2:63" s="1" customFormat="1" ht="12" customHeight="1">
      <c r="B117" s="28"/>
      <c r="C117" s="23" t="s">
        <v>281</v>
      </c>
      <c r="L117" s="28"/>
    </row>
    <row r="118" spans="2:63" s="1" customFormat="1" ht="16.5" customHeight="1">
      <c r="B118" s="28"/>
      <c r="E118" s="289" t="str">
        <f>E13</f>
        <v>SO.105_ASR4 - Výplňové konštrukcie</v>
      </c>
      <c r="F118" s="303"/>
      <c r="G118" s="303"/>
      <c r="H118" s="303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Oštepová 1, Košice</v>
      </c>
      <c r="I120" s="23" t="s">
        <v>21</v>
      </c>
      <c r="J120" s="51" t="str">
        <f>IF(J16="","",J16)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E19</f>
        <v>Mesto Košice</v>
      </c>
      <c r="I122" s="23" t="s">
        <v>29</v>
      </c>
      <c r="J122" s="26" t="str">
        <f>E25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0.99998660000000006</v>
      </c>
      <c r="S126" s="52"/>
      <c r="T126" s="125">
        <f>T127</f>
        <v>0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508</v>
      </c>
      <c r="F127" s="129" t="s">
        <v>509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0.99998660000000006</v>
      </c>
      <c r="T127" s="134">
        <f>T128</f>
        <v>0</v>
      </c>
      <c r="AR127" s="128" t="s">
        <v>86</v>
      </c>
      <c r="AT127" s="135" t="s">
        <v>73</v>
      </c>
      <c r="AU127" s="135" t="s">
        <v>74</v>
      </c>
      <c r="AY127" s="128" t="s">
        <v>314</v>
      </c>
      <c r="BK127" s="136">
        <f>BK128</f>
        <v>0</v>
      </c>
    </row>
    <row r="128" spans="2:63" s="11" customFormat="1" ht="22.9" customHeight="1">
      <c r="B128" s="127"/>
      <c r="D128" s="128" t="s">
        <v>73</v>
      </c>
      <c r="E128" s="137" t="s">
        <v>546</v>
      </c>
      <c r="F128" s="137" t="s">
        <v>547</v>
      </c>
      <c r="I128" s="130"/>
      <c r="J128" s="138">
        <f>BK128</f>
        <v>0</v>
      </c>
      <c r="L128" s="127"/>
      <c r="M128" s="132"/>
      <c r="P128" s="133">
        <f>SUM(P129:P138)</f>
        <v>0</v>
      </c>
      <c r="R128" s="133">
        <f>SUM(R129:R138)</f>
        <v>0.99998660000000006</v>
      </c>
      <c r="T128" s="134">
        <f>SUM(T129:T138)</f>
        <v>0</v>
      </c>
      <c r="AR128" s="128" t="s">
        <v>86</v>
      </c>
      <c r="AT128" s="135" t="s">
        <v>73</v>
      </c>
      <c r="AU128" s="135" t="s">
        <v>81</v>
      </c>
      <c r="AY128" s="128" t="s">
        <v>314</v>
      </c>
      <c r="BK128" s="136">
        <f>SUM(BK129:BK138)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3739</v>
      </c>
      <c r="F129" s="141" t="s">
        <v>3740</v>
      </c>
      <c r="G129" s="142" t="s">
        <v>376</v>
      </c>
      <c r="H129" s="143">
        <v>48.48</v>
      </c>
      <c r="I129" s="144"/>
      <c r="J129" s="145">
        <f t="shared" ref="J129:J138" si="0">ROUND(I129*H129,2)</f>
        <v>0</v>
      </c>
      <c r="K129" s="146"/>
      <c r="L129" s="28"/>
      <c r="M129" s="147" t="s">
        <v>1</v>
      </c>
      <c r="N129" s="148" t="s">
        <v>40</v>
      </c>
      <c r="P129" s="149">
        <f t="shared" ref="P129:P138" si="1">O129*H129</f>
        <v>0</v>
      </c>
      <c r="Q129" s="149">
        <v>2.1000000000000001E-4</v>
      </c>
      <c r="R129" s="149">
        <f t="shared" ref="R129:R138" si="2">Q129*H129</f>
        <v>1.01808E-2</v>
      </c>
      <c r="S129" s="149">
        <v>0</v>
      </c>
      <c r="T129" s="150">
        <f t="shared" ref="T129:T138" si="3">S129*H129</f>
        <v>0</v>
      </c>
      <c r="AR129" s="151" t="s">
        <v>378</v>
      </c>
      <c r="AT129" s="151" t="s">
        <v>316</v>
      </c>
      <c r="AU129" s="151" t="s">
        <v>86</v>
      </c>
      <c r="AY129" s="13" t="s">
        <v>314</v>
      </c>
      <c r="BE129" s="152">
        <f t="shared" ref="BE129:BE138" si="4">IF(N129="základná",J129,0)</f>
        <v>0</v>
      </c>
      <c r="BF129" s="152">
        <f t="shared" ref="BF129:BF138" si="5">IF(N129="znížená",J129,0)</f>
        <v>0</v>
      </c>
      <c r="BG129" s="152">
        <f t="shared" ref="BG129:BG138" si="6">IF(N129="zákl. prenesená",J129,0)</f>
        <v>0</v>
      </c>
      <c r="BH129" s="152">
        <f t="shared" ref="BH129:BH138" si="7">IF(N129="zníž. prenesená",J129,0)</f>
        <v>0</v>
      </c>
      <c r="BI129" s="152">
        <f t="shared" ref="BI129:BI138" si="8">IF(N129="nulová",J129,0)</f>
        <v>0</v>
      </c>
      <c r="BJ129" s="13" t="s">
        <v>86</v>
      </c>
      <c r="BK129" s="152">
        <f t="shared" ref="BK129:BK138" si="9">ROUND(I129*H129,2)</f>
        <v>0</v>
      </c>
      <c r="BL129" s="13" t="s">
        <v>378</v>
      </c>
      <c r="BM129" s="151" t="s">
        <v>4120</v>
      </c>
    </row>
    <row r="130" spans="2:65" s="1" customFormat="1" ht="37.9" customHeight="1">
      <c r="B130" s="28"/>
      <c r="C130" s="158" t="s">
        <v>86</v>
      </c>
      <c r="D130" s="158" t="s">
        <v>644</v>
      </c>
      <c r="E130" s="159" t="s">
        <v>888</v>
      </c>
      <c r="F130" s="160" t="s">
        <v>889</v>
      </c>
      <c r="G130" s="161" t="s">
        <v>376</v>
      </c>
      <c r="H130" s="162">
        <v>50.904000000000003</v>
      </c>
      <c r="I130" s="163"/>
      <c r="J130" s="164">
        <f t="shared" si="0"/>
        <v>0</v>
      </c>
      <c r="K130" s="165"/>
      <c r="L130" s="166"/>
      <c r="M130" s="167" t="s">
        <v>1</v>
      </c>
      <c r="N130" s="168" t="s">
        <v>40</v>
      </c>
      <c r="P130" s="149">
        <f t="shared" si="1"/>
        <v>0</v>
      </c>
      <c r="Q130" s="149">
        <v>1E-4</v>
      </c>
      <c r="R130" s="149">
        <f t="shared" si="2"/>
        <v>5.090400000000001E-3</v>
      </c>
      <c r="S130" s="149">
        <v>0</v>
      </c>
      <c r="T130" s="150">
        <f t="shared" si="3"/>
        <v>0</v>
      </c>
      <c r="AR130" s="151" t="s">
        <v>442</v>
      </c>
      <c r="AT130" s="151" t="s">
        <v>644</v>
      </c>
      <c r="AU130" s="151" t="s">
        <v>86</v>
      </c>
      <c r="AY130" s="13" t="s">
        <v>314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86</v>
      </c>
      <c r="BK130" s="152">
        <f t="shared" si="9"/>
        <v>0</v>
      </c>
      <c r="BL130" s="13" t="s">
        <v>378</v>
      </c>
      <c r="BM130" s="151" t="s">
        <v>4121</v>
      </c>
    </row>
    <row r="131" spans="2:65" s="1" customFormat="1" ht="37.9" customHeight="1">
      <c r="B131" s="28"/>
      <c r="C131" s="158" t="s">
        <v>90</v>
      </c>
      <c r="D131" s="158" t="s">
        <v>644</v>
      </c>
      <c r="E131" s="159" t="s">
        <v>891</v>
      </c>
      <c r="F131" s="160" t="s">
        <v>892</v>
      </c>
      <c r="G131" s="161" t="s">
        <v>376</v>
      </c>
      <c r="H131" s="162">
        <v>50.904000000000003</v>
      </c>
      <c r="I131" s="163"/>
      <c r="J131" s="164">
        <f t="shared" si="0"/>
        <v>0</v>
      </c>
      <c r="K131" s="165"/>
      <c r="L131" s="166"/>
      <c r="M131" s="167" t="s">
        <v>1</v>
      </c>
      <c r="N131" s="168" t="s">
        <v>40</v>
      </c>
      <c r="P131" s="149">
        <f t="shared" si="1"/>
        <v>0</v>
      </c>
      <c r="Q131" s="149">
        <v>1E-4</v>
      </c>
      <c r="R131" s="149">
        <f t="shared" si="2"/>
        <v>5.090400000000001E-3</v>
      </c>
      <c r="S131" s="149">
        <v>0</v>
      </c>
      <c r="T131" s="150">
        <f t="shared" si="3"/>
        <v>0</v>
      </c>
      <c r="AR131" s="151" t="s">
        <v>442</v>
      </c>
      <c r="AT131" s="151" t="s">
        <v>644</v>
      </c>
      <c r="AU131" s="151" t="s">
        <v>86</v>
      </c>
      <c r="AY131" s="13" t="s">
        <v>314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86</v>
      </c>
      <c r="BK131" s="152">
        <f t="shared" si="9"/>
        <v>0</v>
      </c>
      <c r="BL131" s="13" t="s">
        <v>378</v>
      </c>
      <c r="BM131" s="151" t="s">
        <v>4122</v>
      </c>
    </row>
    <row r="132" spans="2:65" s="1" customFormat="1" ht="24.2" customHeight="1">
      <c r="B132" s="28"/>
      <c r="C132" s="158" t="s">
        <v>95</v>
      </c>
      <c r="D132" s="158" t="s">
        <v>644</v>
      </c>
      <c r="E132" s="159" t="s">
        <v>4123</v>
      </c>
      <c r="F132" s="160" t="s">
        <v>3748</v>
      </c>
      <c r="G132" s="161" t="s">
        <v>396</v>
      </c>
      <c r="H132" s="162">
        <v>8</v>
      </c>
      <c r="I132" s="163"/>
      <c r="J132" s="164">
        <f t="shared" si="0"/>
        <v>0</v>
      </c>
      <c r="K132" s="165"/>
      <c r="L132" s="166"/>
      <c r="M132" s="167" t="s">
        <v>1</v>
      </c>
      <c r="N132" s="168" t="s">
        <v>40</v>
      </c>
      <c r="P132" s="149">
        <f t="shared" si="1"/>
        <v>0</v>
      </c>
      <c r="Q132" s="149">
        <v>8.0500000000000002E-2</v>
      </c>
      <c r="R132" s="149">
        <f t="shared" si="2"/>
        <v>0.64400000000000002</v>
      </c>
      <c r="S132" s="149">
        <v>0</v>
      </c>
      <c r="T132" s="150">
        <f t="shared" si="3"/>
        <v>0</v>
      </c>
      <c r="AR132" s="151" t="s">
        <v>442</v>
      </c>
      <c r="AT132" s="151" t="s">
        <v>644</v>
      </c>
      <c r="AU132" s="151" t="s">
        <v>86</v>
      </c>
      <c r="AY132" s="13" t="s">
        <v>314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86</v>
      </c>
      <c r="BK132" s="152">
        <f t="shared" si="9"/>
        <v>0</v>
      </c>
      <c r="BL132" s="13" t="s">
        <v>378</v>
      </c>
      <c r="BM132" s="151" t="s">
        <v>4124</v>
      </c>
    </row>
    <row r="133" spans="2:65" s="1" customFormat="1" ht="24.2" customHeight="1">
      <c r="B133" s="28"/>
      <c r="C133" s="139" t="s">
        <v>330</v>
      </c>
      <c r="D133" s="139" t="s">
        <v>316</v>
      </c>
      <c r="E133" s="140" t="s">
        <v>3750</v>
      </c>
      <c r="F133" s="141" t="s">
        <v>3751</v>
      </c>
      <c r="G133" s="142" t="s">
        <v>376</v>
      </c>
      <c r="H133" s="143">
        <v>22.5</v>
      </c>
      <c r="I133" s="144"/>
      <c r="J133" s="145">
        <f t="shared" si="0"/>
        <v>0</v>
      </c>
      <c r="K133" s="146"/>
      <c r="L133" s="28"/>
      <c r="M133" s="147" t="s">
        <v>1</v>
      </c>
      <c r="N133" s="148" t="s">
        <v>40</v>
      </c>
      <c r="P133" s="149">
        <f t="shared" si="1"/>
        <v>0</v>
      </c>
      <c r="Q133" s="149">
        <v>4.0999999999999999E-4</v>
      </c>
      <c r="R133" s="149">
        <f t="shared" si="2"/>
        <v>9.2250000000000006E-3</v>
      </c>
      <c r="S133" s="149">
        <v>0</v>
      </c>
      <c r="T133" s="150">
        <f t="shared" si="3"/>
        <v>0</v>
      </c>
      <c r="AR133" s="151" t="s">
        <v>378</v>
      </c>
      <c r="AT133" s="151" t="s">
        <v>316</v>
      </c>
      <c r="AU133" s="151" t="s">
        <v>86</v>
      </c>
      <c r="AY133" s="13" t="s">
        <v>314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86</v>
      </c>
      <c r="BK133" s="152">
        <f t="shared" si="9"/>
        <v>0</v>
      </c>
      <c r="BL133" s="13" t="s">
        <v>378</v>
      </c>
      <c r="BM133" s="151" t="s">
        <v>4125</v>
      </c>
    </row>
    <row r="134" spans="2:65" s="1" customFormat="1" ht="37.9" customHeight="1">
      <c r="B134" s="28"/>
      <c r="C134" s="158" t="s">
        <v>337</v>
      </c>
      <c r="D134" s="158" t="s">
        <v>644</v>
      </c>
      <c r="E134" s="159" t="s">
        <v>3756</v>
      </c>
      <c r="F134" s="160" t="s">
        <v>3757</v>
      </c>
      <c r="G134" s="161" t="s">
        <v>396</v>
      </c>
      <c r="H134" s="162">
        <v>3</v>
      </c>
      <c r="I134" s="163"/>
      <c r="J134" s="164">
        <f t="shared" si="0"/>
        <v>0</v>
      </c>
      <c r="K134" s="165"/>
      <c r="L134" s="166"/>
      <c r="M134" s="167" t="s">
        <v>1</v>
      </c>
      <c r="N134" s="168" t="s">
        <v>40</v>
      </c>
      <c r="P134" s="149">
        <f t="shared" si="1"/>
        <v>0</v>
      </c>
      <c r="Q134" s="149">
        <v>9.6000000000000002E-2</v>
      </c>
      <c r="R134" s="149">
        <f t="shared" si="2"/>
        <v>0.28800000000000003</v>
      </c>
      <c r="S134" s="149">
        <v>0</v>
      </c>
      <c r="T134" s="150">
        <f t="shared" si="3"/>
        <v>0</v>
      </c>
      <c r="AR134" s="151" t="s">
        <v>442</v>
      </c>
      <c r="AT134" s="151" t="s">
        <v>644</v>
      </c>
      <c r="AU134" s="151" t="s">
        <v>86</v>
      </c>
      <c r="AY134" s="13" t="s">
        <v>314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86</v>
      </c>
      <c r="BK134" s="152">
        <f t="shared" si="9"/>
        <v>0</v>
      </c>
      <c r="BL134" s="13" t="s">
        <v>378</v>
      </c>
      <c r="BM134" s="151" t="s">
        <v>4126</v>
      </c>
    </row>
    <row r="135" spans="2:65" s="1" customFormat="1" ht="24.2" customHeight="1">
      <c r="B135" s="28"/>
      <c r="C135" s="139" t="s">
        <v>342</v>
      </c>
      <c r="D135" s="139" t="s">
        <v>316</v>
      </c>
      <c r="E135" s="140" t="s">
        <v>3759</v>
      </c>
      <c r="F135" s="141" t="s">
        <v>3760</v>
      </c>
      <c r="G135" s="142" t="s">
        <v>396</v>
      </c>
      <c r="H135" s="143">
        <v>16</v>
      </c>
      <c r="I135" s="144"/>
      <c r="J135" s="145">
        <f t="shared" si="0"/>
        <v>0</v>
      </c>
      <c r="K135" s="146"/>
      <c r="L135" s="28"/>
      <c r="M135" s="147" t="s">
        <v>1</v>
      </c>
      <c r="N135" s="148" t="s">
        <v>40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378</v>
      </c>
      <c r="AT135" s="151" t="s">
        <v>316</v>
      </c>
      <c r="AU135" s="151" t="s">
        <v>86</v>
      </c>
      <c r="AY135" s="13" t="s">
        <v>314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86</v>
      </c>
      <c r="BK135" s="152">
        <f t="shared" si="9"/>
        <v>0</v>
      </c>
      <c r="BL135" s="13" t="s">
        <v>378</v>
      </c>
      <c r="BM135" s="151" t="s">
        <v>4127</v>
      </c>
    </row>
    <row r="136" spans="2:65" s="1" customFormat="1" ht="16.5" customHeight="1">
      <c r="B136" s="28"/>
      <c r="C136" s="158" t="s">
        <v>346</v>
      </c>
      <c r="D136" s="158" t="s">
        <v>644</v>
      </c>
      <c r="E136" s="159" t="s">
        <v>988</v>
      </c>
      <c r="F136" s="160" t="s">
        <v>3762</v>
      </c>
      <c r="G136" s="161" t="s">
        <v>396</v>
      </c>
      <c r="H136" s="162">
        <v>8</v>
      </c>
      <c r="I136" s="163"/>
      <c r="J136" s="164">
        <f t="shared" si="0"/>
        <v>0</v>
      </c>
      <c r="K136" s="165"/>
      <c r="L136" s="166"/>
      <c r="M136" s="167" t="s">
        <v>1</v>
      </c>
      <c r="N136" s="168" t="s">
        <v>40</v>
      </c>
      <c r="P136" s="149">
        <f t="shared" si="1"/>
        <v>0</v>
      </c>
      <c r="Q136" s="149">
        <v>1.6000000000000001E-3</v>
      </c>
      <c r="R136" s="149">
        <f t="shared" si="2"/>
        <v>1.2800000000000001E-2</v>
      </c>
      <c r="S136" s="149">
        <v>0</v>
      </c>
      <c r="T136" s="150">
        <f t="shared" si="3"/>
        <v>0</v>
      </c>
      <c r="AR136" s="151" t="s">
        <v>442</v>
      </c>
      <c r="AT136" s="151" t="s">
        <v>644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378</v>
      </c>
      <c r="BM136" s="151" t="s">
        <v>4128</v>
      </c>
    </row>
    <row r="137" spans="2:65" s="1" customFormat="1" ht="16.5" customHeight="1">
      <c r="B137" s="28"/>
      <c r="C137" s="158" t="s">
        <v>335</v>
      </c>
      <c r="D137" s="158" t="s">
        <v>644</v>
      </c>
      <c r="E137" s="159" t="s">
        <v>3764</v>
      </c>
      <c r="F137" s="160" t="s">
        <v>3765</v>
      </c>
      <c r="G137" s="161" t="s">
        <v>396</v>
      </c>
      <c r="H137" s="162">
        <v>8</v>
      </c>
      <c r="I137" s="163"/>
      <c r="J137" s="164">
        <f t="shared" si="0"/>
        <v>0</v>
      </c>
      <c r="K137" s="165"/>
      <c r="L137" s="166"/>
      <c r="M137" s="167" t="s">
        <v>1</v>
      </c>
      <c r="N137" s="168" t="s">
        <v>40</v>
      </c>
      <c r="P137" s="149">
        <f t="shared" si="1"/>
        <v>0</v>
      </c>
      <c r="Q137" s="149">
        <v>3.2000000000000002E-3</v>
      </c>
      <c r="R137" s="149">
        <f t="shared" si="2"/>
        <v>2.5600000000000001E-2</v>
      </c>
      <c r="S137" s="149">
        <v>0</v>
      </c>
      <c r="T137" s="150">
        <f t="shared" si="3"/>
        <v>0</v>
      </c>
      <c r="AR137" s="151" t="s">
        <v>442</v>
      </c>
      <c r="AT137" s="151" t="s">
        <v>644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378</v>
      </c>
      <c r="BM137" s="151" t="s">
        <v>4129</v>
      </c>
    </row>
    <row r="138" spans="2:65" s="1" customFormat="1" ht="24.2" customHeight="1">
      <c r="B138" s="28"/>
      <c r="C138" s="139" t="s">
        <v>353</v>
      </c>
      <c r="D138" s="139" t="s">
        <v>316</v>
      </c>
      <c r="E138" s="140" t="s">
        <v>1003</v>
      </c>
      <c r="F138" s="141" t="s">
        <v>1004</v>
      </c>
      <c r="G138" s="142" t="s">
        <v>333</v>
      </c>
      <c r="H138" s="143">
        <v>1</v>
      </c>
      <c r="I138" s="144"/>
      <c r="J138" s="145">
        <f t="shared" si="0"/>
        <v>0</v>
      </c>
      <c r="K138" s="146"/>
      <c r="L138" s="28"/>
      <c r="M138" s="153" t="s">
        <v>1</v>
      </c>
      <c r="N138" s="154" t="s">
        <v>40</v>
      </c>
      <c r="O138" s="155"/>
      <c r="P138" s="156">
        <f t="shared" si="1"/>
        <v>0</v>
      </c>
      <c r="Q138" s="156">
        <v>0</v>
      </c>
      <c r="R138" s="156">
        <f t="shared" si="2"/>
        <v>0</v>
      </c>
      <c r="S138" s="156">
        <v>0</v>
      </c>
      <c r="T138" s="157">
        <f t="shared" si="3"/>
        <v>0</v>
      </c>
      <c r="AR138" s="151" t="s">
        <v>378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378</v>
      </c>
      <c r="BM138" s="151" t="s">
        <v>4130</v>
      </c>
    </row>
    <row r="139" spans="2:65" s="1" customFormat="1" ht="6.95" customHeight="1">
      <c r="B139" s="43"/>
      <c r="C139" s="44"/>
      <c r="D139" s="44"/>
      <c r="E139" s="44"/>
      <c r="F139" s="44"/>
      <c r="G139" s="44"/>
      <c r="H139" s="44"/>
      <c r="I139" s="44"/>
      <c r="J139" s="44"/>
      <c r="K139" s="44"/>
      <c r="L139" s="28"/>
    </row>
  </sheetData>
  <sheetProtection algorithmName="SHA-512" hashValue="wQ/h9F1xN+6+0qy6JY4dwjVTwanQH1zXCq6hyTyDFnQKt0f0jMZD3cIf8ay1utjbxmR9ndirBflMGeBHVNvaaQ==" saltValue="JYnnJjUP3IAXi+q97q6f4BrsgONt7jBRSAvEzH4Jvr5MHL65hTMR8GwIbJORQ50GGm9Bbc+fVkOg8Q7AvG6mdQ==" spinCount="100000" sheet="1" objects="1" scenarios="1" formatColumns="0" formatRows="0" autoFilter="0"/>
  <autoFilter ref="C125:K138" xr:uid="{00000000-0009-0000-0000-00002A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2:BM20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220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4035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4131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ROUND(J137,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ROUND((SUM(BE137:BE200)),  2)</f>
        <v>0</v>
      </c>
      <c r="G37" s="96"/>
      <c r="H37" s="96"/>
      <c r="I37" s="97">
        <v>0.2</v>
      </c>
      <c r="J37" s="95">
        <f>ROUND(((SUM(BE137:BE200))*I37),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ROUND((SUM(BF137:BF200)),  2)</f>
        <v>0</v>
      </c>
      <c r="G38" s="96"/>
      <c r="H38" s="96"/>
      <c r="I38" s="97">
        <v>0.2</v>
      </c>
      <c r="J38" s="95">
        <f>ROUND(((SUM(BF137:BF200))*I38),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ROUND((SUM(BG137:BG200)),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ROUND((SUM(BH137:BH200)),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ROUND((SUM(BI137:BI200)),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4035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SO.105_ASR5 - Ostatné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J137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J138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J142</f>
        <v>0</v>
      </c>
      <c r="L103" s="114"/>
    </row>
    <row r="104" spans="2:47" s="9" customFormat="1" ht="19.899999999999999" hidden="1" customHeight="1">
      <c r="B104" s="114"/>
      <c r="D104" s="115" t="s">
        <v>3773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J151</f>
        <v>0</v>
      </c>
      <c r="L105" s="114"/>
    </row>
    <row r="106" spans="2:47" s="9" customFormat="1" ht="19.899999999999999" hidden="1" customHeight="1">
      <c r="B106" s="114"/>
      <c r="D106" s="115" t="s">
        <v>290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9" customFormat="1" ht="19.899999999999999" hidden="1" customHeight="1">
      <c r="B107" s="114"/>
      <c r="D107" s="115" t="s">
        <v>291</v>
      </c>
      <c r="E107" s="116"/>
      <c r="F107" s="116"/>
      <c r="G107" s="116"/>
      <c r="H107" s="116"/>
      <c r="I107" s="116"/>
      <c r="J107" s="117">
        <f>J164</f>
        <v>0</v>
      </c>
      <c r="L107" s="114"/>
    </row>
    <row r="108" spans="2:47" s="8" customFormat="1" ht="24.95" hidden="1" customHeight="1">
      <c r="B108" s="110"/>
      <c r="D108" s="111" t="s">
        <v>292</v>
      </c>
      <c r="E108" s="112"/>
      <c r="F108" s="112"/>
      <c r="G108" s="112"/>
      <c r="H108" s="112"/>
      <c r="I108" s="112"/>
      <c r="J108" s="113">
        <f>J166</f>
        <v>0</v>
      </c>
      <c r="L108" s="110"/>
    </row>
    <row r="109" spans="2:47" s="9" customFormat="1" ht="19.899999999999999" hidden="1" customHeight="1">
      <c r="B109" s="114"/>
      <c r="D109" s="115" t="s">
        <v>295</v>
      </c>
      <c r="E109" s="116"/>
      <c r="F109" s="116"/>
      <c r="G109" s="116"/>
      <c r="H109" s="116"/>
      <c r="I109" s="116"/>
      <c r="J109" s="117">
        <f>J167</f>
        <v>0</v>
      </c>
      <c r="L109" s="114"/>
    </row>
    <row r="110" spans="2:47" s="9" customFormat="1" ht="19.899999999999999" hidden="1" customHeight="1">
      <c r="B110" s="114"/>
      <c r="D110" s="115" t="s">
        <v>296</v>
      </c>
      <c r="E110" s="116"/>
      <c r="F110" s="116"/>
      <c r="G110" s="116"/>
      <c r="H110" s="116"/>
      <c r="I110" s="116"/>
      <c r="J110" s="117">
        <f>J173</f>
        <v>0</v>
      </c>
      <c r="L110" s="114"/>
    </row>
    <row r="111" spans="2:47" s="9" customFormat="1" ht="19.899999999999999" hidden="1" customHeight="1">
      <c r="B111" s="114"/>
      <c r="D111" s="115" t="s">
        <v>297</v>
      </c>
      <c r="E111" s="116"/>
      <c r="F111" s="116"/>
      <c r="G111" s="116"/>
      <c r="H111" s="116"/>
      <c r="I111" s="116"/>
      <c r="J111" s="117">
        <f>J177</f>
        <v>0</v>
      </c>
      <c r="L111" s="114"/>
    </row>
    <row r="112" spans="2:47" s="9" customFormat="1" ht="19.899999999999999" hidden="1" customHeight="1">
      <c r="B112" s="114"/>
      <c r="D112" s="115" t="s">
        <v>299</v>
      </c>
      <c r="E112" s="116"/>
      <c r="F112" s="116"/>
      <c r="G112" s="116"/>
      <c r="H112" s="116"/>
      <c r="I112" s="116"/>
      <c r="J112" s="117">
        <f>J190</f>
        <v>0</v>
      </c>
      <c r="L112" s="114"/>
    </row>
    <row r="113" spans="2:12" s="9" customFormat="1" ht="19.899999999999999" hidden="1" customHeight="1">
      <c r="B113" s="114"/>
      <c r="D113" s="115" t="s">
        <v>1222</v>
      </c>
      <c r="E113" s="116"/>
      <c r="F113" s="116"/>
      <c r="G113" s="116"/>
      <c r="H113" s="116"/>
      <c r="I113" s="116"/>
      <c r="J113" s="117">
        <f>J198</f>
        <v>0</v>
      </c>
      <c r="L113" s="114"/>
    </row>
    <row r="114" spans="2:12" s="1" customFormat="1" ht="21.75" hidden="1" customHeight="1">
      <c r="B114" s="28"/>
      <c r="L114" s="28"/>
    </row>
    <row r="115" spans="2:12" s="1" customFormat="1" ht="6.95" hidden="1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6" spans="2:12" hidden="1"/>
    <row r="117" spans="2:12" hidden="1"/>
    <row r="118" spans="2:12" hidden="1"/>
    <row r="119" spans="2:12" s="1" customFormat="1" ht="6.95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5" customHeight="1">
      <c r="B120" s="28"/>
      <c r="C120" s="17" t="s">
        <v>300</v>
      </c>
      <c r="L120" s="28"/>
    </row>
    <row r="121" spans="2:12" s="1" customFormat="1" ht="6.95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301" t="str">
        <f>E7</f>
        <v>Rozšírenie kapacít MŠ Oštepová 1, Košice</v>
      </c>
      <c r="F123" s="302"/>
      <c r="G123" s="302"/>
      <c r="H123" s="302"/>
      <c r="L123" s="28"/>
    </row>
    <row r="124" spans="2:12" ht="12" customHeight="1">
      <c r="B124" s="16"/>
      <c r="C124" s="23" t="s">
        <v>277</v>
      </c>
      <c r="L124" s="16"/>
    </row>
    <row r="125" spans="2:12" ht="16.5" customHeight="1">
      <c r="B125" s="16"/>
      <c r="E125" s="301" t="s">
        <v>278</v>
      </c>
      <c r="F125" s="265"/>
      <c r="G125" s="265"/>
      <c r="H125" s="265"/>
      <c r="L125" s="16"/>
    </row>
    <row r="126" spans="2:12" ht="12" customHeight="1">
      <c r="B126" s="16"/>
      <c r="C126" s="23" t="s">
        <v>279</v>
      </c>
      <c r="L126" s="16"/>
    </row>
    <row r="127" spans="2:12" s="1" customFormat="1" ht="16.5" customHeight="1">
      <c r="B127" s="28"/>
      <c r="E127" s="271" t="s">
        <v>4035</v>
      </c>
      <c r="F127" s="303"/>
      <c r="G127" s="303"/>
      <c r="H127" s="303"/>
      <c r="L127" s="28"/>
    </row>
    <row r="128" spans="2:12" s="1" customFormat="1" ht="12" customHeight="1">
      <c r="B128" s="28"/>
      <c r="C128" s="23" t="s">
        <v>281</v>
      </c>
      <c r="L128" s="28"/>
    </row>
    <row r="129" spans="2:65" s="1" customFormat="1" ht="16.5" customHeight="1">
      <c r="B129" s="28"/>
      <c r="E129" s="289" t="str">
        <f>E13</f>
        <v>SO.105_ASR5 - Ostatné</v>
      </c>
      <c r="F129" s="303"/>
      <c r="G129" s="303"/>
      <c r="H129" s="303"/>
      <c r="L129" s="28"/>
    </row>
    <row r="130" spans="2:65" s="1" customFormat="1" ht="6.95" customHeight="1">
      <c r="B130" s="28"/>
      <c r="L130" s="28"/>
    </row>
    <row r="131" spans="2:65" s="1" customFormat="1" ht="12" customHeight="1">
      <c r="B131" s="28"/>
      <c r="C131" s="23" t="s">
        <v>19</v>
      </c>
      <c r="F131" s="21" t="str">
        <f>F16</f>
        <v>Oštepová 1, Košice</v>
      </c>
      <c r="I131" s="23" t="s">
        <v>21</v>
      </c>
      <c r="J131" s="51" t="str">
        <f>IF(J16="","",J16)</f>
        <v>15. 6. 2022</v>
      </c>
      <c r="L131" s="28"/>
    </row>
    <row r="132" spans="2:65" s="1" customFormat="1" ht="6.95" customHeight="1">
      <c r="B132" s="28"/>
      <c r="L132" s="28"/>
    </row>
    <row r="133" spans="2:65" s="1" customFormat="1" ht="15.2" customHeight="1">
      <c r="B133" s="28"/>
      <c r="C133" s="23" t="s">
        <v>23</v>
      </c>
      <c r="F133" s="21" t="str">
        <f>E19</f>
        <v>Mesto Košice</v>
      </c>
      <c r="I133" s="23" t="s">
        <v>29</v>
      </c>
      <c r="J133" s="26" t="str">
        <f>E25</f>
        <v xml:space="preserve"> </v>
      </c>
      <c r="L133" s="28"/>
    </row>
    <row r="134" spans="2:65" s="1" customFormat="1" ht="15.2" customHeight="1">
      <c r="B134" s="28"/>
      <c r="C134" s="23" t="s">
        <v>27</v>
      </c>
      <c r="F134" s="21" t="str">
        <f>IF(E22="","",E22)</f>
        <v>Vyplň údaj</v>
      </c>
      <c r="I134" s="23" t="s">
        <v>32</v>
      </c>
      <c r="J134" s="26" t="str">
        <f>E28</f>
        <v xml:space="preserve"> </v>
      </c>
      <c r="L134" s="28"/>
    </row>
    <row r="135" spans="2:65" s="1" customFormat="1" ht="10.35" customHeight="1">
      <c r="B135" s="28"/>
      <c r="L135" s="28"/>
    </row>
    <row r="136" spans="2:65" s="10" customFormat="1" ht="29.25" customHeight="1">
      <c r="B136" s="118"/>
      <c r="C136" s="119" t="s">
        <v>301</v>
      </c>
      <c r="D136" s="120" t="s">
        <v>59</v>
      </c>
      <c r="E136" s="120" t="s">
        <v>55</v>
      </c>
      <c r="F136" s="120" t="s">
        <v>56</v>
      </c>
      <c r="G136" s="120" t="s">
        <v>302</v>
      </c>
      <c r="H136" s="120" t="s">
        <v>303</v>
      </c>
      <c r="I136" s="120" t="s">
        <v>304</v>
      </c>
      <c r="J136" s="121" t="s">
        <v>285</v>
      </c>
      <c r="K136" s="122" t="s">
        <v>305</v>
      </c>
      <c r="L136" s="118"/>
      <c r="M136" s="58" t="s">
        <v>1</v>
      </c>
      <c r="N136" s="59" t="s">
        <v>38</v>
      </c>
      <c r="O136" s="59" t="s">
        <v>306</v>
      </c>
      <c r="P136" s="59" t="s">
        <v>307</v>
      </c>
      <c r="Q136" s="59" t="s">
        <v>308</v>
      </c>
      <c r="R136" s="59" t="s">
        <v>309</v>
      </c>
      <c r="S136" s="59" t="s">
        <v>310</v>
      </c>
      <c r="T136" s="60" t="s">
        <v>311</v>
      </c>
    </row>
    <row r="137" spans="2:65" s="1" customFormat="1" ht="22.9" customHeight="1">
      <c r="B137" s="28"/>
      <c r="C137" s="63" t="s">
        <v>286</v>
      </c>
      <c r="J137" s="123">
        <f>BK137</f>
        <v>0</v>
      </c>
      <c r="L137" s="28"/>
      <c r="M137" s="61"/>
      <c r="N137" s="52"/>
      <c r="O137" s="52"/>
      <c r="P137" s="124">
        <f>P138+P166</f>
        <v>0</v>
      </c>
      <c r="Q137" s="52"/>
      <c r="R137" s="124">
        <f>R138+R166</f>
        <v>18.120492240000001</v>
      </c>
      <c r="S137" s="52"/>
      <c r="T137" s="125">
        <f>T138+T166</f>
        <v>0</v>
      </c>
      <c r="AT137" s="13" t="s">
        <v>73</v>
      </c>
      <c r="AU137" s="13" t="s">
        <v>287</v>
      </c>
      <c r="BK137" s="126">
        <f>BK138+BK166</f>
        <v>0</v>
      </c>
    </row>
    <row r="138" spans="2:65" s="11" customFormat="1" ht="25.9" customHeight="1">
      <c r="B138" s="127"/>
      <c r="D138" s="128" t="s">
        <v>73</v>
      </c>
      <c r="E138" s="129" t="s">
        <v>312</v>
      </c>
      <c r="F138" s="129" t="s">
        <v>313</v>
      </c>
      <c r="I138" s="130"/>
      <c r="J138" s="131">
        <f>BK138</f>
        <v>0</v>
      </c>
      <c r="L138" s="127"/>
      <c r="M138" s="132"/>
      <c r="P138" s="133">
        <f>P139+P142+P145+P151+P159+P164</f>
        <v>0</v>
      </c>
      <c r="R138" s="133">
        <f>R139+R142+R145+R151+R159+R164</f>
        <v>14.189259370000002</v>
      </c>
      <c r="T138" s="134">
        <f>T139+T142+T145+T151+T159+T164</f>
        <v>0</v>
      </c>
      <c r="AR138" s="128" t="s">
        <v>81</v>
      </c>
      <c r="AT138" s="135" t="s">
        <v>73</v>
      </c>
      <c r="AU138" s="135" t="s">
        <v>74</v>
      </c>
      <c r="AY138" s="128" t="s">
        <v>314</v>
      </c>
      <c r="BK138" s="136">
        <f>BK139+BK142+BK145+BK151+BK159+BK164</f>
        <v>0</v>
      </c>
    </row>
    <row r="139" spans="2:65" s="11" customFormat="1" ht="22.9" customHeight="1">
      <c r="B139" s="127"/>
      <c r="D139" s="128" t="s">
        <v>73</v>
      </c>
      <c r="E139" s="137" t="s">
        <v>81</v>
      </c>
      <c r="F139" s="137" t="s">
        <v>315</v>
      </c>
      <c r="I139" s="130"/>
      <c r="J139" s="138">
        <f>BK139</f>
        <v>0</v>
      </c>
      <c r="L139" s="127"/>
      <c r="M139" s="132"/>
      <c r="P139" s="133">
        <f>SUM(P140:P141)</f>
        <v>0</v>
      </c>
      <c r="R139" s="133">
        <f>SUM(R140:R141)</f>
        <v>0</v>
      </c>
      <c r="T139" s="134">
        <f>SUM(T140:T141)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SUM(BK140:BK141)</f>
        <v>0</v>
      </c>
    </row>
    <row r="140" spans="2:65" s="1" customFormat="1" ht="24.2" customHeight="1">
      <c r="B140" s="28"/>
      <c r="C140" s="139" t="s">
        <v>81</v>
      </c>
      <c r="D140" s="139" t="s">
        <v>316</v>
      </c>
      <c r="E140" s="140" t="s">
        <v>1226</v>
      </c>
      <c r="F140" s="141" t="s">
        <v>1227</v>
      </c>
      <c r="G140" s="142" t="s">
        <v>319</v>
      </c>
      <c r="H140" s="143">
        <v>2.41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4132</v>
      </c>
    </row>
    <row r="141" spans="2:65" s="1" customFormat="1" ht="24.2" customHeight="1">
      <c r="B141" s="28"/>
      <c r="C141" s="139" t="s">
        <v>86</v>
      </c>
      <c r="D141" s="139" t="s">
        <v>316</v>
      </c>
      <c r="E141" s="140" t="s">
        <v>1229</v>
      </c>
      <c r="F141" s="141" t="s">
        <v>1230</v>
      </c>
      <c r="G141" s="142" t="s">
        <v>319</v>
      </c>
      <c r="H141" s="143">
        <v>1.44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4133</v>
      </c>
    </row>
    <row r="142" spans="2:65" s="11" customFormat="1" ht="22.9" customHeight="1">
      <c r="B142" s="127"/>
      <c r="D142" s="128" t="s">
        <v>73</v>
      </c>
      <c r="E142" s="137" t="s">
        <v>86</v>
      </c>
      <c r="F142" s="137" t="s">
        <v>1232</v>
      </c>
      <c r="I142" s="130"/>
      <c r="J142" s="138">
        <f>BK142</f>
        <v>0</v>
      </c>
      <c r="L142" s="127"/>
      <c r="M142" s="132"/>
      <c r="P142" s="133">
        <f>SUM(P143:P144)</f>
        <v>0</v>
      </c>
      <c r="R142" s="133">
        <f>SUM(R143:R144)</f>
        <v>6.4847999999999989E-3</v>
      </c>
      <c r="T142" s="134">
        <f>SUM(T143:T144)</f>
        <v>0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SUM(BK143:BK144)</f>
        <v>0</v>
      </c>
    </row>
    <row r="143" spans="2:65" s="1" customFormat="1" ht="24.2" customHeight="1">
      <c r="B143" s="28"/>
      <c r="C143" s="139" t="s">
        <v>90</v>
      </c>
      <c r="D143" s="139" t="s">
        <v>316</v>
      </c>
      <c r="E143" s="140" t="s">
        <v>1236</v>
      </c>
      <c r="F143" s="141" t="s">
        <v>1237</v>
      </c>
      <c r="G143" s="142" t="s">
        <v>340</v>
      </c>
      <c r="H143" s="143">
        <v>19.3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3.0000000000000001E-5</v>
      </c>
      <c r="R143" s="149">
        <f>Q143*H143</f>
        <v>5.7900000000000009E-4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4134</v>
      </c>
    </row>
    <row r="144" spans="2:65" s="1" customFormat="1" ht="16.5" customHeight="1">
      <c r="B144" s="28"/>
      <c r="C144" s="158" t="s">
        <v>95</v>
      </c>
      <c r="D144" s="158" t="s">
        <v>644</v>
      </c>
      <c r="E144" s="159" t="s">
        <v>1239</v>
      </c>
      <c r="F144" s="160" t="s">
        <v>1240</v>
      </c>
      <c r="G144" s="161" t="s">
        <v>340</v>
      </c>
      <c r="H144" s="162">
        <v>19.686</v>
      </c>
      <c r="I144" s="163"/>
      <c r="J144" s="164">
        <f>ROUND(I144*H144,2)</f>
        <v>0</v>
      </c>
      <c r="K144" s="165"/>
      <c r="L144" s="166"/>
      <c r="M144" s="167" t="s">
        <v>1</v>
      </c>
      <c r="N144" s="168" t="s">
        <v>40</v>
      </c>
      <c r="P144" s="149">
        <f>O144*H144</f>
        <v>0</v>
      </c>
      <c r="Q144" s="149">
        <v>2.9999999999999997E-4</v>
      </c>
      <c r="R144" s="149">
        <f>Q144*H144</f>
        <v>5.9057999999999992E-3</v>
      </c>
      <c r="S144" s="149">
        <v>0</v>
      </c>
      <c r="T144" s="150">
        <f>S144*H144</f>
        <v>0</v>
      </c>
      <c r="AR144" s="151" t="s">
        <v>346</v>
      </c>
      <c r="AT144" s="151" t="s">
        <v>644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4135</v>
      </c>
    </row>
    <row r="145" spans="2:65" s="11" customFormat="1" ht="22.9" customHeight="1">
      <c r="B145" s="127"/>
      <c r="D145" s="128" t="s">
        <v>73</v>
      </c>
      <c r="E145" s="137" t="s">
        <v>330</v>
      </c>
      <c r="F145" s="137" t="s">
        <v>3810</v>
      </c>
      <c r="I145" s="130"/>
      <c r="J145" s="138">
        <f>BK145</f>
        <v>0</v>
      </c>
      <c r="L145" s="127"/>
      <c r="M145" s="132"/>
      <c r="P145" s="133">
        <f>SUM(P146:P150)</f>
        <v>0</v>
      </c>
      <c r="R145" s="133">
        <f>SUM(R146:R150)</f>
        <v>1.2877468000000001</v>
      </c>
      <c r="T145" s="134">
        <f>SUM(T146:T150)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SUM(BK146:BK150)</f>
        <v>0</v>
      </c>
    </row>
    <row r="146" spans="2:65" s="1" customFormat="1" ht="24.2" customHeight="1">
      <c r="B146" s="28"/>
      <c r="C146" s="139" t="s">
        <v>330</v>
      </c>
      <c r="D146" s="139" t="s">
        <v>316</v>
      </c>
      <c r="E146" s="140" t="s">
        <v>4136</v>
      </c>
      <c r="F146" s="141" t="s">
        <v>4137</v>
      </c>
      <c r="G146" s="142" t="s">
        <v>340</v>
      </c>
      <c r="H146" s="143">
        <v>1.56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0.27994000000000002</v>
      </c>
      <c r="R146" s="149">
        <f>Q146*H146</f>
        <v>0.43670640000000005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4138</v>
      </c>
    </row>
    <row r="147" spans="2:65" s="1" customFormat="1" ht="33" customHeight="1">
      <c r="B147" s="28"/>
      <c r="C147" s="139" t="s">
        <v>337</v>
      </c>
      <c r="D147" s="139" t="s">
        <v>316</v>
      </c>
      <c r="E147" s="140" t="s">
        <v>3811</v>
      </c>
      <c r="F147" s="141" t="s">
        <v>3812</v>
      </c>
      <c r="G147" s="142" t="s">
        <v>340</v>
      </c>
      <c r="H147" s="143">
        <v>2.25</v>
      </c>
      <c r="I147" s="144"/>
      <c r="J147" s="145">
        <f>ROUND(I147*H147,2)</f>
        <v>0</v>
      </c>
      <c r="K147" s="146"/>
      <c r="L147" s="28"/>
      <c r="M147" s="147" t="s">
        <v>1</v>
      </c>
      <c r="N147" s="148" t="s">
        <v>40</v>
      </c>
      <c r="P147" s="149">
        <f>O147*H147</f>
        <v>0</v>
      </c>
      <c r="Q147" s="149">
        <v>8.4000000000000005E-2</v>
      </c>
      <c r="R147" s="149">
        <f>Q147*H147</f>
        <v>0.189</v>
      </c>
      <c r="S147" s="149">
        <v>0</v>
      </c>
      <c r="T147" s="150">
        <f>S147*H147</f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95</v>
      </c>
      <c r="BM147" s="151" t="s">
        <v>4139</v>
      </c>
    </row>
    <row r="148" spans="2:65" s="1" customFormat="1" ht="21.75" customHeight="1">
      <c r="B148" s="28"/>
      <c r="C148" s="158" t="s">
        <v>342</v>
      </c>
      <c r="D148" s="158" t="s">
        <v>644</v>
      </c>
      <c r="E148" s="159" t="s">
        <v>3814</v>
      </c>
      <c r="F148" s="160" t="s">
        <v>3815</v>
      </c>
      <c r="G148" s="161" t="s">
        <v>396</v>
      </c>
      <c r="H148" s="162">
        <v>9</v>
      </c>
      <c r="I148" s="163"/>
      <c r="J148" s="164">
        <f>ROUND(I148*H148,2)</f>
        <v>0</v>
      </c>
      <c r="K148" s="165"/>
      <c r="L148" s="166"/>
      <c r="M148" s="167" t="s">
        <v>1</v>
      </c>
      <c r="N148" s="168" t="s">
        <v>40</v>
      </c>
      <c r="P148" s="149">
        <f>O148*H148</f>
        <v>0</v>
      </c>
      <c r="Q148" s="149">
        <v>2.92E-2</v>
      </c>
      <c r="R148" s="149">
        <f>Q148*H148</f>
        <v>0.26279999999999998</v>
      </c>
      <c r="S148" s="149">
        <v>0</v>
      </c>
      <c r="T148" s="150">
        <f>S148*H148</f>
        <v>0</v>
      </c>
      <c r="AR148" s="151" t="s">
        <v>346</v>
      </c>
      <c r="AT148" s="151" t="s">
        <v>644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4140</v>
      </c>
    </row>
    <row r="149" spans="2:65" s="1" customFormat="1" ht="37.9" customHeight="1">
      <c r="B149" s="28"/>
      <c r="C149" s="139" t="s">
        <v>346</v>
      </c>
      <c r="D149" s="139" t="s">
        <v>316</v>
      </c>
      <c r="E149" s="140" t="s">
        <v>4141</v>
      </c>
      <c r="F149" s="141" t="s">
        <v>4142</v>
      </c>
      <c r="G149" s="142" t="s">
        <v>340</v>
      </c>
      <c r="H149" s="143">
        <v>1.56</v>
      </c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0.12334000000000001</v>
      </c>
      <c r="R149" s="149">
        <f>Q149*H149</f>
        <v>0.19241040000000001</v>
      </c>
      <c r="S149" s="149">
        <v>0</v>
      </c>
      <c r="T149" s="150">
        <f>S149*H149</f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95</v>
      </c>
      <c r="BM149" s="151" t="s">
        <v>4143</v>
      </c>
    </row>
    <row r="150" spans="2:65" s="1" customFormat="1" ht="21.75" customHeight="1">
      <c r="B150" s="28"/>
      <c r="C150" s="158" t="s">
        <v>335</v>
      </c>
      <c r="D150" s="158" t="s">
        <v>644</v>
      </c>
      <c r="E150" s="159" t="s">
        <v>4144</v>
      </c>
      <c r="F150" s="160" t="s">
        <v>4145</v>
      </c>
      <c r="G150" s="161" t="s">
        <v>340</v>
      </c>
      <c r="H150" s="162">
        <v>1.591</v>
      </c>
      <c r="I150" s="163"/>
      <c r="J150" s="164">
        <f>ROUND(I150*H150,2)</f>
        <v>0</v>
      </c>
      <c r="K150" s="165"/>
      <c r="L150" s="166"/>
      <c r="M150" s="167" t="s">
        <v>1</v>
      </c>
      <c r="N150" s="168" t="s">
        <v>40</v>
      </c>
      <c r="P150" s="149">
        <f>O150*H150</f>
        <v>0</v>
      </c>
      <c r="Q150" s="149">
        <v>0.13</v>
      </c>
      <c r="R150" s="149">
        <f>Q150*H150</f>
        <v>0.20683000000000001</v>
      </c>
      <c r="S150" s="149">
        <v>0</v>
      </c>
      <c r="T150" s="150">
        <f>S150*H150</f>
        <v>0</v>
      </c>
      <c r="AR150" s="151" t="s">
        <v>346</v>
      </c>
      <c r="AT150" s="151" t="s">
        <v>644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95</v>
      </c>
      <c r="BM150" s="151" t="s">
        <v>4146</v>
      </c>
    </row>
    <row r="151" spans="2:65" s="11" customFormat="1" ht="22.9" customHeight="1">
      <c r="B151" s="127"/>
      <c r="D151" s="128" t="s">
        <v>73</v>
      </c>
      <c r="E151" s="137" t="s">
        <v>337</v>
      </c>
      <c r="F151" s="137" t="s">
        <v>586</v>
      </c>
      <c r="I151" s="130"/>
      <c r="J151" s="138">
        <f>BK151</f>
        <v>0</v>
      </c>
      <c r="L151" s="127"/>
      <c r="M151" s="132"/>
      <c r="P151" s="133">
        <f>SUM(P152:P158)</f>
        <v>0</v>
      </c>
      <c r="R151" s="133">
        <f>SUM(R152:R158)</f>
        <v>7.5654910000000006</v>
      </c>
      <c r="T151" s="134">
        <f>SUM(T152:T158)</f>
        <v>0</v>
      </c>
      <c r="AR151" s="128" t="s">
        <v>81</v>
      </c>
      <c r="AT151" s="135" t="s">
        <v>73</v>
      </c>
      <c r="AU151" s="135" t="s">
        <v>81</v>
      </c>
      <c r="AY151" s="128" t="s">
        <v>314</v>
      </c>
      <c r="BK151" s="136">
        <f>SUM(BK152:BK158)</f>
        <v>0</v>
      </c>
    </row>
    <row r="152" spans="2:65" s="1" customFormat="1" ht="16.5" customHeight="1">
      <c r="B152" s="28"/>
      <c r="C152" s="139" t="s">
        <v>353</v>
      </c>
      <c r="D152" s="139" t="s">
        <v>316</v>
      </c>
      <c r="E152" s="140" t="s">
        <v>714</v>
      </c>
      <c r="F152" s="141" t="s">
        <v>1278</v>
      </c>
      <c r="G152" s="142" t="s">
        <v>319</v>
      </c>
      <c r="H152" s="143">
        <v>2.661</v>
      </c>
      <c r="I152" s="144"/>
      <c r="J152" s="145">
        <f t="shared" ref="J152:J158" si="0">ROUND(I152*H152,2)</f>
        <v>0</v>
      </c>
      <c r="K152" s="146"/>
      <c r="L152" s="28"/>
      <c r="M152" s="147" t="s">
        <v>1</v>
      </c>
      <c r="N152" s="148" t="s">
        <v>40</v>
      </c>
      <c r="P152" s="149">
        <f t="shared" ref="P152:P158" si="1">O152*H152</f>
        <v>0</v>
      </c>
      <c r="Q152" s="149">
        <v>1.837</v>
      </c>
      <c r="R152" s="149">
        <f t="shared" ref="R152:R158" si="2">Q152*H152</f>
        <v>4.8882570000000003</v>
      </c>
      <c r="S152" s="149">
        <v>0</v>
      </c>
      <c r="T152" s="150">
        <f t="shared" ref="T152:T158" si="3">S152*H152</f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ref="BE152:BE158" si="4">IF(N152="základná",J152,0)</f>
        <v>0</v>
      </c>
      <c r="BF152" s="152">
        <f t="shared" ref="BF152:BF158" si="5">IF(N152="znížená",J152,0)</f>
        <v>0</v>
      </c>
      <c r="BG152" s="152">
        <f t="shared" ref="BG152:BG158" si="6">IF(N152="zákl. prenesená",J152,0)</f>
        <v>0</v>
      </c>
      <c r="BH152" s="152">
        <f t="shared" ref="BH152:BH158" si="7">IF(N152="zníž. prenesená",J152,0)</f>
        <v>0</v>
      </c>
      <c r="BI152" s="152">
        <f t="shared" ref="BI152:BI158" si="8">IF(N152="nulová",J152,0)</f>
        <v>0</v>
      </c>
      <c r="BJ152" s="13" t="s">
        <v>86</v>
      </c>
      <c r="BK152" s="152">
        <f t="shared" ref="BK152:BK158" si="9">ROUND(I152*H152,2)</f>
        <v>0</v>
      </c>
      <c r="BL152" s="13" t="s">
        <v>95</v>
      </c>
      <c r="BM152" s="151" t="s">
        <v>4147</v>
      </c>
    </row>
    <row r="153" spans="2:65" s="1" customFormat="1" ht="24.2" customHeight="1">
      <c r="B153" s="28"/>
      <c r="C153" s="139" t="s">
        <v>357</v>
      </c>
      <c r="D153" s="139" t="s">
        <v>316</v>
      </c>
      <c r="E153" s="140" t="s">
        <v>1047</v>
      </c>
      <c r="F153" s="141" t="s">
        <v>1048</v>
      </c>
      <c r="G153" s="142" t="s">
        <v>340</v>
      </c>
      <c r="H153" s="143">
        <v>75.55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0</v>
      </c>
      <c r="T153" s="150">
        <f t="shared" si="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4148</v>
      </c>
    </row>
    <row r="154" spans="2:65" s="1" customFormat="1" ht="24.2" customHeight="1">
      <c r="B154" s="28"/>
      <c r="C154" s="158" t="s">
        <v>361</v>
      </c>
      <c r="D154" s="158" t="s">
        <v>644</v>
      </c>
      <c r="E154" s="159" t="s">
        <v>1050</v>
      </c>
      <c r="F154" s="160" t="s">
        <v>1051</v>
      </c>
      <c r="G154" s="161" t="s">
        <v>555</v>
      </c>
      <c r="H154" s="162">
        <v>15.563000000000001</v>
      </c>
      <c r="I154" s="163"/>
      <c r="J154" s="164">
        <f t="shared" si="0"/>
        <v>0</v>
      </c>
      <c r="K154" s="165"/>
      <c r="L154" s="166"/>
      <c r="M154" s="167" t="s">
        <v>1</v>
      </c>
      <c r="N154" s="168" t="s">
        <v>40</v>
      </c>
      <c r="P154" s="149">
        <f t="shared" si="1"/>
        <v>0</v>
      </c>
      <c r="Q154" s="149">
        <v>1E-3</v>
      </c>
      <c r="R154" s="149">
        <f t="shared" si="2"/>
        <v>1.5563E-2</v>
      </c>
      <c r="S154" s="149">
        <v>0</v>
      </c>
      <c r="T154" s="150">
        <f t="shared" si="3"/>
        <v>0</v>
      </c>
      <c r="AR154" s="151" t="s">
        <v>346</v>
      </c>
      <c r="AT154" s="151" t="s">
        <v>644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4149</v>
      </c>
    </row>
    <row r="155" spans="2:65" s="1" customFormat="1" ht="24.2" customHeight="1">
      <c r="B155" s="28"/>
      <c r="C155" s="139" t="s">
        <v>365</v>
      </c>
      <c r="D155" s="139" t="s">
        <v>316</v>
      </c>
      <c r="E155" s="140" t="s">
        <v>3341</v>
      </c>
      <c r="F155" s="141" t="s">
        <v>3342</v>
      </c>
      <c r="G155" s="142" t="s">
        <v>340</v>
      </c>
      <c r="H155" s="143">
        <v>22.664999999999999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6.3E-2</v>
      </c>
      <c r="R155" s="149">
        <f t="shared" si="2"/>
        <v>1.4278949999999999</v>
      </c>
      <c r="S155" s="149">
        <v>0</v>
      </c>
      <c r="T155" s="150">
        <f t="shared" si="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4150</v>
      </c>
    </row>
    <row r="156" spans="2:65" s="1" customFormat="1" ht="16.5" customHeight="1">
      <c r="B156" s="28"/>
      <c r="C156" s="139" t="s">
        <v>369</v>
      </c>
      <c r="D156" s="139" t="s">
        <v>316</v>
      </c>
      <c r="E156" s="140" t="s">
        <v>3302</v>
      </c>
      <c r="F156" s="141" t="s">
        <v>3303</v>
      </c>
      <c r="G156" s="142" t="s">
        <v>340</v>
      </c>
      <c r="H156" s="143">
        <v>75.55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1.6320000000000001E-2</v>
      </c>
      <c r="R156" s="149">
        <f t="shared" si="2"/>
        <v>1.2329760000000001</v>
      </c>
      <c r="S156" s="149">
        <v>0</v>
      </c>
      <c r="T156" s="150">
        <f t="shared" si="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4151</v>
      </c>
    </row>
    <row r="157" spans="2:65" s="1" customFormat="1" ht="16.5" customHeight="1">
      <c r="B157" s="28"/>
      <c r="C157" s="139" t="s">
        <v>373</v>
      </c>
      <c r="D157" s="139" t="s">
        <v>316</v>
      </c>
      <c r="E157" s="140" t="s">
        <v>1062</v>
      </c>
      <c r="F157" s="141" t="s">
        <v>1063</v>
      </c>
      <c r="G157" s="142" t="s">
        <v>376</v>
      </c>
      <c r="H157" s="143">
        <v>10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8.0000000000000007E-5</v>
      </c>
      <c r="R157" s="149">
        <f t="shared" si="2"/>
        <v>8.0000000000000004E-4</v>
      </c>
      <c r="S157" s="149">
        <v>0</v>
      </c>
      <c r="T157" s="150">
        <f t="shared" si="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4152</v>
      </c>
    </row>
    <row r="158" spans="2:65" s="1" customFormat="1" ht="16.5" customHeight="1">
      <c r="B158" s="28"/>
      <c r="C158" s="139" t="s">
        <v>378</v>
      </c>
      <c r="D158" s="139" t="s">
        <v>316</v>
      </c>
      <c r="E158" s="140" t="s">
        <v>1071</v>
      </c>
      <c r="F158" s="141" t="s">
        <v>1072</v>
      </c>
      <c r="G158" s="142" t="s">
        <v>340</v>
      </c>
      <c r="H158" s="143">
        <v>75.55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4153</v>
      </c>
    </row>
    <row r="159" spans="2:65" s="11" customFormat="1" ht="22.9" customHeight="1">
      <c r="B159" s="127"/>
      <c r="D159" s="128" t="s">
        <v>73</v>
      </c>
      <c r="E159" s="137" t="s">
        <v>335</v>
      </c>
      <c r="F159" s="137" t="s">
        <v>336</v>
      </c>
      <c r="I159" s="130"/>
      <c r="J159" s="138">
        <f>BK159</f>
        <v>0</v>
      </c>
      <c r="L159" s="127"/>
      <c r="M159" s="132"/>
      <c r="P159" s="133">
        <f>SUM(P160:P163)</f>
        <v>0</v>
      </c>
      <c r="R159" s="133">
        <f>SUM(R160:R163)</f>
        <v>5.3295367700000007</v>
      </c>
      <c r="T159" s="134">
        <f>SUM(T160:T163)</f>
        <v>0</v>
      </c>
      <c r="AR159" s="128" t="s">
        <v>81</v>
      </c>
      <c r="AT159" s="135" t="s">
        <v>73</v>
      </c>
      <c r="AU159" s="135" t="s">
        <v>81</v>
      </c>
      <c r="AY159" s="128" t="s">
        <v>314</v>
      </c>
      <c r="BK159" s="136">
        <f>SUM(BK160:BK163)</f>
        <v>0</v>
      </c>
    </row>
    <row r="160" spans="2:65" s="1" customFormat="1" ht="37.9" customHeight="1">
      <c r="B160" s="28"/>
      <c r="C160" s="139" t="s">
        <v>382</v>
      </c>
      <c r="D160" s="139" t="s">
        <v>316</v>
      </c>
      <c r="E160" s="140" t="s">
        <v>1295</v>
      </c>
      <c r="F160" s="141" t="s">
        <v>1296</v>
      </c>
      <c r="G160" s="142" t="s">
        <v>376</v>
      </c>
      <c r="H160" s="143">
        <v>31.94</v>
      </c>
      <c r="I160" s="144"/>
      <c r="J160" s="145">
        <f>ROUND(I160*H160,2)</f>
        <v>0</v>
      </c>
      <c r="K160" s="146"/>
      <c r="L160" s="28"/>
      <c r="M160" s="147" t="s">
        <v>1</v>
      </c>
      <c r="N160" s="148" t="s">
        <v>40</v>
      </c>
      <c r="P160" s="149">
        <f>O160*H160</f>
        <v>0</v>
      </c>
      <c r="Q160" s="149">
        <v>9.8530000000000006E-2</v>
      </c>
      <c r="R160" s="149">
        <f>Q160*H160</f>
        <v>3.1470482000000004</v>
      </c>
      <c r="S160" s="149">
        <v>0</v>
      </c>
      <c r="T160" s="150">
        <f>S160*H160</f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95</v>
      </c>
      <c r="BM160" s="151" t="s">
        <v>4154</v>
      </c>
    </row>
    <row r="161" spans="2:65" s="1" customFormat="1" ht="16.5" customHeight="1">
      <c r="B161" s="28"/>
      <c r="C161" s="158" t="s">
        <v>386</v>
      </c>
      <c r="D161" s="158" t="s">
        <v>644</v>
      </c>
      <c r="E161" s="159" t="s">
        <v>1298</v>
      </c>
      <c r="F161" s="160" t="s">
        <v>1299</v>
      </c>
      <c r="G161" s="161" t="s">
        <v>396</v>
      </c>
      <c r="H161" s="162">
        <v>66.367000000000004</v>
      </c>
      <c r="I161" s="163"/>
      <c r="J161" s="164">
        <f>ROUND(I161*H161,2)</f>
        <v>0</v>
      </c>
      <c r="K161" s="165"/>
      <c r="L161" s="166"/>
      <c r="M161" s="167" t="s">
        <v>1</v>
      </c>
      <c r="N161" s="168" t="s">
        <v>40</v>
      </c>
      <c r="P161" s="149">
        <f>O161*H161</f>
        <v>0</v>
      </c>
      <c r="Q161" s="149">
        <v>1.15E-2</v>
      </c>
      <c r="R161" s="149">
        <f>Q161*H161</f>
        <v>0.76322050000000008</v>
      </c>
      <c r="S161" s="149">
        <v>0</v>
      </c>
      <c r="T161" s="150">
        <f>S161*H161</f>
        <v>0</v>
      </c>
      <c r="AR161" s="151" t="s">
        <v>346</v>
      </c>
      <c r="AT161" s="151" t="s">
        <v>644</v>
      </c>
      <c r="AU161" s="151" t="s">
        <v>86</v>
      </c>
      <c r="AY161" s="13" t="s">
        <v>314</v>
      </c>
      <c r="BE161" s="152">
        <f>IF(N161="základná",J161,0)</f>
        <v>0</v>
      </c>
      <c r="BF161" s="152">
        <f>IF(N161="znížená",J161,0)</f>
        <v>0</v>
      </c>
      <c r="BG161" s="152">
        <f>IF(N161="zákl. prenesená",J161,0)</f>
        <v>0</v>
      </c>
      <c r="BH161" s="152">
        <f>IF(N161="zníž. prenesená",J161,0)</f>
        <v>0</v>
      </c>
      <c r="BI161" s="152">
        <f>IF(N161="nulová",J161,0)</f>
        <v>0</v>
      </c>
      <c r="BJ161" s="13" t="s">
        <v>86</v>
      </c>
      <c r="BK161" s="152">
        <f>ROUND(I161*H161,2)</f>
        <v>0</v>
      </c>
      <c r="BL161" s="13" t="s">
        <v>95</v>
      </c>
      <c r="BM161" s="151" t="s">
        <v>4155</v>
      </c>
    </row>
    <row r="162" spans="2:65" s="1" customFormat="1" ht="33" customHeight="1">
      <c r="B162" s="28"/>
      <c r="C162" s="139" t="s">
        <v>390</v>
      </c>
      <c r="D162" s="139" t="s">
        <v>316</v>
      </c>
      <c r="E162" s="140" t="s">
        <v>1301</v>
      </c>
      <c r="F162" s="141" t="s">
        <v>1302</v>
      </c>
      <c r="G162" s="142" t="s">
        <v>319</v>
      </c>
      <c r="H162" s="143">
        <v>0.63900000000000001</v>
      </c>
      <c r="I162" s="144"/>
      <c r="J162" s="145">
        <f>ROUND(I162*H162,2)</f>
        <v>0</v>
      </c>
      <c r="K162" s="146"/>
      <c r="L162" s="28"/>
      <c r="M162" s="147" t="s">
        <v>1</v>
      </c>
      <c r="N162" s="148" t="s">
        <v>40</v>
      </c>
      <c r="P162" s="149">
        <f>O162*H162</f>
        <v>0</v>
      </c>
      <c r="Q162" s="149">
        <v>2.2151299999999998</v>
      </c>
      <c r="R162" s="149">
        <f>Q162*H162</f>
        <v>1.41546807</v>
      </c>
      <c r="S162" s="149">
        <v>0</v>
      </c>
      <c r="T162" s="150">
        <f>S162*H162</f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95</v>
      </c>
      <c r="BM162" s="151" t="s">
        <v>4156</v>
      </c>
    </row>
    <row r="163" spans="2:65" s="1" customFormat="1" ht="16.5" customHeight="1">
      <c r="B163" s="28"/>
      <c r="C163" s="139" t="s">
        <v>7</v>
      </c>
      <c r="D163" s="139" t="s">
        <v>316</v>
      </c>
      <c r="E163" s="140" t="s">
        <v>1074</v>
      </c>
      <c r="F163" s="141" t="s">
        <v>1075</v>
      </c>
      <c r="G163" s="142" t="s">
        <v>340</v>
      </c>
      <c r="H163" s="143">
        <v>76</v>
      </c>
      <c r="I163" s="144"/>
      <c r="J163" s="145">
        <f>ROUND(I163*H163,2)</f>
        <v>0</v>
      </c>
      <c r="K163" s="146"/>
      <c r="L163" s="28"/>
      <c r="M163" s="147" t="s">
        <v>1</v>
      </c>
      <c r="N163" s="148" t="s">
        <v>40</v>
      </c>
      <c r="P163" s="149">
        <f>O163*H163</f>
        <v>0</v>
      </c>
      <c r="Q163" s="149">
        <v>5.0000000000000002E-5</v>
      </c>
      <c r="R163" s="149">
        <f>Q163*H163</f>
        <v>3.8E-3</v>
      </c>
      <c r="S163" s="149">
        <v>0</v>
      </c>
      <c r="T163" s="150">
        <f>S163*H163</f>
        <v>0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>IF(N163="základná",J163,0)</f>
        <v>0</v>
      </c>
      <c r="BF163" s="152">
        <f>IF(N163="znížená",J163,0)</f>
        <v>0</v>
      </c>
      <c r="BG163" s="152">
        <f>IF(N163="zákl. prenesená",J163,0)</f>
        <v>0</v>
      </c>
      <c r="BH163" s="152">
        <f>IF(N163="zníž. prenesená",J163,0)</f>
        <v>0</v>
      </c>
      <c r="BI163" s="152">
        <f>IF(N163="nulová",J163,0)</f>
        <v>0</v>
      </c>
      <c r="BJ163" s="13" t="s">
        <v>86</v>
      </c>
      <c r="BK163" s="152">
        <f>ROUND(I163*H163,2)</f>
        <v>0</v>
      </c>
      <c r="BL163" s="13" t="s">
        <v>95</v>
      </c>
      <c r="BM163" s="151" t="s">
        <v>4157</v>
      </c>
    </row>
    <row r="164" spans="2:65" s="11" customFormat="1" ht="22.9" customHeight="1">
      <c r="B164" s="127"/>
      <c r="D164" s="128" t="s">
        <v>73</v>
      </c>
      <c r="E164" s="137" t="s">
        <v>502</v>
      </c>
      <c r="F164" s="137" t="s">
        <v>503</v>
      </c>
      <c r="I164" s="130"/>
      <c r="J164" s="138">
        <f>BK164</f>
        <v>0</v>
      </c>
      <c r="L164" s="127"/>
      <c r="M164" s="132"/>
      <c r="P164" s="133">
        <f>P165</f>
        <v>0</v>
      </c>
      <c r="R164" s="133">
        <f>R165</f>
        <v>0</v>
      </c>
      <c r="T164" s="134">
        <f>T165</f>
        <v>0</v>
      </c>
      <c r="AR164" s="128" t="s">
        <v>81</v>
      </c>
      <c r="AT164" s="135" t="s">
        <v>73</v>
      </c>
      <c r="AU164" s="135" t="s">
        <v>81</v>
      </c>
      <c r="AY164" s="128" t="s">
        <v>314</v>
      </c>
      <c r="BK164" s="136">
        <f>BK165</f>
        <v>0</v>
      </c>
    </row>
    <row r="165" spans="2:65" s="1" customFormat="1" ht="24.2" customHeight="1">
      <c r="B165" s="28"/>
      <c r="C165" s="139" t="s">
        <v>398</v>
      </c>
      <c r="D165" s="139" t="s">
        <v>316</v>
      </c>
      <c r="E165" s="140" t="s">
        <v>3615</v>
      </c>
      <c r="F165" s="141" t="s">
        <v>3616</v>
      </c>
      <c r="G165" s="142" t="s">
        <v>333</v>
      </c>
      <c r="H165" s="143">
        <v>14.189</v>
      </c>
      <c r="I165" s="144"/>
      <c r="J165" s="145">
        <f>ROUND(I165*H165,2)</f>
        <v>0</v>
      </c>
      <c r="K165" s="146"/>
      <c r="L165" s="28"/>
      <c r="M165" s="147" t="s">
        <v>1</v>
      </c>
      <c r="N165" s="148" t="s">
        <v>40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86</v>
      </c>
      <c r="BK165" s="152">
        <f>ROUND(I165*H165,2)</f>
        <v>0</v>
      </c>
      <c r="BL165" s="13" t="s">
        <v>95</v>
      </c>
      <c r="BM165" s="151" t="s">
        <v>4158</v>
      </c>
    </row>
    <row r="166" spans="2:65" s="11" customFormat="1" ht="25.9" customHeight="1">
      <c r="B166" s="127"/>
      <c r="D166" s="128" t="s">
        <v>73</v>
      </c>
      <c r="E166" s="129" t="s">
        <v>508</v>
      </c>
      <c r="F166" s="129" t="s">
        <v>509</v>
      </c>
      <c r="I166" s="130"/>
      <c r="J166" s="131">
        <f>BK166</f>
        <v>0</v>
      </c>
      <c r="L166" s="127"/>
      <c r="M166" s="132"/>
      <c r="P166" s="133">
        <f>P167+P173+P177+P190+P198</f>
        <v>0</v>
      </c>
      <c r="R166" s="133">
        <f>R167+R173+R177+R190+R198</f>
        <v>3.9312328700000001</v>
      </c>
      <c r="T166" s="134">
        <f>T167+T173+T177+T190+T198</f>
        <v>0</v>
      </c>
      <c r="AR166" s="128" t="s">
        <v>86</v>
      </c>
      <c r="AT166" s="135" t="s">
        <v>73</v>
      </c>
      <c r="AU166" s="135" t="s">
        <v>74</v>
      </c>
      <c r="AY166" s="128" t="s">
        <v>314</v>
      </c>
      <c r="BK166" s="136">
        <f>BK167+BK173+BK177+BK190+BK198</f>
        <v>0</v>
      </c>
    </row>
    <row r="167" spans="2:65" s="11" customFormat="1" ht="22.9" customHeight="1">
      <c r="B167" s="127"/>
      <c r="D167" s="128" t="s">
        <v>73</v>
      </c>
      <c r="E167" s="137" t="s">
        <v>522</v>
      </c>
      <c r="F167" s="137" t="s">
        <v>523</v>
      </c>
      <c r="I167" s="130"/>
      <c r="J167" s="138">
        <f>BK167</f>
        <v>0</v>
      </c>
      <c r="L167" s="127"/>
      <c r="M167" s="132"/>
      <c r="P167" s="133">
        <f>SUM(P168:P172)</f>
        <v>0</v>
      </c>
      <c r="R167" s="133">
        <f>SUM(R168:R172)</f>
        <v>3.3396499999999996E-2</v>
      </c>
      <c r="T167" s="134">
        <f>SUM(T168:T172)</f>
        <v>0</v>
      </c>
      <c r="AR167" s="128" t="s">
        <v>86</v>
      </c>
      <c r="AT167" s="135" t="s">
        <v>73</v>
      </c>
      <c r="AU167" s="135" t="s">
        <v>81</v>
      </c>
      <c r="AY167" s="128" t="s">
        <v>314</v>
      </c>
      <c r="BK167" s="136">
        <f>SUM(BK168:BK172)</f>
        <v>0</v>
      </c>
    </row>
    <row r="168" spans="2:65" s="1" customFormat="1" ht="24.2" customHeight="1">
      <c r="B168" s="28"/>
      <c r="C168" s="139" t="s">
        <v>402</v>
      </c>
      <c r="D168" s="139" t="s">
        <v>316</v>
      </c>
      <c r="E168" s="140" t="s">
        <v>3846</v>
      </c>
      <c r="F168" s="141" t="s">
        <v>3847</v>
      </c>
      <c r="G168" s="142" t="s">
        <v>396</v>
      </c>
      <c r="H168" s="143">
        <v>3</v>
      </c>
      <c r="I168" s="144"/>
      <c r="J168" s="145">
        <f>ROUND(I168*H168,2)</f>
        <v>0</v>
      </c>
      <c r="K168" s="146"/>
      <c r="L168" s="28"/>
      <c r="M168" s="147" t="s">
        <v>1</v>
      </c>
      <c r="N168" s="148" t="s">
        <v>40</v>
      </c>
      <c r="P168" s="149">
        <f>O168*H168</f>
        <v>0</v>
      </c>
      <c r="Q168" s="149">
        <v>1.8799999999999999E-3</v>
      </c>
      <c r="R168" s="149">
        <f>Q168*H168</f>
        <v>5.64E-3</v>
      </c>
      <c r="S168" s="149">
        <v>0</v>
      </c>
      <c r="T168" s="150">
        <f>S168*H168</f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86</v>
      </c>
      <c r="BK168" s="152">
        <f>ROUND(I168*H168,2)</f>
        <v>0</v>
      </c>
      <c r="BL168" s="13" t="s">
        <v>378</v>
      </c>
      <c r="BM168" s="151" t="s">
        <v>4159</v>
      </c>
    </row>
    <row r="169" spans="2:65" s="1" customFormat="1" ht="24.2" customHeight="1">
      <c r="B169" s="28"/>
      <c r="C169" s="139" t="s">
        <v>406</v>
      </c>
      <c r="D169" s="139" t="s">
        <v>316</v>
      </c>
      <c r="E169" s="140" t="s">
        <v>817</v>
      </c>
      <c r="F169" s="141" t="s">
        <v>3851</v>
      </c>
      <c r="G169" s="142" t="s">
        <v>376</v>
      </c>
      <c r="H169" s="143">
        <v>11.1</v>
      </c>
      <c r="I169" s="144"/>
      <c r="J169" s="145">
        <f>ROUND(I169*H169,2)</f>
        <v>0</v>
      </c>
      <c r="K169" s="146"/>
      <c r="L169" s="28"/>
      <c r="M169" s="147" t="s">
        <v>1</v>
      </c>
      <c r="N169" s="148" t="s">
        <v>40</v>
      </c>
      <c r="P169" s="149">
        <f>O169*H169</f>
        <v>0</v>
      </c>
      <c r="Q169" s="149">
        <v>2.5999999999999998E-4</v>
      </c>
      <c r="R169" s="149">
        <f>Q169*H169</f>
        <v>2.8859999999999997E-3</v>
      </c>
      <c r="S169" s="149">
        <v>0</v>
      </c>
      <c r="T169" s="150">
        <f>S169*H169</f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378</v>
      </c>
      <c r="BM169" s="151" t="s">
        <v>4160</v>
      </c>
    </row>
    <row r="170" spans="2:65" s="1" customFormat="1" ht="24.2" customHeight="1">
      <c r="B170" s="28"/>
      <c r="C170" s="139" t="s">
        <v>410</v>
      </c>
      <c r="D170" s="139" t="s">
        <v>316</v>
      </c>
      <c r="E170" s="140" t="s">
        <v>3853</v>
      </c>
      <c r="F170" s="141" t="s">
        <v>3854</v>
      </c>
      <c r="G170" s="142" t="s">
        <v>376</v>
      </c>
      <c r="H170" s="143">
        <v>3.7</v>
      </c>
      <c r="I170" s="144"/>
      <c r="J170" s="145">
        <f>ROUND(I170*H170,2)</f>
        <v>0</v>
      </c>
      <c r="K170" s="146"/>
      <c r="L170" s="28"/>
      <c r="M170" s="147" t="s">
        <v>1</v>
      </c>
      <c r="N170" s="148" t="s">
        <v>40</v>
      </c>
      <c r="P170" s="149">
        <f>O170*H170</f>
        <v>0</v>
      </c>
      <c r="Q170" s="149">
        <v>2.5999999999999998E-4</v>
      </c>
      <c r="R170" s="149">
        <f>Q170*H170</f>
        <v>9.6199999999999996E-4</v>
      </c>
      <c r="S170" s="149">
        <v>0</v>
      </c>
      <c r="T170" s="150">
        <f>S170*H170</f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>IF(N170="základná",J170,0)</f>
        <v>0</v>
      </c>
      <c r="BF170" s="152">
        <f>IF(N170="znížená",J170,0)</f>
        <v>0</v>
      </c>
      <c r="BG170" s="152">
        <f>IF(N170="zákl. prenesená",J170,0)</f>
        <v>0</v>
      </c>
      <c r="BH170" s="152">
        <f>IF(N170="zníž. prenesená",J170,0)</f>
        <v>0</v>
      </c>
      <c r="BI170" s="152">
        <f>IF(N170="nulová",J170,0)</f>
        <v>0</v>
      </c>
      <c r="BJ170" s="13" t="s">
        <v>86</v>
      </c>
      <c r="BK170" s="152">
        <f>ROUND(I170*H170,2)</f>
        <v>0</v>
      </c>
      <c r="BL170" s="13" t="s">
        <v>378</v>
      </c>
      <c r="BM170" s="151" t="s">
        <v>4161</v>
      </c>
    </row>
    <row r="171" spans="2:65" s="1" customFormat="1" ht="24.2" customHeight="1">
      <c r="B171" s="28"/>
      <c r="C171" s="139" t="s">
        <v>414</v>
      </c>
      <c r="D171" s="139" t="s">
        <v>316</v>
      </c>
      <c r="E171" s="140" t="s">
        <v>2669</v>
      </c>
      <c r="F171" s="141" t="s">
        <v>3849</v>
      </c>
      <c r="G171" s="142" t="s">
        <v>376</v>
      </c>
      <c r="H171" s="143">
        <v>11.55</v>
      </c>
      <c r="I171" s="144"/>
      <c r="J171" s="145">
        <f>ROUND(I171*H171,2)</f>
        <v>0</v>
      </c>
      <c r="K171" s="146"/>
      <c r="L171" s="28"/>
      <c r="M171" s="147" t="s">
        <v>1</v>
      </c>
      <c r="N171" s="148" t="s">
        <v>40</v>
      </c>
      <c r="P171" s="149">
        <f>O171*H171</f>
        <v>0</v>
      </c>
      <c r="Q171" s="149">
        <v>2.0699999999999998E-3</v>
      </c>
      <c r="R171" s="149">
        <f>Q171*H171</f>
        <v>2.3908499999999999E-2</v>
      </c>
      <c r="S171" s="149">
        <v>0</v>
      </c>
      <c r="T171" s="150">
        <f>S171*H171</f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86</v>
      </c>
      <c r="BK171" s="152">
        <f>ROUND(I171*H171,2)</f>
        <v>0</v>
      </c>
      <c r="BL171" s="13" t="s">
        <v>378</v>
      </c>
      <c r="BM171" s="151" t="s">
        <v>4162</v>
      </c>
    </row>
    <row r="172" spans="2:65" s="1" customFormat="1" ht="24.2" customHeight="1">
      <c r="B172" s="28"/>
      <c r="C172" s="139" t="s">
        <v>418</v>
      </c>
      <c r="D172" s="139" t="s">
        <v>316</v>
      </c>
      <c r="E172" s="140" t="s">
        <v>864</v>
      </c>
      <c r="F172" s="141" t="s">
        <v>865</v>
      </c>
      <c r="G172" s="142" t="s">
        <v>333</v>
      </c>
      <c r="H172" s="143">
        <v>3.3000000000000002E-2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0</v>
      </c>
      <c r="R172" s="149">
        <f>Q172*H172</f>
        <v>0</v>
      </c>
      <c r="S172" s="149">
        <v>0</v>
      </c>
      <c r="T172" s="150">
        <f>S172*H172</f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378</v>
      </c>
      <c r="BM172" s="151" t="s">
        <v>4163</v>
      </c>
    </row>
    <row r="173" spans="2:65" s="11" customFormat="1" ht="22.9" customHeight="1">
      <c r="B173" s="127"/>
      <c r="D173" s="128" t="s">
        <v>73</v>
      </c>
      <c r="E173" s="137" t="s">
        <v>536</v>
      </c>
      <c r="F173" s="137" t="s">
        <v>537</v>
      </c>
      <c r="I173" s="130"/>
      <c r="J173" s="138">
        <f>BK173</f>
        <v>0</v>
      </c>
      <c r="L173" s="127"/>
      <c r="M173" s="132"/>
      <c r="P173" s="133">
        <f>SUM(P174:P176)</f>
        <v>0</v>
      </c>
      <c r="R173" s="133">
        <f>SUM(R174:R176)</f>
        <v>0.11961999999999999</v>
      </c>
      <c r="T173" s="134">
        <f>SUM(T174:T176)</f>
        <v>0</v>
      </c>
      <c r="AR173" s="128" t="s">
        <v>86</v>
      </c>
      <c r="AT173" s="135" t="s">
        <v>73</v>
      </c>
      <c r="AU173" s="135" t="s">
        <v>81</v>
      </c>
      <c r="AY173" s="128" t="s">
        <v>314</v>
      </c>
      <c r="BK173" s="136">
        <f>SUM(BK174:BK176)</f>
        <v>0</v>
      </c>
    </row>
    <row r="174" spans="2:65" s="1" customFormat="1" ht="21.75" customHeight="1">
      <c r="B174" s="28"/>
      <c r="C174" s="139" t="s">
        <v>422</v>
      </c>
      <c r="D174" s="139" t="s">
        <v>316</v>
      </c>
      <c r="E174" s="140" t="s">
        <v>1356</v>
      </c>
      <c r="F174" s="141" t="s">
        <v>1357</v>
      </c>
      <c r="G174" s="142" t="s">
        <v>340</v>
      </c>
      <c r="H174" s="143">
        <v>8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6.0000000000000002E-5</v>
      </c>
      <c r="R174" s="149">
        <f>Q174*H174</f>
        <v>4.8000000000000001E-4</v>
      </c>
      <c r="S174" s="149">
        <v>0</v>
      </c>
      <c r="T174" s="150">
        <f>S174*H174</f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4164</v>
      </c>
    </row>
    <row r="175" spans="2:65" s="1" customFormat="1" ht="24.2" customHeight="1">
      <c r="B175" s="28"/>
      <c r="C175" s="158" t="s">
        <v>426</v>
      </c>
      <c r="D175" s="158" t="s">
        <v>644</v>
      </c>
      <c r="E175" s="159" t="s">
        <v>1362</v>
      </c>
      <c r="F175" s="160" t="s">
        <v>1363</v>
      </c>
      <c r="G175" s="161" t="s">
        <v>376</v>
      </c>
      <c r="H175" s="162">
        <v>17.02</v>
      </c>
      <c r="I175" s="163"/>
      <c r="J175" s="164">
        <f>ROUND(I175*H175,2)</f>
        <v>0</v>
      </c>
      <c r="K175" s="165"/>
      <c r="L175" s="166"/>
      <c r="M175" s="167" t="s">
        <v>1</v>
      </c>
      <c r="N175" s="168" t="s">
        <v>40</v>
      </c>
      <c r="P175" s="149">
        <f>O175*H175</f>
        <v>0</v>
      </c>
      <c r="Q175" s="149">
        <v>7.0000000000000001E-3</v>
      </c>
      <c r="R175" s="149">
        <f>Q175*H175</f>
        <v>0.11914</v>
      </c>
      <c r="S175" s="149">
        <v>0</v>
      </c>
      <c r="T175" s="150">
        <f>S175*H175</f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378</v>
      </c>
      <c r="BM175" s="151" t="s">
        <v>4165</v>
      </c>
    </row>
    <row r="176" spans="2:65" s="1" customFormat="1" ht="24.2" customHeight="1">
      <c r="B176" s="28"/>
      <c r="C176" s="139" t="s">
        <v>430</v>
      </c>
      <c r="D176" s="139" t="s">
        <v>316</v>
      </c>
      <c r="E176" s="140" t="s">
        <v>3259</v>
      </c>
      <c r="F176" s="141" t="s">
        <v>3260</v>
      </c>
      <c r="G176" s="142" t="s">
        <v>333</v>
      </c>
      <c r="H176" s="143">
        <v>0.12</v>
      </c>
      <c r="I176" s="144"/>
      <c r="J176" s="145">
        <f>ROUND(I176*H176,2)</f>
        <v>0</v>
      </c>
      <c r="K176" s="146"/>
      <c r="L176" s="28"/>
      <c r="M176" s="147" t="s">
        <v>1</v>
      </c>
      <c r="N176" s="148" t="s">
        <v>40</v>
      </c>
      <c r="P176" s="149">
        <f>O176*H176</f>
        <v>0</v>
      </c>
      <c r="Q176" s="149">
        <v>0</v>
      </c>
      <c r="R176" s="149">
        <f>Q176*H176</f>
        <v>0</v>
      </c>
      <c r="S176" s="149">
        <v>0</v>
      </c>
      <c r="T176" s="150">
        <f>S176*H176</f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86</v>
      </c>
      <c r="BK176" s="152">
        <f>ROUND(I176*H176,2)</f>
        <v>0</v>
      </c>
      <c r="BL176" s="13" t="s">
        <v>378</v>
      </c>
      <c r="BM176" s="151" t="s">
        <v>4166</v>
      </c>
    </row>
    <row r="177" spans="2:65" s="11" customFormat="1" ht="22.9" customHeight="1">
      <c r="B177" s="127"/>
      <c r="D177" s="128" t="s">
        <v>73</v>
      </c>
      <c r="E177" s="137" t="s">
        <v>546</v>
      </c>
      <c r="F177" s="137" t="s">
        <v>547</v>
      </c>
      <c r="I177" s="130"/>
      <c r="J177" s="138">
        <f>BK177</f>
        <v>0</v>
      </c>
      <c r="L177" s="127"/>
      <c r="M177" s="132"/>
      <c r="P177" s="133">
        <f>SUM(P178:P189)</f>
        <v>0</v>
      </c>
      <c r="R177" s="133">
        <f>SUM(R178:R189)</f>
        <v>3.3134863999999999</v>
      </c>
      <c r="T177" s="134">
        <f>SUM(T178:T189)</f>
        <v>0</v>
      </c>
      <c r="AR177" s="128" t="s">
        <v>86</v>
      </c>
      <c r="AT177" s="135" t="s">
        <v>73</v>
      </c>
      <c r="AU177" s="135" t="s">
        <v>81</v>
      </c>
      <c r="AY177" s="128" t="s">
        <v>314</v>
      </c>
      <c r="BK177" s="136">
        <f>SUM(BK178:BK189)</f>
        <v>0</v>
      </c>
    </row>
    <row r="178" spans="2:65" s="1" customFormat="1" ht="24.2" customHeight="1">
      <c r="B178" s="28"/>
      <c r="C178" s="139" t="s">
        <v>434</v>
      </c>
      <c r="D178" s="139" t="s">
        <v>316</v>
      </c>
      <c r="E178" s="140" t="s">
        <v>1382</v>
      </c>
      <c r="F178" s="141" t="s">
        <v>1383</v>
      </c>
      <c r="G178" s="142" t="s">
        <v>555</v>
      </c>
      <c r="H178" s="143">
        <v>307.16000000000003</v>
      </c>
      <c r="I178" s="144"/>
      <c r="J178" s="145">
        <f t="shared" ref="J178:J189" si="10">ROUND(I178*H178,2)</f>
        <v>0</v>
      </c>
      <c r="K178" s="146"/>
      <c r="L178" s="28"/>
      <c r="M178" s="147" t="s">
        <v>1</v>
      </c>
      <c r="N178" s="148" t="s">
        <v>40</v>
      </c>
      <c r="P178" s="149">
        <f t="shared" ref="P178:P189" si="11">O178*H178</f>
        <v>0</v>
      </c>
      <c r="Q178" s="149">
        <v>6.0000000000000002E-5</v>
      </c>
      <c r="R178" s="149">
        <f t="shared" ref="R178:R189" si="12">Q178*H178</f>
        <v>1.8429600000000001E-2</v>
      </c>
      <c r="S178" s="149">
        <v>0</v>
      </c>
      <c r="T178" s="150">
        <f t="shared" ref="T178:T189" si="13">S178*H178</f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ref="BE178:BE189" si="14">IF(N178="základná",J178,0)</f>
        <v>0</v>
      </c>
      <c r="BF178" s="152">
        <f t="shared" ref="BF178:BF189" si="15">IF(N178="znížená",J178,0)</f>
        <v>0</v>
      </c>
      <c r="BG178" s="152">
        <f t="shared" ref="BG178:BG189" si="16">IF(N178="zákl. prenesená",J178,0)</f>
        <v>0</v>
      </c>
      <c r="BH178" s="152">
        <f t="shared" ref="BH178:BH189" si="17">IF(N178="zníž. prenesená",J178,0)</f>
        <v>0</v>
      </c>
      <c r="BI178" s="152">
        <f t="shared" ref="BI178:BI189" si="18">IF(N178="nulová",J178,0)</f>
        <v>0</v>
      </c>
      <c r="BJ178" s="13" t="s">
        <v>86</v>
      </c>
      <c r="BK178" s="152">
        <f t="shared" ref="BK178:BK189" si="19">ROUND(I178*H178,2)</f>
        <v>0</v>
      </c>
      <c r="BL178" s="13" t="s">
        <v>378</v>
      </c>
      <c r="BM178" s="151" t="s">
        <v>4167</v>
      </c>
    </row>
    <row r="179" spans="2:65" s="1" customFormat="1" ht="24.2" customHeight="1">
      <c r="B179" s="28"/>
      <c r="C179" s="139" t="s">
        <v>438</v>
      </c>
      <c r="D179" s="139" t="s">
        <v>316</v>
      </c>
      <c r="E179" s="140" t="s">
        <v>1385</v>
      </c>
      <c r="F179" s="141" t="s">
        <v>1386</v>
      </c>
      <c r="G179" s="142" t="s">
        <v>555</v>
      </c>
      <c r="H179" s="143">
        <v>359.13</v>
      </c>
      <c r="I179" s="144"/>
      <c r="J179" s="145">
        <f t="shared" si="10"/>
        <v>0</v>
      </c>
      <c r="K179" s="146"/>
      <c r="L179" s="28"/>
      <c r="M179" s="147" t="s">
        <v>1</v>
      </c>
      <c r="N179" s="148" t="s">
        <v>40</v>
      </c>
      <c r="P179" s="149">
        <f t="shared" si="11"/>
        <v>0</v>
      </c>
      <c r="Q179" s="149">
        <v>6.0000000000000002E-5</v>
      </c>
      <c r="R179" s="149">
        <f t="shared" si="12"/>
        <v>2.1547799999999999E-2</v>
      </c>
      <c r="S179" s="149">
        <v>0</v>
      </c>
      <c r="T179" s="150">
        <f t="shared" si="1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86</v>
      </c>
      <c r="BK179" s="152">
        <f t="shared" si="19"/>
        <v>0</v>
      </c>
      <c r="BL179" s="13" t="s">
        <v>378</v>
      </c>
      <c r="BM179" s="151" t="s">
        <v>4168</v>
      </c>
    </row>
    <row r="180" spans="2:65" s="1" customFormat="1" ht="24.2" customHeight="1">
      <c r="B180" s="28"/>
      <c r="C180" s="139" t="s">
        <v>442</v>
      </c>
      <c r="D180" s="139" t="s">
        <v>316</v>
      </c>
      <c r="E180" s="140" t="s">
        <v>1388</v>
      </c>
      <c r="F180" s="141" t="s">
        <v>1389</v>
      </c>
      <c r="G180" s="142" t="s">
        <v>555</v>
      </c>
      <c r="H180" s="143">
        <v>196.56</v>
      </c>
      <c r="I180" s="144"/>
      <c r="J180" s="145">
        <f t="shared" si="10"/>
        <v>0</v>
      </c>
      <c r="K180" s="146"/>
      <c r="L180" s="28"/>
      <c r="M180" s="147" t="s">
        <v>1</v>
      </c>
      <c r="N180" s="148" t="s">
        <v>40</v>
      </c>
      <c r="P180" s="149">
        <f t="shared" si="11"/>
        <v>0</v>
      </c>
      <c r="Q180" s="149">
        <v>5.0000000000000002E-5</v>
      </c>
      <c r="R180" s="149">
        <f t="shared" si="12"/>
        <v>9.8279999999999999E-3</v>
      </c>
      <c r="S180" s="149">
        <v>0</v>
      </c>
      <c r="T180" s="150">
        <f t="shared" si="1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378</v>
      </c>
      <c r="BM180" s="151" t="s">
        <v>4169</v>
      </c>
    </row>
    <row r="181" spans="2:65" s="1" customFormat="1" ht="24.2" customHeight="1">
      <c r="B181" s="28"/>
      <c r="C181" s="139" t="s">
        <v>446</v>
      </c>
      <c r="D181" s="139" t="s">
        <v>316</v>
      </c>
      <c r="E181" s="140" t="s">
        <v>1392</v>
      </c>
      <c r="F181" s="141" t="s">
        <v>1393</v>
      </c>
      <c r="G181" s="142" t="s">
        <v>555</v>
      </c>
      <c r="H181" s="143">
        <v>545.22</v>
      </c>
      <c r="I181" s="144"/>
      <c r="J181" s="145">
        <f t="shared" si="10"/>
        <v>0</v>
      </c>
      <c r="K181" s="146"/>
      <c r="L181" s="28"/>
      <c r="M181" s="147" t="s">
        <v>1</v>
      </c>
      <c r="N181" s="148" t="s">
        <v>40</v>
      </c>
      <c r="P181" s="149">
        <f t="shared" si="11"/>
        <v>0</v>
      </c>
      <c r="Q181" s="149">
        <v>5.0000000000000002E-5</v>
      </c>
      <c r="R181" s="149">
        <f t="shared" si="12"/>
        <v>2.7261000000000004E-2</v>
      </c>
      <c r="S181" s="149">
        <v>0</v>
      </c>
      <c r="T181" s="150">
        <f t="shared" si="1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86</v>
      </c>
      <c r="BK181" s="152">
        <f t="shared" si="19"/>
        <v>0</v>
      </c>
      <c r="BL181" s="13" t="s">
        <v>378</v>
      </c>
      <c r="BM181" s="151" t="s">
        <v>4170</v>
      </c>
    </row>
    <row r="182" spans="2:65" s="1" customFormat="1" ht="24.2" customHeight="1">
      <c r="B182" s="28"/>
      <c r="C182" s="139" t="s">
        <v>450</v>
      </c>
      <c r="D182" s="139" t="s">
        <v>316</v>
      </c>
      <c r="E182" s="140" t="s">
        <v>3885</v>
      </c>
      <c r="F182" s="141" t="s">
        <v>3886</v>
      </c>
      <c r="G182" s="142" t="s">
        <v>555</v>
      </c>
      <c r="H182" s="143">
        <v>789.74</v>
      </c>
      <c r="I182" s="144"/>
      <c r="J182" s="145">
        <f t="shared" si="10"/>
        <v>0</v>
      </c>
      <c r="K182" s="146"/>
      <c r="L182" s="28"/>
      <c r="M182" s="147" t="s">
        <v>1</v>
      </c>
      <c r="N182" s="148" t="s">
        <v>40</v>
      </c>
      <c r="P182" s="149">
        <f t="shared" si="11"/>
        <v>0</v>
      </c>
      <c r="Q182" s="149">
        <v>5.0000000000000002E-5</v>
      </c>
      <c r="R182" s="149">
        <f t="shared" si="12"/>
        <v>3.9487000000000001E-2</v>
      </c>
      <c r="S182" s="149">
        <v>0</v>
      </c>
      <c r="T182" s="150">
        <f t="shared" si="1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86</v>
      </c>
      <c r="BK182" s="152">
        <f t="shared" si="19"/>
        <v>0</v>
      </c>
      <c r="BL182" s="13" t="s">
        <v>378</v>
      </c>
      <c r="BM182" s="151" t="s">
        <v>4171</v>
      </c>
    </row>
    <row r="183" spans="2:65" s="1" customFormat="1" ht="24.2" customHeight="1">
      <c r="B183" s="28"/>
      <c r="C183" s="139" t="s">
        <v>454</v>
      </c>
      <c r="D183" s="139" t="s">
        <v>316</v>
      </c>
      <c r="E183" s="140" t="s">
        <v>3888</v>
      </c>
      <c r="F183" s="141" t="s">
        <v>3889</v>
      </c>
      <c r="G183" s="142" t="s">
        <v>555</v>
      </c>
      <c r="H183" s="143">
        <v>558.66</v>
      </c>
      <c r="I183" s="144"/>
      <c r="J183" s="145">
        <f t="shared" si="10"/>
        <v>0</v>
      </c>
      <c r="K183" s="146"/>
      <c r="L183" s="28"/>
      <c r="M183" s="147" t="s">
        <v>1</v>
      </c>
      <c r="N183" s="148" t="s">
        <v>40</v>
      </c>
      <c r="P183" s="149">
        <f t="shared" si="11"/>
        <v>0</v>
      </c>
      <c r="Q183" s="149">
        <v>5.0000000000000002E-5</v>
      </c>
      <c r="R183" s="149">
        <f t="shared" si="12"/>
        <v>2.7932999999999999E-2</v>
      </c>
      <c r="S183" s="149">
        <v>0</v>
      </c>
      <c r="T183" s="150">
        <f t="shared" si="1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86</v>
      </c>
      <c r="BK183" s="152">
        <f t="shared" si="19"/>
        <v>0</v>
      </c>
      <c r="BL183" s="13" t="s">
        <v>378</v>
      </c>
      <c r="BM183" s="151" t="s">
        <v>4172</v>
      </c>
    </row>
    <row r="184" spans="2:65" s="1" customFormat="1" ht="24.2" customHeight="1">
      <c r="B184" s="28"/>
      <c r="C184" s="139" t="s">
        <v>458</v>
      </c>
      <c r="D184" s="139" t="s">
        <v>316</v>
      </c>
      <c r="E184" s="140" t="s">
        <v>1400</v>
      </c>
      <c r="F184" s="141" t="s">
        <v>1401</v>
      </c>
      <c r="G184" s="142" t="s">
        <v>555</v>
      </c>
      <c r="H184" s="143">
        <v>307.16000000000003</v>
      </c>
      <c r="I184" s="144"/>
      <c r="J184" s="145">
        <f t="shared" si="10"/>
        <v>0</v>
      </c>
      <c r="K184" s="146"/>
      <c r="L184" s="28"/>
      <c r="M184" s="147" t="s">
        <v>1</v>
      </c>
      <c r="N184" s="148" t="s">
        <v>40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86</v>
      </c>
      <c r="BK184" s="152">
        <f t="shared" si="19"/>
        <v>0</v>
      </c>
      <c r="BL184" s="13" t="s">
        <v>378</v>
      </c>
      <c r="BM184" s="151" t="s">
        <v>4173</v>
      </c>
    </row>
    <row r="185" spans="2:65" s="1" customFormat="1" ht="33" customHeight="1">
      <c r="B185" s="28"/>
      <c r="C185" s="139" t="s">
        <v>462</v>
      </c>
      <c r="D185" s="139" t="s">
        <v>316</v>
      </c>
      <c r="E185" s="140" t="s">
        <v>1403</v>
      </c>
      <c r="F185" s="141" t="s">
        <v>1404</v>
      </c>
      <c r="G185" s="142" t="s">
        <v>555</v>
      </c>
      <c r="H185" s="143">
        <v>359.13</v>
      </c>
      <c r="I185" s="144"/>
      <c r="J185" s="145">
        <f t="shared" si="10"/>
        <v>0</v>
      </c>
      <c r="K185" s="146"/>
      <c r="L185" s="28"/>
      <c r="M185" s="147" t="s">
        <v>1</v>
      </c>
      <c r="N185" s="148" t="s">
        <v>40</v>
      </c>
      <c r="P185" s="149">
        <f t="shared" si="11"/>
        <v>0</v>
      </c>
      <c r="Q185" s="149">
        <v>0</v>
      </c>
      <c r="R185" s="149">
        <f t="shared" si="12"/>
        <v>0</v>
      </c>
      <c r="S185" s="149">
        <v>0</v>
      </c>
      <c r="T185" s="150">
        <f t="shared" si="1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86</v>
      </c>
      <c r="BK185" s="152">
        <f t="shared" si="19"/>
        <v>0</v>
      </c>
      <c r="BL185" s="13" t="s">
        <v>378</v>
      </c>
      <c r="BM185" s="151" t="s">
        <v>4174</v>
      </c>
    </row>
    <row r="186" spans="2:65" s="1" customFormat="1" ht="33" customHeight="1">
      <c r="B186" s="28"/>
      <c r="C186" s="139" t="s">
        <v>466</v>
      </c>
      <c r="D186" s="139" t="s">
        <v>316</v>
      </c>
      <c r="E186" s="140" t="s">
        <v>1406</v>
      </c>
      <c r="F186" s="141" t="s">
        <v>1407</v>
      </c>
      <c r="G186" s="142" t="s">
        <v>555</v>
      </c>
      <c r="H186" s="143">
        <v>2089.75</v>
      </c>
      <c r="I186" s="144"/>
      <c r="J186" s="145">
        <f t="shared" si="10"/>
        <v>0</v>
      </c>
      <c r="K186" s="146"/>
      <c r="L186" s="28"/>
      <c r="M186" s="147" t="s">
        <v>1</v>
      </c>
      <c r="N186" s="148" t="s">
        <v>40</v>
      </c>
      <c r="P186" s="149">
        <f t="shared" si="11"/>
        <v>0</v>
      </c>
      <c r="Q186" s="149">
        <v>0</v>
      </c>
      <c r="R186" s="149">
        <f t="shared" si="12"/>
        <v>0</v>
      </c>
      <c r="S186" s="149">
        <v>0</v>
      </c>
      <c r="T186" s="150">
        <f t="shared" si="13"/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86</v>
      </c>
      <c r="BK186" s="152">
        <f t="shared" si="19"/>
        <v>0</v>
      </c>
      <c r="BL186" s="13" t="s">
        <v>378</v>
      </c>
      <c r="BM186" s="151" t="s">
        <v>4175</v>
      </c>
    </row>
    <row r="187" spans="2:65" s="1" customFormat="1" ht="16.5" customHeight="1">
      <c r="B187" s="28"/>
      <c r="C187" s="158" t="s">
        <v>470</v>
      </c>
      <c r="D187" s="158" t="s">
        <v>644</v>
      </c>
      <c r="E187" s="159" t="s">
        <v>1409</v>
      </c>
      <c r="F187" s="160" t="s">
        <v>1410</v>
      </c>
      <c r="G187" s="161" t="s">
        <v>333</v>
      </c>
      <c r="H187" s="162">
        <v>3.169</v>
      </c>
      <c r="I187" s="163"/>
      <c r="J187" s="164">
        <f t="shared" si="10"/>
        <v>0</v>
      </c>
      <c r="K187" s="165"/>
      <c r="L187" s="166"/>
      <c r="M187" s="167" t="s">
        <v>1</v>
      </c>
      <c r="N187" s="168" t="s">
        <v>40</v>
      </c>
      <c r="P187" s="149">
        <f t="shared" si="11"/>
        <v>0</v>
      </c>
      <c r="Q187" s="149">
        <v>1</v>
      </c>
      <c r="R187" s="149">
        <f t="shared" si="12"/>
        <v>3.169</v>
      </c>
      <c r="S187" s="149">
        <v>0</v>
      </c>
      <c r="T187" s="150">
        <f t="shared" si="13"/>
        <v>0</v>
      </c>
      <c r="AR187" s="151" t="s">
        <v>442</v>
      </c>
      <c r="AT187" s="151" t="s">
        <v>644</v>
      </c>
      <c r="AU187" s="151" t="s">
        <v>86</v>
      </c>
      <c r="AY187" s="13" t="s">
        <v>314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3" t="s">
        <v>86</v>
      </c>
      <c r="BK187" s="152">
        <f t="shared" si="19"/>
        <v>0</v>
      </c>
      <c r="BL187" s="13" t="s">
        <v>378</v>
      </c>
      <c r="BM187" s="151" t="s">
        <v>4176</v>
      </c>
    </row>
    <row r="188" spans="2:65" s="1" customFormat="1" ht="24.2" customHeight="1">
      <c r="B188" s="28"/>
      <c r="C188" s="139" t="s">
        <v>474</v>
      </c>
      <c r="D188" s="139" t="s">
        <v>316</v>
      </c>
      <c r="E188" s="140" t="s">
        <v>1418</v>
      </c>
      <c r="F188" s="141" t="s">
        <v>1419</v>
      </c>
      <c r="G188" s="142" t="s">
        <v>555</v>
      </c>
      <c r="H188" s="143">
        <v>2756.47</v>
      </c>
      <c r="I188" s="144"/>
      <c r="J188" s="145">
        <f t="shared" si="10"/>
        <v>0</v>
      </c>
      <c r="K188" s="146"/>
      <c r="L188" s="28"/>
      <c r="M188" s="147" t="s">
        <v>1</v>
      </c>
      <c r="N188" s="148" t="s">
        <v>40</v>
      </c>
      <c r="P188" s="149">
        <f t="shared" si="11"/>
        <v>0</v>
      </c>
      <c r="Q188" s="149">
        <v>0</v>
      </c>
      <c r="R188" s="149">
        <f t="shared" si="12"/>
        <v>0</v>
      </c>
      <c r="S188" s="149">
        <v>0</v>
      </c>
      <c r="T188" s="150">
        <f t="shared" si="13"/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 t="shared" si="14"/>
        <v>0</v>
      </c>
      <c r="BF188" s="152">
        <f t="shared" si="15"/>
        <v>0</v>
      </c>
      <c r="BG188" s="152">
        <f t="shared" si="16"/>
        <v>0</v>
      </c>
      <c r="BH188" s="152">
        <f t="shared" si="17"/>
        <v>0</v>
      </c>
      <c r="BI188" s="152">
        <f t="shared" si="18"/>
        <v>0</v>
      </c>
      <c r="BJ188" s="13" t="s">
        <v>86</v>
      </c>
      <c r="BK188" s="152">
        <f t="shared" si="19"/>
        <v>0</v>
      </c>
      <c r="BL188" s="13" t="s">
        <v>378</v>
      </c>
      <c r="BM188" s="151" t="s">
        <v>4177</v>
      </c>
    </row>
    <row r="189" spans="2:65" s="1" customFormat="1" ht="24.2" customHeight="1">
      <c r="B189" s="28"/>
      <c r="C189" s="139" t="s">
        <v>478</v>
      </c>
      <c r="D189" s="139" t="s">
        <v>316</v>
      </c>
      <c r="E189" s="140" t="s">
        <v>1003</v>
      </c>
      <c r="F189" s="141" t="s">
        <v>1004</v>
      </c>
      <c r="G189" s="142" t="s">
        <v>333</v>
      </c>
      <c r="H189" s="143">
        <v>3.3130000000000002</v>
      </c>
      <c r="I189" s="144"/>
      <c r="J189" s="145">
        <f t="shared" si="10"/>
        <v>0</v>
      </c>
      <c r="K189" s="146"/>
      <c r="L189" s="28"/>
      <c r="M189" s="147" t="s">
        <v>1</v>
      </c>
      <c r="N189" s="148" t="s">
        <v>40</v>
      </c>
      <c r="P189" s="149">
        <f t="shared" si="11"/>
        <v>0</v>
      </c>
      <c r="Q189" s="149">
        <v>0</v>
      </c>
      <c r="R189" s="149">
        <f t="shared" si="12"/>
        <v>0</v>
      </c>
      <c r="S189" s="149">
        <v>0</v>
      </c>
      <c r="T189" s="150">
        <f t="shared" si="1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14"/>
        <v>0</v>
      </c>
      <c r="BF189" s="152">
        <f t="shared" si="15"/>
        <v>0</v>
      </c>
      <c r="BG189" s="152">
        <f t="shared" si="16"/>
        <v>0</v>
      </c>
      <c r="BH189" s="152">
        <f t="shared" si="17"/>
        <v>0</v>
      </c>
      <c r="BI189" s="152">
        <f t="shared" si="18"/>
        <v>0</v>
      </c>
      <c r="BJ189" s="13" t="s">
        <v>86</v>
      </c>
      <c r="BK189" s="152">
        <f t="shared" si="19"/>
        <v>0</v>
      </c>
      <c r="BL189" s="13" t="s">
        <v>378</v>
      </c>
      <c r="BM189" s="151" t="s">
        <v>4178</v>
      </c>
    </row>
    <row r="190" spans="2:65" s="11" customFormat="1" ht="22.9" customHeight="1">
      <c r="B190" s="127"/>
      <c r="D190" s="128" t="s">
        <v>73</v>
      </c>
      <c r="E190" s="137" t="s">
        <v>567</v>
      </c>
      <c r="F190" s="137" t="s">
        <v>568</v>
      </c>
      <c r="I190" s="130"/>
      <c r="J190" s="138">
        <f>BK190</f>
        <v>0</v>
      </c>
      <c r="L190" s="127"/>
      <c r="M190" s="132"/>
      <c r="P190" s="133">
        <f>SUM(P191:P197)</f>
        <v>0</v>
      </c>
      <c r="R190" s="133">
        <f>SUM(R191:R197)</f>
        <v>0.38426276999999998</v>
      </c>
      <c r="T190" s="134">
        <f>SUM(T191:T197)</f>
        <v>0</v>
      </c>
      <c r="AR190" s="128" t="s">
        <v>86</v>
      </c>
      <c r="AT190" s="135" t="s">
        <v>73</v>
      </c>
      <c r="AU190" s="135" t="s">
        <v>81</v>
      </c>
      <c r="AY190" s="128" t="s">
        <v>314</v>
      </c>
      <c r="BK190" s="136">
        <f>SUM(BK191:BK197)</f>
        <v>0</v>
      </c>
    </row>
    <row r="191" spans="2:65" s="1" customFormat="1" ht="16.5" customHeight="1">
      <c r="B191" s="28"/>
      <c r="C191" s="139" t="s">
        <v>482</v>
      </c>
      <c r="D191" s="139" t="s">
        <v>316</v>
      </c>
      <c r="E191" s="140" t="s">
        <v>1140</v>
      </c>
      <c r="F191" s="141" t="s">
        <v>1141</v>
      </c>
      <c r="G191" s="142" t="s">
        <v>376</v>
      </c>
      <c r="H191" s="143">
        <v>62.9</v>
      </c>
      <c r="I191" s="144"/>
      <c r="J191" s="145">
        <f t="shared" ref="J191:J197" si="20">ROUND(I191*H191,2)</f>
        <v>0</v>
      </c>
      <c r="K191" s="146"/>
      <c r="L191" s="28"/>
      <c r="M191" s="147" t="s">
        <v>1</v>
      </c>
      <c r="N191" s="148" t="s">
        <v>40</v>
      </c>
      <c r="P191" s="149">
        <f t="shared" ref="P191:P197" si="21">O191*H191</f>
        <v>0</v>
      </c>
      <c r="Q191" s="149">
        <v>4.0000000000000003E-5</v>
      </c>
      <c r="R191" s="149">
        <f t="shared" ref="R191:R197" si="22">Q191*H191</f>
        <v>2.516E-3</v>
      </c>
      <c r="S191" s="149">
        <v>0</v>
      </c>
      <c r="T191" s="150">
        <f t="shared" ref="T191:T197" si="23">S191*H191</f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ref="BE191:BE197" si="24">IF(N191="základná",J191,0)</f>
        <v>0</v>
      </c>
      <c r="BF191" s="152">
        <f t="shared" ref="BF191:BF197" si="25">IF(N191="znížená",J191,0)</f>
        <v>0</v>
      </c>
      <c r="BG191" s="152">
        <f t="shared" ref="BG191:BG197" si="26">IF(N191="zákl. prenesená",J191,0)</f>
        <v>0</v>
      </c>
      <c r="BH191" s="152">
        <f t="shared" ref="BH191:BH197" si="27">IF(N191="zníž. prenesená",J191,0)</f>
        <v>0</v>
      </c>
      <c r="BI191" s="152">
        <f t="shared" ref="BI191:BI197" si="28">IF(N191="nulová",J191,0)</f>
        <v>0</v>
      </c>
      <c r="BJ191" s="13" t="s">
        <v>86</v>
      </c>
      <c r="BK191" s="152">
        <f t="shared" ref="BK191:BK197" si="29">ROUND(I191*H191,2)</f>
        <v>0</v>
      </c>
      <c r="BL191" s="13" t="s">
        <v>378</v>
      </c>
      <c r="BM191" s="151" t="s">
        <v>4179</v>
      </c>
    </row>
    <row r="192" spans="2:65" s="1" customFormat="1" ht="24.2" customHeight="1">
      <c r="B192" s="28"/>
      <c r="C192" s="158" t="s">
        <v>486</v>
      </c>
      <c r="D192" s="158" t="s">
        <v>644</v>
      </c>
      <c r="E192" s="159" t="s">
        <v>1144</v>
      </c>
      <c r="F192" s="160" t="s">
        <v>1145</v>
      </c>
      <c r="G192" s="161" t="s">
        <v>376</v>
      </c>
      <c r="H192" s="162">
        <v>63.529000000000003</v>
      </c>
      <c r="I192" s="163"/>
      <c r="J192" s="164">
        <f t="shared" si="20"/>
        <v>0</v>
      </c>
      <c r="K192" s="165"/>
      <c r="L192" s="166"/>
      <c r="M192" s="167" t="s">
        <v>1</v>
      </c>
      <c r="N192" s="168" t="s">
        <v>40</v>
      </c>
      <c r="P192" s="149">
        <f t="shared" si="21"/>
        <v>0</v>
      </c>
      <c r="Q192" s="149">
        <v>1.6299999999999999E-3</v>
      </c>
      <c r="R192" s="149">
        <f t="shared" si="22"/>
        <v>0.10355227</v>
      </c>
      <c r="S192" s="149">
        <v>0</v>
      </c>
      <c r="T192" s="150">
        <f t="shared" si="2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86</v>
      </c>
      <c r="BK192" s="152">
        <f t="shared" si="29"/>
        <v>0</v>
      </c>
      <c r="BL192" s="13" t="s">
        <v>378</v>
      </c>
      <c r="BM192" s="151" t="s">
        <v>4180</v>
      </c>
    </row>
    <row r="193" spans="2:65" s="1" customFormat="1" ht="16.5" customHeight="1">
      <c r="B193" s="28"/>
      <c r="C193" s="139" t="s">
        <v>490</v>
      </c>
      <c r="D193" s="139" t="s">
        <v>316</v>
      </c>
      <c r="E193" s="140" t="s">
        <v>1148</v>
      </c>
      <c r="F193" s="141" t="s">
        <v>1149</v>
      </c>
      <c r="G193" s="142" t="s">
        <v>376</v>
      </c>
      <c r="H193" s="143">
        <v>62.9</v>
      </c>
      <c r="I193" s="144"/>
      <c r="J193" s="145">
        <f t="shared" si="20"/>
        <v>0</v>
      </c>
      <c r="K193" s="146"/>
      <c r="L193" s="28"/>
      <c r="M193" s="147" t="s">
        <v>1</v>
      </c>
      <c r="N193" s="148" t="s">
        <v>40</v>
      </c>
      <c r="P193" s="149">
        <f t="shared" si="21"/>
        <v>0</v>
      </c>
      <c r="Q193" s="149">
        <v>4.5000000000000003E-5</v>
      </c>
      <c r="R193" s="149">
        <f t="shared" si="22"/>
        <v>2.8305000000000001E-3</v>
      </c>
      <c r="S193" s="149">
        <v>0</v>
      </c>
      <c r="T193" s="150">
        <f t="shared" si="2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86</v>
      </c>
      <c r="BK193" s="152">
        <f t="shared" si="29"/>
        <v>0</v>
      </c>
      <c r="BL193" s="13" t="s">
        <v>378</v>
      </c>
      <c r="BM193" s="151" t="s">
        <v>4181</v>
      </c>
    </row>
    <row r="194" spans="2:65" s="1" customFormat="1" ht="24.2" customHeight="1">
      <c r="B194" s="28"/>
      <c r="C194" s="158" t="s">
        <v>494</v>
      </c>
      <c r="D194" s="158" t="s">
        <v>644</v>
      </c>
      <c r="E194" s="159" t="s">
        <v>1152</v>
      </c>
      <c r="F194" s="160" t="s">
        <v>1153</v>
      </c>
      <c r="G194" s="161" t="s">
        <v>340</v>
      </c>
      <c r="H194" s="162">
        <v>6.4160000000000004</v>
      </c>
      <c r="I194" s="163"/>
      <c r="J194" s="164">
        <f t="shared" si="20"/>
        <v>0</v>
      </c>
      <c r="K194" s="165"/>
      <c r="L194" s="166"/>
      <c r="M194" s="167" t="s">
        <v>1</v>
      </c>
      <c r="N194" s="168" t="s">
        <v>40</v>
      </c>
      <c r="P194" s="149">
        <f t="shared" si="21"/>
        <v>0</v>
      </c>
      <c r="Q194" s="149">
        <v>3.0000000000000001E-3</v>
      </c>
      <c r="R194" s="149">
        <f t="shared" si="22"/>
        <v>1.9248000000000001E-2</v>
      </c>
      <c r="S194" s="149">
        <v>0</v>
      </c>
      <c r="T194" s="150">
        <f t="shared" si="23"/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86</v>
      </c>
      <c r="BK194" s="152">
        <f t="shared" si="29"/>
        <v>0</v>
      </c>
      <c r="BL194" s="13" t="s">
        <v>378</v>
      </c>
      <c r="BM194" s="151" t="s">
        <v>4182</v>
      </c>
    </row>
    <row r="195" spans="2:65" s="1" customFormat="1" ht="24.2" customHeight="1">
      <c r="B195" s="28"/>
      <c r="C195" s="139" t="s">
        <v>498</v>
      </c>
      <c r="D195" s="139" t="s">
        <v>316</v>
      </c>
      <c r="E195" s="140" t="s">
        <v>1168</v>
      </c>
      <c r="F195" s="141" t="s">
        <v>1169</v>
      </c>
      <c r="G195" s="142" t="s">
        <v>340</v>
      </c>
      <c r="H195" s="143">
        <v>75.55</v>
      </c>
      <c r="I195" s="144"/>
      <c r="J195" s="145">
        <f t="shared" si="20"/>
        <v>0</v>
      </c>
      <c r="K195" s="146"/>
      <c r="L195" s="28"/>
      <c r="M195" s="147" t="s">
        <v>1</v>
      </c>
      <c r="N195" s="148" t="s">
        <v>40</v>
      </c>
      <c r="P195" s="149">
        <f t="shared" si="21"/>
        <v>0</v>
      </c>
      <c r="Q195" s="149">
        <v>2.9999999999999997E-4</v>
      </c>
      <c r="R195" s="149">
        <f t="shared" si="22"/>
        <v>2.2664999999999998E-2</v>
      </c>
      <c r="S195" s="149">
        <v>0</v>
      </c>
      <c r="T195" s="150">
        <f t="shared" si="23"/>
        <v>0</v>
      </c>
      <c r="AR195" s="151" t="s">
        <v>378</v>
      </c>
      <c r="AT195" s="151" t="s">
        <v>316</v>
      </c>
      <c r="AU195" s="151" t="s">
        <v>86</v>
      </c>
      <c r="AY195" s="13" t="s">
        <v>314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86</v>
      </c>
      <c r="BK195" s="152">
        <f t="shared" si="29"/>
        <v>0</v>
      </c>
      <c r="BL195" s="13" t="s">
        <v>378</v>
      </c>
      <c r="BM195" s="151" t="s">
        <v>4183</v>
      </c>
    </row>
    <row r="196" spans="2:65" s="1" customFormat="1" ht="24.2" customHeight="1">
      <c r="B196" s="28"/>
      <c r="C196" s="158" t="s">
        <v>504</v>
      </c>
      <c r="D196" s="158" t="s">
        <v>644</v>
      </c>
      <c r="E196" s="159" t="s">
        <v>1152</v>
      </c>
      <c r="F196" s="160" t="s">
        <v>1153</v>
      </c>
      <c r="G196" s="161" t="s">
        <v>340</v>
      </c>
      <c r="H196" s="162">
        <v>77.816999999999993</v>
      </c>
      <c r="I196" s="163"/>
      <c r="J196" s="164">
        <f t="shared" si="20"/>
        <v>0</v>
      </c>
      <c r="K196" s="165"/>
      <c r="L196" s="166"/>
      <c r="M196" s="167" t="s">
        <v>1</v>
      </c>
      <c r="N196" s="168" t="s">
        <v>40</v>
      </c>
      <c r="P196" s="149">
        <f t="shared" si="21"/>
        <v>0</v>
      </c>
      <c r="Q196" s="149">
        <v>3.0000000000000001E-3</v>
      </c>
      <c r="R196" s="149">
        <f t="shared" si="22"/>
        <v>0.23345099999999999</v>
      </c>
      <c r="S196" s="149">
        <v>0</v>
      </c>
      <c r="T196" s="150">
        <f t="shared" si="23"/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86</v>
      </c>
      <c r="BK196" s="152">
        <f t="shared" si="29"/>
        <v>0</v>
      </c>
      <c r="BL196" s="13" t="s">
        <v>378</v>
      </c>
      <c r="BM196" s="151" t="s">
        <v>4184</v>
      </c>
    </row>
    <row r="197" spans="2:65" s="1" customFormat="1" ht="24.2" customHeight="1">
      <c r="B197" s="28"/>
      <c r="C197" s="139" t="s">
        <v>512</v>
      </c>
      <c r="D197" s="139" t="s">
        <v>316</v>
      </c>
      <c r="E197" s="140" t="s">
        <v>3322</v>
      </c>
      <c r="F197" s="141" t="s">
        <v>3323</v>
      </c>
      <c r="G197" s="142" t="s">
        <v>333</v>
      </c>
      <c r="H197" s="143">
        <v>0.38400000000000001</v>
      </c>
      <c r="I197" s="144"/>
      <c r="J197" s="145">
        <f t="shared" si="20"/>
        <v>0</v>
      </c>
      <c r="K197" s="146"/>
      <c r="L197" s="28"/>
      <c r="M197" s="147" t="s">
        <v>1</v>
      </c>
      <c r="N197" s="148" t="s">
        <v>40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86</v>
      </c>
      <c r="BK197" s="152">
        <f t="shared" si="29"/>
        <v>0</v>
      </c>
      <c r="BL197" s="13" t="s">
        <v>378</v>
      </c>
      <c r="BM197" s="151" t="s">
        <v>4185</v>
      </c>
    </row>
    <row r="198" spans="2:65" s="11" customFormat="1" ht="22.9" customHeight="1">
      <c r="B198" s="127"/>
      <c r="D198" s="128" t="s">
        <v>73</v>
      </c>
      <c r="E198" s="137" t="s">
        <v>1426</v>
      </c>
      <c r="F198" s="137" t="s">
        <v>1427</v>
      </c>
      <c r="I198" s="130"/>
      <c r="J198" s="138">
        <f>BK198</f>
        <v>0</v>
      </c>
      <c r="L198" s="127"/>
      <c r="M198" s="132"/>
      <c r="P198" s="133">
        <f>SUM(P199:P200)</f>
        <v>0</v>
      </c>
      <c r="R198" s="133">
        <f>SUM(R199:R200)</f>
        <v>8.0467200000000003E-2</v>
      </c>
      <c r="T198" s="134">
        <f>SUM(T199:T200)</f>
        <v>0</v>
      </c>
      <c r="AR198" s="128" t="s">
        <v>86</v>
      </c>
      <c r="AT198" s="135" t="s">
        <v>73</v>
      </c>
      <c r="AU198" s="135" t="s">
        <v>81</v>
      </c>
      <c r="AY198" s="128" t="s">
        <v>314</v>
      </c>
      <c r="BK198" s="136">
        <f>SUM(BK199:BK200)</f>
        <v>0</v>
      </c>
    </row>
    <row r="199" spans="2:65" s="1" customFormat="1" ht="21.75" customHeight="1">
      <c r="B199" s="28"/>
      <c r="C199" s="139" t="s">
        <v>518</v>
      </c>
      <c r="D199" s="139" t="s">
        <v>316</v>
      </c>
      <c r="E199" s="140" t="s">
        <v>1428</v>
      </c>
      <c r="F199" s="141" t="s">
        <v>1429</v>
      </c>
      <c r="G199" s="142" t="s">
        <v>340</v>
      </c>
      <c r="H199" s="143">
        <v>111.76</v>
      </c>
      <c r="I199" s="144"/>
      <c r="J199" s="145">
        <f>ROUND(I199*H199,2)</f>
        <v>0</v>
      </c>
      <c r="K199" s="146"/>
      <c r="L199" s="28"/>
      <c r="M199" s="147" t="s">
        <v>1</v>
      </c>
      <c r="N199" s="148" t="s">
        <v>40</v>
      </c>
      <c r="P199" s="149">
        <f>O199*H199</f>
        <v>0</v>
      </c>
      <c r="Q199" s="149">
        <v>5.2999999999999998E-4</v>
      </c>
      <c r="R199" s="149">
        <f>Q199*H199</f>
        <v>5.9232800000000002E-2</v>
      </c>
      <c r="S199" s="149">
        <v>0</v>
      </c>
      <c r="T199" s="150">
        <f>S199*H199</f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3" t="s">
        <v>86</v>
      </c>
      <c r="BK199" s="152">
        <f>ROUND(I199*H199,2)</f>
        <v>0</v>
      </c>
      <c r="BL199" s="13" t="s">
        <v>378</v>
      </c>
      <c r="BM199" s="151" t="s">
        <v>4186</v>
      </c>
    </row>
    <row r="200" spans="2:65" s="1" customFormat="1" ht="16.5" customHeight="1">
      <c r="B200" s="28"/>
      <c r="C200" s="139" t="s">
        <v>524</v>
      </c>
      <c r="D200" s="139" t="s">
        <v>316</v>
      </c>
      <c r="E200" s="140" t="s">
        <v>1431</v>
      </c>
      <c r="F200" s="141" t="s">
        <v>1432</v>
      </c>
      <c r="G200" s="142" t="s">
        <v>340</v>
      </c>
      <c r="H200" s="143">
        <v>111.76</v>
      </c>
      <c r="I200" s="144"/>
      <c r="J200" s="145">
        <f>ROUND(I200*H200,2)</f>
        <v>0</v>
      </c>
      <c r="K200" s="146"/>
      <c r="L200" s="28"/>
      <c r="M200" s="153" t="s">
        <v>1</v>
      </c>
      <c r="N200" s="154" t="s">
        <v>40</v>
      </c>
      <c r="O200" s="155"/>
      <c r="P200" s="156">
        <f>O200*H200</f>
        <v>0</v>
      </c>
      <c r="Q200" s="156">
        <v>1.9000000000000001E-4</v>
      </c>
      <c r="R200" s="156">
        <f>Q200*H200</f>
        <v>2.12344E-2</v>
      </c>
      <c r="S200" s="156">
        <v>0</v>
      </c>
      <c r="T200" s="157">
        <f>S200*H200</f>
        <v>0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3" t="s">
        <v>86</v>
      </c>
      <c r="BK200" s="152">
        <f>ROUND(I200*H200,2)</f>
        <v>0</v>
      </c>
      <c r="BL200" s="13" t="s">
        <v>378</v>
      </c>
      <c r="BM200" s="151" t="s">
        <v>4187</v>
      </c>
    </row>
    <row r="201" spans="2:65" s="1" customFormat="1" ht="6.95" customHeight="1">
      <c r="B201" s="43"/>
      <c r="C201" s="44"/>
      <c r="D201" s="44"/>
      <c r="E201" s="44"/>
      <c r="F201" s="44"/>
      <c r="G201" s="44"/>
      <c r="H201" s="44"/>
      <c r="I201" s="44"/>
      <c r="J201" s="44"/>
      <c r="K201" s="44"/>
      <c r="L201" s="28"/>
    </row>
  </sheetData>
  <sheetProtection algorithmName="SHA-512" hashValue="hPD0M8Rf/l5duIoncmJ1DnFjxucuXqtDjOMBCYvSyulVWXrxT0o7IG70mFxGlTuOFi0u1WSdRCxaPLDo1GWZuw==" saltValue="fhOflNMLIT8sItbPbTnfCW+1eaT+VW9YHRidRH0w6UlTFHGFhIt5ulXR/wnPOOBPXmvErlPHzyeQs8/WkzvwJA==" spinCount="100000" sheet="1" objects="1" scenarios="1" formatColumns="0" formatRows="0" autoFilter="0"/>
  <autoFilter ref="C136:K200" xr:uid="{00000000-0009-0000-0000-00002B000000}"/>
  <mergeCells count="15">
    <mergeCell ref="E123:H123"/>
    <mergeCell ref="E127:H127"/>
    <mergeCell ref="E125:H125"/>
    <mergeCell ref="E129:H12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2:BM13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222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4035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4188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ROUND((SUM(BE126:BE129)),  2)</f>
        <v>0</v>
      </c>
      <c r="G37" s="96"/>
      <c r="H37" s="96"/>
      <c r="I37" s="97">
        <v>0.2</v>
      </c>
      <c r="J37" s="95">
        <f>ROUND(((SUM(BE126:BE129))*I37),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ROUND((SUM(BF126:BF129)),  2)</f>
        <v>0</v>
      </c>
      <c r="G38" s="96"/>
      <c r="H38" s="96"/>
      <c r="I38" s="97">
        <v>0.2</v>
      </c>
      <c r="J38" s="95">
        <f>ROUND(((SUM(BF126:BF129))*I38),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ROUND((SUM(BG126:BG129)),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ROUND((SUM(BH126:BH129)),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ROUND((SUM(BI126:BI129)),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4035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SO.105_ELI - Elektroinštalácia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1462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1463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301" t="str">
        <f>E7</f>
        <v>Rozšírenie kapacít MŠ Oštepová 1, Košice</v>
      </c>
      <c r="F112" s="302"/>
      <c r="G112" s="302"/>
      <c r="H112" s="302"/>
      <c r="L112" s="28"/>
    </row>
    <row r="113" spans="2:63" ht="12" customHeight="1">
      <c r="B113" s="16"/>
      <c r="C113" s="23" t="s">
        <v>277</v>
      </c>
      <c r="L113" s="16"/>
    </row>
    <row r="114" spans="2:63" ht="16.5" customHeight="1">
      <c r="B114" s="16"/>
      <c r="E114" s="301" t="s">
        <v>278</v>
      </c>
      <c r="F114" s="265"/>
      <c r="G114" s="265"/>
      <c r="H114" s="265"/>
      <c r="L114" s="16"/>
    </row>
    <row r="115" spans="2:63" ht="12" customHeight="1">
      <c r="B115" s="16"/>
      <c r="C115" s="23" t="s">
        <v>279</v>
      </c>
      <c r="L115" s="16"/>
    </row>
    <row r="116" spans="2:63" s="1" customFormat="1" ht="16.5" customHeight="1">
      <c r="B116" s="28"/>
      <c r="E116" s="271" t="s">
        <v>4035</v>
      </c>
      <c r="F116" s="303"/>
      <c r="G116" s="303"/>
      <c r="H116" s="303"/>
      <c r="L116" s="28"/>
    </row>
    <row r="117" spans="2:63" s="1" customFormat="1" ht="12" customHeight="1">
      <c r="B117" s="28"/>
      <c r="C117" s="23" t="s">
        <v>1460</v>
      </c>
      <c r="L117" s="28"/>
    </row>
    <row r="118" spans="2:63" s="1" customFormat="1" ht="16.5" customHeight="1">
      <c r="B118" s="28"/>
      <c r="E118" s="289" t="str">
        <f>E13</f>
        <v>SO.105_ELI - Elektroinštalácia</v>
      </c>
      <c r="F118" s="303"/>
      <c r="G118" s="303"/>
      <c r="H118" s="303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Oštepová 1, Košice</v>
      </c>
      <c r="I120" s="23" t="s">
        <v>21</v>
      </c>
      <c r="J120" s="51" t="str">
        <f>IF(J16="","",J16)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E19</f>
        <v>Mesto Košice</v>
      </c>
      <c r="I122" s="23" t="s">
        <v>29</v>
      </c>
      <c r="J122" s="26" t="str">
        <f>E25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644</v>
      </c>
      <c r="F127" s="129" t="s">
        <v>1464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90</v>
      </c>
      <c r="AT127" s="135" t="s">
        <v>73</v>
      </c>
      <c r="AU127" s="135" t="s">
        <v>74</v>
      </c>
      <c r="AY127" s="128" t="s">
        <v>314</v>
      </c>
      <c r="BK127" s="136">
        <f>BK128</f>
        <v>0</v>
      </c>
    </row>
    <row r="128" spans="2:63" s="11" customFormat="1" ht="22.9" customHeight="1">
      <c r="B128" s="127"/>
      <c r="D128" s="128" t="s">
        <v>73</v>
      </c>
      <c r="E128" s="137" t="s">
        <v>1465</v>
      </c>
      <c r="F128" s="137" t="s">
        <v>1466</v>
      </c>
      <c r="I128" s="130"/>
      <c r="J128" s="138">
        <f>BK128</f>
        <v>0</v>
      </c>
      <c r="L128" s="127"/>
      <c r="M128" s="132"/>
      <c r="P128" s="133">
        <f>P129</f>
        <v>0</v>
      </c>
      <c r="R128" s="133">
        <f>R129</f>
        <v>0</v>
      </c>
      <c r="T128" s="134">
        <f>T129</f>
        <v>0</v>
      </c>
      <c r="AR128" s="128" t="s">
        <v>90</v>
      </c>
      <c r="AT128" s="135" t="s">
        <v>73</v>
      </c>
      <c r="AU128" s="135" t="s">
        <v>81</v>
      </c>
      <c r="AY128" s="128" t="s">
        <v>314</v>
      </c>
      <c r="BK128" s="136">
        <f>BK129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1467</v>
      </c>
      <c r="F129" s="141" t="s">
        <v>2710</v>
      </c>
      <c r="G129" s="142" t="s">
        <v>1370</v>
      </c>
      <c r="H129" s="143">
        <v>1</v>
      </c>
      <c r="I129" s="144"/>
      <c r="J129" s="145">
        <f>ROUND(I129*H129,2)</f>
        <v>0</v>
      </c>
      <c r="K129" s="146"/>
      <c r="L129" s="28"/>
      <c r="M129" s="153" t="s">
        <v>1</v>
      </c>
      <c r="N129" s="154" t="s">
        <v>40</v>
      </c>
      <c r="O129" s="155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AR129" s="151" t="s">
        <v>1198</v>
      </c>
      <c r="AT129" s="151" t="s">
        <v>316</v>
      </c>
      <c r="AU129" s="151" t="s">
        <v>86</v>
      </c>
      <c r="AY129" s="13" t="s">
        <v>314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86</v>
      </c>
      <c r="BK129" s="152">
        <f>ROUND(I129*H129,2)</f>
        <v>0</v>
      </c>
      <c r="BL129" s="13" t="s">
        <v>1198</v>
      </c>
      <c r="BM129" s="151" t="s">
        <v>4189</v>
      </c>
    </row>
    <row r="130" spans="2:65" s="1" customFormat="1" ht="6.95" customHeight="1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</sheetData>
  <sheetProtection algorithmName="SHA-512" hashValue="EfJd7/sxTTDR9q/4k8s6pfrIdlSPqp3pxatwwcKgyegtJTzwIizu19V58H8e4BQh34VgWkg4WYfGHVJUzSKf9Q==" saltValue="BQffCBdek0wqZGT6dVv3RiQVF6wcMINKBgr3hEIHD6fRm8uYAlPFQru4nO/8VwZuA6NTDYbj7auyKf1p7F9C2A==" spinCount="100000" sheet="1" objects="1" scenarios="1" formatColumns="0" formatRows="0" autoFilter="0"/>
  <autoFilter ref="C125:K129" xr:uid="{00000000-0009-0000-0000-00002C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0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105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280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829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ROUND(J132,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ROUND((SUM(BE132:BE199)),  2)</f>
        <v>0</v>
      </c>
      <c r="G37" s="96"/>
      <c r="H37" s="96"/>
      <c r="I37" s="97">
        <v>0.2</v>
      </c>
      <c r="J37" s="95">
        <f>ROUND(((SUM(BE132:BE199))*I37),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ROUND((SUM(BF132:BF199)),  2)</f>
        <v>0</v>
      </c>
      <c r="G38" s="96"/>
      <c r="H38" s="96"/>
      <c r="I38" s="97">
        <v>0.2</v>
      </c>
      <c r="J38" s="95">
        <f>ROUND(((SUM(BF132:BF199))*I38),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ROUND((SUM(BG132:BG199)),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ROUND((SUM(BH132:BH199)),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ROUND((SUM(BI132:BI199)),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280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SO.101_ASR4 - Výplňové konštrukcie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J132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899999999999999" hidden="1" customHeight="1">
      <c r="B103" s="114"/>
      <c r="D103" s="115" t="s">
        <v>291</v>
      </c>
      <c r="E103" s="116"/>
      <c r="F103" s="116"/>
      <c r="G103" s="116"/>
      <c r="H103" s="116"/>
      <c r="I103" s="116"/>
      <c r="J103" s="117">
        <f>J138</f>
        <v>0</v>
      </c>
      <c r="L103" s="114"/>
    </row>
    <row r="104" spans="2:47" s="8" customFormat="1" ht="24.95" hidden="1" customHeight="1">
      <c r="B104" s="110"/>
      <c r="D104" s="111" t="s">
        <v>292</v>
      </c>
      <c r="E104" s="112"/>
      <c r="F104" s="112"/>
      <c r="G104" s="112"/>
      <c r="H104" s="112"/>
      <c r="I104" s="112"/>
      <c r="J104" s="113">
        <f>J140</f>
        <v>0</v>
      </c>
      <c r="L104" s="110"/>
    </row>
    <row r="105" spans="2:47" s="9" customFormat="1" ht="19.899999999999999" hidden="1" customHeight="1">
      <c r="B105" s="114"/>
      <c r="D105" s="115" t="s">
        <v>830</v>
      </c>
      <c r="E105" s="116"/>
      <c r="F105" s="116"/>
      <c r="G105" s="116"/>
      <c r="H105" s="116"/>
      <c r="I105" s="116"/>
      <c r="J105" s="117">
        <f>J141</f>
        <v>0</v>
      </c>
      <c r="L105" s="114"/>
    </row>
    <row r="106" spans="2:47" s="9" customFormat="1" ht="19.899999999999999" hidden="1" customHeight="1">
      <c r="B106" s="114"/>
      <c r="D106" s="115" t="s">
        <v>295</v>
      </c>
      <c r="E106" s="116"/>
      <c r="F106" s="116"/>
      <c r="G106" s="116"/>
      <c r="H106" s="116"/>
      <c r="I106" s="116"/>
      <c r="J106" s="117">
        <f>J148</f>
        <v>0</v>
      </c>
      <c r="L106" s="114"/>
    </row>
    <row r="107" spans="2:47" s="9" customFormat="1" ht="19.899999999999999" hidden="1" customHeight="1">
      <c r="B107" s="114"/>
      <c r="D107" s="115" t="s">
        <v>296</v>
      </c>
      <c r="E107" s="116"/>
      <c r="F107" s="116"/>
      <c r="G107" s="116"/>
      <c r="H107" s="116"/>
      <c r="I107" s="116"/>
      <c r="J107" s="117">
        <f>J151</f>
        <v>0</v>
      </c>
      <c r="L107" s="114"/>
    </row>
    <row r="108" spans="2:47" s="9" customFormat="1" ht="19.899999999999999" hidden="1" customHeight="1">
      <c r="B108" s="114"/>
      <c r="D108" s="115" t="s">
        <v>297</v>
      </c>
      <c r="E108" s="116"/>
      <c r="F108" s="116"/>
      <c r="G108" s="116"/>
      <c r="H108" s="116"/>
      <c r="I108" s="116"/>
      <c r="J108" s="117">
        <f>J181</f>
        <v>0</v>
      </c>
      <c r="L108" s="114"/>
    </row>
    <row r="109" spans="2:47" s="1" customFormat="1" ht="21.75" hidden="1" customHeight="1">
      <c r="B109" s="28"/>
      <c r="L109" s="28"/>
    </row>
    <row r="110" spans="2:47" s="1" customFormat="1" ht="6.95" hidden="1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1" spans="2:47" hidden="1"/>
    <row r="112" spans="2:47" hidden="1"/>
    <row r="113" spans="2:12" hidden="1"/>
    <row r="114" spans="2:12" s="1" customFormat="1" ht="6.95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5" customHeight="1">
      <c r="B115" s="28"/>
      <c r="C115" s="17" t="s">
        <v>300</v>
      </c>
      <c r="L115" s="28"/>
    </row>
    <row r="116" spans="2:12" s="1" customFormat="1" ht="6.95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301" t="str">
        <f>E7</f>
        <v>Rozšírenie kapacít MŠ Oštepová 1, Košice</v>
      </c>
      <c r="F118" s="302"/>
      <c r="G118" s="302"/>
      <c r="H118" s="302"/>
      <c r="L118" s="28"/>
    </row>
    <row r="119" spans="2:12" ht="12" customHeight="1">
      <c r="B119" s="16"/>
      <c r="C119" s="23" t="s">
        <v>277</v>
      </c>
      <c r="L119" s="16"/>
    </row>
    <row r="120" spans="2:12" ht="16.5" customHeight="1">
      <c r="B120" s="16"/>
      <c r="E120" s="301" t="s">
        <v>278</v>
      </c>
      <c r="F120" s="265"/>
      <c r="G120" s="265"/>
      <c r="H120" s="265"/>
      <c r="L120" s="16"/>
    </row>
    <row r="121" spans="2:12" ht="12" customHeight="1">
      <c r="B121" s="16"/>
      <c r="C121" s="23" t="s">
        <v>279</v>
      </c>
      <c r="L121" s="16"/>
    </row>
    <row r="122" spans="2:12" s="1" customFormat="1" ht="16.5" customHeight="1">
      <c r="B122" s="28"/>
      <c r="E122" s="271" t="s">
        <v>280</v>
      </c>
      <c r="F122" s="303"/>
      <c r="G122" s="303"/>
      <c r="H122" s="303"/>
      <c r="L122" s="28"/>
    </row>
    <row r="123" spans="2:12" s="1" customFormat="1" ht="12" customHeight="1">
      <c r="B123" s="28"/>
      <c r="C123" s="23" t="s">
        <v>281</v>
      </c>
      <c r="L123" s="28"/>
    </row>
    <row r="124" spans="2:12" s="1" customFormat="1" ht="16.5" customHeight="1">
      <c r="B124" s="28"/>
      <c r="E124" s="289" t="str">
        <f>E13</f>
        <v>SO.101_ASR4 - Výplňové konštrukcie</v>
      </c>
      <c r="F124" s="303"/>
      <c r="G124" s="303"/>
      <c r="H124" s="303"/>
      <c r="L124" s="28"/>
    </row>
    <row r="125" spans="2:12" s="1" customFormat="1" ht="6.95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Oštepová 1, Košice</v>
      </c>
      <c r="I126" s="23" t="s">
        <v>21</v>
      </c>
      <c r="J126" s="51" t="str">
        <f>IF(J16="","",J16)</f>
        <v>15. 6. 2022</v>
      </c>
      <c r="L126" s="28"/>
    </row>
    <row r="127" spans="2:12" s="1" customFormat="1" ht="6.95" customHeight="1">
      <c r="B127" s="28"/>
      <c r="L127" s="28"/>
    </row>
    <row r="128" spans="2:12" s="1" customFormat="1" ht="15.2" customHeight="1">
      <c r="B128" s="28"/>
      <c r="C128" s="23" t="s">
        <v>23</v>
      </c>
      <c r="F128" s="21" t="str">
        <f>E19</f>
        <v>Mesto Košice</v>
      </c>
      <c r="I128" s="23" t="s">
        <v>29</v>
      </c>
      <c r="J128" s="26" t="str">
        <f>E25</f>
        <v xml:space="preserve"> </v>
      </c>
      <c r="L128" s="28"/>
    </row>
    <row r="129" spans="2:65" s="1" customFormat="1" ht="15.2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 xml:space="preserve"> 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301</v>
      </c>
      <c r="D131" s="120" t="s">
        <v>59</v>
      </c>
      <c r="E131" s="120" t="s">
        <v>55</v>
      </c>
      <c r="F131" s="120" t="s">
        <v>56</v>
      </c>
      <c r="G131" s="120" t="s">
        <v>302</v>
      </c>
      <c r="H131" s="120" t="s">
        <v>303</v>
      </c>
      <c r="I131" s="120" t="s">
        <v>304</v>
      </c>
      <c r="J131" s="121" t="s">
        <v>285</v>
      </c>
      <c r="K131" s="122" t="s">
        <v>305</v>
      </c>
      <c r="L131" s="118"/>
      <c r="M131" s="58" t="s">
        <v>1</v>
      </c>
      <c r="N131" s="59" t="s">
        <v>38</v>
      </c>
      <c r="O131" s="59" t="s">
        <v>306</v>
      </c>
      <c r="P131" s="59" t="s">
        <v>307</v>
      </c>
      <c r="Q131" s="59" t="s">
        <v>308</v>
      </c>
      <c r="R131" s="59" t="s">
        <v>309</v>
      </c>
      <c r="S131" s="59" t="s">
        <v>310</v>
      </c>
      <c r="T131" s="60" t="s">
        <v>311</v>
      </c>
    </row>
    <row r="132" spans="2:65" s="1" customFormat="1" ht="22.9" customHeight="1">
      <c r="B132" s="28"/>
      <c r="C132" s="63" t="s">
        <v>286</v>
      </c>
      <c r="J132" s="123">
        <f>BK132</f>
        <v>0</v>
      </c>
      <c r="L132" s="28"/>
      <c r="M132" s="61"/>
      <c r="N132" s="52"/>
      <c r="O132" s="52"/>
      <c r="P132" s="124">
        <f>P133+P140</f>
        <v>0</v>
      </c>
      <c r="Q132" s="52"/>
      <c r="R132" s="124">
        <f>R133+R140</f>
        <v>5.4139048499999998</v>
      </c>
      <c r="S132" s="52"/>
      <c r="T132" s="125">
        <f>T133+T140</f>
        <v>0</v>
      </c>
      <c r="AT132" s="13" t="s">
        <v>73</v>
      </c>
      <c r="AU132" s="13" t="s">
        <v>287</v>
      </c>
      <c r="BK132" s="126">
        <f>BK133+BK140</f>
        <v>0</v>
      </c>
    </row>
    <row r="133" spans="2:65" s="11" customFormat="1" ht="25.9" customHeight="1">
      <c r="B133" s="127"/>
      <c r="D133" s="128" t="s">
        <v>73</v>
      </c>
      <c r="E133" s="129" t="s">
        <v>312</v>
      </c>
      <c r="F133" s="129" t="s">
        <v>313</v>
      </c>
      <c r="I133" s="130"/>
      <c r="J133" s="131">
        <f>BK133</f>
        <v>0</v>
      </c>
      <c r="L133" s="127"/>
      <c r="M133" s="132"/>
      <c r="P133" s="133">
        <f>P134+P138</f>
        <v>0</v>
      </c>
      <c r="R133" s="133">
        <f>R134+R138</f>
        <v>0.97096000000000005</v>
      </c>
      <c r="T133" s="134">
        <f>T134+T138</f>
        <v>0</v>
      </c>
      <c r="AR133" s="128" t="s">
        <v>81</v>
      </c>
      <c r="AT133" s="135" t="s">
        <v>73</v>
      </c>
      <c r="AU133" s="135" t="s">
        <v>74</v>
      </c>
      <c r="AY133" s="128" t="s">
        <v>314</v>
      </c>
      <c r="BK133" s="136">
        <f>BK134+BK138</f>
        <v>0</v>
      </c>
    </row>
    <row r="134" spans="2:65" s="11" customFormat="1" ht="22.9" customHeight="1">
      <c r="B134" s="127"/>
      <c r="D134" s="128" t="s">
        <v>73</v>
      </c>
      <c r="E134" s="137" t="s">
        <v>337</v>
      </c>
      <c r="F134" s="137" t="s">
        <v>586</v>
      </c>
      <c r="I134" s="130"/>
      <c r="J134" s="138">
        <f>BK134</f>
        <v>0</v>
      </c>
      <c r="L134" s="127"/>
      <c r="M134" s="132"/>
      <c r="P134" s="133">
        <f>SUM(P135:P137)</f>
        <v>0</v>
      </c>
      <c r="R134" s="133">
        <f>SUM(R135:R137)</f>
        <v>0.97096000000000005</v>
      </c>
      <c r="T134" s="134">
        <f>SUM(T135:T137)</f>
        <v>0</v>
      </c>
      <c r="AR134" s="128" t="s">
        <v>81</v>
      </c>
      <c r="AT134" s="135" t="s">
        <v>73</v>
      </c>
      <c r="AU134" s="135" t="s">
        <v>81</v>
      </c>
      <c r="AY134" s="128" t="s">
        <v>314</v>
      </c>
      <c r="BK134" s="136">
        <f>SUM(BK135:BK137)</f>
        <v>0</v>
      </c>
    </row>
    <row r="135" spans="2:65" s="1" customFormat="1" ht="24.2" customHeight="1">
      <c r="B135" s="28"/>
      <c r="C135" s="139" t="s">
        <v>81</v>
      </c>
      <c r="D135" s="139" t="s">
        <v>316</v>
      </c>
      <c r="E135" s="140" t="s">
        <v>831</v>
      </c>
      <c r="F135" s="141" t="s">
        <v>832</v>
      </c>
      <c r="G135" s="142" t="s">
        <v>396</v>
      </c>
      <c r="H135" s="143">
        <v>8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0.10896</v>
      </c>
      <c r="R135" s="149">
        <f>Q135*H135</f>
        <v>0.87168000000000001</v>
      </c>
      <c r="S135" s="149">
        <v>0</v>
      </c>
      <c r="T135" s="150">
        <f>S135*H135</f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95</v>
      </c>
      <c r="BM135" s="151" t="s">
        <v>833</v>
      </c>
    </row>
    <row r="136" spans="2:65" s="1" customFormat="1" ht="24.2" customHeight="1">
      <c r="B136" s="28"/>
      <c r="C136" s="139" t="s">
        <v>86</v>
      </c>
      <c r="D136" s="139" t="s">
        <v>316</v>
      </c>
      <c r="E136" s="140" t="s">
        <v>834</v>
      </c>
      <c r="F136" s="141" t="s">
        <v>835</v>
      </c>
      <c r="G136" s="142" t="s">
        <v>396</v>
      </c>
      <c r="H136" s="143">
        <v>2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3.9640000000000002E-2</v>
      </c>
      <c r="R136" s="149">
        <f>Q136*H136</f>
        <v>7.9280000000000003E-2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836</v>
      </c>
    </row>
    <row r="137" spans="2:65" s="1" customFormat="1" ht="33" customHeight="1">
      <c r="B137" s="28"/>
      <c r="C137" s="158" t="s">
        <v>90</v>
      </c>
      <c r="D137" s="158" t="s">
        <v>644</v>
      </c>
      <c r="E137" s="159" t="s">
        <v>837</v>
      </c>
      <c r="F137" s="160" t="s">
        <v>838</v>
      </c>
      <c r="G137" s="161" t="s">
        <v>396</v>
      </c>
      <c r="H137" s="162">
        <v>2</v>
      </c>
      <c r="I137" s="163"/>
      <c r="J137" s="164">
        <f>ROUND(I137*H137,2)</f>
        <v>0</v>
      </c>
      <c r="K137" s="165"/>
      <c r="L137" s="166"/>
      <c r="M137" s="167" t="s">
        <v>1</v>
      </c>
      <c r="N137" s="168" t="s">
        <v>40</v>
      </c>
      <c r="P137" s="149">
        <f>O137*H137</f>
        <v>0</v>
      </c>
      <c r="Q137" s="149">
        <v>0.01</v>
      </c>
      <c r="R137" s="149">
        <f>Q137*H137</f>
        <v>0.02</v>
      </c>
      <c r="S137" s="149">
        <v>0</v>
      </c>
      <c r="T137" s="150">
        <f>S137*H137</f>
        <v>0</v>
      </c>
      <c r="AR137" s="151" t="s">
        <v>346</v>
      </c>
      <c r="AT137" s="151" t="s">
        <v>644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839</v>
      </c>
    </row>
    <row r="138" spans="2:65" s="11" customFormat="1" ht="22.9" customHeight="1">
      <c r="B138" s="127"/>
      <c r="D138" s="128" t="s">
        <v>73</v>
      </c>
      <c r="E138" s="137" t="s">
        <v>502</v>
      </c>
      <c r="F138" s="137" t="s">
        <v>503</v>
      </c>
      <c r="I138" s="130"/>
      <c r="J138" s="138">
        <f>BK138</f>
        <v>0</v>
      </c>
      <c r="L138" s="127"/>
      <c r="M138" s="132"/>
      <c r="P138" s="133">
        <f>P139</f>
        <v>0</v>
      </c>
      <c r="R138" s="133">
        <f>R139</f>
        <v>0</v>
      </c>
      <c r="T138" s="134">
        <f>T139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BK139</f>
        <v>0</v>
      </c>
    </row>
    <row r="139" spans="2:65" s="1" customFormat="1" ht="24.2" customHeight="1">
      <c r="B139" s="28"/>
      <c r="C139" s="139" t="s">
        <v>95</v>
      </c>
      <c r="D139" s="139" t="s">
        <v>316</v>
      </c>
      <c r="E139" s="140" t="s">
        <v>638</v>
      </c>
      <c r="F139" s="141" t="s">
        <v>639</v>
      </c>
      <c r="G139" s="142" t="s">
        <v>333</v>
      </c>
      <c r="H139" s="143">
        <v>0.97099999999999997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840</v>
      </c>
    </row>
    <row r="140" spans="2:65" s="11" customFormat="1" ht="25.9" customHeight="1">
      <c r="B140" s="127"/>
      <c r="D140" s="128" t="s">
        <v>73</v>
      </c>
      <c r="E140" s="129" t="s">
        <v>508</v>
      </c>
      <c r="F140" s="129" t="s">
        <v>509</v>
      </c>
      <c r="I140" s="130"/>
      <c r="J140" s="131">
        <f>BK140</f>
        <v>0</v>
      </c>
      <c r="L140" s="127"/>
      <c r="M140" s="132"/>
      <c r="P140" s="133">
        <f>P141+P148+P151+P181</f>
        <v>0</v>
      </c>
      <c r="R140" s="133">
        <f>R141+R148+R151+R181</f>
        <v>4.4429448499999999</v>
      </c>
      <c r="T140" s="134">
        <f>T141+T148+T151+T181</f>
        <v>0</v>
      </c>
      <c r="AR140" s="128" t="s">
        <v>86</v>
      </c>
      <c r="AT140" s="135" t="s">
        <v>73</v>
      </c>
      <c r="AU140" s="135" t="s">
        <v>74</v>
      </c>
      <c r="AY140" s="128" t="s">
        <v>314</v>
      </c>
      <c r="BK140" s="136">
        <f>BK141+BK148+BK151+BK181</f>
        <v>0</v>
      </c>
    </row>
    <row r="141" spans="2:65" s="11" customFormat="1" ht="22.9" customHeight="1">
      <c r="B141" s="127"/>
      <c r="D141" s="128" t="s">
        <v>73</v>
      </c>
      <c r="E141" s="137" t="s">
        <v>841</v>
      </c>
      <c r="F141" s="137" t="s">
        <v>842</v>
      </c>
      <c r="I141" s="130"/>
      <c r="J141" s="138">
        <f>BK141</f>
        <v>0</v>
      </c>
      <c r="L141" s="127"/>
      <c r="M141" s="132"/>
      <c r="P141" s="133">
        <f>SUM(P142:P147)</f>
        <v>0</v>
      </c>
      <c r="R141" s="133">
        <f>SUM(R142:R147)</f>
        <v>8.5890000000000008E-2</v>
      </c>
      <c r="T141" s="134">
        <f>SUM(T142:T147)</f>
        <v>0</v>
      </c>
      <c r="AR141" s="128" t="s">
        <v>86</v>
      </c>
      <c r="AT141" s="135" t="s">
        <v>73</v>
      </c>
      <c r="AU141" s="135" t="s">
        <v>81</v>
      </c>
      <c r="AY141" s="128" t="s">
        <v>314</v>
      </c>
      <c r="BK141" s="136">
        <f>SUM(BK142:BK147)</f>
        <v>0</v>
      </c>
    </row>
    <row r="142" spans="2:65" s="1" customFormat="1" ht="24.2" customHeight="1">
      <c r="B142" s="28"/>
      <c r="C142" s="139" t="s">
        <v>330</v>
      </c>
      <c r="D142" s="139" t="s">
        <v>316</v>
      </c>
      <c r="E142" s="140" t="s">
        <v>843</v>
      </c>
      <c r="F142" s="141" t="s">
        <v>844</v>
      </c>
      <c r="G142" s="142" t="s">
        <v>396</v>
      </c>
      <c r="H142" s="143">
        <v>6</v>
      </c>
      <c r="I142" s="144"/>
      <c r="J142" s="145">
        <f t="shared" ref="J142:J147" si="0">ROUND(I142*H142,2)</f>
        <v>0</v>
      </c>
      <c r="K142" s="146"/>
      <c r="L142" s="28"/>
      <c r="M142" s="147" t="s">
        <v>1</v>
      </c>
      <c r="N142" s="148" t="s">
        <v>40</v>
      </c>
      <c r="P142" s="149">
        <f t="shared" ref="P142:P147" si="1">O142*H142</f>
        <v>0</v>
      </c>
      <c r="Q142" s="149">
        <v>2.7E-4</v>
      </c>
      <c r="R142" s="149">
        <f t="shared" ref="R142:R147" si="2">Q142*H142</f>
        <v>1.6199999999999999E-3</v>
      </c>
      <c r="S142" s="149">
        <v>0</v>
      </c>
      <c r="T142" s="150">
        <f t="shared" ref="T142:T147" si="3">S142*H142</f>
        <v>0</v>
      </c>
      <c r="AR142" s="151" t="s">
        <v>378</v>
      </c>
      <c r="AT142" s="151" t="s">
        <v>316</v>
      </c>
      <c r="AU142" s="151" t="s">
        <v>86</v>
      </c>
      <c r="AY142" s="13" t="s">
        <v>314</v>
      </c>
      <c r="BE142" s="152">
        <f t="shared" ref="BE142:BE147" si="4">IF(N142="základná",J142,0)</f>
        <v>0</v>
      </c>
      <c r="BF142" s="152">
        <f t="shared" ref="BF142:BF147" si="5">IF(N142="znížená",J142,0)</f>
        <v>0</v>
      </c>
      <c r="BG142" s="152">
        <f t="shared" ref="BG142:BG147" si="6">IF(N142="zákl. prenesená",J142,0)</f>
        <v>0</v>
      </c>
      <c r="BH142" s="152">
        <f t="shared" ref="BH142:BH147" si="7">IF(N142="zníž. prenesená",J142,0)</f>
        <v>0</v>
      </c>
      <c r="BI142" s="152">
        <f t="shared" ref="BI142:BI147" si="8">IF(N142="nulová",J142,0)</f>
        <v>0</v>
      </c>
      <c r="BJ142" s="13" t="s">
        <v>86</v>
      </c>
      <c r="BK142" s="152">
        <f t="shared" ref="BK142:BK147" si="9">ROUND(I142*H142,2)</f>
        <v>0</v>
      </c>
      <c r="BL142" s="13" t="s">
        <v>378</v>
      </c>
      <c r="BM142" s="151" t="s">
        <v>845</v>
      </c>
    </row>
    <row r="143" spans="2:65" s="1" customFormat="1" ht="21.75" customHeight="1">
      <c r="B143" s="28"/>
      <c r="C143" s="158" t="s">
        <v>337</v>
      </c>
      <c r="D143" s="158" t="s">
        <v>644</v>
      </c>
      <c r="E143" s="159" t="s">
        <v>846</v>
      </c>
      <c r="F143" s="160" t="s">
        <v>847</v>
      </c>
      <c r="G143" s="161" t="s">
        <v>396</v>
      </c>
      <c r="H143" s="162">
        <v>2</v>
      </c>
      <c r="I143" s="163"/>
      <c r="J143" s="164">
        <f t="shared" si="0"/>
        <v>0</v>
      </c>
      <c r="K143" s="165"/>
      <c r="L143" s="166"/>
      <c r="M143" s="167" t="s">
        <v>1</v>
      </c>
      <c r="N143" s="168" t="s">
        <v>40</v>
      </c>
      <c r="P143" s="149">
        <f t="shared" si="1"/>
        <v>0</v>
      </c>
      <c r="Q143" s="149">
        <v>1.2E-2</v>
      </c>
      <c r="R143" s="149">
        <f t="shared" si="2"/>
        <v>2.4E-2</v>
      </c>
      <c r="S143" s="149">
        <v>0</v>
      </c>
      <c r="T143" s="150">
        <f t="shared" si="3"/>
        <v>0</v>
      </c>
      <c r="AR143" s="151" t="s">
        <v>442</v>
      </c>
      <c r="AT143" s="151" t="s">
        <v>644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378</v>
      </c>
      <c r="BM143" s="151" t="s">
        <v>848</v>
      </c>
    </row>
    <row r="144" spans="2:65" s="1" customFormat="1" ht="21.75" customHeight="1">
      <c r="B144" s="28"/>
      <c r="C144" s="158" t="s">
        <v>342</v>
      </c>
      <c r="D144" s="158" t="s">
        <v>644</v>
      </c>
      <c r="E144" s="159" t="s">
        <v>849</v>
      </c>
      <c r="F144" s="160" t="s">
        <v>850</v>
      </c>
      <c r="G144" s="161" t="s">
        <v>396</v>
      </c>
      <c r="H144" s="162">
        <v>4</v>
      </c>
      <c r="I144" s="163"/>
      <c r="J144" s="164">
        <f t="shared" si="0"/>
        <v>0</v>
      </c>
      <c r="K144" s="165"/>
      <c r="L144" s="166"/>
      <c r="M144" s="167" t="s">
        <v>1</v>
      </c>
      <c r="N144" s="168" t="s">
        <v>40</v>
      </c>
      <c r="P144" s="149">
        <f t="shared" si="1"/>
        <v>0</v>
      </c>
      <c r="Q144" s="149">
        <v>1.2E-2</v>
      </c>
      <c r="R144" s="149">
        <f t="shared" si="2"/>
        <v>4.8000000000000001E-2</v>
      </c>
      <c r="S144" s="149">
        <v>0</v>
      </c>
      <c r="T144" s="150">
        <f t="shared" si="3"/>
        <v>0</v>
      </c>
      <c r="AR144" s="151" t="s">
        <v>442</v>
      </c>
      <c r="AT144" s="151" t="s">
        <v>644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851</v>
      </c>
    </row>
    <row r="145" spans="2:65" s="1" customFormat="1" ht="24.2" customHeight="1">
      <c r="B145" s="28"/>
      <c r="C145" s="139" t="s">
        <v>346</v>
      </c>
      <c r="D145" s="139" t="s">
        <v>316</v>
      </c>
      <c r="E145" s="140" t="s">
        <v>852</v>
      </c>
      <c r="F145" s="141" t="s">
        <v>853</v>
      </c>
      <c r="G145" s="142" t="s">
        <v>396</v>
      </c>
      <c r="H145" s="143">
        <v>1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2.7E-4</v>
      </c>
      <c r="R145" s="149">
        <f t="shared" si="2"/>
        <v>2.7E-4</v>
      </c>
      <c r="S145" s="149">
        <v>0</v>
      </c>
      <c r="T145" s="150">
        <f t="shared" si="3"/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854</v>
      </c>
    </row>
    <row r="146" spans="2:65" s="1" customFormat="1" ht="24.2" customHeight="1">
      <c r="B146" s="28"/>
      <c r="C146" s="158" t="s">
        <v>335</v>
      </c>
      <c r="D146" s="158" t="s">
        <v>644</v>
      </c>
      <c r="E146" s="159" t="s">
        <v>855</v>
      </c>
      <c r="F146" s="160" t="s">
        <v>856</v>
      </c>
      <c r="G146" s="161" t="s">
        <v>396</v>
      </c>
      <c r="H146" s="162">
        <v>1</v>
      </c>
      <c r="I146" s="163"/>
      <c r="J146" s="164">
        <f t="shared" si="0"/>
        <v>0</v>
      </c>
      <c r="K146" s="165"/>
      <c r="L146" s="166"/>
      <c r="M146" s="167" t="s">
        <v>1</v>
      </c>
      <c r="N146" s="168" t="s">
        <v>40</v>
      </c>
      <c r="P146" s="149">
        <f t="shared" si="1"/>
        <v>0</v>
      </c>
      <c r="Q146" s="149">
        <v>1.2E-2</v>
      </c>
      <c r="R146" s="149">
        <f t="shared" si="2"/>
        <v>1.2E-2</v>
      </c>
      <c r="S146" s="149">
        <v>0</v>
      </c>
      <c r="T146" s="150">
        <f t="shared" si="3"/>
        <v>0</v>
      </c>
      <c r="AR146" s="151" t="s">
        <v>442</v>
      </c>
      <c r="AT146" s="151" t="s">
        <v>644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857</v>
      </c>
    </row>
    <row r="147" spans="2:65" s="1" customFormat="1" ht="24.2" customHeight="1">
      <c r="B147" s="28"/>
      <c r="C147" s="139" t="s">
        <v>353</v>
      </c>
      <c r="D147" s="139" t="s">
        <v>316</v>
      </c>
      <c r="E147" s="140" t="s">
        <v>858</v>
      </c>
      <c r="F147" s="141" t="s">
        <v>859</v>
      </c>
      <c r="G147" s="142" t="s">
        <v>333</v>
      </c>
      <c r="H147" s="143">
        <v>8.5999999999999993E-2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860</v>
      </c>
    </row>
    <row r="148" spans="2:65" s="11" customFormat="1" ht="22.9" customHeight="1">
      <c r="B148" s="127"/>
      <c r="D148" s="128" t="s">
        <v>73</v>
      </c>
      <c r="E148" s="137" t="s">
        <v>522</v>
      </c>
      <c r="F148" s="137" t="s">
        <v>523</v>
      </c>
      <c r="I148" s="130"/>
      <c r="J148" s="138">
        <f>BK148</f>
        <v>0</v>
      </c>
      <c r="L148" s="127"/>
      <c r="M148" s="132"/>
      <c r="P148" s="133">
        <f>SUM(P149:P150)</f>
        <v>0</v>
      </c>
      <c r="R148" s="133">
        <f>SUM(R149:R150)</f>
        <v>8.9120000000000015E-3</v>
      </c>
      <c r="T148" s="134">
        <f>SUM(T149:T150)</f>
        <v>0</v>
      </c>
      <c r="AR148" s="128" t="s">
        <v>86</v>
      </c>
      <c r="AT148" s="135" t="s">
        <v>73</v>
      </c>
      <c r="AU148" s="135" t="s">
        <v>81</v>
      </c>
      <c r="AY148" s="128" t="s">
        <v>314</v>
      </c>
      <c r="BK148" s="136">
        <f>SUM(BK149:BK150)</f>
        <v>0</v>
      </c>
    </row>
    <row r="149" spans="2:65" s="1" customFormat="1" ht="24.2" customHeight="1">
      <c r="B149" s="28"/>
      <c r="C149" s="139" t="s">
        <v>357</v>
      </c>
      <c r="D149" s="139" t="s">
        <v>316</v>
      </c>
      <c r="E149" s="140" t="s">
        <v>861</v>
      </c>
      <c r="F149" s="141" t="s">
        <v>862</v>
      </c>
      <c r="G149" s="142" t="s">
        <v>376</v>
      </c>
      <c r="H149" s="143">
        <v>27.85</v>
      </c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3.2000000000000003E-4</v>
      </c>
      <c r="R149" s="149">
        <f>Q149*H149</f>
        <v>8.9120000000000015E-3</v>
      </c>
      <c r="S149" s="149">
        <v>0</v>
      </c>
      <c r="T149" s="150">
        <f>S149*H149</f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378</v>
      </c>
      <c r="BM149" s="151" t="s">
        <v>863</v>
      </c>
    </row>
    <row r="150" spans="2:65" s="1" customFormat="1" ht="24.2" customHeight="1">
      <c r="B150" s="28"/>
      <c r="C150" s="139" t="s">
        <v>361</v>
      </c>
      <c r="D150" s="139" t="s">
        <v>316</v>
      </c>
      <c r="E150" s="140" t="s">
        <v>864</v>
      </c>
      <c r="F150" s="141" t="s">
        <v>865</v>
      </c>
      <c r="G150" s="142" t="s">
        <v>333</v>
      </c>
      <c r="H150" s="143">
        <v>8.9999999999999993E-3</v>
      </c>
      <c r="I150" s="144"/>
      <c r="J150" s="145">
        <f>ROUND(I150*H150,2)</f>
        <v>0</v>
      </c>
      <c r="K150" s="146"/>
      <c r="L150" s="28"/>
      <c r="M150" s="147" t="s">
        <v>1</v>
      </c>
      <c r="N150" s="148" t="s">
        <v>40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378</v>
      </c>
      <c r="BM150" s="151" t="s">
        <v>866</v>
      </c>
    </row>
    <row r="151" spans="2:65" s="11" customFormat="1" ht="22.9" customHeight="1">
      <c r="B151" s="127"/>
      <c r="D151" s="128" t="s">
        <v>73</v>
      </c>
      <c r="E151" s="137" t="s">
        <v>536</v>
      </c>
      <c r="F151" s="137" t="s">
        <v>537</v>
      </c>
      <c r="I151" s="130"/>
      <c r="J151" s="138">
        <f>BK151</f>
        <v>0</v>
      </c>
      <c r="L151" s="127"/>
      <c r="M151" s="132"/>
      <c r="P151" s="133">
        <f>SUM(P152:P180)</f>
        <v>0</v>
      </c>
      <c r="R151" s="133">
        <f>SUM(R152:R180)</f>
        <v>2.5655430999999997</v>
      </c>
      <c r="T151" s="134">
        <f>SUM(T152:T180)</f>
        <v>0</v>
      </c>
      <c r="AR151" s="128" t="s">
        <v>86</v>
      </c>
      <c r="AT151" s="135" t="s">
        <v>73</v>
      </c>
      <c r="AU151" s="135" t="s">
        <v>81</v>
      </c>
      <c r="AY151" s="128" t="s">
        <v>314</v>
      </c>
      <c r="BK151" s="136">
        <f>SUM(BK152:BK180)</f>
        <v>0</v>
      </c>
    </row>
    <row r="152" spans="2:65" s="1" customFormat="1" ht="16.5" customHeight="1">
      <c r="B152" s="28"/>
      <c r="C152" s="139" t="s">
        <v>365</v>
      </c>
      <c r="D152" s="139" t="s">
        <v>316</v>
      </c>
      <c r="E152" s="140" t="s">
        <v>867</v>
      </c>
      <c r="F152" s="141" t="s">
        <v>868</v>
      </c>
      <c r="G152" s="142" t="s">
        <v>376</v>
      </c>
      <c r="H152" s="143">
        <v>36.78</v>
      </c>
      <c r="I152" s="144"/>
      <c r="J152" s="145">
        <f t="shared" ref="J152:J180" si="10">ROUND(I152*H152,2)</f>
        <v>0</v>
      </c>
      <c r="K152" s="146"/>
      <c r="L152" s="28"/>
      <c r="M152" s="147" t="s">
        <v>1</v>
      </c>
      <c r="N152" s="148" t="s">
        <v>40</v>
      </c>
      <c r="P152" s="149">
        <f t="shared" ref="P152:P180" si="11">O152*H152</f>
        <v>0</v>
      </c>
      <c r="Q152" s="149">
        <v>1.25E-4</v>
      </c>
      <c r="R152" s="149">
        <f t="shared" ref="R152:R180" si="12">Q152*H152</f>
        <v>4.5975E-3</v>
      </c>
      <c r="S152" s="149">
        <v>0</v>
      </c>
      <c r="T152" s="150">
        <f t="shared" ref="T152:T180" si="13">S152*H152</f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ref="BE152:BE180" si="14">IF(N152="základná",J152,0)</f>
        <v>0</v>
      </c>
      <c r="BF152" s="152">
        <f t="shared" ref="BF152:BF180" si="15">IF(N152="znížená",J152,0)</f>
        <v>0</v>
      </c>
      <c r="BG152" s="152">
        <f t="shared" ref="BG152:BG180" si="16">IF(N152="zákl. prenesená",J152,0)</f>
        <v>0</v>
      </c>
      <c r="BH152" s="152">
        <f t="shared" ref="BH152:BH180" si="17">IF(N152="zníž. prenesená",J152,0)</f>
        <v>0</v>
      </c>
      <c r="BI152" s="152">
        <f t="shared" ref="BI152:BI180" si="18">IF(N152="nulová",J152,0)</f>
        <v>0</v>
      </c>
      <c r="BJ152" s="13" t="s">
        <v>86</v>
      </c>
      <c r="BK152" s="152">
        <f t="shared" ref="BK152:BK180" si="19">ROUND(I152*H152,2)</f>
        <v>0</v>
      </c>
      <c r="BL152" s="13" t="s">
        <v>378</v>
      </c>
      <c r="BM152" s="151" t="s">
        <v>869</v>
      </c>
    </row>
    <row r="153" spans="2:65" s="1" customFormat="1" ht="37.9" customHeight="1">
      <c r="B153" s="28"/>
      <c r="C153" s="158" t="s">
        <v>369</v>
      </c>
      <c r="D153" s="158" t="s">
        <v>644</v>
      </c>
      <c r="E153" s="159" t="s">
        <v>870</v>
      </c>
      <c r="F153" s="160" t="s">
        <v>871</v>
      </c>
      <c r="G153" s="161" t="s">
        <v>396</v>
      </c>
      <c r="H153" s="162">
        <v>2</v>
      </c>
      <c r="I153" s="163"/>
      <c r="J153" s="164">
        <f t="shared" si="10"/>
        <v>0</v>
      </c>
      <c r="K153" s="165"/>
      <c r="L153" s="166"/>
      <c r="M153" s="167" t="s">
        <v>1</v>
      </c>
      <c r="N153" s="168" t="s">
        <v>40</v>
      </c>
      <c r="P153" s="149">
        <f t="shared" si="11"/>
        <v>0</v>
      </c>
      <c r="Q153" s="149">
        <v>2.92E-2</v>
      </c>
      <c r="R153" s="149">
        <f t="shared" si="12"/>
        <v>5.8400000000000001E-2</v>
      </c>
      <c r="S153" s="149">
        <v>0</v>
      </c>
      <c r="T153" s="150">
        <f t="shared" si="1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872</v>
      </c>
    </row>
    <row r="154" spans="2:65" s="1" customFormat="1" ht="37.9" customHeight="1">
      <c r="B154" s="28"/>
      <c r="C154" s="158" t="s">
        <v>373</v>
      </c>
      <c r="D154" s="158" t="s">
        <v>644</v>
      </c>
      <c r="E154" s="159" t="s">
        <v>873</v>
      </c>
      <c r="F154" s="160" t="s">
        <v>874</v>
      </c>
      <c r="G154" s="161" t="s">
        <v>396</v>
      </c>
      <c r="H154" s="162">
        <v>4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3.2849999999999997E-2</v>
      </c>
      <c r="R154" s="149">
        <f t="shared" si="12"/>
        <v>0.13139999999999999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875</v>
      </c>
    </row>
    <row r="155" spans="2:65" s="1" customFormat="1" ht="37.9" customHeight="1">
      <c r="B155" s="28"/>
      <c r="C155" s="158" t="s">
        <v>378</v>
      </c>
      <c r="D155" s="158" t="s">
        <v>644</v>
      </c>
      <c r="E155" s="159" t="s">
        <v>876</v>
      </c>
      <c r="F155" s="160" t="s">
        <v>877</v>
      </c>
      <c r="G155" s="161" t="s">
        <v>396</v>
      </c>
      <c r="H155" s="162">
        <v>2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0.50360000000000005</v>
      </c>
      <c r="R155" s="149">
        <f t="shared" si="12"/>
        <v>1.0072000000000001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878</v>
      </c>
    </row>
    <row r="156" spans="2:65" s="1" customFormat="1" ht="37.9" customHeight="1">
      <c r="B156" s="28"/>
      <c r="C156" s="158" t="s">
        <v>382</v>
      </c>
      <c r="D156" s="158" t="s">
        <v>644</v>
      </c>
      <c r="E156" s="159" t="s">
        <v>879</v>
      </c>
      <c r="F156" s="160" t="s">
        <v>880</v>
      </c>
      <c r="G156" s="161" t="s">
        <v>396</v>
      </c>
      <c r="H156" s="162">
        <v>1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5.475E-2</v>
      </c>
      <c r="R156" s="149">
        <f t="shared" si="12"/>
        <v>5.475E-2</v>
      </c>
      <c r="S156" s="149">
        <v>0</v>
      </c>
      <c r="T156" s="150">
        <f t="shared" si="13"/>
        <v>0</v>
      </c>
      <c r="AR156" s="151" t="s">
        <v>442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881</v>
      </c>
    </row>
    <row r="157" spans="2:65" s="1" customFormat="1" ht="37.9" customHeight="1">
      <c r="B157" s="28"/>
      <c r="C157" s="158" t="s">
        <v>386</v>
      </c>
      <c r="D157" s="158" t="s">
        <v>644</v>
      </c>
      <c r="E157" s="159" t="s">
        <v>882</v>
      </c>
      <c r="F157" s="160" t="s">
        <v>883</v>
      </c>
      <c r="G157" s="161" t="s">
        <v>396</v>
      </c>
      <c r="H157" s="162">
        <v>1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0.112</v>
      </c>
      <c r="R157" s="149">
        <f t="shared" si="12"/>
        <v>0.112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884</v>
      </c>
    </row>
    <row r="158" spans="2:65" s="1" customFormat="1" ht="24.2" customHeight="1">
      <c r="B158" s="28"/>
      <c r="C158" s="139" t="s">
        <v>390</v>
      </c>
      <c r="D158" s="139" t="s">
        <v>316</v>
      </c>
      <c r="E158" s="140" t="s">
        <v>885</v>
      </c>
      <c r="F158" s="141" t="s">
        <v>886</v>
      </c>
      <c r="G158" s="142" t="s">
        <v>376</v>
      </c>
      <c r="H158" s="143">
        <v>50.7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2.1000000000000001E-4</v>
      </c>
      <c r="R158" s="149">
        <f t="shared" si="12"/>
        <v>1.0647E-2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887</v>
      </c>
    </row>
    <row r="159" spans="2:65" s="1" customFormat="1" ht="37.9" customHeight="1">
      <c r="B159" s="28"/>
      <c r="C159" s="158" t="s">
        <v>7</v>
      </c>
      <c r="D159" s="158" t="s">
        <v>644</v>
      </c>
      <c r="E159" s="159" t="s">
        <v>888</v>
      </c>
      <c r="F159" s="160" t="s">
        <v>889</v>
      </c>
      <c r="G159" s="161" t="s">
        <v>376</v>
      </c>
      <c r="H159" s="162">
        <v>53.234999999999999</v>
      </c>
      <c r="I159" s="163"/>
      <c r="J159" s="164">
        <f t="shared" si="10"/>
        <v>0</v>
      </c>
      <c r="K159" s="165"/>
      <c r="L159" s="166"/>
      <c r="M159" s="167" t="s">
        <v>1</v>
      </c>
      <c r="N159" s="168" t="s">
        <v>40</v>
      </c>
      <c r="P159" s="149">
        <f t="shared" si="11"/>
        <v>0</v>
      </c>
      <c r="Q159" s="149">
        <v>1E-4</v>
      </c>
      <c r="R159" s="149">
        <f t="shared" si="12"/>
        <v>5.3235000000000001E-3</v>
      </c>
      <c r="S159" s="149">
        <v>0</v>
      </c>
      <c r="T159" s="150">
        <f t="shared" si="13"/>
        <v>0</v>
      </c>
      <c r="AR159" s="151" t="s">
        <v>442</v>
      </c>
      <c r="AT159" s="151" t="s">
        <v>644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890</v>
      </c>
    </row>
    <row r="160" spans="2:65" s="1" customFormat="1" ht="37.9" customHeight="1">
      <c r="B160" s="28"/>
      <c r="C160" s="158" t="s">
        <v>398</v>
      </c>
      <c r="D160" s="158" t="s">
        <v>644</v>
      </c>
      <c r="E160" s="159" t="s">
        <v>891</v>
      </c>
      <c r="F160" s="160" t="s">
        <v>892</v>
      </c>
      <c r="G160" s="161" t="s">
        <v>376</v>
      </c>
      <c r="H160" s="162">
        <v>53.234999999999999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1E-4</v>
      </c>
      <c r="R160" s="149">
        <f t="shared" si="12"/>
        <v>5.3235000000000001E-3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893</v>
      </c>
    </row>
    <row r="161" spans="2:65" s="1" customFormat="1" ht="24.2" customHeight="1">
      <c r="B161" s="28"/>
      <c r="C161" s="158" t="s">
        <v>402</v>
      </c>
      <c r="D161" s="158" t="s">
        <v>644</v>
      </c>
      <c r="E161" s="159" t="s">
        <v>894</v>
      </c>
      <c r="F161" s="160" t="s">
        <v>895</v>
      </c>
      <c r="G161" s="161" t="s">
        <v>396</v>
      </c>
      <c r="H161" s="162">
        <v>4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8.6400000000000005E-2</v>
      </c>
      <c r="R161" s="149">
        <f t="shared" si="12"/>
        <v>0.34560000000000002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896</v>
      </c>
    </row>
    <row r="162" spans="2:65" s="1" customFormat="1" ht="24.2" customHeight="1">
      <c r="B162" s="28"/>
      <c r="C162" s="158" t="s">
        <v>406</v>
      </c>
      <c r="D162" s="158" t="s">
        <v>644</v>
      </c>
      <c r="E162" s="159" t="s">
        <v>897</v>
      </c>
      <c r="F162" s="160" t="s">
        <v>898</v>
      </c>
      <c r="G162" s="161" t="s">
        <v>396</v>
      </c>
      <c r="H162" s="162">
        <v>2</v>
      </c>
      <c r="I162" s="163"/>
      <c r="J162" s="164">
        <f t="shared" si="10"/>
        <v>0</v>
      </c>
      <c r="K162" s="165"/>
      <c r="L162" s="166"/>
      <c r="M162" s="167" t="s">
        <v>1</v>
      </c>
      <c r="N162" s="168" t="s">
        <v>40</v>
      </c>
      <c r="P162" s="149">
        <f t="shared" si="11"/>
        <v>0</v>
      </c>
      <c r="Q162" s="149">
        <v>5.0999999999999997E-2</v>
      </c>
      <c r="R162" s="149">
        <f t="shared" si="12"/>
        <v>0.10199999999999999</v>
      </c>
      <c r="S162" s="149">
        <v>0</v>
      </c>
      <c r="T162" s="150">
        <f t="shared" si="13"/>
        <v>0</v>
      </c>
      <c r="AR162" s="151" t="s">
        <v>442</v>
      </c>
      <c r="AT162" s="151" t="s">
        <v>644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899</v>
      </c>
    </row>
    <row r="163" spans="2:65" s="1" customFormat="1" ht="24.2" customHeight="1">
      <c r="B163" s="28"/>
      <c r="C163" s="158" t="s">
        <v>410</v>
      </c>
      <c r="D163" s="158" t="s">
        <v>644</v>
      </c>
      <c r="E163" s="159" t="s">
        <v>900</v>
      </c>
      <c r="F163" s="160" t="s">
        <v>901</v>
      </c>
      <c r="G163" s="161" t="s">
        <v>396</v>
      </c>
      <c r="H163" s="162">
        <v>1</v>
      </c>
      <c r="I163" s="163"/>
      <c r="J163" s="164">
        <f t="shared" si="10"/>
        <v>0</v>
      </c>
      <c r="K163" s="165"/>
      <c r="L163" s="166"/>
      <c r="M163" s="167" t="s">
        <v>1</v>
      </c>
      <c r="N163" s="168" t="s">
        <v>40</v>
      </c>
      <c r="P163" s="149">
        <f t="shared" si="11"/>
        <v>0</v>
      </c>
      <c r="Q163" s="149">
        <v>9.7000000000000003E-2</v>
      </c>
      <c r="R163" s="149">
        <f t="shared" si="12"/>
        <v>9.7000000000000003E-2</v>
      </c>
      <c r="S163" s="149">
        <v>0</v>
      </c>
      <c r="T163" s="150">
        <f t="shared" si="1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902</v>
      </c>
    </row>
    <row r="164" spans="2:65" s="1" customFormat="1" ht="24.2" customHeight="1">
      <c r="B164" s="28"/>
      <c r="C164" s="158" t="s">
        <v>414</v>
      </c>
      <c r="D164" s="158" t="s">
        <v>644</v>
      </c>
      <c r="E164" s="159" t="s">
        <v>903</v>
      </c>
      <c r="F164" s="160" t="s">
        <v>904</v>
      </c>
      <c r="G164" s="161" t="s">
        <v>396</v>
      </c>
      <c r="H164" s="162">
        <v>2</v>
      </c>
      <c r="I164" s="163"/>
      <c r="J164" s="164">
        <f t="shared" si="10"/>
        <v>0</v>
      </c>
      <c r="K164" s="165"/>
      <c r="L164" s="166"/>
      <c r="M164" s="167" t="s">
        <v>1</v>
      </c>
      <c r="N164" s="168" t="s">
        <v>40</v>
      </c>
      <c r="P164" s="149">
        <f t="shared" si="11"/>
        <v>0</v>
      </c>
      <c r="Q164" s="149">
        <v>0.14299999999999999</v>
      </c>
      <c r="R164" s="149">
        <f t="shared" si="12"/>
        <v>0.28599999999999998</v>
      </c>
      <c r="S164" s="149">
        <v>0</v>
      </c>
      <c r="T164" s="150">
        <f t="shared" si="1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905</v>
      </c>
    </row>
    <row r="165" spans="2:65" s="1" customFormat="1" ht="33" customHeight="1">
      <c r="B165" s="28"/>
      <c r="C165" s="139" t="s">
        <v>418</v>
      </c>
      <c r="D165" s="139" t="s">
        <v>316</v>
      </c>
      <c r="E165" s="140" t="s">
        <v>906</v>
      </c>
      <c r="F165" s="141" t="s">
        <v>907</v>
      </c>
      <c r="G165" s="142" t="s">
        <v>396</v>
      </c>
      <c r="H165" s="143">
        <v>8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908</v>
      </c>
    </row>
    <row r="166" spans="2:65" s="1" customFormat="1" ht="24.2" customHeight="1">
      <c r="B166" s="28"/>
      <c r="C166" s="158" t="s">
        <v>422</v>
      </c>
      <c r="D166" s="158" t="s">
        <v>644</v>
      </c>
      <c r="E166" s="159" t="s">
        <v>909</v>
      </c>
      <c r="F166" s="160" t="s">
        <v>910</v>
      </c>
      <c r="G166" s="161" t="s">
        <v>396</v>
      </c>
      <c r="H166" s="162">
        <v>8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1E-3</v>
      </c>
      <c r="R166" s="149">
        <f t="shared" si="12"/>
        <v>8.0000000000000002E-3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911</v>
      </c>
    </row>
    <row r="167" spans="2:65" s="1" customFormat="1" ht="24.2" customHeight="1">
      <c r="B167" s="28"/>
      <c r="C167" s="158" t="s">
        <v>426</v>
      </c>
      <c r="D167" s="158" t="s">
        <v>644</v>
      </c>
      <c r="E167" s="159" t="s">
        <v>912</v>
      </c>
      <c r="F167" s="160" t="s">
        <v>913</v>
      </c>
      <c r="G167" s="161" t="s">
        <v>396</v>
      </c>
      <c r="H167" s="162">
        <v>8</v>
      </c>
      <c r="I167" s="163"/>
      <c r="J167" s="164">
        <f t="shared" si="10"/>
        <v>0</v>
      </c>
      <c r="K167" s="165"/>
      <c r="L167" s="166"/>
      <c r="M167" s="167" t="s">
        <v>1</v>
      </c>
      <c r="N167" s="168" t="s">
        <v>40</v>
      </c>
      <c r="P167" s="149">
        <f t="shared" si="11"/>
        <v>0</v>
      </c>
      <c r="Q167" s="149">
        <v>3.8999999999999999E-4</v>
      </c>
      <c r="R167" s="149">
        <f t="shared" si="12"/>
        <v>3.1199999999999999E-3</v>
      </c>
      <c r="S167" s="149">
        <v>0</v>
      </c>
      <c r="T167" s="150">
        <f t="shared" si="13"/>
        <v>0</v>
      </c>
      <c r="AR167" s="151" t="s">
        <v>442</v>
      </c>
      <c r="AT167" s="151" t="s">
        <v>644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914</v>
      </c>
    </row>
    <row r="168" spans="2:65" s="1" customFormat="1" ht="37.9" customHeight="1">
      <c r="B168" s="28"/>
      <c r="C168" s="158" t="s">
        <v>430</v>
      </c>
      <c r="D168" s="158" t="s">
        <v>644</v>
      </c>
      <c r="E168" s="159" t="s">
        <v>915</v>
      </c>
      <c r="F168" s="160" t="s">
        <v>916</v>
      </c>
      <c r="G168" s="161" t="s">
        <v>396</v>
      </c>
      <c r="H168" s="162">
        <v>6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2.5000000000000001E-2</v>
      </c>
      <c r="R168" s="149">
        <f t="shared" si="12"/>
        <v>0.15000000000000002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917</v>
      </c>
    </row>
    <row r="169" spans="2:65" s="1" customFormat="1" ht="37.9" customHeight="1">
      <c r="B169" s="28"/>
      <c r="C169" s="158" t="s">
        <v>434</v>
      </c>
      <c r="D169" s="158" t="s">
        <v>644</v>
      </c>
      <c r="E169" s="159" t="s">
        <v>918</v>
      </c>
      <c r="F169" s="160" t="s">
        <v>919</v>
      </c>
      <c r="G169" s="161" t="s">
        <v>396</v>
      </c>
      <c r="H169" s="162">
        <v>2</v>
      </c>
      <c r="I169" s="163"/>
      <c r="J169" s="164">
        <f t="shared" si="10"/>
        <v>0</v>
      </c>
      <c r="K169" s="165"/>
      <c r="L169" s="166"/>
      <c r="M169" s="167" t="s">
        <v>1</v>
      </c>
      <c r="N169" s="168" t="s">
        <v>40</v>
      </c>
      <c r="P169" s="149">
        <f t="shared" si="11"/>
        <v>0</v>
      </c>
      <c r="Q169" s="149">
        <v>3.7999999999999999E-2</v>
      </c>
      <c r="R169" s="149">
        <f t="shared" si="12"/>
        <v>7.5999999999999998E-2</v>
      </c>
      <c r="S169" s="149">
        <v>0</v>
      </c>
      <c r="T169" s="150">
        <f t="shared" si="13"/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920</v>
      </c>
    </row>
    <row r="170" spans="2:65" s="1" customFormat="1" ht="33" customHeight="1">
      <c r="B170" s="28"/>
      <c r="C170" s="139" t="s">
        <v>438</v>
      </c>
      <c r="D170" s="139" t="s">
        <v>316</v>
      </c>
      <c r="E170" s="140" t="s">
        <v>921</v>
      </c>
      <c r="F170" s="141" t="s">
        <v>922</v>
      </c>
      <c r="G170" s="142" t="s">
        <v>396</v>
      </c>
      <c r="H170" s="143">
        <v>1</v>
      </c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923</v>
      </c>
    </row>
    <row r="171" spans="2:65" s="1" customFormat="1" ht="24.2" customHeight="1">
      <c r="B171" s="28"/>
      <c r="C171" s="158" t="s">
        <v>442</v>
      </c>
      <c r="D171" s="158" t="s">
        <v>644</v>
      </c>
      <c r="E171" s="159" t="s">
        <v>924</v>
      </c>
      <c r="F171" s="160" t="s">
        <v>925</v>
      </c>
      <c r="G171" s="161" t="s">
        <v>396</v>
      </c>
      <c r="H171" s="162">
        <v>1</v>
      </c>
      <c r="I171" s="163"/>
      <c r="J171" s="164">
        <f t="shared" si="10"/>
        <v>0</v>
      </c>
      <c r="K171" s="165"/>
      <c r="L171" s="166"/>
      <c r="M171" s="167" t="s">
        <v>1</v>
      </c>
      <c r="N171" s="168" t="s">
        <v>40</v>
      </c>
      <c r="P171" s="149">
        <f t="shared" si="11"/>
        <v>0</v>
      </c>
      <c r="Q171" s="149">
        <v>1E-3</v>
      </c>
      <c r="R171" s="149">
        <f t="shared" si="12"/>
        <v>1E-3</v>
      </c>
      <c r="S171" s="149">
        <v>0</v>
      </c>
      <c r="T171" s="150">
        <f t="shared" si="13"/>
        <v>0</v>
      </c>
      <c r="AR171" s="151" t="s">
        <v>442</v>
      </c>
      <c r="AT171" s="151" t="s">
        <v>644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378</v>
      </c>
      <c r="BM171" s="151" t="s">
        <v>926</v>
      </c>
    </row>
    <row r="172" spans="2:65" s="1" customFormat="1" ht="37.9" customHeight="1">
      <c r="B172" s="28"/>
      <c r="C172" s="158" t="s">
        <v>446</v>
      </c>
      <c r="D172" s="158" t="s">
        <v>644</v>
      </c>
      <c r="E172" s="159" t="s">
        <v>915</v>
      </c>
      <c r="F172" s="160" t="s">
        <v>916</v>
      </c>
      <c r="G172" s="161" t="s">
        <v>396</v>
      </c>
      <c r="H172" s="162">
        <v>2</v>
      </c>
      <c r="I172" s="163"/>
      <c r="J172" s="164">
        <f t="shared" si="10"/>
        <v>0</v>
      </c>
      <c r="K172" s="165"/>
      <c r="L172" s="166"/>
      <c r="M172" s="167" t="s">
        <v>1</v>
      </c>
      <c r="N172" s="168" t="s">
        <v>40</v>
      </c>
      <c r="P172" s="149">
        <f t="shared" si="11"/>
        <v>0</v>
      </c>
      <c r="Q172" s="149">
        <v>2.5000000000000001E-2</v>
      </c>
      <c r="R172" s="149">
        <f t="shared" si="12"/>
        <v>0.05</v>
      </c>
      <c r="S172" s="149">
        <v>0</v>
      </c>
      <c r="T172" s="150">
        <f t="shared" si="1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86</v>
      </c>
      <c r="BK172" s="152">
        <f t="shared" si="19"/>
        <v>0</v>
      </c>
      <c r="BL172" s="13" t="s">
        <v>378</v>
      </c>
      <c r="BM172" s="151" t="s">
        <v>927</v>
      </c>
    </row>
    <row r="173" spans="2:65" s="1" customFormat="1" ht="24.2" customHeight="1">
      <c r="B173" s="28"/>
      <c r="C173" s="158" t="s">
        <v>450</v>
      </c>
      <c r="D173" s="158" t="s">
        <v>644</v>
      </c>
      <c r="E173" s="159" t="s">
        <v>928</v>
      </c>
      <c r="F173" s="160" t="s">
        <v>929</v>
      </c>
      <c r="G173" s="161" t="s">
        <v>396</v>
      </c>
      <c r="H173" s="162">
        <v>1</v>
      </c>
      <c r="I173" s="163"/>
      <c r="J173" s="164">
        <f t="shared" si="10"/>
        <v>0</v>
      </c>
      <c r="K173" s="165"/>
      <c r="L173" s="166"/>
      <c r="M173" s="167" t="s">
        <v>1</v>
      </c>
      <c r="N173" s="168" t="s">
        <v>40</v>
      </c>
      <c r="P173" s="149">
        <f t="shared" si="11"/>
        <v>0</v>
      </c>
      <c r="Q173" s="149">
        <v>0.01</v>
      </c>
      <c r="R173" s="149">
        <f t="shared" si="12"/>
        <v>0.01</v>
      </c>
      <c r="S173" s="149">
        <v>0</v>
      </c>
      <c r="T173" s="150">
        <f t="shared" si="13"/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86</v>
      </c>
      <c r="BK173" s="152">
        <f t="shared" si="19"/>
        <v>0</v>
      </c>
      <c r="BL173" s="13" t="s">
        <v>378</v>
      </c>
      <c r="BM173" s="151" t="s">
        <v>930</v>
      </c>
    </row>
    <row r="174" spans="2:65" s="1" customFormat="1" ht="24.2" customHeight="1">
      <c r="B174" s="28"/>
      <c r="C174" s="139" t="s">
        <v>454</v>
      </c>
      <c r="D174" s="139" t="s">
        <v>316</v>
      </c>
      <c r="E174" s="140" t="s">
        <v>931</v>
      </c>
      <c r="F174" s="141" t="s">
        <v>932</v>
      </c>
      <c r="G174" s="142" t="s">
        <v>396</v>
      </c>
      <c r="H174" s="143">
        <v>2</v>
      </c>
      <c r="I174" s="144"/>
      <c r="J174" s="145">
        <f t="shared" si="10"/>
        <v>0</v>
      </c>
      <c r="K174" s="146"/>
      <c r="L174" s="28"/>
      <c r="M174" s="147" t="s">
        <v>1</v>
      </c>
      <c r="N174" s="148" t="s">
        <v>40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86</v>
      </c>
      <c r="BK174" s="152">
        <f t="shared" si="19"/>
        <v>0</v>
      </c>
      <c r="BL174" s="13" t="s">
        <v>378</v>
      </c>
      <c r="BM174" s="151" t="s">
        <v>933</v>
      </c>
    </row>
    <row r="175" spans="2:65" s="1" customFormat="1" ht="33" customHeight="1">
      <c r="B175" s="28"/>
      <c r="C175" s="158" t="s">
        <v>458</v>
      </c>
      <c r="D175" s="158" t="s">
        <v>644</v>
      </c>
      <c r="E175" s="159" t="s">
        <v>934</v>
      </c>
      <c r="F175" s="160" t="s">
        <v>935</v>
      </c>
      <c r="G175" s="161" t="s">
        <v>396</v>
      </c>
      <c r="H175" s="162">
        <v>2</v>
      </c>
      <c r="I175" s="163"/>
      <c r="J175" s="164">
        <f t="shared" si="10"/>
        <v>0</v>
      </c>
      <c r="K175" s="165"/>
      <c r="L175" s="166"/>
      <c r="M175" s="167" t="s">
        <v>1</v>
      </c>
      <c r="N175" s="168" t="s">
        <v>40</v>
      </c>
      <c r="P175" s="149">
        <f t="shared" si="11"/>
        <v>0</v>
      </c>
      <c r="Q175" s="149">
        <v>1E-3</v>
      </c>
      <c r="R175" s="149">
        <f t="shared" si="12"/>
        <v>2E-3</v>
      </c>
      <c r="S175" s="149">
        <v>0</v>
      </c>
      <c r="T175" s="150">
        <f t="shared" si="1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86</v>
      </c>
      <c r="BK175" s="152">
        <f t="shared" si="19"/>
        <v>0</v>
      </c>
      <c r="BL175" s="13" t="s">
        <v>378</v>
      </c>
      <c r="BM175" s="151" t="s">
        <v>936</v>
      </c>
    </row>
    <row r="176" spans="2:65" s="1" customFormat="1" ht="24.2" customHeight="1">
      <c r="B176" s="28"/>
      <c r="C176" s="139" t="s">
        <v>462</v>
      </c>
      <c r="D176" s="139" t="s">
        <v>316</v>
      </c>
      <c r="E176" s="140" t="s">
        <v>937</v>
      </c>
      <c r="F176" s="141" t="s">
        <v>938</v>
      </c>
      <c r="G176" s="142" t="s">
        <v>396</v>
      </c>
      <c r="H176" s="143">
        <v>6</v>
      </c>
      <c r="I176" s="144"/>
      <c r="J176" s="145">
        <f t="shared" si="10"/>
        <v>0</v>
      </c>
      <c r="K176" s="146"/>
      <c r="L176" s="28"/>
      <c r="M176" s="147" t="s">
        <v>1</v>
      </c>
      <c r="N176" s="148" t="s">
        <v>40</v>
      </c>
      <c r="P176" s="149">
        <f t="shared" si="11"/>
        <v>0</v>
      </c>
      <c r="Q176" s="149">
        <v>2.5999999999999998E-4</v>
      </c>
      <c r="R176" s="149">
        <f t="shared" si="12"/>
        <v>1.5599999999999998E-3</v>
      </c>
      <c r="S176" s="149">
        <v>0</v>
      </c>
      <c r="T176" s="150">
        <f t="shared" si="1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86</v>
      </c>
      <c r="BK176" s="152">
        <f t="shared" si="19"/>
        <v>0</v>
      </c>
      <c r="BL176" s="13" t="s">
        <v>378</v>
      </c>
      <c r="BM176" s="151" t="s">
        <v>939</v>
      </c>
    </row>
    <row r="177" spans="2:65" s="1" customFormat="1" ht="24.2" customHeight="1">
      <c r="B177" s="28"/>
      <c r="C177" s="139" t="s">
        <v>466</v>
      </c>
      <c r="D177" s="139" t="s">
        <v>316</v>
      </c>
      <c r="E177" s="140" t="s">
        <v>940</v>
      </c>
      <c r="F177" s="141" t="s">
        <v>941</v>
      </c>
      <c r="G177" s="142" t="s">
        <v>396</v>
      </c>
      <c r="H177" s="143">
        <v>1</v>
      </c>
      <c r="I177" s="144"/>
      <c r="J177" s="145">
        <f t="shared" si="10"/>
        <v>0</v>
      </c>
      <c r="K177" s="146"/>
      <c r="L177" s="28"/>
      <c r="M177" s="147" t="s">
        <v>1</v>
      </c>
      <c r="N177" s="148" t="s">
        <v>40</v>
      </c>
      <c r="P177" s="149">
        <f t="shared" si="11"/>
        <v>0</v>
      </c>
      <c r="Q177" s="149">
        <v>2.9999999999999997E-4</v>
      </c>
      <c r="R177" s="149">
        <f t="shared" si="12"/>
        <v>2.9999999999999997E-4</v>
      </c>
      <c r="S177" s="149">
        <v>0</v>
      </c>
      <c r="T177" s="150">
        <f t="shared" si="13"/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86</v>
      </c>
      <c r="BK177" s="152">
        <f t="shared" si="19"/>
        <v>0</v>
      </c>
      <c r="BL177" s="13" t="s">
        <v>378</v>
      </c>
      <c r="BM177" s="151" t="s">
        <v>942</v>
      </c>
    </row>
    <row r="178" spans="2:65" s="1" customFormat="1" ht="24.2" customHeight="1">
      <c r="B178" s="28"/>
      <c r="C178" s="139" t="s">
        <v>470</v>
      </c>
      <c r="D178" s="139" t="s">
        <v>316</v>
      </c>
      <c r="E178" s="140" t="s">
        <v>943</v>
      </c>
      <c r="F178" s="141" t="s">
        <v>944</v>
      </c>
      <c r="G178" s="142" t="s">
        <v>396</v>
      </c>
      <c r="H178" s="143">
        <v>2</v>
      </c>
      <c r="I178" s="144"/>
      <c r="J178" s="145">
        <f t="shared" si="10"/>
        <v>0</v>
      </c>
      <c r="K178" s="146"/>
      <c r="L178" s="28"/>
      <c r="M178" s="147" t="s">
        <v>1</v>
      </c>
      <c r="N178" s="148" t="s">
        <v>40</v>
      </c>
      <c r="P178" s="149">
        <f t="shared" si="11"/>
        <v>0</v>
      </c>
      <c r="Q178" s="149">
        <v>3.2000000000000003E-4</v>
      </c>
      <c r="R178" s="149">
        <f t="shared" si="12"/>
        <v>6.4000000000000005E-4</v>
      </c>
      <c r="S178" s="149">
        <v>0</v>
      </c>
      <c r="T178" s="150">
        <f t="shared" si="1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86</v>
      </c>
      <c r="BK178" s="152">
        <f t="shared" si="19"/>
        <v>0</v>
      </c>
      <c r="BL178" s="13" t="s">
        <v>378</v>
      </c>
      <c r="BM178" s="151" t="s">
        <v>945</v>
      </c>
    </row>
    <row r="179" spans="2:65" s="1" customFormat="1" ht="24.2" customHeight="1">
      <c r="B179" s="28"/>
      <c r="C179" s="158" t="s">
        <v>474</v>
      </c>
      <c r="D179" s="158" t="s">
        <v>644</v>
      </c>
      <c r="E179" s="159" t="s">
        <v>946</v>
      </c>
      <c r="F179" s="160" t="s">
        <v>947</v>
      </c>
      <c r="G179" s="161" t="s">
        <v>376</v>
      </c>
      <c r="H179" s="162">
        <v>37.44</v>
      </c>
      <c r="I179" s="163"/>
      <c r="J179" s="164">
        <f t="shared" si="10"/>
        <v>0</v>
      </c>
      <c r="K179" s="165"/>
      <c r="L179" s="166"/>
      <c r="M179" s="167" t="s">
        <v>1</v>
      </c>
      <c r="N179" s="168" t="s">
        <v>40</v>
      </c>
      <c r="P179" s="149">
        <f t="shared" si="11"/>
        <v>0</v>
      </c>
      <c r="Q179" s="149">
        <v>1.14E-3</v>
      </c>
      <c r="R179" s="149">
        <f t="shared" si="12"/>
        <v>4.2681599999999993E-2</v>
      </c>
      <c r="S179" s="149">
        <v>0</v>
      </c>
      <c r="T179" s="150">
        <f t="shared" si="13"/>
        <v>0</v>
      </c>
      <c r="AR179" s="151" t="s">
        <v>442</v>
      </c>
      <c r="AT179" s="151" t="s">
        <v>644</v>
      </c>
      <c r="AU179" s="151" t="s">
        <v>86</v>
      </c>
      <c r="AY179" s="13" t="s">
        <v>314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86</v>
      </c>
      <c r="BK179" s="152">
        <f t="shared" si="19"/>
        <v>0</v>
      </c>
      <c r="BL179" s="13" t="s">
        <v>378</v>
      </c>
      <c r="BM179" s="151" t="s">
        <v>948</v>
      </c>
    </row>
    <row r="180" spans="2:65" s="1" customFormat="1" ht="24.2" customHeight="1">
      <c r="B180" s="28"/>
      <c r="C180" s="139" t="s">
        <v>478</v>
      </c>
      <c r="D180" s="139" t="s">
        <v>316</v>
      </c>
      <c r="E180" s="140" t="s">
        <v>949</v>
      </c>
      <c r="F180" s="141" t="s">
        <v>950</v>
      </c>
      <c r="G180" s="142" t="s">
        <v>333</v>
      </c>
      <c r="H180" s="143">
        <v>2.5659999999999998</v>
      </c>
      <c r="I180" s="144"/>
      <c r="J180" s="145">
        <f t="shared" si="10"/>
        <v>0</v>
      </c>
      <c r="K180" s="146"/>
      <c r="L180" s="28"/>
      <c r="M180" s="147" t="s">
        <v>1</v>
      </c>
      <c r="N180" s="148" t="s">
        <v>40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378</v>
      </c>
      <c r="BM180" s="151" t="s">
        <v>951</v>
      </c>
    </row>
    <row r="181" spans="2:65" s="11" customFormat="1" ht="22.9" customHeight="1">
      <c r="B181" s="127"/>
      <c r="D181" s="128" t="s">
        <v>73</v>
      </c>
      <c r="E181" s="137" t="s">
        <v>546</v>
      </c>
      <c r="F181" s="137" t="s">
        <v>547</v>
      </c>
      <c r="I181" s="130"/>
      <c r="J181" s="138">
        <f>BK181</f>
        <v>0</v>
      </c>
      <c r="L181" s="127"/>
      <c r="M181" s="132"/>
      <c r="P181" s="133">
        <f>SUM(P182:P199)</f>
        <v>0</v>
      </c>
      <c r="R181" s="133">
        <f>SUM(R182:R199)</f>
        <v>1.7825997500000004</v>
      </c>
      <c r="T181" s="134">
        <f>SUM(T182:T199)</f>
        <v>0</v>
      </c>
      <c r="AR181" s="128" t="s">
        <v>86</v>
      </c>
      <c r="AT181" s="135" t="s">
        <v>73</v>
      </c>
      <c r="AU181" s="135" t="s">
        <v>81</v>
      </c>
      <c r="AY181" s="128" t="s">
        <v>314</v>
      </c>
      <c r="BK181" s="136">
        <f>SUM(BK182:BK199)</f>
        <v>0</v>
      </c>
    </row>
    <row r="182" spans="2:65" s="1" customFormat="1" ht="55.5" customHeight="1">
      <c r="B182" s="28"/>
      <c r="C182" s="139" t="s">
        <v>482</v>
      </c>
      <c r="D182" s="139" t="s">
        <v>316</v>
      </c>
      <c r="E182" s="140" t="s">
        <v>952</v>
      </c>
      <c r="F182" s="141" t="s">
        <v>953</v>
      </c>
      <c r="G182" s="142" t="s">
        <v>340</v>
      </c>
      <c r="H182" s="143">
        <v>36.03</v>
      </c>
      <c r="I182" s="144"/>
      <c r="J182" s="145">
        <f t="shared" ref="J182:J199" si="20">ROUND(I182*H182,2)</f>
        <v>0</v>
      </c>
      <c r="K182" s="146"/>
      <c r="L182" s="28"/>
      <c r="M182" s="147" t="s">
        <v>1</v>
      </c>
      <c r="N182" s="148" t="s">
        <v>40</v>
      </c>
      <c r="P182" s="149">
        <f t="shared" ref="P182:P199" si="21">O182*H182</f>
        <v>0</v>
      </c>
      <c r="Q182" s="149">
        <v>0.04</v>
      </c>
      <c r="R182" s="149">
        <f t="shared" ref="R182:R199" si="22">Q182*H182</f>
        <v>1.4412</v>
      </c>
      <c r="S182" s="149">
        <v>0</v>
      </c>
      <c r="T182" s="150">
        <f t="shared" ref="T182:T199" si="23">S182*H182</f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ref="BE182:BE199" si="24">IF(N182="základná",J182,0)</f>
        <v>0</v>
      </c>
      <c r="BF182" s="152">
        <f t="shared" ref="BF182:BF199" si="25">IF(N182="znížená",J182,0)</f>
        <v>0</v>
      </c>
      <c r="BG182" s="152">
        <f t="shared" ref="BG182:BG199" si="26">IF(N182="zákl. prenesená",J182,0)</f>
        <v>0</v>
      </c>
      <c r="BH182" s="152">
        <f t="shared" ref="BH182:BH199" si="27">IF(N182="zníž. prenesená",J182,0)</f>
        <v>0</v>
      </c>
      <c r="BI182" s="152">
        <f t="shared" ref="BI182:BI199" si="28">IF(N182="nulová",J182,0)</f>
        <v>0</v>
      </c>
      <c r="BJ182" s="13" t="s">
        <v>86</v>
      </c>
      <c r="BK182" s="152">
        <f t="shared" ref="BK182:BK199" si="29">ROUND(I182*H182,2)</f>
        <v>0</v>
      </c>
      <c r="BL182" s="13" t="s">
        <v>378</v>
      </c>
      <c r="BM182" s="151" t="s">
        <v>954</v>
      </c>
    </row>
    <row r="183" spans="2:65" s="1" customFormat="1" ht="24.2" customHeight="1">
      <c r="B183" s="28"/>
      <c r="C183" s="139" t="s">
        <v>486</v>
      </c>
      <c r="D183" s="139" t="s">
        <v>316</v>
      </c>
      <c r="E183" s="140" t="s">
        <v>955</v>
      </c>
      <c r="F183" s="141" t="s">
        <v>956</v>
      </c>
      <c r="G183" s="142" t="s">
        <v>340</v>
      </c>
      <c r="H183" s="143">
        <v>12.465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957</v>
      </c>
    </row>
    <row r="184" spans="2:65" s="1" customFormat="1" ht="24.2" customHeight="1">
      <c r="B184" s="28"/>
      <c r="C184" s="158" t="s">
        <v>490</v>
      </c>
      <c r="D184" s="158" t="s">
        <v>644</v>
      </c>
      <c r="E184" s="159" t="s">
        <v>958</v>
      </c>
      <c r="F184" s="160" t="s">
        <v>959</v>
      </c>
      <c r="G184" s="161" t="s">
        <v>340</v>
      </c>
      <c r="H184" s="162">
        <v>12.465</v>
      </c>
      <c r="I184" s="163"/>
      <c r="J184" s="164">
        <f t="shared" si="20"/>
        <v>0</v>
      </c>
      <c r="K184" s="165"/>
      <c r="L184" s="166"/>
      <c r="M184" s="167" t="s">
        <v>1</v>
      </c>
      <c r="N184" s="168" t="s">
        <v>40</v>
      </c>
      <c r="P184" s="149">
        <f t="shared" si="21"/>
        <v>0</v>
      </c>
      <c r="Q184" s="149">
        <v>1.4999999999999999E-4</v>
      </c>
      <c r="R184" s="149">
        <f t="shared" si="22"/>
        <v>1.8697499999999999E-3</v>
      </c>
      <c r="S184" s="149">
        <v>0</v>
      </c>
      <c r="T184" s="150">
        <f t="shared" si="23"/>
        <v>0</v>
      </c>
      <c r="AR184" s="151" t="s">
        <v>442</v>
      </c>
      <c r="AT184" s="151" t="s">
        <v>644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960</v>
      </c>
    </row>
    <row r="185" spans="2:65" s="1" customFormat="1" ht="33" customHeight="1">
      <c r="B185" s="28"/>
      <c r="C185" s="139" t="s">
        <v>494</v>
      </c>
      <c r="D185" s="139" t="s">
        <v>316</v>
      </c>
      <c r="E185" s="140" t="s">
        <v>961</v>
      </c>
      <c r="F185" s="141" t="s">
        <v>962</v>
      </c>
      <c r="G185" s="142" t="s">
        <v>396</v>
      </c>
      <c r="H185" s="143">
        <v>2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0</v>
      </c>
      <c r="R185" s="149">
        <f t="shared" si="22"/>
        <v>0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963</v>
      </c>
    </row>
    <row r="186" spans="2:65" s="1" customFormat="1" ht="37.9" customHeight="1">
      <c r="B186" s="28"/>
      <c r="C186" s="158" t="s">
        <v>498</v>
      </c>
      <c r="D186" s="158" t="s">
        <v>644</v>
      </c>
      <c r="E186" s="159" t="s">
        <v>964</v>
      </c>
      <c r="F186" s="160" t="s">
        <v>965</v>
      </c>
      <c r="G186" s="161" t="s">
        <v>396</v>
      </c>
      <c r="H186" s="162">
        <v>2</v>
      </c>
      <c r="I186" s="163"/>
      <c r="J186" s="164">
        <f t="shared" si="20"/>
        <v>0</v>
      </c>
      <c r="K186" s="165"/>
      <c r="L186" s="166"/>
      <c r="M186" s="167" t="s">
        <v>1</v>
      </c>
      <c r="N186" s="168" t="s">
        <v>40</v>
      </c>
      <c r="P186" s="149">
        <f t="shared" si="21"/>
        <v>0</v>
      </c>
      <c r="Q186" s="149">
        <v>1.89E-2</v>
      </c>
      <c r="R186" s="149">
        <f t="shared" si="22"/>
        <v>3.78E-2</v>
      </c>
      <c r="S186" s="149">
        <v>0</v>
      </c>
      <c r="T186" s="150">
        <f t="shared" si="23"/>
        <v>0</v>
      </c>
      <c r="AR186" s="151" t="s">
        <v>442</v>
      </c>
      <c r="AT186" s="151" t="s">
        <v>644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966</v>
      </c>
    </row>
    <row r="187" spans="2:65" s="1" customFormat="1" ht="33" customHeight="1">
      <c r="B187" s="28"/>
      <c r="C187" s="139" t="s">
        <v>504</v>
      </c>
      <c r="D187" s="139" t="s">
        <v>316</v>
      </c>
      <c r="E187" s="140" t="s">
        <v>967</v>
      </c>
      <c r="F187" s="141" t="s">
        <v>968</v>
      </c>
      <c r="G187" s="142" t="s">
        <v>396</v>
      </c>
      <c r="H187" s="143">
        <v>3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969</v>
      </c>
    </row>
    <row r="188" spans="2:65" s="1" customFormat="1" ht="37.9" customHeight="1">
      <c r="B188" s="28"/>
      <c r="C188" s="158" t="s">
        <v>512</v>
      </c>
      <c r="D188" s="158" t="s">
        <v>644</v>
      </c>
      <c r="E188" s="159" t="s">
        <v>970</v>
      </c>
      <c r="F188" s="160" t="s">
        <v>971</v>
      </c>
      <c r="G188" s="161" t="s">
        <v>396</v>
      </c>
      <c r="H188" s="162">
        <v>3</v>
      </c>
      <c r="I188" s="163"/>
      <c r="J188" s="164">
        <f t="shared" si="20"/>
        <v>0</v>
      </c>
      <c r="K188" s="165"/>
      <c r="L188" s="166"/>
      <c r="M188" s="167" t="s">
        <v>1</v>
      </c>
      <c r="N188" s="168" t="s">
        <v>40</v>
      </c>
      <c r="P188" s="149">
        <f t="shared" si="21"/>
        <v>0</v>
      </c>
      <c r="Q188" s="149">
        <v>3.1050000000000001E-2</v>
      </c>
      <c r="R188" s="149">
        <f t="shared" si="22"/>
        <v>9.3150000000000011E-2</v>
      </c>
      <c r="S188" s="149">
        <v>0</v>
      </c>
      <c r="T188" s="150">
        <f t="shared" si="23"/>
        <v>0</v>
      </c>
      <c r="AR188" s="151" t="s">
        <v>442</v>
      </c>
      <c r="AT188" s="151" t="s">
        <v>644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972</v>
      </c>
    </row>
    <row r="189" spans="2:65" s="1" customFormat="1" ht="33" customHeight="1">
      <c r="B189" s="28"/>
      <c r="C189" s="139" t="s">
        <v>518</v>
      </c>
      <c r="D189" s="139" t="s">
        <v>316</v>
      </c>
      <c r="E189" s="140" t="s">
        <v>973</v>
      </c>
      <c r="F189" s="141" t="s">
        <v>974</v>
      </c>
      <c r="G189" s="142" t="s">
        <v>396</v>
      </c>
      <c r="H189" s="143">
        <v>2</v>
      </c>
      <c r="I189" s="144"/>
      <c r="J189" s="145">
        <f t="shared" si="20"/>
        <v>0</v>
      </c>
      <c r="K189" s="146"/>
      <c r="L189" s="28"/>
      <c r="M189" s="147" t="s">
        <v>1</v>
      </c>
      <c r="N189" s="148" t="s">
        <v>40</v>
      </c>
      <c r="P189" s="149">
        <f t="shared" si="21"/>
        <v>0</v>
      </c>
      <c r="Q189" s="149">
        <v>0</v>
      </c>
      <c r="R189" s="149">
        <f t="shared" si="22"/>
        <v>0</v>
      </c>
      <c r="S189" s="149">
        <v>0</v>
      </c>
      <c r="T189" s="150">
        <f t="shared" si="23"/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si="24"/>
        <v>0</v>
      </c>
      <c r="BF189" s="152">
        <f t="shared" si="25"/>
        <v>0</v>
      </c>
      <c r="BG189" s="152">
        <f t="shared" si="26"/>
        <v>0</v>
      </c>
      <c r="BH189" s="152">
        <f t="shared" si="27"/>
        <v>0</v>
      </c>
      <c r="BI189" s="152">
        <f t="shared" si="28"/>
        <v>0</v>
      </c>
      <c r="BJ189" s="13" t="s">
        <v>86</v>
      </c>
      <c r="BK189" s="152">
        <f t="shared" si="29"/>
        <v>0</v>
      </c>
      <c r="BL189" s="13" t="s">
        <v>378</v>
      </c>
      <c r="BM189" s="151" t="s">
        <v>975</v>
      </c>
    </row>
    <row r="190" spans="2:65" s="1" customFormat="1" ht="37.9" customHeight="1">
      <c r="B190" s="28"/>
      <c r="C190" s="158" t="s">
        <v>524</v>
      </c>
      <c r="D190" s="158" t="s">
        <v>644</v>
      </c>
      <c r="E190" s="159" t="s">
        <v>976</v>
      </c>
      <c r="F190" s="160" t="s">
        <v>977</v>
      </c>
      <c r="G190" s="161" t="s">
        <v>396</v>
      </c>
      <c r="H190" s="162">
        <v>2</v>
      </c>
      <c r="I190" s="163"/>
      <c r="J190" s="164">
        <f t="shared" si="20"/>
        <v>0</v>
      </c>
      <c r="K190" s="165"/>
      <c r="L190" s="166"/>
      <c r="M190" s="167" t="s">
        <v>1</v>
      </c>
      <c r="N190" s="168" t="s">
        <v>40</v>
      </c>
      <c r="P190" s="149">
        <f t="shared" si="21"/>
        <v>0</v>
      </c>
      <c r="Q190" s="149">
        <v>1.6799999999999999E-2</v>
      </c>
      <c r="R190" s="149">
        <f t="shared" si="22"/>
        <v>3.3599999999999998E-2</v>
      </c>
      <c r="S190" s="149">
        <v>0</v>
      </c>
      <c r="T190" s="150">
        <f t="shared" si="2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978</v>
      </c>
    </row>
    <row r="191" spans="2:65" s="1" customFormat="1" ht="33" customHeight="1">
      <c r="B191" s="28"/>
      <c r="C191" s="139" t="s">
        <v>528</v>
      </c>
      <c r="D191" s="139" t="s">
        <v>316</v>
      </c>
      <c r="E191" s="140" t="s">
        <v>979</v>
      </c>
      <c r="F191" s="141" t="s">
        <v>980</v>
      </c>
      <c r="G191" s="142" t="s">
        <v>396</v>
      </c>
      <c r="H191" s="143">
        <v>3</v>
      </c>
      <c r="I191" s="144"/>
      <c r="J191" s="145">
        <f t="shared" si="20"/>
        <v>0</v>
      </c>
      <c r="K191" s="146"/>
      <c r="L191" s="28"/>
      <c r="M191" s="147" t="s">
        <v>1</v>
      </c>
      <c r="N191" s="148" t="s">
        <v>40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981</v>
      </c>
    </row>
    <row r="192" spans="2:65" s="1" customFormat="1" ht="37.9" customHeight="1">
      <c r="B192" s="28"/>
      <c r="C192" s="158" t="s">
        <v>532</v>
      </c>
      <c r="D192" s="158" t="s">
        <v>644</v>
      </c>
      <c r="E192" s="159" t="s">
        <v>982</v>
      </c>
      <c r="F192" s="160" t="s">
        <v>983</v>
      </c>
      <c r="G192" s="161" t="s">
        <v>396</v>
      </c>
      <c r="H192" s="162">
        <v>3</v>
      </c>
      <c r="I192" s="163"/>
      <c r="J192" s="164">
        <f t="shared" si="20"/>
        <v>0</v>
      </c>
      <c r="K192" s="165"/>
      <c r="L192" s="166"/>
      <c r="M192" s="167" t="s">
        <v>1</v>
      </c>
      <c r="N192" s="168" t="s">
        <v>40</v>
      </c>
      <c r="P192" s="149">
        <f t="shared" si="21"/>
        <v>0</v>
      </c>
      <c r="Q192" s="149">
        <v>4.8300000000000003E-2</v>
      </c>
      <c r="R192" s="149">
        <f t="shared" si="22"/>
        <v>0.1449</v>
      </c>
      <c r="S192" s="149">
        <v>0</v>
      </c>
      <c r="T192" s="150">
        <f t="shared" si="2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86</v>
      </c>
      <c r="BK192" s="152">
        <f t="shared" si="29"/>
        <v>0</v>
      </c>
      <c r="BL192" s="13" t="s">
        <v>378</v>
      </c>
      <c r="BM192" s="151" t="s">
        <v>984</v>
      </c>
    </row>
    <row r="193" spans="2:65" s="1" customFormat="1" ht="24.2" customHeight="1">
      <c r="B193" s="28"/>
      <c r="C193" s="139" t="s">
        <v>538</v>
      </c>
      <c r="D193" s="139" t="s">
        <v>316</v>
      </c>
      <c r="E193" s="140" t="s">
        <v>985</v>
      </c>
      <c r="F193" s="141" t="s">
        <v>986</v>
      </c>
      <c r="G193" s="142" t="s">
        <v>396</v>
      </c>
      <c r="H193" s="143">
        <v>8</v>
      </c>
      <c r="I193" s="144"/>
      <c r="J193" s="145">
        <f t="shared" si="20"/>
        <v>0</v>
      </c>
      <c r="K193" s="146"/>
      <c r="L193" s="28"/>
      <c r="M193" s="147" t="s">
        <v>1</v>
      </c>
      <c r="N193" s="148" t="s">
        <v>40</v>
      </c>
      <c r="P193" s="149">
        <f t="shared" si="21"/>
        <v>0</v>
      </c>
      <c r="Q193" s="149">
        <v>0</v>
      </c>
      <c r="R193" s="149">
        <f t="shared" si="22"/>
        <v>0</v>
      </c>
      <c r="S193" s="149">
        <v>0</v>
      </c>
      <c r="T193" s="150">
        <f t="shared" si="2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86</v>
      </c>
      <c r="BK193" s="152">
        <f t="shared" si="29"/>
        <v>0</v>
      </c>
      <c r="BL193" s="13" t="s">
        <v>378</v>
      </c>
      <c r="BM193" s="151" t="s">
        <v>987</v>
      </c>
    </row>
    <row r="194" spans="2:65" s="1" customFormat="1" ht="16.5" customHeight="1">
      <c r="B194" s="28"/>
      <c r="C194" s="158" t="s">
        <v>542</v>
      </c>
      <c r="D194" s="158" t="s">
        <v>644</v>
      </c>
      <c r="E194" s="159" t="s">
        <v>988</v>
      </c>
      <c r="F194" s="160" t="s">
        <v>989</v>
      </c>
      <c r="G194" s="161" t="s">
        <v>396</v>
      </c>
      <c r="H194" s="162">
        <v>2</v>
      </c>
      <c r="I194" s="163"/>
      <c r="J194" s="164">
        <f t="shared" si="20"/>
        <v>0</v>
      </c>
      <c r="K194" s="165"/>
      <c r="L194" s="166"/>
      <c r="M194" s="167" t="s">
        <v>1</v>
      </c>
      <c r="N194" s="168" t="s">
        <v>40</v>
      </c>
      <c r="P194" s="149">
        <f t="shared" si="21"/>
        <v>0</v>
      </c>
      <c r="Q194" s="149">
        <v>1.6000000000000001E-3</v>
      </c>
      <c r="R194" s="149">
        <f t="shared" si="22"/>
        <v>3.2000000000000002E-3</v>
      </c>
      <c r="S194" s="149">
        <v>0</v>
      </c>
      <c r="T194" s="150">
        <f t="shared" si="23"/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86</v>
      </c>
      <c r="BK194" s="152">
        <f t="shared" si="29"/>
        <v>0</v>
      </c>
      <c r="BL194" s="13" t="s">
        <v>378</v>
      </c>
      <c r="BM194" s="151" t="s">
        <v>990</v>
      </c>
    </row>
    <row r="195" spans="2:65" s="1" customFormat="1" ht="16.5" customHeight="1">
      <c r="B195" s="28"/>
      <c r="C195" s="158" t="s">
        <v>548</v>
      </c>
      <c r="D195" s="158" t="s">
        <v>644</v>
      </c>
      <c r="E195" s="159" t="s">
        <v>991</v>
      </c>
      <c r="F195" s="160" t="s">
        <v>992</v>
      </c>
      <c r="G195" s="161" t="s">
        <v>396</v>
      </c>
      <c r="H195" s="162">
        <v>4</v>
      </c>
      <c r="I195" s="163"/>
      <c r="J195" s="164">
        <f t="shared" si="20"/>
        <v>0</v>
      </c>
      <c r="K195" s="165"/>
      <c r="L195" s="166"/>
      <c r="M195" s="167" t="s">
        <v>1</v>
      </c>
      <c r="N195" s="168" t="s">
        <v>40</v>
      </c>
      <c r="P195" s="149">
        <f t="shared" si="21"/>
        <v>0</v>
      </c>
      <c r="Q195" s="149">
        <v>4.3200000000000001E-3</v>
      </c>
      <c r="R195" s="149">
        <f t="shared" si="22"/>
        <v>1.728E-2</v>
      </c>
      <c r="S195" s="149">
        <v>0</v>
      </c>
      <c r="T195" s="150">
        <f t="shared" si="23"/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86</v>
      </c>
      <c r="BK195" s="152">
        <f t="shared" si="29"/>
        <v>0</v>
      </c>
      <c r="BL195" s="13" t="s">
        <v>378</v>
      </c>
      <c r="BM195" s="151" t="s">
        <v>993</v>
      </c>
    </row>
    <row r="196" spans="2:65" s="1" customFormat="1" ht="16.5" customHeight="1">
      <c r="B196" s="28"/>
      <c r="C196" s="158" t="s">
        <v>552</v>
      </c>
      <c r="D196" s="158" t="s">
        <v>644</v>
      </c>
      <c r="E196" s="159" t="s">
        <v>994</v>
      </c>
      <c r="F196" s="160" t="s">
        <v>995</v>
      </c>
      <c r="G196" s="161" t="s">
        <v>396</v>
      </c>
      <c r="H196" s="162">
        <v>2</v>
      </c>
      <c r="I196" s="163"/>
      <c r="J196" s="164">
        <f t="shared" si="20"/>
        <v>0</v>
      </c>
      <c r="K196" s="165"/>
      <c r="L196" s="166"/>
      <c r="M196" s="167" t="s">
        <v>1</v>
      </c>
      <c r="N196" s="168" t="s">
        <v>40</v>
      </c>
      <c r="P196" s="149">
        <f t="shared" si="21"/>
        <v>0</v>
      </c>
      <c r="Q196" s="149">
        <v>1.92E-3</v>
      </c>
      <c r="R196" s="149">
        <f t="shared" si="22"/>
        <v>3.8400000000000001E-3</v>
      </c>
      <c r="S196" s="149">
        <v>0</v>
      </c>
      <c r="T196" s="150">
        <f t="shared" si="23"/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86</v>
      </c>
      <c r="BK196" s="152">
        <f t="shared" si="29"/>
        <v>0</v>
      </c>
      <c r="BL196" s="13" t="s">
        <v>378</v>
      </c>
      <c r="BM196" s="151" t="s">
        <v>996</v>
      </c>
    </row>
    <row r="197" spans="2:65" s="1" customFormat="1" ht="24.2" customHeight="1">
      <c r="B197" s="28"/>
      <c r="C197" s="139" t="s">
        <v>559</v>
      </c>
      <c r="D197" s="139" t="s">
        <v>316</v>
      </c>
      <c r="E197" s="140" t="s">
        <v>997</v>
      </c>
      <c r="F197" s="141" t="s">
        <v>998</v>
      </c>
      <c r="G197" s="142" t="s">
        <v>396</v>
      </c>
      <c r="H197" s="143">
        <v>2</v>
      </c>
      <c r="I197" s="144"/>
      <c r="J197" s="145">
        <f t="shared" si="20"/>
        <v>0</v>
      </c>
      <c r="K197" s="146"/>
      <c r="L197" s="28"/>
      <c r="M197" s="147" t="s">
        <v>1</v>
      </c>
      <c r="N197" s="148" t="s">
        <v>40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86</v>
      </c>
      <c r="BK197" s="152">
        <f t="shared" si="29"/>
        <v>0</v>
      </c>
      <c r="BL197" s="13" t="s">
        <v>378</v>
      </c>
      <c r="BM197" s="151" t="s">
        <v>999</v>
      </c>
    </row>
    <row r="198" spans="2:65" s="1" customFormat="1" ht="16.5" customHeight="1">
      <c r="B198" s="28"/>
      <c r="C198" s="158" t="s">
        <v>563</v>
      </c>
      <c r="D198" s="158" t="s">
        <v>644</v>
      </c>
      <c r="E198" s="159" t="s">
        <v>1000</v>
      </c>
      <c r="F198" s="160" t="s">
        <v>1001</v>
      </c>
      <c r="G198" s="161" t="s">
        <v>396</v>
      </c>
      <c r="H198" s="162">
        <v>2</v>
      </c>
      <c r="I198" s="163"/>
      <c r="J198" s="164">
        <f t="shared" si="20"/>
        <v>0</v>
      </c>
      <c r="K198" s="165"/>
      <c r="L198" s="166"/>
      <c r="M198" s="167" t="s">
        <v>1</v>
      </c>
      <c r="N198" s="168" t="s">
        <v>40</v>
      </c>
      <c r="P198" s="149">
        <f t="shared" si="21"/>
        <v>0</v>
      </c>
      <c r="Q198" s="149">
        <v>2.8800000000000002E-3</v>
      </c>
      <c r="R198" s="149">
        <f t="shared" si="22"/>
        <v>5.7600000000000004E-3</v>
      </c>
      <c r="S198" s="149">
        <v>0</v>
      </c>
      <c r="T198" s="150">
        <f t="shared" si="23"/>
        <v>0</v>
      </c>
      <c r="AR198" s="151" t="s">
        <v>442</v>
      </c>
      <c r="AT198" s="151" t="s">
        <v>644</v>
      </c>
      <c r="AU198" s="151" t="s">
        <v>86</v>
      </c>
      <c r="AY198" s="13" t="s">
        <v>314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86</v>
      </c>
      <c r="BK198" s="152">
        <f t="shared" si="29"/>
        <v>0</v>
      </c>
      <c r="BL198" s="13" t="s">
        <v>378</v>
      </c>
      <c r="BM198" s="151" t="s">
        <v>1002</v>
      </c>
    </row>
    <row r="199" spans="2:65" s="1" customFormat="1" ht="24.2" customHeight="1">
      <c r="B199" s="28"/>
      <c r="C199" s="139" t="s">
        <v>569</v>
      </c>
      <c r="D199" s="139" t="s">
        <v>316</v>
      </c>
      <c r="E199" s="140" t="s">
        <v>1003</v>
      </c>
      <c r="F199" s="141" t="s">
        <v>1004</v>
      </c>
      <c r="G199" s="142" t="s">
        <v>333</v>
      </c>
      <c r="H199" s="143">
        <v>1.7829999999999999</v>
      </c>
      <c r="I199" s="144"/>
      <c r="J199" s="145">
        <f t="shared" si="20"/>
        <v>0</v>
      </c>
      <c r="K199" s="146"/>
      <c r="L199" s="28"/>
      <c r="M199" s="153" t="s">
        <v>1</v>
      </c>
      <c r="N199" s="154" t="s">
        <v>40</v>
      </c>
      <c r="O199" s="155"/>
      <c r="P199" s="156">
        <f t="shared" si="21"/>
        <v>0</v>
      </c>
      <c r="Q199" s="156">
        <v>0</v>
      </c>
      <c r="R199" s="156">
        <f t="shared" si="22"/>
        <v>0</v>
      </c>
      <c r="S199" s="156">
        <v>0</v>
      </c>
      <c r="T199" s="157">
        <f t="shared" si="23"/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 t="shared" si="24"/>
        <v>0</v>
      </c>
      <c r="BF199" s="152">
        <f t="shared" si="25"/>
        <v>0</v>
      </c>
      <c r="BG199" s="152">
        <f t="shared" si="26"/>
        <v>0</v>
      </c>
      <c r="BH199" s="152">
        <f t="shared" si="27"/>
        <v>0</v>
      </c>
      <c r="BI199" s="152">
        <f t="shared" si="28"/>
        <v>0</v>
      </c>
      <c r="BJ199" s="13" t="s">
        <v>86</v>
      </c>
      <c r="BK199" s="152">
        <f t="shared" si="29"/>
        <v>0</v>
      </c>
      <c r="BL199" s="13" t="s">
        <v>378</v>
      </c>
      <c r="BM199" s="151" t="s">
        <v>1005</v>
      </c>
    </row>
    <row r="200" spans="2:65" s="1" customFormat="1" ht="6.95" customHeight="1">
      <c r="B200" s="43"/>
      <c r="C200" s="44"/>
      <c r="D200" s="44"/>
      <c r="E200" s="44"/>
      <c r="F200" s="44"/>
      <c r="G200" s="44"/>
      <c r="H200" s="44"/>
      <c r="I200" s="44"/>
      <c r="J200" s="44"/>
      <c r="K200" s="44"/>
      <c r="L200" s="28"/>
    </row>
  </sheetData>
  <sheetProtection algorithmName="SHA-512" hashValue="W9ZaPwmOED1PKFwDnEHXlbgGYQdiQop+VBReB0rv2P2iKT+HYVhbHdD/zeb7wBrF6HDuDPFtavesYTvPQX36Lw==" saltValue="SXGop1PtFNB7lEGfXwlTD8thFX79eie6761Xhw+jHzyobArjlvv/pCjbyNGyhKy96amcQyEWPSnCq5q7XZvvag==" spinCount="100000" sheet="1" objects="1" scenarios="1" formatColumns="0" formatRows="0" autoFilter="0"/>
  <autoFilter ref="C131:K199" xr:uid="{00000000-0009-0000-0000-000004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78BE8-A1B0-41B1-844A-94789A7DFD5A}">
  <sheetPr>
    <pageSetUpPr autoPageBreaks="0"/>
  </sheetPr>
  <dimension ref="B2:J41"/>
  <sheetViews>
    <sheetView zoomScaleNormal="100" zoomScaleSheetLayoutView="100" workbookViewId="0">
      <selection activeCell="K124" sqref="K124:AF124"/>
    </sheetView>
  </sheetViews>
  <sheetFormatPr defaultRowHeight="12.75"/>
  <cols>
    <col min="1" max="1" width="9.33203125" style="172"/>
    <col min="2" max="2" width="57" style="176" customWidth="1"/>
    <col min="3" max="3" width="7.83203125" style="173" customWidth="1"/>
    <col min="4" max="4" width="10.1640625" style="175" customWidth="1"/>
    <col min="5" max="5" width="14" style="174" customWidth="1"/>
    <col min="6" max="6" width="17.33203125" style="173" customWidth="1"/>
    <col min="7" max="7" width="12.33203125" style="173" customWidth="1"/>
    <col min="8" max="8" width="18.6640625" style="173" customWidth="1"/>
    <col min="9" max="9" width="20" style="173" customWidth="1"/>
    <col min="10" max="10" width="11.83203125" style="172" bestFit="1" customWidth="1"/>
    <col min="11" max="257" width="9.33203125" style="172"/>
    <col min="258" max="258" width="57" style="172" customWidth="1"/>
    <col min="259" max="259" width="7.83203125" style="172" customWidth="1"/>
    <col min="260" max="260" width="10.1640625" style="172" customWidth="1"/>
    <col min="261" max="261" width="14" style="172" customWidth="1"/>
    <col min="262" max="262" width="17.33203125" style="172" customWidth="1"/>
    <col min="263" max="263" width="12.33203125" style="172" customWidth="1"/>
    <col min="264" max="264" width="18.6640625" style="172" customWidth="1"/>
    <col min="265" max="265" width="20" style="172" customWidth="1"/>
    <col min="266" max="266" width="11.83203125" style="172" bestFit="1" customWidth="1"/>
    <col min="267" max="513" width="9.33203125" style="172"/>
    <col min="514" max="514" width="57" style="172" customWidth="1"/>
    <col min="515" max="515" width="7.83203125" style="172" customWidth="1"/>
    <col min="516" max="516" width="10.1640625" style="172" customWidth="1"/>
    <col min="517" max="517" width="14" style="172" customWidth="1"/>
    <col min="518" max="518" width="17.33203125" style="172" customWidth="1"/>
    <col min="519" max="519" width="12.33203125" style="172" customWidth="1"/>
    <col min="520" max="520" width="18.6640625" style="172" customWidth="1"/>
    <col min="521" max="521" width="20" style="172" customWidth="1"/>
    <col min="522" max="522" width="11.83203125" style="172" bestFit="1" customWidth="1"/>
    <col min="523" max="769" width="9.33203125" style="172"/>
    <col min="770" max="770" width="57" style="172" customWidth="1"/>
    <col min="771" max="771" width="7.83203125" style="172" customWidth="1"/>
    <col min="772" max="772" width="10.1640625" style="172" customWidth="1"/>
    <col min="773" max="773" width="14" style="172" customWidth="1"/>
    <col min="774" max="774" width="17.33203125" style="172" customWidth="1"/>
    <col min="775" max="775" width="12.33203125" style="172" customWidth="1"/>
    <col min="776" max="776" width="18.6640625" style="172" customWidth="1"/>
    <col min="777" max="777" width="20" style="172" customWidth="1"/>
    <col min="778" max="778" width="11.83203125" style="172" bestFit="1" customWidth="1"/>
    <col min="779" max="1025" width="9.33203125" style="172"/>
    <col min="1026" max="1026" width="57" style="172" customWidth="1"/>
    <col min="1027" max="1027" width="7.83203125" style="172" customWidth="1"/>
    <col min="1028" max="1028" width="10.1640625" style="172" customWidth="1"/>
    <col min="1029" max="1029" width="14" style="172" customWidth="1"/>
    <col min="1030" max="1030" width="17.33203125" style="172" customWidth="1"/>
    <col min="1031" max="1031" width="12.33203125" style="172" customWidth="1"/>
    <col min="1032" max="1032" width="18.6640625" style="172" customWidth="1"/>
    <col min="1033" max="1033" width="20" style="172" customWidth="1"/>
    <col min="1034" max="1034" width="11.83203125" style="172" bestFit="1" customWidth="1"/>
    <col min="1035" max="1281" width="9.33203125" style="172"/>
    <col min="1282" max="1282" width="57" style="172" customWidth="1"/>
    <col min="1283" max="1283" width="7.83203125" style="172" customWidth="1"/>
    <col min="1284" max="1284" width="10.1640625" style="172" customWidth="1"/>
    <col min="1285" max="1285" width="14" style="172" customWidth="1"/>
    <col min="1286" max="1286" width="17.33203125" style="172" customWidth="1"/>
    <col min="1287" max="1287" width="12.33203125" style="172" customWidth="1"/>
    <col min="1288" max="1288" width="18.6640625" style="172" customWidth="1"/>
    <col min="1289" max="1289" width="20" style="172" customWidth="1"/>
    <col min="1290" max="1290" width="11.83203125" style="172" bestFit="1" customWidth="1"/>
    <col min="1291" max="1537" width="9.33203125" style="172"/>
    <col min="1538" max="1538" width="57" style="172" customWidth="1"/>
    <col min="1539" max="1539" width="7.83203125" style="172" customWidth="1"/>
    <col min="1540" max="1540" width="10.1640625" style="172" customWidth="1"/>
    <col min="1541" max="1541" width="14" style="172" customWidth="1"/>
    <col min="1542" max="1542" width="17.33203125" style="172" customWidth="1"/>
    <col min="1543" max="1543" width="12.33203125" style="172" customWidth="1"/>
    <col min="1544" max="1544" width="18.6640625" style="172" customWidth="1"/>
    <col min="1545" max="1545" width="20" style="172" customWidth="1"/>
    <col min="1546" max="1546" width="11.83203125" style="172" bestFit="1" customWidth="1"/>
    <col min="1547" max="1793" width="9.33203125" style="172"/>
    <col min="1794" max="1794" width="57" style="172" customWidth="1"/>
    <col min="1795" max="1795" width="7.83203125" style="172" customWidth="1"/>
    <col min="1796" max="1796" width="10.1640625" style="172" customWidth="1"/>
    <col min="1797" max="1797" width="14" style="172" customWidth="1"/>
    <col min="1798" max="1798" width="17.33203125" style="172" customWidth="1"/>
    <col min="1799" max="1799" width="12.33203125" style="172" customWidth="1"/>
    <col min="1800" max="1800" width="18.6640625" style="172" customWidth="1"/>
    <col min="1801" max="1801" width="20" style="172" customWidth="1"/>
    <col min="1802" max="1802" width="11.83203125" style="172" bestFit="1" customWidth="1"/>
    <col min="1803" max="2049" width="9.33203125" style="172"/>
    <col min="2050" max="2050" width="57" style="172" customWidth="1"/>
    <col min="2051" max="2051" width="7.83203125" style="172" customWidth="1"/>
    <col min="2052" max="2052" width="10.1640625" style="172" customWidth="1"/>
    <col min="2053" max="2053" width="14" style="172" customWidth="1"/>
    <col min="2054" max="2054" width="17.33203125" style="172" customWidth="1"/>
    <col min="2055" max="2055" width="12.33203125" style="172" customWidth="1"/>
    <col min="2056" max="2056" width="18.6640625" style="172" customWidth="1"/>
    <col min="2057" max="2057" width="20" style="172" customWidth="1"/>
    <col min="2058" max="2058" width="11.83203125" style="172" bestFit="1" customWidth="1"/>
    <col min="2059" max="2305" width="9.33203125" style="172"/>
    <col min="2306" max="2306" width="57" style="172" customWidth="1"/>
    <col min="2307" max="2307" width="7.83203125" style="172" customWidth="1"/>
    <col min="2308" max="2308" width="10.1640625" style="172" customWidth="1"/>
    <col min="2309" max="2309" width="14" style="172" customWidth="1"/>
    <col min="2310" max="2310" width="17.33203125" style="172" customWidth="1"/>
    <col min="2311" max="2311" width="12.33203125" style="172" customWidth="1"/>
    <col min="2312" max="2312" width="18.6640625" style="172" customWidth="1"/>
    <col min="2313" max="2313" width="20" style="172" customWidth="1"/>
    <col min="2314" max="2314" width="11.83203125" style="172" bestFit="1" customWidth="1"/>
    <col min="2315" max="2561" width="9.33203125" style="172"/>
    <col min="2562" max="2562" width="57" style="172" customWidth="1"/>
    <col min="2563" max="2563" width="7.83203125" style="172" customWidth="1"/>
    <col min="2564" max="2564" width="10.1640625" style="172" customWidth="1"/>
    <col min="2565" max="2565" width="14" style="172" customWidth="1"/>
    <col min="2566" max="2566" width="17.33203125" style="172" customWidth="1"/>
    <col min="2567" max="2567" width="12.33203125" style="172" customWidth="1"/>
    <col min="2568" max="2568" width="18.6640625" style="172" customWidth="1"/>
    <col min="2569" max="2569" width="20" style="172" customWidth="1"/>
    <col min="2570" max="2570" width="11.83203125" style="172" bestFit="1" customWidth="1"/>
    <col min="2571" max="2817" width="9.33203125" style="172"/>
    <col min="2818" max="2818" width="57" style="172" customWidth="1"/>
    <col min="2819" max="2819" width="7.83203125" style="172" customWidth="1"/>
    <col min="2820" max="2820" width="10.1640625" style="172" customWidth="1"/>
    <col min="2821" max="2821" width="14" style="172" customWidth="1"/>
    <col min="2822" max="2822" width="17.33203125" style="172" customWidth="1"/>
    <col min="2823" max="2823" width="12.33203125" style="172" customWidth="1"/>
    <col min="2824" max="2824" width="18.6640625" style="172" customWidth="1"/>
    <col min="2825" max="2825" width="20" style="172" customWidth="1"/>
    <col min="2826" max="2826" width="11.83203125" style="172" bestFit="1" customWidth="1"/>
    <col min="2827" max="3073" width="9.33203125" style="172"/>
    <col min="3074" max="3074" width="57" style="172" customWidth="1"/>
    <col min="3075" max="3075" width="7.83203125" style="172" customWidth="1"/>
    <col min="3076" max="3076" width="10.1640625" style="172" customWidth="1"/>
    <col min="3077" max="3077" width="14" style="172" customWidth="1"/>
    <col min="3078" max="3078" width="17.33203125" style="172" customWidth="1"/>
    <col min="3079" max="3079" width="12.33203125" style="172" customWidth="1"/>
    <col min="3080" max="3080" width="18.6640625" style="172" customWidth="1"/>
    <col min="3081" max="3081" width="20" style="172" customWidth="1"/>
    <col min="3082" max="3082" width="11.83203125" style="172" bestFit="1" customWidth="1"/>
    <col min="3083" max="3329" width="9.33203125" style="172"/>
    <col min="3330" max="3330" width="57" style="172" customWidth="1"/>
    <col min="3331" max="3331" width="7.83203125" style="172" customWidth="1"/>
    <col min="3332" max="3332" width="10.1640625" style="172" customWidth="1"/>
    <col min="3333" max="3333" width="14" style="172" customWidth="1"/>
    <col min="3334" max="3334" width="17.33203125" style="172" customWidth="1"/>
    <col min="3335" max="3335" width="12.33203125" style="172" customWidth="1"/>
    <col min="3336" max="3336" width="18.6640625" style="172" customWidth="1"/>
    <col min="3337" max="3337" width="20" style="172" customWidth="1"/>
    <col min="3338" max="3338" width="11.83203125" style="172" bestFit="1" customWidth="1"/>
    <col min="3339" max="3585" width="9.33203125" style="172"/>
    <col min="3586" max="3586" width="57" style="172" customWidth="1"/>
    <col min="3587" max="3587" width="7.83203125" style="172" customWidth="1"/>
    <col min="3588" max="3588" width="10.1640625" style="172" customWidth="1"/>
    <col min="3589" max="3589" width="14" style="172" customWidth="1"/>
    <col min="3590" max="3590" width="17.33203125" style="172" customWidth="1"/>
    <col min="3591" max="3591" width="12.33203125" style="172" customWidth="1"/>
    <col min="3592" max="3592" width="18.6640625" style="172" customWidth="1"/>
    <col min="3593" max="3593" width="20" style="172" customWidth="1"/>
    <col min="3594" max="3594" width="11.83203125" style="172" bestFit="1" customWidth="1"/>
    <col min="3595" max="3841" width="9.33203125" style="172"/>
    <col min="3842" max="3842" width="57" style="172" customWidth="1"/>
    <col min="3843" max="3843" width="7.83203125" style="172" customWidth="1"/>
    <col min="3844" max="3844" width="10.1640625" style="172" customWidth="1"/>
    <col min="3845" max="3845" width="14" style="172" customWidth="1"/>
    <col min="3846" max="3846" width="17.33203125" style="172" customWidth="1"/>
    <col min="3847" max="3847" width="12.33203125" style="172" customWidth="1"/>
    <col min="3848" max="3848" width="18.6640625" style="172" customWidth="1"/>
    <col min="3849" max="3849" width="20" style="172" customWidth="1"/>
    <col min="3850" max="3850" width="11.83203125" style="172" bestFit="1" customWidth="1"/>
    <col min="3851" max="4097" width="9.33203125" style="172"/>
    <col min="4098" max="4098" width="57" style="172" customWidth="1"/>
    <col min="4099" max="4099" width="7.83203125" style="172" customWidth="1"/>
    <col min="4100" max="4100" width="10.1640625" style="172" customWidth="1"/>
    <col min="4101" max="4101" width="14" style="172" customWidth="1"/>
    <col min="4102" max="4102" width="17.33203125" style="172" customWidth="1"/>
    <col min="4103" max="4103" width="12.33203125" style="172" customWidth="1"/>
    <col min="4104" max="4104" width="18.6640625" style="172" customWidth="1"/>
    <col min="4105" max="4105" width="20" style="172" customWidth="1"/>
    <col min="4106" max="4106" width="11.83203125" style="172" bestFit="1" customWidth="1"/>
    <col min="4107" max="4353" width="9.33203125" style="172"/>
    <col min="4354" max="4354" width="57" style="172" customWidth="1"/>
    <col min="4355" max="4355" width="7.83203125" style="172" customWidth="1"/>
    <col min="4356" max="4356" width="10.1640625" style="172" customWidth="1"/>
    <col min="4357" max="4357" width="14" style="172" customWidth="1"/>
    <col min="4358" max="4358" width="17.33203125" style="172" customWidth="1"/>
    <col min="4359" max="4359" width="12.33203125" style="172" customWidth="1"/>
    <col min="4360" max="4360" width="18.6640625" style="172" customWidth="1"/>
    <col min="4361" max="4361" width="20" style="172" customWidth="1"/>
    <col min="4362" max="4362" width="11.83203125" style="172" bestFit="1" customWidth="1"/>
    <col min="4363" max="4609" width="9.33203125" style="172"/>
    <col min="4610" max="4610" width="57" style="172" customWidth="1"/>
    <col min="4611" max="4611" width="7.83203125" style="172" customWidth="1"/>
    <col min="4612" max="4612" width="10.1640625" style="172" customWidth="1"/>
    <col min="4613" max="4613" width="14" style="172" customWidth="1"/>
    <col min="4614" max="4614" width="17.33203125" style="172" customWidth="1"/>
    <col min="4615" max="4615" width="12.33203125" style="172" customWidth="1"/>
    <col min="4616" max="4616" width="18.6640625" style="172" customWidth="1"/>
    <col min="4617" max="4617" width="20" style="172" customWidth="1"/>
    <col min="4618" max="4618" width="11.83203125" style="172" bestFit="1" customWidth="1"/>
    <col min="4619" max="4865" width="9.33203125" style="172"/>
    <col min="4866" max="4866" width="57" style="172" customWidth="1"/>
    <col min="4867" max="4867" width="7.83203125" style="172" customWidth="1"/>
    <col min="4868" max="4868" width="10.1640625" style="172" customWidth="1"/>
    <col min="4869" max="4869" width="14" style="172" customWidth="1"/>
    <col min="4870" max="4870" width="17.33203125" style="172" customWidth="1"/>
    <col min="4871" max="4871" width="12.33203125" style="172" customWidth="1"/>
    <col min="4872" max="4872" width="18.6640625" style="172" customWidth="1"/>
    <col min="4873" max="4873" width="20" style="172" customWidth="1"/>
    <col min="4874" max="4874" width="11.83203125" style="172" bestFit="1" customWidth="1"/>
    <col min="4875" max="5121" width="9.33203125" style="172"/>
    <col min="5122" max="5122" width="57" style="172" customWidth="1"/>
    <col min="5123" max="5123" width="7.83203125" style="172" customWidth="1"/>
    <col min="5124" max="5124" width="10.1640625" style="172" customWidth="1"/>
    <col min="5125" max="5125" width="14" style="172" customWidth="1"/>
    <col min="5126" max="5126" width="17.33203125" style="172" customWidth="1"/>
    <col min="5127" max="5127" width="12.33203125" style="172" customWidth="1"/>
    <col min="5128" max="5128" width="18.6640625" style="172" customWidth="1"/>
    <col min="5129" max="5129" width="20" style="172" customWidth="1"/>
    <col min="5130" max="5130" width="11.83203125" style="172" bestFit="1" customWidth="1"/>
    <col min="5131" max="5377" width="9.33203125" style="172"/>
    <col min="5378" max="5378" width="57" style="172" customWidth="1"/>
    <col min="5379" max="5379" width="7.83203125" style="172" customWidth="1"/>
    <col min="5380" max="5380" width="10.1640625" style="172" customWidth="1"/>
    <col min="5381" max="5381" width="14" style="172" customWidth="1"/>
    <col min="5382" max="5382" width="17.33203125" style="172" customWidth="1"/>
    <col min="5383" max="5383" width="12.33203125" style="172" customWidth="1"/>
    <col min="5384" max="5384" width="18.6640625" style="172" customWidth="1"/>
    <col min="5385" max="5385" width="20" style="172" customWidth="1"/>
    <col min="5386" max="5386" width="11.83203125" style="172" bestFit="1" customWidth="1"/>
    <col min="5387" max="5633" width="9.33203125" style="172"/>
    <col min="5634" max="5634" width="57" style="172" customWidth="1"/>
    <col min="5635" max="5635" width="7.83203125" style="172" customWidth="1"/>
    <col min="5636" max="5636" width="10.1640625" style="172" customWidth="1"/>
    <col min="5637" max="5637" width="14" style="172" customWidth="1"/>
    <col min="5638" max="5638" width="17.33203125" style="172" customWidth="1"/>
    <col min="5639" max="5639" width="12.33203125" style="172" customWidth="1"/>
    <col min="5640" max="5640" width="18.6640625" style="172" customWidth="1"/>
    <col min="5641" max="5641" width="20" style="172" customWidth="1"/>
    <col min="5642" max="5642" width="11.83203125" style="172" bestFit="1" customWidth="1"/>
    <col min="5643" max="5889" width="9.33203125" style="172"/>
    <col min="5890" max="5890" width="57" style="172" customWidth="1"/>
    <col min="5891" max="5891" width="7.83203125" style="172" customWidth="1"/>
    <col min="5892" max="5892" width="10.1640625" style="172" customWidth="1"/>
    <col min="5893" max="5893" width="14" style="172" customWidth="1"/>
    <col min="5894" max="5894" width="17.33203125" style="172" customWidth="1"/>
    <col min="5895" max="5895" width="12.33203125" style="172" customWidth="1"/>
    <col min="5896" max="5896" width="18.6640625" style="172" customWidth="1"/>
    <col min="5897" max="5897" width="20" style="172" customWidth="1"/>
    <col min="5898" max="5898" width="11.83203125" style="172" bestFit="1" customWidth="1"/>
    <col min="5899" max="6145" width="9.33203125" style="172"/>
    <col min="6146" max="6146" width="57" style="172" customWidth="1"/>
    <col min="6147" max="6147" width="7.83203125" style="172" customWidth="1"/>
    <col min="6148" max="6148" width="10.1640625" style="172" customWidth="1"/>
    <col min="6149" max="6149" width="14" style="172" customWidth="1"/>
    <col min="6150" max="6150" width="17.33203125" style="172" customWidth="1"/>
    <col min="6151" max="6151" width="12.33203125" style="172" customWidth="1"/>
    <col min="6152" max="6152" width="18.6640625" style="172" customWidth="1"/>
    <col min="6153" max="6153" width="20" style="172" customWidth="1"/>
    <col min="6154" max="6154" width="11.83203125" style="172" bestFit="1" customWidth="1"/>
    <col min="6155" max="6401" width="9.33203125" style="172"/>
    <col min="6402" max="6402" width="57" style="172" customWidth="1"/>
    <col min="6403" max="6403" width="7.83203125" style="172" customWidth="1"/>
    <col min="6404" max="6404" width="10.1640625" style="172" customWidth="1"/>
    <col min="6405" max="6405" width="14" style="172" customWidth="1"/>
    <col min="6406" max="6406" width="17.33203125" style="172" customWidth="1"/>
    <col min="6407" max="6407" width="12.33203125" style="172" customWidth="1"/>
    <col min="6408" max="6408" width="18.6640625" style="172" customWidth="1"/>
    <col min="6409" max="6409" width="20" style="172" customWidth="1"/>
    <col min="6410" max="6410" width="11.83203125" style="172" bestFit="1" customWidth="1"/>
    <col min="6411" max="6657" width="9.33203125" style="172"/>
    <col min="6658" max="6658" width="57" style="172" customWidth="1"/>
    <col min="6659" max="6659" width="7.83203125" style="172" customWidth="1"/>
    <col min="6660" max="6660" width="10.1640625" style="172" customWidth="1"/>
    <col min="6661" max="6661" width="14" style="172" customWidth="1"/>
    <col min="6662" max="6662" width="17.33203125" style="172" customWidth="1"/>
    <col min="6663" max="6663" width="12.33203125" style="172" customWidth="1"/>
    <col min="6664" max="6664" width="18.6640625" style="172" customWidth="1"/>
    <col min="6665" max="6665" width="20" style="172" customWidth="1"/>
    <col min="6666" max="6666" width="11.83203125" style="172" bestFit="1" customWidth="1"/>
    <col min="6667" max="6913" width="9.33203125" style="172"/>
    <col min="6914" max="6914" width="57" style="172" customWidth="1"/>
    <col min="6915" max="6915" width="7.83203125" style="172" customWidth="1"/>
    <col min="6916" max="6916" width="10.1640625" style="172" customWidth="1"/>
    <col min="6917" max="6917" width="14" style="172" customWidth="1"/>
    <col min="6918" max="6918" width="17.33203125" style="172" customWidth="1"/>
    <col min="6919" max="6919" width="12.33203125" style="172" customWidth="1"/>
    <col min="6920" max="6920" width="18.6640625" style="172" customWidth="1"/>
    <col min="6921" max="6921" width="20" style="172" customWidth="1"/>
    <col min="6922" max="6922" width="11.83203125" style="172" bestFit="1" customWidth="1"/>
    <col min="6923" max="7169" width="9.33203125" style="172"/>
    <col min="7170" max="7170" width="57" style="172" customWidth="1"/>
    <col min="7171" max="7171" width="7.83203125" style="172" customWidth="1"/>
    <col min="7172" max="7172" width="10.1640625" style="172" customWidth="1"/>
    <col min="7173" max="7173" width="14" style="172" customWidth="1"/>
    <col min="7174" max="7174" width="17.33203125" style="172" customWidth="1"/>
    <col min="7175" max="7175" width="12.33203125" style="172" customWidth="1"/>
    <col min="7176" max="7176" width="18.6640625" style="172" customWidth="1"/>
    <col min="7177" max="7177" width="20" style="172" customWidth="1"/>
    <col min="7178" max="7178" width="11.83203125" style="172" bestFit="1" customWidth="1"/>
    <col min="7179" max="7425" width="9.33203125" style="172"/>
    <col min="7426" max="7426" width="57" style="172" customWidth="1"/>
    <col min="7427" max="7427" width="7.83203125" style="172" customWidth="1"/>
    <col min="7428" max="7428" width="10.1640625" style="172" customWidth="1"/>
    <col min="7429" max="7429" width="14" style="172" customWidth="1"/>
    <col min="7430" max="7430" width="17.33203125" style="172" customWidth="1"/>
    <col min="7431" max="7431" width="12.33203125" style="172" customWidth="1"/>
    <col min="7432" max="7432" width="18.6640625" style="172" customWidth="1"/>
    <col min="7433" max="7433" width="20" style="172" customWidth="1"/>
    <col min="7434" max="7434" width="11.83203125" style="172" bestFit="1" customWidth="1"/>
    <col min="7435" max="7681" width="9.33203125" style="172"/>
    <col min="7682" max="7682" width="57" style="172" customWidth="1"/>
    <col min="7683" max="7683" width="7.83203125" style="172" customWidth="1"/>
    <col min="7684" max="7684" width="10.1640625" style="172" customWidth="1"/>
    <col min="7685" max="7685" width="14" style="172" customWidth="1"/>
    <col min="7686" max="7686" width="17.33203125" style="172" customWidth="1"/>
    <col min="7687" max="7687" width="12.33203125" style="172" customWidth="1"/>
    <col min="7688" max="7688" width="18.6640625" style="172" customWidth="1"/>
    <col min="7689" max="7689" width="20" style="172" customWidth="1"/>
    <col min="7690" max="7690" width="11.83203125" style="172" bestFit="1" customWidth="1"/>
    <col min="7691" max="7937" width="9.33203125" style="172"/>
    <col min="7938" max="7938" width="57" style="172" customWidth="1"/>
    <col min="7939" max="7939" width="7.83203125" style="172" customWidth="1"/>
    <col min="7940" max="7940" width="10.1640625" style="172" customWidth="1"/>
    <col min="7941" max="7941" width="14" style="172" customWidth="1"/>
    <col min="7942" max="7942" width="17.33203125" style="172" customWidth="1"/>
    <col min="7943" max="7943" width="12.33203125" style="172" customWidth="1"/>
    <col min="7944" max="7944" width="18.6640625" style="172" customWidth="1"/>
    <col min="7945" max="7945" width="20" style="172" customWidth="1"/>
    <col min="7946" max="7946" width="11.83203125" style="172" bestFit="1" customWidth="1"/>
    <col min="7947" max="8193" width="9.33203125" style="172"/>
    <col min="8194" max="8194" width="57" style="172" customWidth="1"/>
    <col min="8195" max="8195" width="7.83203125" style="172" customWidth="1"/>
    <col min="8196" max="8196" width="10.1640625" style="172" customWidth="1"/>
    <col min="8197" max="8197" width="14" style="172" customWidth="1"/>
    <col min="8198" max="8198" width="17.33203125" style="172" customWidth="1"/>
    <col min="8199" max="8199" width="12.33203125" style="172" customWidth="1"/>
    <col min="8200" max="8200" width="18.6640625" style="172" customWidth="1"/>
    <col min="8201" max="8201" width="20" style="172" customWidth="1"/>
    <col min="8202" max="8202" width="11.83203125" style="172" bestFit="1" customWidth="1"/>
    <col min="8203" max="8449" width="9.33203125" style="172"/>
    <col min="8450" max="8450" width="57" style="172" customWidth="1"/>
    <col min="8451" max="8451" width="7.83203125" style="172" customWidth="1"/>
    <col min="8452" max="8452" width="10.1640625" style="172" customWidth="1"/>
    <col min="8453" max="8453" width="14" style="172" customWidth="1"/>
    <col min="8454" max="8454" width="17.33203125" style="172" customWidth="1"/>
    <col min="8455" max="8455" width="12.33203125" style="172" customWidth="1"/>
    <col min="8456" max="8456" width="18.6640625" style="172" customWidth="1"/>
    <col min="8457" max="8457" width="20" style="172" customWidth="1"/>
    <col min="8458" max="8458" width="11.83203125" style="172" bestFit="1" customWidth="1"/>
    <col min="8459" max="8705" width="9.33203125" style="172"/>
    <col min="8706" max="8706" width="57" style="172" customWidth="1"/>
    <col min="8707" max="8707" width="7.83203125" style="172" customWidth="1"/>
    <col min="8708" max="8708" width="10.1640625" style="172" customWidth="1"/>
    <col min="8709" max="8709" width="14" style="172" customWidth="1"/>
    <col min="8710" max="8710" width="17.33203125" style="172" customWidth="1"/>
    <col min="8711" max="8711" width="12.33203125" style="172" customWidth="1"/>
    <col min="8712" max="8712" width="18.6640625" style="172" customWidth="1"/>
    <col min="8713" max="8713" width="20" style="172" customWidth="1"/>
    <col min="8714" max="8714" width="11.83203125" style="172" bestFit="1" customWidth="1"/>
    <col min="8715" max="8961" width="9.33203125" style="172"/>
    <col min="8962" max="8962" width="57" style="172" customWidth="1"/>
    <col min="8963" max="8963" width="7.83203125" style="172" customWidth="1"/>
    <col min="8964" max="8964" width="10.1640625" style="172" customWidth="1"/>
    <col min="8965" max="8965" width="14" style="172" customWidth="1"/>
    <col min="8966" max="8966" width="17.33203125" style="172" customWidth="1"/>
    <col min="8967" max="8967" width="12.33203125" style="172" customWidth="1"/>
    <col min="8968" max="8968" width="18.6640625" style="172" customWidth="1"/>
    <col min="8969" max="8969" width="20" style="172" customWidth="1"/>
    <col min="8970" max="8970" width="11.83203125" style="172" bestFit="1" customWidth="1"/>
    <col min="8971" max="9217" width="9.33203125" style="172"/>
    <col min="9218" max="9218" width="57" style="172" customWidth="1"/>
    <col min="9219" max="9219" width="7.83203125" style="172" customWidth="1"/>
    <col min="9220" max="9220" width="10.1640625" style="172" customWidth="1"/>
    <col min="9221" max="9221" width="14" style="172" customWidth="1"/>
    <col min="9222" max="9222" width="17.33203125" style="172" customWidth="1"/>
    <col min="9223" max="9223" width="12.33203125" style="172" customWidth="1"/>
    <col min="9224" max="9224" width="18.6640625" style="172" customWidth="1"/>
    <col min="9225" max="9225" width="20" style="172" customWidth="1"/>
    <col min="9226" max="9226" width="11.83203125" style="172" bestFit="1" customWidth="1"/>
    <col min="9227" max="9473" width="9.33203125" style="172"/>
    <col min="9474" max="9474" width="57" style="172" customWidth="1"/>
    <col min="9475" max="9475" width="7.83203125" style="172" customWidth="1"/>
    <col min="9476" max="9476" width="10.1640625" style="172" customWidth="1"/>
    <col min="9477" max="9477" width="14" style="172" customWidth="1"/>
    <col min="9478" max="9478" width="17.33203125" style="172" customWidth="1"/>
    <col min="9479" max="9479" width="12.33203125" style="172" customWidth="1"/>
    <col min="9480" max="9480" width="18.6640625" style="172" customWidth="1"/>
    <col min="9481" max="9481" width="20" style="172" customWidth="1"/>
    <col min="9482" max="9482" width="11.83203125" style="172" bestFit="1" customWidth="1"/>
    <col min="9483" max="9729" width="9.33203125" style="172"/>
    <col min="9730" max="9730" width="57" style="172" customWidth="1"/>
    <col min="9731" max="9731" width="7.83203125" style="172" customWidth="1"/>
    <col min="9732" max="9732" width="10.1640625" style="172" customWidth="1"/>
    <col min="9733" max="9733" width="14" style="172" customWidth="1"/>
    <col min="9734" max="9734" width="17.33203125" style="172" customWidth="1"/>
    <col min="9735" max="9735" width="12.33203125" style="172" customWidth="1"/>
    <col min="9736" max="9736" width="18.6640625" style="172" customWidth="1"/>
    <col min="9737" max="9737" width="20" style="172" customWidth="1"/>
    <col min="9738" max="9738" width="11.83203125" style="172" bestFit="1" customWidth="1"/>
    <col min="9739" max="9985" width="9.33203125" style="172"/>
    <col min="9986" max="9986" width="57" style="172" customWidth="1"/>
    <col min="9987" max="9987" width="7.83203125" style="172" customWidth="1"/>
    <col min="9988" max="9988" width="10.1640625" style="172" customWidth="1"/>
    <col min="9989" max="9989" width="14" style="172" customWidth="1"/>
    <col min="9990" max="9990" width="17.33203125" style="172" customWidth="1"/>
    <col min="9991" max="9991" width="12.33203125" style="172" customWidth="1"/>
    <col min="9992" max="9992" width="18.6640625" style="172" customWidth="1"/>
    <col min="9993" max="9993" width="20" style="172" customWidth="1"/>
    <col min="9994" max="9994" width="11.83203125" style="172" bestFit="1" customWidth="1"/>
    <col min="9995" max="10241" width="9.33203125" style="172"/>
    <col min="10242" max="10242" width="57" style="172" customWidth="1"/>
    <col min="10243" max="10243" width="7.83203125" style="172" customWidth="1"/>
    <col min="10244" max="10244" width="10.1640625" style="172" customWidth="1"/>
    <col min="10245" max="10245" width="14" style="172" customWidth="1"/>
    <col min="10246" max="10246" width="17.33203125" style="172" customWidth="1"/>
    <col min="10247" max="10247" width="12.33203125" style="172" customWidth="1"/>
    <col min="10248" max="10248" width="18.6640625" style="172" customWidth="1"/>
    <col min="10249" max="10249" width="20" style="172" customWidth="1"/>
    <col min="10250" max="10250" width="11.83203125" style="172" bestFit="1" customWidth="1"/>
    <col min="10251" max="10497" width="9.33203125" style="172"/>
    <col min="10498" max="10498" width="57" style="172" customWidth="1"/>
    <col min="10499" max="10499" width="7.83203125" style="172" customWidth="1"/>
    <col min="10500" max="10500" width="10.1640625" style="172" customWidth="1"/>
    <col min="10501" max="10501" width="14" style="172" customWidth="1"/>
    <col min="10502" max="10502" width="17.33203125" style="172" customWidth="1"/>
    <col min="10503" max="10503" width="12.33203125" style="172" customWidth="1"/>
    <col min="10504" max="10504" width="18.6640625" style="172" customWidth="1"/>
    <col min="10505" max="10505" width="20" style="172" customWidth="1"/>
    <col min="10506" max="10506" width="11.83203125" style="172" bestFit="1" customWidth="1"/>
    <col min="10507" max="10753" width="9.33203125" style="172"/>
    <col min="10754" max="10754" width="57" style="172" customWidth="1"/>
    <col min="10755" max="10755" width="7.83203125" style="172" customWidth="1"/>
    <col min="10756" max="10756" width="10.1640625" style="172" customWidth="1"/>
    <col min="10757" max="10757" width="14" style="172" customWidth="1"/>
    <col min="10758" max="10758" width="17.33203125" style="172" customWidth="1"/>
    <col min="10759" max="10759" width="12.33203125" style="172" customWidth="1"/>
    <col min="10760" max="10760" width="18.6640625" style="172" customWidth="1"/>
    <col min="10761" max="10761" width="20" style="172" customWidth="1"/>
    <col min="10762" max="10762" width="11.83203125" style="172" bestFit="1" customWidth="1"/>
    <col min="10763" max="11009" width="9.33203125" style="172"/>
    <col min="11010" max="11010" width="57" style="172" customWidth="1"/>
    <col min="11011" max="11011" width="7.83203125" style="172" customWidth="1"/>
    <col min="11012" max="11012" width="10.1640625" style="172" customWidth="1"/>
    <col min="11013" max="11013" width="14" style="172" customWidth="1"/>
    <col min="11014" max="11014" width="17.33203125" style="172" customWidth="1"/>
    <col min="11015" max="11015" width="12.33203125" style="172" customWidth="1"/>
    <col min="11016" max="11016" width="18.6640625" style="172" customWidth="1"/>
    <col min="11017" max="11017" width="20" style="172" customWidth="1"/>
    <col min="11018" max="11018" width="11.83203125" style="172" bestFit="1" customWidth="1"/>
    <col min="11019" max="11265" width="9.33203125" style="172"/>
    <col min="11266" max="11266" width="57" style="172" customWidth="1"/>
    <col min="11267" max="11267" width="7.83203125" style="172" customWidth="1"/>
    <col min="11268" max="11268" width="10.1640625" style="172" customWidth="1"/>
    <col min="11269" max="11269" width="14" style="172" customWidth="1"/>
    <col min="11270" max="11270" width="17.33203125" style="172" customWidth="1"/>
    <col min="11271" max="11271" width="12.33203125" style="172" customWidth="1"/>
    <col min="11272" max="11272" width="18.6640625" style="172" customWidth="1"/>
    <col min="11273" max="11273" width="20" style="172" customWidth="1"/>
    <col min="11274" max="11274" width="11.83203125" style="172" bestFit="1" customWidth="1"/>
    <col min="11275" max="11521" width="9.33203125" style="172"/>
    <col min="11522" max="11522" width="57" style="172" customWidth="1"/>
    <col min="11523" max="11523" width="7.83203125" style="172" customWidth="1"/>
    <col min="11524" max="11524" width="10.1640625" style="172" customWidth="1"/>
    <col min="11525" max="11525" width="14" style="172" customWidth="1"/>
    <col min="11526" max="11526" width="17.33203125" style="172" customWidth="1"/>
    <col min="11527" max="11527" width="12.33203125" style="172" customWidth="1"/>
    <col min="11528" max="11528" width="18.6640625" style="172" customWidth="1"/>
    <col min="11529" max="11529" width="20" style="172" customWidth="1"/>
    <col min="11530" max="11530" width="11.83203125" style="172" bestFit="1" customWidth="1"/>
    <col min="11531" max="11777" width="9.33203125" style="172"/>
    <col min="11778" max="11778" width="57" style="172" customWidth="1"/>
    <col min="11779" max="11779" width="7.83203125" style="172" customWidth="1"/>
    <col min="11780" max="11780" width="10.1640625" style="172" customWidth="1"/>
    <col min="11781" max="11781" width="14" style="172" customWidth="1"/>
    <col min="11782" max="11782" width="17.33203125" style="172" customWidth="1"/>
    <col min="11783" max="11783" width="12.33203125" style="172" customWidth="1"/>
    <col min="11784" max="11784" width="18.6640625" style="172" customWidth="1"/>
    <col min="11785" max="11785" width="20" style="172" customWidth="1"/>
    <col min="11786" max="11786" width="11.83203125" style="172" bestFit="1" customWidth="1"/>
    <col min="11787" max="12033" width="9.33203125" style="172"/>
    <col min="12034" max="12034" width="57" style="172" customWidth="1"/>
    <col min="12035" max="12035" width="7.83203125" style="172" customWidth="1"/>
    <col min="12036" max="12036" width="10.1640625" style="172" customWidth="1"/>
    <col min="12037" max="12037" width="14" style="172" customWidth="1"/>
    <col min="12038" max="12038" width="17.33203125" style="172" customWidth="1"/>
    <col min="12039" max="12039" width="12.33203125" style="172" customWidth="1"/>
    <col min="12040" max="12040" width="18.6640625" style="172" customWidth="1"/>
    <col min="12041" max="12041" width="20" style="172" customWidth="1"/>
    <col min="12042" max="12042" width="11.83203125" style="172" bestFit="1" customWidth="1"/>
    <col min="12043" max="12289" width="9.33203125" style="172"/>
    <col min="12290" max="12290" width="57" style="172" customWidth="1"/>
    <col min="12291" max="12291" width="7.83203125" style="172" customWidth="1"/>
    <col min="12292" max="12292" width="10.1640625" style="172" customWidth="1"/>
    <col min="12293" max="12293" width="14" style="172" customWidth="1"/>
    <col min="12294" max="12294" width="17.33203125" style="172" customWidth="1"/>
    <col min="12295" max="12295" width="12.33203125" style="172" customWidth="1"/>
    <col min="12296" max="12296" width="18.6640625" style="172" customWidth="1"/>
    <col min="12297" max="12297" width="20" style="172" customWidth="1"/>
    <col min="12298" max="12298" width="11.83203125" style="172" bestFit="1" customWidth="1"/>
    <col min="12299" max="12545" width="9.33203125" style="172"/>
    <col min="12546" max="12546" width="57" style="172" customWidth="1"/>
    <col min="12547" max="12547" width="7.83203125" style="172" customWidth="1"/>
    <col min="12548" max="12548" width="10.1640625" style="172" customWidth="1"/>
    <col min="12549" max="12549" width="14" style="172" customWidth="1"/>
    <col min="12550" max="12550" width="17.33203125" style="172" customWidth="1"/>
    <col min="12551" max="12551" width="12.33203125" style="172" customWidth="1"/>
    <col min="12552" max="12552" width="18.6640625" style="172" customWidth="1"/>
    <col min="12553" max="12553" width="20" style="172" customWidth="1"/>
    <col min="12554" max="12554" width="11.83203125" style="172" bestFit="1" customWidth="1"/>
    <col min="12555" max="12801" width="9.33203125" style="172"/>
    <col min="12802" max="12802" width="57" style="172" customWidth="1"/>
    <col min="12803" max="12803" width="7.83203125" style="172" customWidth="1"/>
    <col min="12804" max="12804" width="10.1640625" style="172" customWidth="1"/>
    <col min="12805" max="12805" width="14" style="172" customWidth="1"/>
    <col min="12806" max="12806" width="17.33203125" style="172" customWidth="1"/>
    <col min="12807" max="12807" width="12.33203125" style="172" customWidth="1"/>
    <col min="12808" max="12808" width="18.6640625" style="172" customWidth="1"/>
    <col min="12809" max="12809" width="20" style="172" customWidth="1"/>
    <col min="12810" max="12810" width="11.83203125" style="172" bestFit="1" customWidth="1"/>
    <col min="12811" max="13057" width="9.33203125" style="172"/>
    <col min="13058" max="13058" width="57" style="172" customWidth="1"/>
    <col min="13059" max="13059" width="7.83203125" style="172" customWidth="1"/>
    <col min="13060" max="13060" width="10.1640625" style="172" customWidth="1"/>
    <col min="13061" max="13061" width="14" style="172" customWidth="1"/>
    <col min="13062" max="13062" width="17.33203125" style="172" customWidth="1"/>
    <col min="13063" max="13063" width="12.33203125" style="172" customWidth="1"/>
    <col min="13064" max="13064" width="18.6640625" style="172" customWidth="1"/>
    <col min="13065" max="13065" width="20" style="172" customWidth="1"/>
    <col min="13066" max="13066" width="11.83203125" style="172" bestFit="1" customWidth="1"/>
    <col min="13067" max="13313" width="9.33203125" style="172"/>
    <col min="13314" max="13314" width="57" style="172" customWidth="1"/>
    <col min="13315" max="13315" width="7.83203125" style="172" customWidth="1"/>
    <col min="13316" max="13316" width="10.1640625" style="172" customWidth="1"/>
    <col min="13317" max="13317" width="14" style="172" customWidth="1"/>
    <col min="13318" max="13318" width="17.33203125" style="172" customWidth="1"/>
    <col min="13319" max="13319" width="12.33203125" style="172" customWidth="1"/>
    <col min="13320" max="13320" width="18.6640625" style="172" customWidth="1"/>
    <col min="13321" max="13321" width="20" style="172" customWidth="1"/>
    <col min="13322" max="13322" width="11.83203125" style="172" bestFit="1" customWidth="1"/>
    <col min="13323" max="13569" width="9.33203125" style="172"/>
    <col min="13570" max="13570" width="57" style="172" customWidth="1"/>
    <col min="13571" max="13571" width="7.83203125" style="172" customWidth="1"/>
    <col min="13572" max="13572" width="10.1640625" style="172" customWidth="1"/>
    <col min="13573" max="13573" width="14" style="172" customWidth="1"/>
    <col min="13574" max="13574" width="17.33203125" style="172" customWidth="1"/>
    <col min="13575" max="13575" width="12.33203125" style="172" customWidth="1"/>
    <col min="13576" max="13576" width="18.6640625" style="172" customWidth="1"/>
    <col min="13577" max="13577" width="20" style="172" customWidth="1"/>
    <col min="13578" max="13578" width="11.83203125" style="172" bestFit="1" customWidth="1"/>
    <col min="13579" max="13825" width="9.33203125" style="172"/>
    <col min="13826" max="13826" width="57" style="172" customWidth="1"/>
    <col min="13827" max="13827" width="7.83203125" style="172" customWidth="1"/>
    <col min="13828" max="13828" width="10.1640625" style="172" customWidth="1"/>
    <col min="13829" max="13829" width="14" style="172" customWidth="1"/>
    <col min="13830" max="13830" width="17.33203125" style="172" customWidth="1"/>
    <col min="13831" max="13831" width="12.33203125" style="172" customWidth="1"/>
    <col min="13832" max="13832" width="18.6640625" style="172" customWidth="1"/>
    <col min="13833" max="13833" width="20" style="172" customWidth="1"/>
    <col min="13834" max="13834" width="11.83203125" style="172" bestFit="1" customWidth="1"/>
    <col min="13835" max="14081" width="9.33203125" style="172"/>
    <col min="14082" max="14082" width="57" style="172" customWidth="1"/>
    <col min="14083" max="14083" width="7.83203125" style="172" customWidth="1"/>
    <col min="14084" max="14084" width="10.1640625" style="172" customWidth="1"/>
    <col min="14085" max="14085" width="14" style="172" customWidth="1"/>
    <col min="14086" max="14086" width="17.33203125" style="172" customWidth="1"/>
    <col min="14087" max="14087" width="12.33203125" style="172" customWidth="1"/>
    <col min="14088" max="14088" width="18.6640625" style="172" customWidth="1"/>
    <col min="14089" max="14089" width="20" style="172" customWidth="1"/>
    <col min="14090" max="14090" width="11.83203125" style="172" bestFit="1" customWidth="1"/>
    <col min="14091" max="14337" width="9.33203125" style="172"/>
    <col min="14338" max="14338" width="57" style="172" customWidth="1"/>
    <col min="14339" max="14339" width="7.83203125" style="172" customWidth="1"/>
    <col min="14340" max="14340" width="10.1640625" style="172" customWidth="1"/>
    <col min="14341" max="14341" width="14" style="172" customWidth="1"/>
    <col min="14342" max="14342" width="17.33203125" style="172" customWidth="1"/>
    <col min="14343" max="14343" width="12.33203125" style="172" customWidth="1"/>
    <col min="14344" max="14344" width="18.6640625" style="172" customWidth="1"/>
    <col min="14345" max="14345" width="20" style="172" customWidth="1"/>
    <col min="14346" max="14346" width="11.83203125" style="172" bestFit="1" customWidth="1"/>
    <col min="14347" max="14593" width="9.33203125" style="172"/>
    <col min="14594" max="14594" width="57" style="172" customWidth="1"/>
    <col min="14595" max="14595" width="7.83203125" style="172" customWidth="1"/>
    <col min="14596" max="14596" width="10.1640625" style="172" customWidth="1"/>
    <col min="14597" max="14597" width="14" style="172" customWidth="1"/>
    <col min="14598" max="14598" width="17.33203125" style="172" customWidth="1"/>
    <col min="14599" max="14599" width="12.33203125" style="172" customWidth="1"/>
    <col min="14600" max="14600" width="18.6640625" style="172" customWidth="1"/>
    <col min="14601" max="14601" width="20" style="172" customWidth="1"/>
    <col min="14602" max="14602" width="11.83203125" style="172" bestFit="1" customWidth="1"/>
    <col min="14603" max="14849" width="9.33203125" style="172"/>
    <col min="14850" max="14850" width="57" style="172" customWidth="1"/>
    <col min="14851" max="14851" width="7.83203125" style="172" customWidth="1"/>
    <col min="14852" max="14852" width="10.1640625" style="172" customWidth="1"/>
    <col min="14853" max="14853" width="14" style="172" customWidth="1"/>
    <col min="14854" max="14854" width="17.33203125" style="172" customWidth="1"/>
    <col min="14855" max="14855" width="12.33203125" style="172" customWidth="1"/>
    <col min="14856" max="14856" width="18.6640625" style="172" customWidth="1"/>
    <col min="14857" max="14857" width="20" style="172" customWidth="1"/>
    <col min="14858" max="14858" width="11.83203125" style="172" bestFit="1" customWidth="1"/>
    <col min="14859" max="15105" width="9.33203125" style="172"/>
    <col min="15106" max="15106" width="57" style="172" customWidth="1"/>
    <col min="15107" max="15107" width="7.83203125" style="172" customWidth="1"/>
    <col min="15108" max="15108" width="10.1640625" style="172" customWidth="1"/>
    <col min="15109" max="15109" width="14" style="172" customWidth="1"/>
    <col min="15110" max="15110" width="17.33203125" style="172" customWidth="1"/>
    <col min="15111" max="15111" width="12.33203125" style="172" customWidth="1"/>
    <col min="15112" max="15112" width="18.6640625" style="172" customWidth="1"/>
    <col min="15113" max="15113" width="20" style="172" customWidth="1"/>
    <col min="15114" max="15114" width="11.83203125" style="172" bestFit="1" customWidth="1"/>
    <col min="15115" max="15361" width="9.33203125" style="172"/>
    <col min="15362" max="15362" width="57" style="172" customWidth="1"/>
    <col min="15363" max="15363" width="7.83203125" style="172" customWidth="1"/>
    <col min="15364" max="15364" width="10.1640625" style="172" customWidth="1"/>
    <col min="15365" max="15365" width="14" style="172" customWidth="1"/>
    <col min="15366" max="15366" width="17.33203125" style="172" customWidth="1"/>
    <col min="15367" max="15367" width="12.33203125" style="172" customWidth="1"/>
    <col min="15368" max="15368" width="18.6640625" style="172" customWidth="1"/>
    <col min="15369" max="15369" width="20" style="172" customWidth="1"/>
    <col min="15370" max="15370" width="11.83203125" style="172" bestFit="1" customWidth="1"/>
    <col min="15371" max="15617" width="9.33203125" style="172"/>
    <col min="15618" max="15618" width="57" style="172" customWidth="1"/>
    <col min="15619" max="15619" width="7.83203125" style="172" customWidth="1"/>
    <col min="15620" max="15620" width="10.1640625" style="172" customWidth="1"/>
    <col min="15621" max="15621" width="14" style="172" customWidth="1"/>
    <col min="15622" max="15622" width="17.33203125" style="172" customWidth="1"/>
    <col min="15623" max="15623" width="12.33203125" style="172" customWidth="1"/>
    <col min="15624" max="15624" width="18.6640625" style="172" customWidth="1"/>
    <col min="15625" max="15625" width="20" style="172" customWidth="1"/>
    <col min="15626" max="15626" width="11.83203125" style="172" bestFit="1" customWidth="1"/>
    <col min="15627" max="15873" width="9.33203125" style="172"/>
    <col min="15874" max="15874" width="57" style="172" customWidth="1"/>
    <col min="15875" max="15875" width="7.83203125" style="172" customWidth="1"/>
    <col min="15876" max="15876" width="10.1640625" style="172" customWidth="1"/>
    <col min="15877" max="15877" width="14" style="172" customWidth="1"/>
    <col min="15878" max="15878" width="17.33203125" style="172" customWidth="1"/>
    <col min="15879" max="15879" width="12.33203125" style="172" customWidth="1"/>
    <col min="15880" max="15880" width="18.6640625" style="172" customWidth="1"/>
    <col min="15881" max="15881" width="20" style="172" customWidth="1"/>
    <col min="15882" max="15882" width="11.83203125" style="172" bestFit="1" customWidth="1"/>
    <col min="15883" max="16129" width="9.33203125" style="172"/>
    <col min="16130" max="16130" width="57" style="172" customWidth="1"/>
    <col min="16131" max="16131" width="7.83203125" style="172" customWidth="1"/>
    <col min="16132" max="16132" width="10.1640625" style="172" customWidth="1"/>
    <col min="16133" max="16133" width="14" style="172" customWidth="1"/>
    <col min="16134" max="16134" width="17.33203125" style="172" customWidth="1"/>
    <col min="16135" max="16135" width="12.33203125" style="172" customWidth="1"/>
    <col min="16136" max="16136" width="18.6640625" style="172" customWidth="1"/>
    <col min="16137" max="16137" width="20" style="172" customWidth="1"/>
    <col min="16138" max="16138" width="11.83203125" style="172" bestFit="1" customWidth="1"/>
    <col min="16139" max="16384" width="9.33203125" style="172"/>
  </cols>
  <sheetData>
    <row r="2" spans="2:9" s="190" customFormat="1" ht="15.75">
      <c r="B2" s="192" t="s">
        <v>5047</v>
      </c>
      <c r="C2" s="191"/>
      <c r="D2" s="191"/>
      <c r="E2" s="191"/>
      <c r="F2" s="191"/>
      <c r="G2" s="191"/>
      <c r="H2" s="191"/>
      <c r="I2" s="191"/>
    </row>
    <row r="3" spans="2:9" ht="15">
      <c r="B3" s="189" t="s">
        <v>5064</v>
      </c>
    </row>
    <row r="5" spans="2:9" s="173" customFormat="1" ht="25.5">
      <c r="B5" s="186" t="s">
        <v>5045</v>
      </c>
      <c r="C5" s="186" t="s">
        <v>5044</v>
      </c>
      <c r="D5" s="188" t="s">
        <v>303</v>
      </c>
      <c r="E5" s="187" t="s">
        <v>5043</v>
      </c>
      <c r="F5" s="186" t="s">
        <v>5042</v>
      </c>
      <c r="G5" s="186" t="s">
        <v>5041</v>
      </c>
      <c r="H5" s="186" t="s">
        <v>5040</v>
      </c>
      <c r="I5" s="186" t="s">
        <v>5039</v>
      </c>
    </row>
    <row r="6" spans="2:9" s="173" customFormat="1">
      <c r="D6" s="175"/>
      <c r="E6" s="174"/>
    </row>
    <row r="7" spans="2:9">
      <c r="B7" s="173" t="s">
        <v>5038</v>
      </c>
    </row>
    <row r="8" spans="2:9">
      <c r="B8" s="185" t="s">
        <v>5058</v>
      </c>
      <c r="C8" s="184" t="s">
        <v>376</v>
      </c>
      <c r="D8" s="183" t="s">
        <v>524</v>
      </c>
      <c r="E8" s="182">
        <v>0</v>
      </c>
      <c r="F8" s="182">
        <f>D8*E8</f>
        <v>0</v>
      </c>
      <c r="G8" s="182">
        <v>0</v>
      </c>
      <c r="H8" s="182">
        <f>D8*G8</f>
        <v>0</v>
      </c>
      <c r="I8" s="182">
        <f t="shared" ref="I8:I18" si="0">F8+H8</f>
        <v>0</v>
      </c>
    </row>
    <row r="9" spans="2:9">
      <c r="B9" s="185" t="s">
        <v>5059</v>
      </c>
      <c r="C9" s="184" t="s">
        <v>376</v>
      </c>
      <c r="D9" s="183" t="s">
        <v>474</v>
      </c>
      <c r="E9" s="182">
        <v>0</v>
      </c>
      <c r="F9" s="182">
        <f t="shared" ref="F9:F14" si="1">D9*E9</f>
        <v>0</v>
      </c>
      <c r="G9" s="182">
        <v>0</v>
      </c>
      <c r="H9" s="182">
        <f t="shared" ref="H9:H14" si="2">D9*G9</f>
        <v>0</v>
      </c>
      <c r="I9" s="182">
        <f t="shared" si="0"/>
        <v>0</v>
      </c>
    </row>
    <row r="10" spans="2:9">
      <c r="B10" s="185" t="s">
        <v>5031</v>
      </c>
      <c r="C10" s="184" t="s">
        <v>376</v>
      </c>
      <c r="D10" s="183" t="s">
        <v>434</v>
      </c>
      <c r="E10" s="182">
        <v>0</v>
      </c>
      <c r="F10" s="182">
        <f>D10*E10</f>
        <v>0</v>
      </c>
      <c r="G10" s="182">
        <v>0</v>
      </c>
      <c r="H10" s="182">
        <f>D10*G10</f>
        <v>0</v>
      </c>
      <c r="I10" s="182">
        <f>F10+H10</f>
        <v>0</v>
      </c>
    </row>
    <row r="11" spans="2:9">
      <c r="B11" s="185" t="s">
        <v>5029</v>
      </c>
      <c r="C11" s="184" t="s">
        <v>376</v>
      </c>
      <c r="D11" s="183" t="s">
        <v>573</v>
      </c>
      <c r="E11" s="182">
        <v>0</v>
      </c>
      <c r="F11" s="182">
        <f>D11*E11</f>
        <v>0</v>
      </c>
      <c r="G11" s="182">
        <v>0</v>
      </c>
      <c r="H11" s="182">
        <f>D11*G11</f>
        <v>0</v>
      </c>
      <c r="I11" s="182">
        <f t="shared" si="0"/>
        <v>0</v>
      </c>
    </row>
    <row r="12" spans="2:9">
      <c r="B12" s="185" t="s">
        <v>5026</v>
      </c>
      <c r="C12" s="184" t="s">
        <v>376</v>
      </c>
      <c r="D12" s="183" t="s">
        <v>2106</v>
      </c>
      <c r="E12" s="182">
        <v>0</v>
      </c>
      <c r="F12" s="182">
        <f t="shared" si="1"/>
        <v>0</v>
      </c>
      <c r="G12" s="182">
        <v>0</v>
      </c>
      <c r="H12" s="182">
        <f t="shared" si="2"/>
        <v>0</v>
      </c>
      <c r="I12" s="182">
        <f t="shared" si="0"/>
        <v>0</v>
      </c>
    </row>
    <row r="13" spans="2:9">
      <c r="B13" s="185" t="s">
        <v>5022</v>
      </c>
      <c r="C13" s="184" t="s">
        <v>396</v>
      </c>
      <c r="D13" s="183" t="s">
        <v>86</v>
      </c>
      <c r="E13" s="182">
        <v>0</v>
      </c>
      <c r="F13" s="182">
        <f>D13*E13</f>
        <v>0</v>
      </c>
      <c r="G13" s="182">
        <v>0</v>
      </c>
      <c r="H13" s="182">
        <f>D13*G13</f>
        <v>0</v>
      </c>
      <c r="I13" s="182">
        <f t="shared" si="0"/>
        <v>0</v>
      </c>
    </row>
    <row r="14" spans="2:9">
      <c r="B14" s="185" t="s">
        <v>5061</v>
      </c>
      <c r="C14" s="184" t="s">
        <v>396</v>
      </c>
      <c r="D14" s="183" t="s">
        <v>90</v>
      </c>
      <c r="E14" s="182">
        <v>0</v>
      </c>
      <c r="F14" s="182">
        <f t="shared" si="1"/>
        <v>0</v>
      </c>
      <c r="G14" s="182">
        <v>0</v>
      </c>
      <c r="H14" s="182">
        <f t="shared" si="2"/>
        <v>0</v>
      </c>
      <c r="I14" s="182">
        <f t="shared" si="0"/>
        <v>0</v>
      </c>
    </row>
    <row r="15" spans="2:9" ht="25.5">
      <c r="B15" s="185" t="s">
        <v>5051</v>
      </c>
      <c r="C15" s="184" t="s">
        <v>396</v>
      </c>
      <c r="D15" s="184">
        <v>7</v>
      </c>
      <c r="E15" s="182">
        <v>0</v>
      </c>
      <c r="F15" s="182">
        <f>D15*E15</f>
        <v>0</v>
      </c>
      <c r="G15" s="182">
        <v>0</v>
      </c>
      <c r="H15" s="182">
        <f>D15*G15</f>
        <v>0</v>
      </c>
      <c r="I15" s="182">
        <f t="shared" si="0"/>
        <v>0</v>
      </c>
    </row>
    <row r="16" spans="2:9">
      <c r="B16" s="185" t="s">
        <v>5062</v>
      </c>
      <c r="C16" s="184" t="s">
        <v>396</v>
      </c>
      <c r="D16" s="184">
        <v>2</v>
      </c>
      <c r="E16" s="182">
        <v>0</v>
      </c>
      <c r="F16" s="182">
        <f>D16*E16</f>
        <v>0</v>
      </c>
      <c r="G16" s="182">
        <v>0</v>
      </c>
      <c r="H16" s="182">
        <f>D16*G16</f>
        <v>0</v>
      </c>
      <c r="I16" s="182">
        <f t="shared" si="0"/>
        <v>0</v>
      </c>
    </row>
    <row r="17" spans="2:9">
      <c r="B17" s="185" t="s">
        <v>5015</v>
      </c>
      <c r="C17" s="184" t="s">
        <v>396</v>
      </c>
      <c r="D17" s="184">
        <v>5</v>
      </c>
      <c r="E17" s="182">
        <v>0</v>
      </c>
      <c r="F17" s="182">
        <f>D17*E17</f>
        <v>0</v>
      </c>
      <c r="G17" s="182">
        <v>0</v>
      </c>
      <c r="H17" s="182">
        <f>D17*G17</f>
        <v>0</v>
      </c>
      <c r="I17" s="182">
        <f t="shared" si="0"/>
        <v>0</v>
      </c>
    </row>
    <row r="18" spans="2:9">
      <c r="B18" s="185" t="s">
        <v>5065</v>
      </c>
      <c r="C18" s="184" t="s">
        <v>396</v>
      </c>
      <c r="D18" s="183" t="s">
        <v>81</v>
      </c>
      <c r="E18" s="182">
        <v>0</v>
      </c>
      <c r="F18" s="182">
        <f>D18*E18</f>
        <v>0</v>
      </c>
      <c r="G18" s="182">
        <v>0</v>
      </c>
      <c r="H18" s="182">
        <f>D18*G18</f>
        <v>0</v>
      </c>
      <c r="I18" s="182">
        <f t="shared" si="0"/>
        <v>0</v>
      </c>
    </row>
    <row r="19" spans="2:9">
      <c r="F19" s="174"/>
      <c r="G19" s="174"/>
      <c r="H19" s="174"/>
      <c r="I19" s="174"/>
    </row>
    <row r="20" spans="2:9">
      <c r="B20" s="173" t="s">
        <v>5005</v>
      </c>
      <c r="F20" s="174"/>
      <c r="G20" s="174"/>
      <c r="H20" s="174"/>
      <c r="I20" s="174"/>
    </row>
    <row r="21" spans="2:9">
      <c r="B21" s="185" t="s">
        <v>5004</v>
      </c>
      <c r="C21" s="184" t="s">
        <v>396</v>
      </c>
      <c r="D21" s="183" t="s">
        <v>1135</v>
      </c>
      <c r="E21" s="182">
        <v>0</v>
      </c>
      <c r="F21" s="182">
        <f t="shared" ref="F21:F31" si="3">D21*E21</f>
        <v>0</v>
      </c>
      <c r="G21" s="182">
        <v>0</v>
      </c>
      <c r="H21" s="182">
        <f t="shared" ref="H21:H31" si="4">D21*G21</f>
        <v>0</v>
      </c>
      <c r="I21" s="182">
        <f t="shared" ref="I21:I31" si="5">F21+H21</f>
        <v>0</v>
      </c>
    </row>
    <row r="22" spans="2:9">
      <c r="B22" s="185" t="s">
        <v>5003</v>
      </c>
      <c r="C22" s="184" t="s">
        <v>396</v>
      </c>
      <c r="D22" s="183" t="s">
        <v>353</v>
      </c>
      <c r="E22" s="182">
        <v>0</v>
      </c>
      <c r="F22" s="182">
        <f t="shared" si="3"/>
        <v>0</v>
      </c>
      <c r="G22" s="182">
        <v>0</v>
      </c>
      <c r="H22" s="182">
        <f t="shared" si="4"/>
        <v>0</v>
      </c>
      <c r="I22" s="182">
        <f t="shared" si="5"/>
        <v>0</v>
      </c>
    </row>
    <row r="23" spans="2:9">
      <c r="B23" s="185" t="s">
        <v>5002</v>
      </c>
      <c r="C23" s="184" t="s">
        <v>376</v>
      </c>
      <c r="D23" s="183" t="s">
        <v>1135</v>
      </c>
      <c r="E23" s="182">
        <v>0</v>
      </c>
      <c r="F23" s="182">
        <f t="shared" si="3"/>
        <v>0</v>
      </c>
      <c r="G23" s="182">
        <v>0</v>
      </c>
      <c r="H23" s="182">
        <f t="shared" si="4"/>
        <v>0</v>
      </c>
      <c r="I23" s="182">
        <f t="shared" si="5"/>
        <v>0</v>
      </c>
    </row>
    <row r="24" spans="2:9">
      <c r="B24" s="185" t="s">
        <v>5000</v>
      </c>
      <c r="C24" s="184" t="s">
        <v>396</v>
      </c>
      <c r="D24" s="183" t="s">
        <v>7</v>
      </c>
      <c r="E24" s="182">
        <v>0</v>
      </c>
      <c r="F24" s="182">
        <f t="shared" si="3"/>
        <v>0</v>
      </c>
      <c r="G24" s="182">
        <v>0</v>
      </c>
      <c r="H24" s="182">
        <f t="shared" si="4"/>
        <v>0</v>
      </c>
      <c r="I24" s="182">
        <f t="shared" si="5"/>
        <v>0</v>
      </c>
    </row>
    <row r="25" spans="2:9">
      <c r="B25" s="185" t="s">
        <v>4999</v>
      </c>
      <c r="C25" s="184" t="s">
        <v>396</v>
      </c>
      <c r="D25" s="183" t="s">
        <v>434</v>
      </c>
      <c r="E25" s="182">
        <v>0</v>
      </c>
      <c r="F25" s="182">
        <f t="shared" si="3"/>
        <v>0</v>
      </c>
      <c r="G25" s="182">
        <v>0</v>
      </c>
      <c r="H25" s="182">
        <f t="shared" si="4"/>
        <v>0</v>
      </c>
      <c r="I25" s="182">
        <f t="shared" si="5"/>
        <v>0</v>
      </c>
    </row>
    <row r="26" spans="2:9">
      <c r="B26" s="185" t="s">
        <v>4998</v>
      </c>
      <c r="C26" s="184" t="s">
        <v>396</v>
      </c>
      <c r="D26" s="183" t="s">
        <v>86</v>
      </c>
      <c r="E26" s="182">
        <v>0</v>
      </c>
      <c r="F26" s="182">
        <f t="shared" si="3"/>
        <v>0</v>
      </c>
      <c r="G26" s="182">
        <v>0</v>
      </c>
      <c r="H26" s="182">
        <f t="shared" si="4"/>
        <v>0</v>
      </c>
      <c r="I26" s="182">
        <f t="shared" si="5"/>
        <v>0</v>
      </c>
    </row>
    <row r="27" spans="2:9">
      <c r="B27" s="185" t="s">
        <v>4997</v>
      </c>
      <c r="C27" s="184" t="s">
        <v>396</v>
      </c>
      <c r="D27" s="183" t="s">
        <v>337</v>
      </c>
      <c r="E27" s="182">
        <v>0</v>
      </c>
      <c r="F27" s="182">
        <f t="shared" si="3"/>
        <v>0</v>
      </c>
      <c r="G27" s="182">
        <v>0</v>
      </c>
      <c r="H27" s="182">
        <f t="shared" si="4"/>
        <v>0</v>
      </c>
      <c r="I27" s="182">
        <f t="shared" si="5"/>
        <v>0</v>
      </c>
    </row>
    <row r="28" spans="2:9">
      <c r="B28" s="185" t="s">
        <v>4996</v>
      </c>
      <c r="C28" s="184" t="s">
        <v>396</v>
      </c>
      <c r="D28" s="183" t="s">
        <v>7</v>
      </c>
      <c r="E28" s="182">
        <v>0</v>
      </c>
      <c r="F28" s="182">
        <f t="shared" si="3"/>
        <v>0</v>
      </c>
      <c r="G28" s="182">
        <v>0</v>
      </c>
      <c r="H28" s="182">
        <f t="shared" si="4"/>
        <v>0</v>
      </c>
      <c r="I28" s="182">
        <f t="shared" si="5"/>
        <v>0</v>
      </c>
    </row>
    <row r="29" spans="2:9">
      <c r="B29" s="185" t="s">
        <v>4995</v>
      </c>
      <c r="C29" s="184" t="s">
        <v>396</v>
      </c>
      <c r="D29" s="183" t="s">
        <v>474</v>
      </c>
      <c r="E29" s="182">
        <v>0</v>
      </c>
      <c r="F29" s="182">
        <f t="shared" si="3"/>
        <v>0</v>
      </c>
      <c r="G29" s="182">
        <v>0</v>
      </c>
      <c r="H29" s="182">
        <f t="shared" si="4"/>
        <v>0</v>
      </c>
      <c r="I29" s="182">
        <f t="shared" si="5"/>
        <v>0</v>
      </c>
    </row>
    <row r="30" spans="2:9">
      <c r="B30" s="185" t="s">
        <v>4994</v>
      </c>
      <c r="C30" s="184" t="s">
        <v>396</v>
      </c>
      <c r="D30" s="183" t="s">
        <v>86</v>
      </c>
      <c r="E30" s="182">
        <v>0</v>
      </c>
      <c r="F30" s="182">
        <f t="shared" si="3"/>
        <v>0</v>
      </c>
      <c r="G30" s="182">
        <v>0</v>
      </c>
      <c r="H30" s="182">
        <f t="shared" si="4"/>
        <v>0</v>
      </c>
      <c r="I30" s="182">
        <f t="shared" si="5"/>
        <v>0</v>
      </c>
    </row>
    <row r="31" spans="2:9">
      <c r="B31" s="185" t="s">
        <v>4993</v>
      </c>
      <c r="C31" s="184" t="s">
        <v>376</v>
      </c>
      <c r="D31" s="183" t="s">
        <v>7</v>
      </c>
      <c r="E31" s="182">
        <v>0</v>
      </c>
      <c r="F31" s="182">
        <f t="shared" si="3"/>
        <v>0</v>
      </c>
      <c r="G31" s="182">
        <v>0</v>
      </c>
      <c r="H31" s="182">
        <f t="shared" si="4"/>
        <v>0</v>
      </c>
      <c r="I31" s="182">
        <f t="shared" si="5"/>
        <v>0</v>
      </c>
    </row>
    <row r="32" spans="2:9">
      <c r="F32" s="174"/>
      <c r="G32" s="174"/>
      <c r="H32" s="174"/>
      <c r="I32" s="174"/>
    </row>
    <row r="33" spans="2:10">
      <c r="B33" s="173" t="s">
        <v>110</v>
      </c>
      <c r="F33" s="174"/>
      <c r="G33" s="174"/>
      <c r="H33" s="174"/>
      <c r="I33" s="174"/>
    </row>
    <row r="34" spans="2:10">
      <c r="B34" s="185" t="s">
        <v>4991</v>
      </c>
      <c r="C34" s="184" t="s">
        <v>1454</v>
      </c>
      <c r="D34" s="183" t="s">
        <v>442</v>
      </c>
      <c r="E34" s="182">
        <v>0</v>
      </c>
      <c r="F34" s="182">
        <f t="shared" ref="F34:F39" si="6">D34*E34</f>
        <v>0</v>
      </c>
      <c r="G34" s="182">
        <v>0</v>
      </c>
      <c r="H34" s="182">
        <f t="shared" ref="H34:H39" si="7">D34*G34</f>
        <v>0</v>
      </c>
      <c r="I34" s="182">
        <f t="shared" ref="I34:I39" si="8">F34+H34</f>
        <v>0</v>
      </c>
    </row>
    <row r="35" spans="2:10">
      <c r="B35" s="185" t="s">
        <v>4990</v>
      </c>
      <c r="C35" s="184" t="s">
        <v>1454</v>
      </c>
      <c r="D35" s="183" t="s">
        <v>1174</v>
      </c>
      <c r="E35" s="182">
        <v>0</v>
      </c>
      <c r="F35" s="182">
        <f t="shared" si="6"/>
        <v>0</v>
      </c>
      <c r="G35" s="182">
        <v>0</v>
      </c>
      <c r="H35" s="182">
        <f t="shared" si="7"/>
        <v>0</v>
      </c>
      <c r="I35" s="182">
        <f t="shared" si="8"/>
        <v>0</v>
      </c>
    </row>
    <row r="36" spans="2:10">
      <c r="B36" s="185" t="s">
        <v>4989</v>
      </c>
      <c r="C36" s="184" t="s">
        <v>1454</v>
      </c>
      <c r="D36" s="183" t="s">
        <v>1198</v>
      </c>
      <c r="E36" s="182">
        <v>0</v>
      </c>
      <c r="F36" s="182">
        <f t="shared" si="6"/>
        <v>0</v>
      </c>
      <c r="G36" s="182">
        <v>0</v>
      </c>
      <c r="H36" s="182">
        <f t="shared" si="7"/>
        <v>0</v>
      </c>
      <c r="I36" s="182">
        <f t="shared" si="8"/>
        <v>0</v>
      </c>
    </row>
    <row r="37" spans="2:10">
      <c r="B37" s="185" t="s">
        <v>4988</v>
      </c>
      <c r="C37" s="184" t="s">
        <v>1454</v>
      </c>
      <c r="D37" s="183" t="s">
        <v>378</v>
      </c>
      <c r="E37" s="182">
        <v>0</v>
      </c>
      <c r="F37" s="182">
        <f>D37*E37</f>
        <v>0</v>
      </c>
      <c r="G37" s="182">
        <v>0</v>
      </c>
      <c r="H37" s="182">
        <f>D37*G37</f>
        <v>0</v>
      </c>
      <c r="I37" s="182">
        <f t="shared" si="8"/>
        <v>0</v>
      </c>
    </row>
    <row r="38" spans="2:10">
      <c r="B38" s="185" t="s">
        <v>4987</v>
      </c>
      <c r="C38" s="184" t="s">
        <v>1454</v>
      </c>
      <c r="D38" s="183" t="s">
        <v>1174</v>
      </c>
      <c r="E38" s="182">
        <v>0</v>
      </c>
      <c r="F38" s="182">
        <f t="shared" si="6"/>
        <v>0</v>
      </c>
      <c r="G38" s="182">
        <v>0</v>
      </c>
      <c r="H38" s="182">
        <f t="shared" si="7"/>
        <v>0</v>
      </c>
      <c r="I38" s="182">
        <f t="shared" si="8"/>
        <v>0</v>
      </c>
    </row>
    <row r="39" spans="2:10">
      <c r="B39" s="185" t="s">
        <v>4986</v>
      </c>
      <c r="C39" s="184" t="s">
        <v>1454</v>
      </c>
      <c r="D39" s="183" t="s">
        <v>442</v>
      </c>
      <c r="E39" s="182">
        <v>0</v>
      </c>
      <c r="F39" s="182">
        <f t="shared" si="6"/>
        <v>0</v>
      </c>
      <c r="G39" s="182">
        <v>0</v>
      </c>
      <c r="H39" s="182">
        <f t="shared" si="7"/>
        <v>0</v>
      </c>
      <c r="I39" s="182">
        <f t="shared" si="8"/>
        <v>0</v>
      </c>
    </row>
    <row r="40" spans="2:10" ht="13.5" thickBot="1">
      <c r="F40" s="174"/>
      <c r="G40" s="174"/>
      <c r="H40" s="174"/>
      <c r="I40" s="174"/>
    </row>
    <row r="41" spans="2:10" ht="16.5" thickBot="1">
      <c r="B41" s="181" t="s">
        <v>4985</v>
      </c>
      <c r="C41" s="180"/>
      <c r="D41" s="180"/>
      <c r="E41" s="180"/>
      <c r="F41" s="178">
        <f>SUM(F8:F39)</f>
        <v>0</v>
      </c>
      <c r="G41" s="179"/>
      <c r="H41" s="178">
        <f>SUM(H8:H39)</f>
        <v>0</v>
      </c>
      <c r="I41" s="178">
        <f>SUM(I8:I39)</f>
        <v>0</v>
      </c>
      <c r="J41" s="177"/>
    </row>
  </sheetData>
  <printOptions horizontalCentered="1"/>
  <pageMargins left="0.39370078740157483" right="0.39370078740157483" top="0.63" bottom="0.53" header="0.39370078740157483" footer="0.39370078740157483"/>
  <pageSetup paperSize="9" orientation="landscape" horizontalDpi="360" r:id="rId1"/>
  <headerFooter alignWithMargins="0">
    <oddFooter>&amp;R&amp;P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2:BM182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224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4035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4190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ROUND(J133,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ROUND((SUM(BE133:BE181)),  2)</f>
        <v>0</v>
      </c>
      <c r="G37" s="96"/>
      <c r="H37" s="96"/>
      <c r="I37" s="97">
        <v>0.2</v>
      </c>
      <c r="J37" s="95">
        <f>ROUND(((SUM(BE133:BE181))*I37),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ROUND((SUM(BF133:BF181)),  2)</f>
        <v>0</v>
      </c>
      <c r="G38" s="96"/>
      <c r="H38" s="96"/>
      <c r="I38" s="97">
        <v>0.2</v>
      </c>
      <c r="J38" s="95">
        <f>ROUND(((SUM(BF133:BF181))*I38),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ROUND((SUM(BG133:BG181)),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ROUND((SUM(BH133:BH181)),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ROUND((SUM(BI133:BI181)),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4035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SO.105_UK - Ústredné kúrenie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J133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8" customFormat="1" ht="24.95" hidden="1" customHeight="1">
      <c r="B103" s="110"/>
      <c r="D103" s="111" t="s">
        <v>292</v>
      </c>
      <c r="E103" s="112"/>
      <c r="F103" s="112"/>
      <c r="G103" s="112"/>
      <c r="H103" s="112"/>
      <c r="I103" s="112"/>
      <c r="J103" s="113">
        <f>J141</f>
        <v>0</v>
      </c>
      <c r="L103" s="110"/>
    </row>
    <row r="104" spans="2:47" s="9" customFormat="1" ht="19.899999999999999" hidden="1" customHeight="1">
      <c r="B104" s="114"/>
      <c r="D104" s="115" t="s">
        <v>1471</v>
      </c>
      <c r="E104" s="116"/>
      <c r="F104" s="116"/>
      <c r="G104" s="116"/>
      <c r="H104" s="116"/>
      <c r="I104" s="116"/>
      <c r="J104" s="117">
        <f>J142</f>
        <v>0</v>
      </c>
      <c r="L104" s="114"/>
    </row>
    <row r="105" spans="2:47" s="9" customFormat="1" ht="19.899999999999999" hidden="1" customHeight="1">
      <c r="B105" s="114"/>
      <c r="D105" s="115" t="s">
        <v>3452</v>
      </c>
      <c r="E105" s="116"/>
      <c r="F105" s="116"/>
      <c r="G105" s="116"/>
      <c r="H105" s="116"/>
      <c r="I105" s="116"/>
      <c r="J105" s="117">
        <f>J152</f>
        <v>0</v>
      </c>
      <c r="L105" s="114"/>
    </row>
    <row r="106" spans="2:47" s="9" customFormat="1" ht="19.899999999999999" hidden="1" customHeight="1">
      <c r="B106" s="114"/>
      <c r="D106" s="115" t="s">
        <v>1473</v>
      </c>
      <c r="E106" s="116"/>
      <c r="F106" s="116"/>
      <c r="G106" s="116"/>
      <c r="H106" s="116"/>
      <c r="I106" s="116"/>
      <c r="J106" s="117">
        <f>J161</f>
        <v>0</v>
      </c>
      <c r="L106" s="114"/>
    </row>
    <row r="107" spans="2:47" s="8" customFormat="1" ht="24.95" hidden="1" customHeight="1">
      <c r="B107" s="110"/>
      <c r="D107" s="111" t="s">
        <v>1462</v>
      </c>
      <c r="E107" s="112"/>
      <c r="F107" s="112"/>
      <c r="G107" s="112"/>
      <c r="H107" s="112"/>
      <c r="I107" s="112"/>
      <c r="J107" s="113">
        <f>J171</f>
        <v>0</v>
      </c>
      <c r="L107" s="110"/>
    </row>
    <row r="108" spans="2:47" s="9" customFormat="1" ht="19.899999999999999" hidden="1" customHeight="1">
      <c r="B108" s="114"/>
      <c r="D108" s="115" t="s">
        <v>1474</v>
      </c>
      <c r="E108" s="116"/>
      <c r="F108" s="116"/>
      <c r="G108" s="116"/>
      <c r="H108" s="116"/>
      <c r="I108" s="116"/>
      <c r="J108" s="117">
        <f>J172</f>
        <v>0</v>
      </c>
      <c r="L108" s="114"/>
    </row>
    <row r="109" spans="2:47" s="8" customFormat="1" ht="24.95" hidden="1" customHeight="1">
      <c r="B109" s="110"/>
      <c r="D109" s="111" t="s">
        <v>1225</v>
      </c>
      <c r="E109" s="112"/>
      <c r="F109" s="112"/>
      <c r="G109" s="112"/>
      <c r="H109" s="112"/>
      <c r="I109" s="112"/>
      <c r="J109" s="113">
        <f>J180</f>
        <v>0</v>
      </c>
      <c r="L109" s="110"/>
    </row>
    <row r="110" spans="2:47" s="1" customFormat="1" ht="21.75" hidden="1" customHeight="1">
      <c r="B110" s="28"/>
      <c r="L110" s="28"/>
    </row>
    <row r="111" spans="2:47" s="1" customFormat="1" ht="6.95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47" hidden="1"/>
    <row r="113" spans="2:12" hidden="1"/>
    <row r="114" spans="2:12" hidden="1"/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>
      <c r="B116" s="28"/>
      <c r="C116" s="17" t="s">
        <v>300</v>
      </c>
      <c r="L116" s="28"/>
    </row>
    <row r="117" spans="2:12" s="1" customFormat="1" ht="6.95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301" t="str">
        <f>E7</f>
        <v>Rozšírenie kapacít MŠ Oštepová 1, Košice</v>
      </c>
      <c r="F119" s="302"/>
      <c r="G119" s="302"/>
      <c r="H119" s="302"/>
      <c r="L119" s="28"/>
    </row>
    <row r="120" spans="2:12" ht="12" customHeight="1">
      <c r="B120" s="16"/>
      <c r="C120" s="23" t="s">
        <v>277</v>
      </c>
      <c r="L120" s="16"/>
    </row>
    <row r="121" spans="2:12" ht="16.5" customHeight="1">
      <c r="B121" s="16"/>
      <c r="E121" s="301" t="s">
        <v>278</v>
      </c>
      <c r="F121" s="265"/>
      <c r="G121" s="265"/>
      <c r="H121" s="265"/>
      <c r="L121" s="16"/>
    </row>
    <row r="122" spans="2:12" ht="12" customHeight="1">
      <c r="B122" s="16"/>
      <c r="C122" s="23" t="s">
        <v>279</v>
      </c>
      <c r="L122" s="16"/>
    </row>
    <row r="123" spans="2:12" s="1" customFormat="1" ht="16.5" customHeight="1">
      <c r="B123" s="28"/>
      <c r="E123" s="271" t="s">
        <v>4035</v>
      </c>
      <c r="F123" s="303"/>
      <c r="G123" s="303"/>
      <c r="H123" s="303"/>
      <c r="L123" s="28"/>
    </row>
    <row r="124" spans="2:12" s="1" customFormat="1" ht="12" customHeight="1">
      <c r="B124" s="28"/>
      <c r="C124" s="23" t="s">
        <v>1460</v>
      </c>
      <c r="L124" s="28"/>
    </row>
    <row r="125" spans="2:12" s="1" customFormat="1" ht="16.5" customHeight="1">
      <c r="B125" s="28"/>
      <c r="E125" s="289" t="str">
        <f>E13</f>
        <v>SO.105_UK - Ústredné kúrenie</v>
      </c>
      <c r="F125" s="303"/>
      <c r="G125" s="303"/>
      <c r="H125" s="303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Oštepová 1, Košice</v>
      </c>
      <c r="I127" s="23" t="s">
        <v>21</v>
      </c>
      <c r="J127" s="51" t="str">
        <f>IF(J16="","",J16)</f>
        <v>15. 6. 2022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E19</f>
        <v>Mesto Košice</v>
      </c>
      <c r="I129" s="23" t="s">
        <v>29</v>
      </c>
      <c r="J129" s="26" t="str">
        <f>E25</f>
        <v xml:space="preserve"> </v>
      </c>
      <c r="L129" s="28"/>
    </row>
    <row r="130" spans="2:65" s="1" customFormat="1" ht="15.2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 xml:space="preserve"> 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301</v>
      </c>
      <c r="D132" s="120" t="s">
        <v>59</v>
      </c>
      <c r="E132" s="120" t="s">
        <v>55</v>
      </c>
      <c r="F132" s="120" t="s">
        <v>56</v>
      </c>
      <c r="G132" s="120" t="s">
        <v>302</v>
      </c>
      <c r="H132" s="120" t="s">
        <v>303</v>
      </c>
      <c r="I132" s="120" t="s">
        <v>304</v>
      </c>
      <c r="J132" s="121" t="s">
        <v>285</v>
      </c>
      <c r="K132" s="122" t="s">
        <v>305</v>
      </c>
      <c r="L132" s="118"/>
      <c r="M132" s="58" t="s">
        <v>1</v>
      </c>
      <c r="N132" s="59" t="s">
        <v>38</v>
      </c>
      <c r="O132" s="59" t="s">
        <v>306</v>
      </c>
      <c r="P132" s="59" t="s">
        <v>307</v>
      </c>
      <c r="Q132" s="59" t="s">
        <v>308</v>
      </c>
      <c r="R132" s="59" t="s">
        <v>309</v>
      </c>
      <c r="S132" s="59" t="s">
        <v>310</v>
      </c>
      <c r="T132" s="60" t="s">
        <v>311</v>
      </c>
    </row>
    <row r="133" spans="2:65" s="1" customFormat="1" ht="22.9" customHeight="1">
      <c r="B133" s="28"/>
      <c r="C133" s="63" t="s">
        <v>286</v>
      </c>
      <c r="J133" s="123">
        <f>BK133</f>
        <v>0</v>
      </c>
      <c r="L133" s="28"/>
      <c r="M133" s="61"/>
      <c r="N133" s="52"/>
      <c r="O133" s="52"/>
      <c r="P133" s="124">
        <f>P134+P141+P171+P180</f>
        <v>0</v>
      </c>
      <c r="Q133" s="52"/>
      <c r="R133" s="124">
        <f>R134+R141+R171+R180</f>
        <v>0</v>
      </c>
      <c r="S133" s="52"/>
      <c r="T133" s="125">
        <f>T134+T141+T171+T180</f>
        <v>0</v>
      </c>
      <c r="AT133" s="13" t="s">
        <v>73</v>
      </c>
      <c r="AU133" s="13" t="s">
        <v>287</v>
      </c>
      <c r="BK133" s="126">
        <f>BK134+BK141+BK171+BK180</f>
        <v>0</v>
      </c>
    </row>
    <row r="134" spans="2:65" s="11" customFormat="1" ht="25.9" customHeight="1">
      <c r="B134" s="127"/>
      <c r="D134" s="128" t="s">
        <v>73</v>
      </c>
      <c r="E134" s="129" t="s">
        <v>312</v>
      </c>
      <c r="F134" s="129" t="s">
        <v>313</v>
      </c>
      <c r="I134" s="130"/>
      <c r="J134" s="131">
        <f>BK134</f>
        <v>0</v>
      </c>
      <c r="L134" s="127"/>
      <c r="M134" s="132"/>
      <c r="P134" s="133">
        <f>P135</f>
        <v>0</v>
      </c>
      <c r="R134" s="133">
        <f>R135</f>
        <v>0</v>
      </c>
      <c r="T134" s="134">
        <f>T135</f>
        <v>0</v>
      </c>
      <c r="AR134" s="128" t="s">
        <v>81</v>
      </c>
      <c r="AT134" s="135" t="s">
        <v>73</v>
      </c>
      <c r="AU134" s="135" t="s">
        <v>74</v>
      </c>
      <c r="AY134" s="128" t="s">
        <v>314</v>
      </c>
      <c r="BK134" s="136">
        <f>BK135</f>
        <v>0</v>
      </c>
    </row>
    <row r="135" spans="2:65" s="11" customFormat="1" ht="22.9" customHeight="1">
      <c r="B135" s="127"/>
      <c r="D135" s="128" t="s">
        <v>73</v>
      </c>
      <c r="E135" s="137" t="s">
        <v>335</v>
      </c>
      <c r="F135" s="137" t="s">
        <v>336</v>
      </c>
      <c r="I135" s="130"/>
      <c r="J135" s="138">
        <f>BK135</f>
        <v>0</v>
      </c>
      <c r="L135" s="127"/>
      <c r="M135" s="132"/>
      <c r="P135" s="133">
        <f>SUM(P136:P140)</f>
        <v>0</v>
      </c>
      <c r="R135" s="133">
        <f>SUM(R136:R140)</f>
        <v>0</v>
      </c>
      <c r="T135" s="134">
        <f>SUM(T136:T140)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SUM(BK136:BK140)</f>
        <v>0</v>
      </c>
    </row>
    <row r="136" spans="2:65" s="1" customFormat="1" ht="24.2" customHeight="1">
      <c r="B136" s="28"/>
      <c r="C136" s="139" t="s">
        <v>81</v>
      </c>
      <c r="D136" s="139" t="s">
        <v>316</v>
      </c>
      <c r="E136" s="140" t="s">
        <v>1475</v>
      </c>
      <c r="F136" s="141" t="s">
        <v>1476</v>
      </c>
      <c r="G136" s="142" t="s">
        <v>1477</v>
      </c>
      <c r="H136" s="143">
        <v>50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4191</v>
      </c>
    </row>
    <row r="137" spans="2:65" s="1" customFormat="1" ht="24.2" customHeight="1">
      <c r="B137" s="28"/>
      <c r="C137" s="139" t="s">
        <v>86</v>
      </c>
      <c r="D137" s="139" t="s">
        <v>316</v>
      </c>
      <c r="E137" s="140" t="s">
        <v>1482</v>
      </c>
      <c r="F137" s="141" t="s">
        <v>476</v>
      </c>
      <c r="G137" s="142" t="s">
        <v>333</v>
      </c>
      <c r="H137" s="143">
        <v>2E-3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0</v>
      </c>
      <c r="R137" s="149">
        <f>Q137*H137</f>
        <v>0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4192</v>
      </c>
    </row>
    <row r="138" spans="2:65" s="1" customFormat="1" ht="21.75" customHeight="1">
      <c r="B138" s="28"/>
      <c r="C138" s="139" t="s">
        <v>90</v>
      </c>
      <c r="D138" s="139" t="s">
        <v>316</v>
      </c>
      <c r="E138" s="140" t="s">
        <v>479</v>
      </c>
      <c r="F138" s="141" t="s">
        <v>480</v>
      </c>
      <c r="G138" s="142" t="s">
        <v>333</v>
      </c>
      <c r="H138" s="143">
        <v>2E-3</v>
      </c>
      <c r="I138" s="144"/>
      <c r="J138" s="145">
        <f>ROUND(I138*H138,2)</f>
        <v>0</v>
      </c>
      <c r="K138" s="146"/>
      <c r="L138" s="28"/>
      <c r="M138" s="147" t="s">
        <v>1</v>
      </c>
      <c r="N138" s="148" t="s">
        <v>40</v>
      </c>
      <c r="P138" s="149">
        <f>O138*H138</f>
        <v>0</v>
      </c>
      <c r="Q138" s="149">
        <v>0</v>
      </c>
      <c r="R138" s="149">
        <f>Q138*H138</f>
        <v>0</v>
      </c>
      <c r="S138" s="149">
        <v>0</v>
      </c>
      <c r="T138" s="150">
        <f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4193</v>
      </c>
    </row>
    <row r="139" spans="2:65" s="1" customFormat="1" ht="24.2" customHeight="1">
      <c r="B139" s="28"/>
      <c r="C139" s="139" t="s">
        <v>95</v>
      </c>
      <c r="D139" s="139" t="s">
        <v>316</v>
      </c>
      <c r="E139" s="140" t="s">
        <v>483</v>
      </c>
      <c r="F139" s="141" t="s">
        <v>484</v>
      </c>
      <c r="G139" s="142" t="s">
        <v>333</v>
      </c>
      <c r="H139" s="143">
        <v>0.02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4194</v>
      </c>
    </row>
    <row r="140" spans="2:65" s="1" customFormat="1" ht="24.2" customHeight="1">
      <c r="B140" s="28"/>
      <c r="C140" s="139" t="s">
        <v>330</v>
      </c>
      <c r="D140" s="139" t="s">
        <v>316</v>
      </c>
      <c r="E140" s="140" t="s">
        <v>3918</v>
      </c>
      <c r="F140" s="141" t="s">
        <v>496</v>
      </c>
      <c r="G140" s="142" t="s">
        <v>333</v>
      </c>
      <c r="H140" s="143">
        <v>2E-3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4195</v>
      </c>
    </row>
    <row r="141" spans="2:65" s="11" customFormat="1" ht="25.9" customHeight="1">
      <c r="B141" s="127"/>
      <c r="D141" s="128" t="s">
        <v>73</v>
      </c>
      <c r="E141" s="129" t="s">
        <v>508</v>
      </c>
      <c r="F141" s="129" t="s">
        <v>509</v>
      </c>
      <c r="I141" s="130"/>
      <c r="J141" s="131">
        <f>BK141</f>
        <v>0</v>
      </c>
      <c r="L141" s="127"/>
      <c r="M141" s="132"/>
      <c r="P141" s="133">
        <f>P142+P152+P161</f>
        <v>0</v>
      </c>
      <c r="R141" s="133">
        <f>R142+R152+R161</f>
        <v>0</v>
      </c>
      <c r="T141" s="134">
        <f>T142+T152+T161</f>
        <v>0</v>
      </c>
      <c r="AR141" s="128" t="s">
        <v>86</v>
      </c>
      <c r="AT141" s="135" t="s">
        <v>73</v>
      </c>
      <c r="AU141" s="135" t="s">
        <v>74</v>
      </c>
      <c r="AY141" s="128" t="s">
        <v>314</v>
      </c>
      <c r="BK141" s="136">
        <f>BK142+BK152+BK161</f>
        <v>0</v>
      </c>
    </row>
    <row r="142" spans="2:65" s="11" customFormat="1" ht="22.9" customHeight="1">
      <c r="B142" s="127"/>
      <c r="D142" s="128" t="s">
        <v>73</v>
      </c>
      <c r="E142" s="137" t="s">
        <v>1502</v>
      </c>
      <c r="F142" s="137" t="s">
        <v>1503</v>
      </c>
      <c r="I142" s="130"/>
      <c r="J142" s="138">
        <f>BK142</f>
        <v>0</v>
      </c>
      <c r="L142" s="127"/>
      <c r="M142" s="132"/>
      <c r="P142" s="133">
        <f>SUM(P143:P151)</f>
        <v>0</v>
      </c>
      <c r="R142" s="133">
        <f>SUM(R143:R151)</f>
        <v>0</v>
      </c>
      <c r="T142" s="134">
        <f>SUM(T143:T151)</f>
        <v>0</v>
      </c>
      <c r="AR142" s="128" t="s">
        <v>86</v>
      </c>
      <c r="AT142" s="135" t="s">
        <v>73</v>
      </c>
      <c r="AU142" s="135" t="s">
        <v>81</v>
      </c>
      <c r="AY142" s="128" t="s">
        <v>314</v>
      </c>
      <c r="BK142" s="136">
        <f>SUM(BK143:BK151)</f>
        <v>0</v>
      </c>
    </row>
    <row r="143" spans="2:65" s="1" customFormat="1" ht="24.2" customHeight="1">
      <c r="B143" s="28"/>
      <c r="C143" s="139" t="s">
        <v>337</v>
      </c>
      <c r="D143" s="139" t="s">
        <v>316</v>
      </c>
      <c r="E143" s="140" t="s">
        <v>3461</v>
      </c>
      <c r="F143" s="141" t="s">
        <v>3462</v>
      </c>
      <c r="G143" s="142" t="s">
        <v>376</v>
      </c>
      <c r="H143" s="143">
        <v>20</v>
      </c>
      <c r="I143" s="144"/>
      <c r="J143" s="145">
        <f t="shared" ref="J143:J151" si="0">ROUND(I143*H143,2)</f>
        <v>0</v>
      </c>
      <c r="K143" s="146"/>
      <c r="L143" s="28"/>
      <c r="M143" s="147" t="s">
        <v>1</v>
      </c>
      <c r="N143" s="148" t="s">
        <v>40</v>
      </c>
      <c r="P143" s="149">
        <f t="shared" ref="P143:P151" si="1">O143*H143</f>
        <v>0</v>
      </c>
      <c r="Q143" s="149">
        <v>0</v>
      </c>
      <c r="R143" s="149">
        <f t="shared" ref="R143:R151" si="2">Q143*H143</f>
        <v>0</v>
      </c>
      <c r="S143" s="149">
        <v>0</v>
      </c>
      <c r="T143" s="150">
        <f t="shared" ref="T143:T151" si="3">S143*H143</f>
        <v>0</v>
      </c>
      <c r="AR143" s="151" t="s">
        <v>378</v>
      </c>
      <c r="AT143" s="151" t="s">
        <v>316</v>
      </c>
      <c r="AU143" s="151" t="s">
        <v>86</v>
      </c>
      <c r="AY143" s="13" t="s">
        <v>314</v>
      </c>
      <c r="BE143" s="152">
        <f t="shared" ref="BE143:BE151" si="4">IF(N143="základná",J143,0)</f>
        <v>0</v>
      </c>
      <c r="BF143" s="152">
        <f t="shared" ref="BF143:BF151" si="5">IF(N143="znížená",J143,0)</f>
        <v>0</v>
      </c>
      <c r="BG143" s="152">
        <f t="shared" ref="BG143:BG151" si="6">IF(N143="zákl. prenesená",J143,0)</f>
        <v>0</v>
      </c>
      <c r="BH143" s="152">
        <f t="shared" ref="BH143:BH151" si="7">IF(N143="zníž. prenesená",J143,0)</f>
        <v>0</v>
      </c>
      <c r="BI143" s="152">
        <f t="shared" ref="BI143:BI151" si="8">IF(N143="nulová",J143,0)</f>
        <v>0</v>
      </c>
      <c r="BJ143" s="13" t="s">
        <v>86</v>
      </c>
      <c r="BK143" s="152">
        <f t="shared" ref="BK143:BK151" si="9">ROUND(I143*H143,2)</f>
        <v>0</v>
      </c>
      <c r="BL143" s="13" t="s">
        <v>378</v>
      </c>
      <c r="BM143" s="151" t="s">
        <v>4196</v>
      </c>
    </row>
    <row r="144" spans="2:65" s="1" customFormat="1" ht="24.2" customHeight="1">
      <c r="B144" s="28"/>
      <c r="C144" s="139" t="s">
        <v>342</v>
      </c>
      <c r="D144" s="139" t="s">
        <v>316</v>
      </c>
      <c r="E144" s="140" t="s">
        <v>3921</v>
      </c>
      <c r="F144" s="141" t="s">
        <v>3465</v>
      </c>
      <c r="G144" s="142" t="s">
        <v>376</v>
      </c>
      <c r="H144" s="143">
        <v>40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378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4197</v>
      </c>
    </row>
    <row r="145" spans="2:65" s="1" customFormat="1" ht="24.2" customHeight="1">
      <c r="B145" s="28"/>
      <c r="C145" s="139" t="s">
        <v>346</v>
      </c>
      <c r="D145" s="139" t="s">
        <v>316</v>
      </c>
      <c r="E145" s="140" t="s">
        <v>3489</v>
      </c>
      <c r="F145" s="141" t="s">
        <v>1517</v>
      </c>
      <c r="G145" s="142" t="s">
        <v>376</v>
      </c>
      <c r="H145" s="143">
        <v>60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4198</v>
      </c>
    </row>
    <row r="146" spans="2:65" s="1" customFormat="1" ht="16.5" customHeight="1">
      <c r="B146" s="28"/>
      <c r="C146" s="139" t="s">
        <v>335</v>
      </c>
      <c r="D146" s="139" t="s">
        <v>316</v>
      </c>
      <c r="E146" s="140" t="s">
        <v>1537</v>
      </c>
      <c r="F146" s="141" t="s">
        <v>3926</v>
      </c>
      <c r="G146" s="142" t="s">
        <v>1497</v>
      </c>
      <c r="H146" s="171"/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4199</v>
      </c>
    </row>
    <row r="147" spans="2:65" s="1" customFormat="1" ht="21.75" customHeight="1">
      <c r="B147" s="28"/>
      <c r="C147" s="139" t="s">
        <v>353</v>
      </c>
      <c r="D147" s="139" t="s">
        <v>316</v>
      </c>
      <c r="E147" s="140" t="s">
        <v>4200</v>
      </c>
      <c r="F147" s="141" t="s">
        <v>4201</v>
      </c>
      <c r="G147" s="142" t="s">
        <v>396</v>
      </c>
      <c r="H147" s="143">
        <v>2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4202</v>
      </c>
    </row>
    <row r="148" spans="2:65" s="1" customFormat="1" ht="21.75" customHeight="1">
      <c r="B148" s="28"/>
      <c r="C148" s="139" t="s">
        <v>357</v>
      </c>
      <c r="D148" s="139" t="s">
        <v>316</v>
      </c>
      <c r="E148" s="140" t="s">
        <v>4203</v>
      </c>
      <c r="F148" s="141" t="s">
        <v>4204</v>
      </c>
      <c r="G148" s="142" t="s">
        <v>396</v>
      </c>
      <c r="H148" s="143">
        <v>4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378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378</v>
      </c>
      <c r="BM148" s="151" t="s">
        <v>4205</v>
      </c>
    </row>
    <row r="149" spans="2:65" s="1" customFormat="1" ht="16.5" customHeight="1">
      <c r="B149" s="28"/>
      <c r="C149" s="139" t="s">
        <v>361</v>
      </c>
      <c r="D149" s="139" t="s">
        <v>316</v>
      </c>
      <c r="E149" s="140" t="s">
        <v>3494</v>
      </c>
      <c r="F149" s="141" t="s">
        <v>3495</v>
      </c>
      <c r="G149" s="142" t="s">
        <v>396</v>
      </c>
      <c r="H149" s="143">
        <v>6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0</v>
      </c>
      <c r="T149" s="150">
        <f t="shared" si="3"/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378</v>
      </c>
      <c r="BM149" s="151" t="s">
        <v>4206</v>
      </c>
    </row>
    <row r="150" spans="2:65" s="1" customFormat="1" ht="24.2" customHeight="1">
      <c r="B150" s="28"/>
      <c r="C150" s="139" t="s">
        <v>365</v>
      </c>
      <c r="D150" s="139" t="s">
        <v>316</v>
      </c>
      <c r="E150" s="140" t="s">
        <v>1543</v>
      </c>
      <c r="F150" s="141" t="s">
        <v>1544</v>
      </c>
      <c r="G150" s="142" t="s">
        <v>1497</v>
      </c>
      <c r="H150" s="171"/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378</v>
      </c>
      <c r="BM150" s="151" t="s">
        <v>4207</v>
      </c>
    </row>
    <row r="151" spans="2:65" s="1" customFormat="1" ht="24.2" customHeight="1">
      <c r="B151" s="28"/>
      <c r="C151" s="139" t="s">
        <v>369</v>
      </c>
      <c r="D151" s="139" t="s">
        <v>316</v>
      </c>
      <c r="E151" s="140" t="s">
        <v>1546</v>
      </c>
      <c r="F151" s="141" t="s">
        <v>1547</v>
      </c>
      <c r="G151" s="142" t="s">
        <v>1497</v>
      </c>
      <c r="H151" s="171"/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0</v>
      </c>
      <c r="T151" s="150">
        <f t="shared" si="3"/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378</v>
      </c>
      <c r="BM151" s="151" t="s">
        <v>4208</v>
      </c>
    </row>
    <row r="152" spans="2:65" s="11" customFormat="1" ht="22.9" customHeight="1">
      <c r="B152" s="127"/>
      <c r="D152" s="128" t="s">
        <v>73</v>
      </c>
      <c r="E152" s="137" t="s">
        <v>1549</v>
      </c>
      <c r="F152" s="137" t="s">
        <v>3505</v>
      </c>
      <c r="I152" s="130"/>
      <c r="J152" s="138">
        <f>BK152</f>
        <v>0</v>
      </c>
      <c r="L152" s="127"/>
      <c r="M152" s="132"/>
      <c r="P152" s="133">
        <f>SUM(P153:P160)</f>
        <v>0</v>
      </c>
      <c r="R152" s="133">
        <f>SUM(R153:R160)</f>
        <v>0</v>
      </c>
      <c r="T152" s="134">
        <f>SUM(T153:T160)</f>
        <v>0</v>
      </c>
      <c r="AR152" s="128" t="s">
        <v>86</v>
      </c>
      <c r="AT152" s="135" t="s">
        <v>73</v>
      </c>
      <c r="AU152" s="135" t="s">
        <v>81</v>
      </c>
      <c r="AY152" s="128" t="s">
        <v>314</v>
      </c>
      <c r="BK152" s="136">
        <f>SUM(BK153:BK160)</f>
        <v>0</v>
      </c>
    </row>
    <row r="153" spans="2:65" s="1" customFormat="1" ht="16.5" customHeight="1">
      <c r="B153" s="28"/>
      <c r="C153" s="139" t="s">
        <v>373</v>
      </c>
      <c r="D153" s="139" t="s">
        <v>316</v>
      </c>
      <c r="E153" s="140" t="s">
        <v>1554</v>
      </c>
      <c r="F153" s="141" t="s">
        <v>1555</v>
      </c>
      <c r="G153" s="142" t="s">
        <v>396</v>
      </c>
      <c r="H153" s="143">
        <v>12</v>
      </c>
      <c r="I153" s="144"/>
      <c r="J153" s="145">
        <f t="shared" ref="J153:J160" si="10">ROUND(I153*H153,2)</f>
        <v>0</v>
      </c>
      <c r="K153" s="146"/>
      <c r="L153" s="28"/>
      <c r="M153" s="147" t="s">
        <v>1</v>
      </c>
      <c r="N153" s="148" t="s">
        <v>40</v>
      </c>
      <c r="P153" s="149">
        <f t="shared" ref="P153:P160" si="11">O153*H153</f>
        <v>0</v>
      </c>
      <c r="Q153" s="149">
        <v>0</v>
      </c>
      <c r="R153" s="149">
        <f t="shared" ref="R153:R160" si="12">Q153*H153</f>
        <v>0</v>
      </c>
      <c r="S153" s="149">
        <v>0</v>
      </c>
      <c r="T153" s="150">
        <f t="shared" ref="T153:T160" si="13">S153*H153</f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ref="BE153:BE160" si="14">IF(N153="základná",J153,0)</f>
        <v>0</v>
      </c>
      <c r="BF153" s="152">
        <f t="shared" ref="BF153:BF160" si="15">IF(N153="znížená",J153,0)</f>
        <v>0</v>
      </c>
      <c r="BG153" s="152">
        <f t="shared" ref="BG153:BG160" si="16">IF(N153="zákl. prenesená",J153,0)</f>
        <v>0</v>
      </c>
      <c r="BH153" s="152">
        <f t="shared" ref="BH153:BH160" si="17">IF(N153="zníž. prenesená",J153,0)</f>
        <v>0</v>
      </c>
      <c r="BI153" s="152">
        <f t="shared" ref="BI153:BI160" si="18">IF(N153="nulová",J153,0)</f>
        <v>0</v>
      </c>
      <c r="BJ153" s="13" t="s">
        <v>86</v>
      </c>
      <c r="BK153" s="152">
        <f t="shared" ref="BK153:BK160" si="19">ROUND(I153*H153,2)</f>
        <v>0</v>
      </c>
      <c r="BL153" s="13" t="s">
        <v>378</v>
      </c>
      <c r="BM153" s="151" t="s">
        <v>4209</v>
      </c>
    </row>
    <row r="154" spans="2:65" s="1" customFormat="1" ht="16.5" customHeight="1">
      <c r="B154" s="28"/>
      <c r="C154" s="158" t="s">
        <v>378</v>
      </c>
      <c r="D154" s="158" t="s">
        <v>644</v>
      </c>
      <c r="E154" s="159" t="s">
        <v>1557</v>
      </c>
      <c r="F154" s="160" t="s">
        <v>1558</v>
      </c>
      <c r="G154" s="161" t="s">
        <v>396</v>
      </c>
      <c r="H154" s="162">
        <v>6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442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4210</v>
      </c>
    </row>
    <row r="155" spans="2:65" s="1" customFormat="1" ht="16.5" customHeight="1">
      <c r="B155" s="28"/>
      <c r="C155" s="158" t="s">
        <v>382</v>
      </c>
      <c r="D155" s="158" t="s">
        <v>644</v>
      </c>
      <c r="E155" s="159" t="s">
        <v>1560</v>
      </c>
      <c r="F155" s="160" t="s">
        <v>1561</v>
      </c>
      <c r="G155" s="161" t="s">
        <v>396</v>
      </c>
      <c r="H155" s="162">
        <v>6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442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4211</v>
      </c>
    </row>
    <row r="156" spans="2:65" s="1" customFormat="1" ht="21.75" customHeight="1">
      <c r="B156" s="28"/>
      <c r="C156" s="139" t="s">
        <v>386</v>
      </c>
      <c r="D156" s="139" t="s">
        <v>316</v>
      </c>
      <c r="E156" s="140" t="s">
        <v>1578</v>
      </c>
      <c r="F156" s="141" t="s">
        <v>1579</v>
      </c>
      <c r="G156" s="142" t="s">
        <v>1580</v>
      </c>
      <c r="H156" s="143">
        <v>6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4212</v>
      </c>
    </row>
    <row r="157" spans="2:65" s="1" customFormat="1" ht="55.5" customHeight="1">
      <c r="B157" s="28"/>
      <c r="C157" s="158" t="s">
        <v>390</v>
      </c>
      <c r="D157" s="158" t="s">
        <v>644</v>
      </c>
      <c r="E157" s="159" t="s">
        <v>1582</v>
      </c>
      <c r="F157" s="160" t="s">
        <v>1583</v>
      </c>
      <c r="G157" s="161" t="s">
        <v>396</v>
      </c>
      <c r="H157" s="162">
        <v>6</v>
      </c>
      <c r="I157" s="163"/>
      <c r="J157" s="164">
        <f t="shared" si="10"/>
        <v>0</v>
      </c>
      <c r="K157" s="165"/>
      <c r="L157" s="166"/>
      <c r="M157" s="167" t="s">
        <v>1</v>
      </c>
      <c r="N157" s="16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442</v>
      </c>
      <c r="AT157" s="151" t="s">
        <v>644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378</v>
      </c>
      <c r="BM157" s="151" t="s">
        <v>4213</v>
      </c>
    </row>
    <row r="158" spans="2:65" s="1" customFormat="1" ht="21.75" customHeight="1">
      <c r="B158" s="28"/>
      <c r="C158" s="139" t="s">
        <v>7</v>
      </c>
      <c r="D158" s="139" t="s">
        <v>316</v>
      </c>
      <c r="E158" s="140" t="s">
        <v>1585</v>
      </c>
      <c r="F158" s="141" t="s">
        <v>1586</v>
      </c>
      <c r="G158" s="142" t="s">
        <v>1497</v>
      </c>
      <c r="H158" s="171"/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378</v>
      </c>
      <c r="BM158" s="151" t="s">
        <v>4214</v>
      </c>
    </row>
    <row r="159" spans="2:65" s="1" customFormat="1" ht="24.2" customHeight="1">
      <c r="B159" s="28"/>
      <c r="C159" s="139" t="s">
        <v>398</v>
      </c>
      <c r="D159" s="139" t="s">
        <v>316</v>
      </c>
      <c r="E159" s="140" t="s">
        <v>1588</v>
      </c>
      <c r="F159" s="141" t="s">
        <v>1589</v>
      </c>
      <c r="G159" s="142" t="s">
        <v>1497</v>
      </c>
      <c r="H159" s="171"/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378</v>
      </c>
      <c r="BM159" s="151" t="s">
        <v>4215</v>
      </c>
    </row>
    <row r="160" spans="2:65" s="1" customFormat="1" ht="37.9" customHeight="1">
      <c r="B160" s="28"/>
      <c r="C160" s="139" t="s">
        <v>402</v>
      </c>
      <c r="D160" s="139" t="s">
        <v>316</v>
      </c>
      <c r="E160" s="140" t="s">
        <v>1591</v>
      </c>
      <c r="F160" s="141" t="s">
        <v>1592</v>
      </c>
      <c r="G160" s="142" t="s">
        <v>1593</v>
      </c>
      <c r="H160" s="143">
        <v>34.67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378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4216</v>
      </c>
    </row>
    <row r="161" spans="2:65" s="11" customFormat="1" ht="22.9" customHeight="1">
      <c r="B161" s="127"/>
      <c r="D161" s="128" t="s">
        <v>73</v>
      </c>
      <c r="E161" s="137" t="s">
        <v>1595</v>
      </c>
      <c r="F161" s="137" t="s">
        <v>1596</v>
      </c>
      <c r="I161" s="130"/>
      <c r="J161" s="138">
        <f>BK161</f>
        <v>0</v>
      </c>
      <c r="L161" s="127"/>
      <c r="M161" s="132"/>
      <c r="P161" s="133">
        <f>SUM(P162:P170)</f>
        <v>0</v>
      </c>
      <c r="R161" s="133">
        <f>SUM(R162:R170)</f>
        <v>0</v>
      </c>
      <c r="T161" s="134">
        <f>SUM(T162:T170)</f>
        <v>0</v>
      </c>
      <c r="AR161" s="128" t="s">
        <v>86</v>
      </c>
      <c r="AT161" s="135" t="s">
        <v>73</v>
      </c>
      <c r="AU161" s="135" t="s">
        <v>81</v>
      </c>
      <c r="AY161" s="128" t="s">
        <v>314</v>
      </c>
      <c r="BK161" s="136">
        <f>SUM(BK162:BK170)</f>
        <v>0</v>
      </c>
    </row>
    <row r="162" spans="2:65" s="1" customFormat="1" ht="33" customHeight="1">
      <c r="B162" s="28"/>
      <c r="C162" s="139" t="s">
        <v>406</v>
      </c>
      <c r="D162" s="139" t="s">
        <v>316</v>
      </c>
      <c r="E162" s="140" t="s">
        <v>1600</v>
      </c>
      <c r="F162" s="141" t="s">
        <v>1601</v>
      </c>
      <c r="G162" s="142" t="s">
        <v>396</v>
      </c>
      <c r="H162" s="143">
        <v>6</v>
      </c>
      <c r="I162" s="144"/>
      <c r="J162" s="145">
        <f t="shared" ref="J162:J170" si="20">ROUND(I162*H162,2)</f>
        <v>0</v>
      </c>
      <c r="K162" s="146"/>
      <c r="L162" s="28"/>
      <c r="M162" s="147" t="s">
        <v>1</v>
      </c>
      <c r="N162" s="148" t="s">
        <v>40</v>
      </c>
      <c r="P162" s="149">
        <f t="shared" ref="P162:P170" si="21">O162*H162</f>
        <v>0</v>
      </c>
      <c r="Q162" s="149">
        <v>0</v>
      </c>
      <c r="R162" s="149">
        <f t="shared" ref="R162:R170" si="22">Q162*H162</f>
        <v>0</v>
      </c>
      <c r="S162" s="149">
        <v>0</v>
      </c>
      <c r="T162" s="150">
        <f t="shared" ref="T162:T170" si="23">S162*H162</f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ref="BE162:BE170" si="24">IF(N162="základná",J162,0)</f>
        <v>0</v>
      </c>
      <c r="BF162" s="152">
        <f t="shared" ref="BF162:BF170" si="25">IF(N162="znížená",J162,0)</f>
        <v>0</v>
      </c>
      <c r="BG162" s="152">
        <f t="shared" ref="BG162:BG170" si="26">IF(N162="zákl. prenesená",J162,0)</f>
        <v>0</v>
      </c>
      <c r="BH162" s="152">
        <f t="shared" ref="BH162:BH170" si="27">IF(N162="zníž. prenesená",J162,0)</f>
        <v>0</v>
      </c>
      <c r="BI162" s="152">
        <f t="shared" ref="BI162:BI170" si="28">IF(N162="nulová",J162,0)</f>
        <v>0</v>
      </c>
      <c r="BJ162" s="13" t="s">
        <v>86</v>
      </c>
      <c r="BK162" s="152">
        <f t="shared" ref="BK162:BK170" si="29">ROUND(I162*H162,2)</f>
        <v>0</v>
      </c>
      <c r="BL162" s="13" t="s">
        <v>378</v>
      </c>
      <c r="BM162" s="151" t="s">
        <v>4217</v>
      </c>
    </row>
    <row r="163" spans="2:65" s="1" customFormat="1" ht="37.9" customHeight="1">
      <c r="B163" s="28"/>
      <c r="C163" s="158" t="s">
        <v>410</v>
      </c>
      <c r="D163" s="158" t="s">
        <v>644</v>
      </c>
      <c r="E163" s="159" t="s">
        <v>3939</v>
      </c>
      <c r="F163" s="160" t="s">
        <v>3940</v>
      </c>
      <c r="G163" s="161" t="s">
        <v>396</v>
      </c>
      <c r="H163" s="162">
        <v>6</v>
      </c>
      <c r="I163" s="163"/>
      <c r="J163" s="164">
        <f t="shared" si="20"/>
        <v>0</v>
      </c>
      <c r="K163" s="165"/>
      <c r="L163" s="166"/>
      <c r="M163" s="167" t="s">
        <v>1</v>
      </c>
      <c r="N163" s="168" t="s">
        <v>40</v>
      </c>
      <c r="P163" s="149">
        <f t="shared" si="21"/>
        <v>0</v>
      </c>
      <c r="Q163" s="149">
        <v>0</v>
      </c>
      <c r="R163" s="149">
        <f t="shared" si="22"/>
        <v>0</v>
      </c>
      <c r="S163" s="149">
        <v>0</v>
      </c>
      <c r="T163" s="150">
        <f t="shared" si="2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24"/>
        <v>0</v>
      </c>
      <c r="BF163" s="152">
        <f t="shared" si="25"/>
        <v>0</v>
      </c>
      <c r="BG163" s="152">
        <f t="shared" si="26"/>
        <v>0</v>
      </c>
      <c r="BH163" s="152">
        <f t="shared" si="27"/>
        <v>0</v>
      </c>
      <c r="BI163" s="152">
        <f t="shared" si="28"/>
        <v>0</v>
      </c>
      <c r="BJ163" s="13" t="s">
        <v>86</v>
      </c>
      <c r="BK163" s="152">
        <f t="shared" si="29"/>
        <v>0</v>
      </c>
      <c r="BL163" s="13" t="s">
        <v>378</v>
      </c>
      <c r="BM163" s="151" t="s">
        <v>4218</v>
      </c>
    </row>
    <row r="164" spans="2:65" s="1" customFormat="1" ht="24.2" customHeight="1">
      <c r="B164" s="28"/>
      <c r="C164" s="139" t="s">
        <v>414</v>
      </c>
      <c r="D164" s="139" t="s">
        <v>316</v>
      </c>
      <c r="E164" s="140" t="s">
        <v>1633</v>
      </c>
      <c r="F164" s="141" t="s">
        <v>1634</v>
      </c>
      <c r="G164" s="142" t="s">
        <v>396</v>
      </c>
      <c r="H164" s="143">
        <v>6</v>
      </c>
      <c r="I164" s="144"/>
      <c r="J164" s="145">
        <f t="shared" si="20"/>
        <v>0</v>
      </c>
      <c r="K164" s="146"/>
      <c r="L164" s="28"/>
      <c r="M164" s="147" t="s">
        <v>1</v>
      </c>
      <c r="N164" s="148" t="s">
        <v>40</v>
      </c>
      <c r="P164" s="149">
        <f t="shared" si="21"/>
        <v>0</v>
      </c>
      <c r="Q164" s="149">
        <v>0</v>
      </c>
      <c r="R164" s="149">
        <f t="shared" si="22"/>
        <v>0</v>
      </c>
      <c r="S164" s="149">
        <v>0</v>
      </c>
      <c r="T164" s="150">
        <f t="shared" si="23"/>
        <v>0</v>
      </c>
      <c r="AR164" s="151" t="s">
        <v>378</v>
      </c>
      <c r="AT164" s="151" t="s">
        <v>316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4219</v>
      </c>
    </row>
    <row r="165" spans="2:65" s="1" customFormat="1" ht="24.2" customHeight="1">
      <c r="B165" s="28"/>
      <c r="C165" s="139" t="s">
        <v>418</v>
      </c>
      <c r="D165" s="139" t="s">
        <v>316</v>
      </c>
      <c r="E165" s="140" t="s">
        <v>1636</v>
      </c>
      <c r="F165" s="141" t="s">
        <v>1637</v>
      </c>
      <c r="G165" s="142" t="s">
        <v>396</v>
      </c>
      <c r="H165" s="143">
        <v>6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0</v>
      </c>
      <c r="R165" s="149">
        <f t="shared" si="22"/>
        <v>0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4220</v>
      </c>
    </row>
    <row r="166" spans="2:65" s="1" customFormat="1" ht="24.2" customHeight="1">
      <c r="B166" s="28"/>
      <c r="C166" s="139" t="s">
        <v>422</v>
      </c>
      <c r="D166" s="139" t="s">
        <v>316</v>
      </c>
      <c r="E166" s="140" t="s">
        <v>1639</v>
      </c>
      <c r="F166" s="141" t="s">
        <v>1640</v>
      </c>
      <c r="G166" s="142" t="s">
        <v>396</v>
      </c>
      <c r="H166" s="143">
        <v>6</v>
      </c>
      <c r="I166" s="144"/>
      <c r="J166" s="145">
        <f t="shared" si="20"/>
        <v>0</v>
      </c>
      <c r="K166" s="146"/>
      <c r="L166" s="28"/>
      <c r="M166" s="147" t="s">
        <v>1</v>
      </c>
      <c r="N166" s="148" t="s">
        <v>40</v>
      </c>
      <c r="P166" s="149">
        <f t="shared" si="21"/>
        <v>0</v>
      </c>
      <c r="Q166" s="149">
        <v>0</v>
      </c>
      <c r="R166" s="149">
        <f t="shared" si="22"/>
        <v>0</v>
      </c>
      <c r="S166" s="149">
        <v>0</v>
      </c>
      <c r="T166" s="150">
        <f t="shared" si="23"/>
        <v>0</v>
      </c>
      <c r="AR166" s="151" t="s">
        <v>378</v>
      </c>
      <c r="AT166" s="151" t="s">
        <v>316</v>
      </c>
      <c r="AU166" s="151" t="s">
        <v>86</v>
      </c>
      <c r="AY166" s="13" t="s">
        <v>314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86</v>
      </c>
      <c r="BK166" s="152">
        <f t="shared" si="29"/>
        <v>0</v>
      </c>
      <c r="BL166" s="13" t="s">
        <v>378</v>
      </c>
      <c r="BM166" s="151" t="s">
        <v>4221</v>
      </c>
    </row>
    <row r="167" spans="2:65" s="1" customFormat="1" ht="24.2" customHeight="1">
      <c r="B167" s="28"/>
      <c r="C167" s="139" t="s">
        <v>426</v>
      </c>
      <c r="D167" s="139" t="s">
        <v>316</v>
      </c>
      <c r="E167" s="140" t="s">
        <v>1642</v>
      </c>
      <c r="F167" s="141" t="s">
        <v>1643</v>
      </c>
      <c r="G167" s="142" t="s">
        <v>340</v>
      </c>
      <c r="H167" s="143">
        <v>80</v>
      </c>
      <c r="I167" s="144"/>
      <c r="J167" s="145">
        <f t="shared" si="20"/>
        <v>0</v>
      </c>
      <c r="K167" s="146"/>
      <c r="L167" s="28"/>
      <c r="M167" s="147" t="s">
        <v>1</v>
      </c>
      <c r="N167" s="148" t="s">
        <v>40</v>
      </c>
      <c r="P167" s="149">
        <f t="shared" si="21"/>
        <v>0</v>
      </c>
      <c r="Q167" s="149">
        <v>0</v>
      </c>
      <c r="R167" s="149">
        <f t="shared" si="22"/>
        <v>0</v>
      </c>
      <c r="S167" s="149">
        <v>0</v>
      </c>
      <c r="T167" s="150">
        <f t="shared" si="2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4222</v>
      </c>
    </row>
    <row r="168" spans="2:65" s="1" customFormat="1" ht="24.2" customHeight="1">
      <c r="B168" s="28"/>
      <c r="C168" s="139" t="s">
        <v>430</v>
      </c>
      <c r="D168" s="139" t="s">
        <v>316</v>
      </c>
      <c r="E168" s="140" t="s">
        <v>4223</v>
      </c>
      <c r="F168" s="141" t="s">
        <v>3551</v>
      </c>
      <c r="G168" s="142" t="s">
        <v>340</v>
      </c>
      <c r="H168" s="143">
        <v>500</v>
      </c>
      <c r="I168" s="144"/>
      <c r="J168" s="145">
        <f t="shared" si="20"/>
        <v>0</v>
      </c>
      <c r="K168" s="146"/>
      <c r="L168" s="28"/>
      <c r="M168" s="147" t="s">
        <v>1</v>
      </c>
      <c r="N168" s="148" t="s">
        <v>40</v>
      </c>
      <c r="P168" s="149">
        <f t="shared" si="21"/>
        <v>0</v>
      </c>
      <c r="Q168" s="149">
        <v>0</v>
      </c>
      <c r="R168" s="149">
        <f t="shared" si="22"/>
        <v>0</v>
      </c>
      <c r="S168" s="149">
        <v>0</v>
      </c>
      <c r="T168" s="150">
        <f t="shared" si="23"/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86</v>
      </c>
      <c r="BK168" s="152">
        <f t="shared" si="29"/>
        <v>0</v>
      </c>
      <c r="BL168" s="13" t="s">
        <v>378</v>
      </c>
      <c r="BM168" s="151" t="s">
        <v>4224</v>
      </c>
    </row>
    <row r="169" spans="2:65" s="1" customFormat="1" ht="24.2" customHeight="1">
      <c r="B169" s="28"/>
      <c r="C169" s="139" t="s">
        <v>434</v>
      </c>
      <c r="D169" s="139" t="s">
        <v>316</v>
      </c>
      <c r="E169" s="140" t="s">
        <v>1657</v>
      </c>
      <c r="F169" s="141" t="s">
        <v>1658</v>
      </c>
      <c r="G169" s="142" t="s">
        <v>333</v>
      </c>
      <c r="H169" s="143">
        <v>0.152</v>
      </c>
      <c r="I169" s="144"/>
      <c r="J169" s="145">
        <f t="shared" si="20"/>
        <v>0</v>
      </c>
      <c r="K169" s="146"/>
      <c r="L169" s="28"/>
      <c r="M169" s="147" t="s">
        <v>1</v>
      </c>
      <c r="N169" s="148" t="s">
        <v>40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378</v>
      </c>
      <c r="BM169" s="151" t="s">
        <v>4225</v>
      </c>
    </row>
    <row r="170" spans="2:65" s="1" customFormat="1" ht="24.2" customHeight="1">
      <c r="B170" s="28"/>
      <c r="C170" s="139" t="s">
        <v>438</v>
      </c>
      <c r="D170" s="139" t="s">
        <v>316</v>
      </c>
      <c r="E170" s="140" t="s">
        <v>1660</v>
      </c>
      <c r="F170" s="141" t="s">
        <v>1661</v>
      </c>
      <c r="G170" s="142" t="s">
        <v>333</v>
      </c>
      <c r="H170" s="143">
        <v>0.152</v>
      </c>
      <c r="I170" s="144"/>
      <c r="J170" s="145">
        <f t="shared" si="20"/>
        <v>0</v>
      </c>
      <c r="K170" s="146"/>
      <c r="L170" s="28"/>
      <c r="M170" s="147" t="s">
        <v>1</v>
      </c>
      <c r="N170" s="148" t="s">
        <v>40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378</v>
      </c>
      <c r="BM170" s="151" t="s">
        <v>4226</v>
      </c>
    </row>
    <row r="171" spans="2:65" s="11" customFormat="1" ht="25.9" customHeight="1">
      <c r="B171" s="127"/>
      <c r="D171" s="128" t="s">
        <v>73</v>
      </c>
      <c r="E171" s="129" t="s">
        <v>644</v>
      </c>
      <c r="F171" s="129" t="s">
        <v>1464</v>
      </c>
      <c r="I171" s="130"/>
      <c r="J171" s="131">
        <f>BK171</f>
        <v>0</v>
      </c>
      <c r="L171" s="127"/>
      <c r="M171" s="132"/>
      <c r="P171" s="133">
        <f>P172</f>
        <v>0</v>
      </c>
      <c r="R171" s="133">
        <f>R172</f>
        <v>0</v>
      </c>
      <c r="T171" s="134">
        <f>T172</f>
        <v>0</v>
      </c>
      <c r="AR171" s="128" t="s">
        <v>90</v>
      </c>
      <c r="AT171" s="135" t="s">
        <v>73</v>
      </c>
      <c r="AU171" s="135" t="s">
        <v>74</v>
      </c>
      <c r="AY171" s="128" t="s">
        <v>314</v>
      </c>
      <c r="BK171" s="136">
        <f>BK172</f>
        <v>0</v>
      </c>
    </row>
    <row r="172" spans="2:65" s="11" customFormat="1" ht="22.9" customHeight="1">
      <c r="B172" s="127"/>
      <c r="D172" s="128" t="s">
        <v>73</v>
      </c>
      <c r="E172" s="137" t="s">
        <v>1663</v>
      </c>
      <c r="F172" s="137" t="s">
        <v>1664</v>
      </c>
      <c r="I172" s="130"/>
      <c r="J172" s="138">
        <f>BK172</f>
        <v>0</v>
      </c>
      <c r="L172" s="127"/>
      <c r="M172" s="132"/>
      <c r="P172" s="133">
        <f>SUM(P173:P179)</f>
        <v>0</v>
      </c>
      <c r="R172" s="133">
        <f>SUM(R173:R179)</f>
        <v>0</v>
      </c>
      <c r="T172" s="134">
        <f>SUM(T173:T179)</f>
        <v>0</v>
      </c>
      <c r="AR172" s="128" t="s">
        <v>90</v>
      </c>
      <c r="AT172" s="135" t="s">
        <v>73</v>
      </c>
      <c r="AU172" s="135" t="s">
        <v>81</v>
      </c>
      <c r="AY172" s="128" t="s">
        <v>314</v>
      </c>
      <c r="BK172" s="136">
        <f>SUM(BK173:BK179)</f>
        <v>0</v>
      </c>
    </row>
    <row r="173" spans="2:65" s="1" customFormat="1" ht="21.75" customHeight="1">
      <c r="B173" s="28"/>
      <c r="C173" s="139" t="s">
        <v>442</v>
      </c>
      <c r="D173" s="139" t="s">
        <v>316</v>
      </c>
      <c r="E173" s="140" t="s">
        <v>3948</v>
      </c>
      <c r="F173" s="141" t="s">
        <v>3949</v>
      </c>
      <c r="G173" s="142" t="s">
        <v>396</v>
      </c>
      <c r="H173" s="143">
        <v>12</v>
      </c>
      <c r="I173" s="144"/>
      <c r="J173" s="145">
        <f t="shared" ref="J173:J179" si="30">ROUND(I173*H173,2)</f>
        <v>0</v>
      </c>
      <c r="K173" s="146"/>
      <c r="L173" s="28"/>
      <c r="M173" s="147" t="s">
        <v>1</v>
      </c>
      <c r="N173" s="148" t="s">
        <v>40</v>
      </c>
      <c r="P173" s="149">
        <f t="shared" ref="P173:P179" si="31">O173*H173</f>
        <v>0</v>
      </c>
      <c r="Q173" s="149">
        <v>0</v>
      </c>
      <c r="R173" s="149">
        <f t="shared" ref="R173:R179" si="32">Q173*H173</f>
        <v>0</v>
      </c>
      <c r="S173" s="149">
        <v>0</v>
      </c>
      <c r="T173" s="150">
        <f t="shared" ref="T173:T179" si="33">S173*H173</f>
        <v>0</v>
      </c>
      <c r="AR173" s="151" t="s">
        <v>1198</v>
      </c>
      <c r="AT173" s="151" t="s">
        <v>316</v>
      </c>
      <c r="AU173" s="151" t="s">
        <v>86</v>
      </c>
      <c r="AY173" s="13" t="s">
        <v>314</v>
      </c>
      <c r="BE173" s="152">
        <f t="shared" ref="BE173:BE179" si="34">IF(N173="základná",J173,0)</f>
        <v>0</v>
      </c>
      <c r="BF173" s="152">
        <f t="shared" ref="BF173:BF179" si="35">IF(N173="znížená",J173,0)</f>
        <v>0</v>
      </c>
      <c r="BG173" s="152">
        <f t="shared" ref="BG173:BG179" si="36">IF(N173="zákl. prenesená",J173,0)</f>
        <v>0</v>
      </c>
      <c r="BH173" s="152">
        <f t="shared" ref="BH173:BH179" si="37">IF(N173="zníž. prenesená",J173,0)</f>
        <v>0</v>
      </c>
      <c r="BI173" s="152">
        <f t="shared" ref="BI173:BI179" si="38">IF(N173="nulová",J173,0)</f>
        <v>0</v>
      </c>
      <c r="BJ173" s="13" t="s">
        <v>86</v>
      </c>
      <c r="BK173" s="152">
        <f t="shared" ref="BK173:BK179" si="39">ROUND(I173*H173,2)</f>
        <v>0</v>
      </c>
      <c r="BL173" s="13" t="s">
        <v>1198</v>
      </c>
      <c r="BM173" s="151" t="s">
        <v>4227</v>
      </c>
    </row>
    <row r="174" spans="2:65" s="1" customFormat="1" ht="37.9" customHeight="1">
      <c r="B174" s="28"/>
      <c r="C174" s="158" t="s">
        <v>446</v>
      </c>
      <c r="D174" s="158" t="s">
        <v>644</v>
      </c>
      <c r="E174" s="159" t="s">
        <v>3951</v>
      </c>
      <c r="F174" s="160" t="s">
        <v>3952</v>
      </c>
      <c r="G174" s="161" t="s">
        <v>396</v>
      </c>
      <c r="H174" s="162">
        <v>12</v>
      </c>
      <c r="I174" s="163"/>
      <c r="J174" s="164">
        <f t="shared" si="30"/>
        <v>0</v>
      </c>
      <c r="K174" s="165"/>
      <c r="L174" s="166"/>
      <c r="M174" s="167" t="s">
        <v>1</v>
      </c>
      <c r="N174" s="168" t="s">
        <v>40</v>
      </c>
      <c r="P174" s="149">
        <f t="shared" si="31"/>
        <v>0</v>
      </c>
      <c r="Q174" s="149">
        <v>0</v>
      </c>
      <c r="R174" s="149">
        <f t="shared" si="32"/>
        <v>0</v>
      </c>
      <c r="S174" s="149">
        <v>0</v>
      </c>
      <c r="T174" s="150">
        <f t="shared" si="33"/>
        <v>0</v>
      </c>
      <c r="AR174" s="151" t="s">
        <v>1670</v>
      </c>
      <c r="AT174" s="151" t="s">
        <v>644</v>
      </c>
      <c r="AU174" s="151" t="s">
        <v>86</v>
      </c>
      <c r="AY174" s="13" t="s">
        <v>314</v>
      </c>
      <c r="BE174" s="152">
        <f t="shared" si="34"/>
        <v>0</v>
      </c>
      <c r="BF174" s="152">
        <f t="shared" si="35"/>
        <v>0</v>
      </c>
      <c r="BG174" s="152">
        <f t="shared" si="36"/>
        <v>0</v>
      </c>
      <c r="BH174" s="152">
        <f t="shared" si="37"/>
        <v>0</v>
      </c>
      <c r="BI174" s="152">
        <f t="shared" si="38"/>
        <v>0</v>
      </c>
      <c r="BJ174" s="13" t="s">
        <v>86</v>
      </c>
      <c r="BK174" s="152">
        <f t="shared" si="39"/>
        <v>0</v>
      </c>
      <c r="BL174" s="13" t="s">
        <v>1198</v>
      </c>
      <c r="BM174" s="151" t="s">
        <v>4228</v>
      </c>
    </row>
    <row r="175" spans="2:65" s="1" customFormat="1" ht="24.2" customHeight="1">
      <c r="B175" s="28"/>
      <c r="C175" s="158" t="s">
        <v>450</v>
      </c>
      <c r="D175" s="158" t="s">
        <v>644</v>
      </c>
      <c r="E175" s="159" t="s">
        <v>3954</v>
      </c>
      <c r="F175" s="160" t="s">
        <v>3955</v>
      </c>
      <c r="G175" s="161" t="s">
        <v>396</v>
      </c>
      <c r="H175" s="162">
        <v>12</v>
      </c>
      <c r="I175" s="163"/>
      <c r="J175" s="164">
        <f t="shared" si="30"/>
        <v>0</v>
      </c>
      <c r="K175" s="165"/>
      <c r="L175" s="166"/>
      <c r="M175" s="167" t="s">
        <v>1</v>
      </c>
      <c r="N175" s="168" t="s">
        <v>40</v>
      </c>
      <c r="P175" s="149">
        <f t="shared" si="31"/>
        <v>0</v>
      </c>
      <c r="Q175" s="149">
        <v>0</v>
      </c>
      <c r="R175" s="149">
        <f t="shared" si="32"/>
        <v>0</v>
      </c>
      <c r="S175" s="149">
        <v>0</v>
      </c>
      <c r="T175" s="150">
        <f t="shared" si="33"/>
        <v>0</v>
      </c>
      <c r="AR175" s="151" t="s">
        <v>1670</v>
      </c>
      <c r="AT175" s="151" t="s">
        <v>644</v>
      </c>
      <c r="AU175" s="151" t="s">
        <v>86</v>
      </c>
      <c r="AY175" s="13" t="s">
        <v>314</v>
      </c>
      <c r="BE175" s="152">
        <f t="shared" si="34"/>
        <v>0</v>
      </c>
      <c r="BF175" s="152">
        <f t="shared" si="35"/>
        <v>0</v>
      </c>
      <c r="BG175" s="152">
        <f t="shared" si="36"/>
        <v>0</v>
      </c>
      <c r="BH175" s="152">
        <f t="shared" si="37"/>
        <v>0</v>
      </c>
      <c r="BI175" s="152">
        <f t="shared" si="38"/>
        <v>0</v>
      </c>
      <c r="BJ175" s="13" t="s">
        <v>86</v>
      </c>
      <c r="BK175" s="152">
        <f t="shared" si="39"/>
        <v>0</v>
      </c>
      <c r="BL175" s="13" t="s">
        <v>1198</v>
      </c>
      <c r="BM175" s="151" t="s">
        <v>4229</v>
      </c>
    </row>
    <row r="176" spans="2:65" s="1" customFormat="1" ht="16.5" customHeight="1">
      <c r="B176" s="28"/>
      <c r="C176" s="139" t="s">
        <v>454</v>
      </c>
      <c r="D176" s="139" t="s">
        <v>316</v>
      </c>
      <c r="E176" s="140" t="s">
        <v>1678</v>
      </c>
      <c r="F176" s="141" t="s">
        <v>1679</v>
      </c>
      <c r="G176" s="142" t="s">
        <v>1497</v>
      </c>
      <c r="H176" s="171"/>
      <c r="I176" s="144"/>
      <c r="J176" s="145">
        <f t="shared" si="30"/>
        <v>0</v>
      </c>
      <c r="K176" s="146"/>
      <c r="L176" s="28"/>
      <c r="M176" s="147" t="s">
        <v>1</v>
      </c>
      <c r="N176" s="148" t="s">
        <v>40</v>
      </c>
      <c r="P176" s="149">
        <f t="shared" si="31"/>
        <v>0</v>
      </c>
      <c r="Q176" s="149">
        <v>0</v>
      </c>
      <c r="R176" s="149">
        <f t="shared" si="32"/>
        <v>0</v>
      </c>
      <c r="S176" s="149">
        <v>0</v>
      </c>
      <c r="T176" s="150">
        <f t="shared" si="33"/>
        <v>0</v>
      </c>
      <c r="AR176" s="151" t="s">
        <v>1198</v>
      </c>
      <c r="AT176" s="151" t="s">
        <v>316</v>
      </c>
      <c r="AU176" s="151" t="s">
        <v>86</v>
      </c>
      <c r="AY176" s="13" t="s">
        <v>314</v>
      </c>
      <c r="BE176" s="152">
        <f t="shared" si="34"/>
        <v>0</v>
      </c>
      <c r="BF176" s="152">
        <f t="shared" si="35"/>
        <v>0</v>
      </c>
      <c r="BG176" s="152">
        <f t="shared" si="36"/>
        <v>0</v>
      </c>
      <c r="BH176" s="152">
        <f t="shared" si="37"/>
        <v>0</v>
      </c>
      <c r="BI176" s="152">
        <f t="shared" si="38"/>
        <v>0</v>
      </c>
      <c r="BJ176" s="13" t="s">
        <v>86</v>
      </c>
      <c r="BK176" s="152">
        <f t="shared" si="39"/>
        <v>0</v>
      </c>
      <c r="BL176" s="13" t="s">
        <v>1198</v>
      </c>
      <c r="BM176" s="151" t="s">
        <v>4230</v>
      </c>
    </row>
    <row r="177" spans="2:65" s="1" customFormat="1" ht="16.5" customHeight="1">
      <c r="B177" s="28"/>
      <c r="C177" s="139" t="s">
        <v>458</v>
      </c>
      <c r="D177" s="139" t="s">
        <v>316</v>
      </c>
      <c r="E177" s="140" t="s">
        <v>1681</v>
      </c>
      <c r="F177" s="141" t="s">
        <v>1682</v>
      </c>
      <c r="G177" s="142" t="s">
        <v>1497</v>
      </c>
      <c r="H177" s="171"/>
      <c r="I177" s="144"/>
      <c r="J177" s="145">
        <f t="shared" si="30"/>
        <v>0</v>
      </c>
      <c r="K177" s="146"/>
      <c r="L177" s="28"/>
      <c r="M177" s="147" t="s">
        <v>1</v>
      </c>
      <c r="N177" s="148" t="s">
        <v>40</v>
      </c>
      <c r="P177" s="149">
        <f t="shared" si="31"/>
        <v>0</v>
      </c>
      <c r="Q177" s="149">
        <v>0</v>
      </c>
      <c r="R177" s="149">
        <f t="shared" si="32"/>
        <v>0</v>
      </c>
      <c r="S177" s="149">
        <v>0</v>
      </c>
      <c r="T177" s="150">
        <f t="shared" si="33"/>
        <v>0</v>
      </c>
      <c r="AR177" s="151" t="s">
        <v>1198</v>
      </c>
      <c r="AT177" s="151" t="s">
        <v>316</v>
      </c>
      <c r="AU177" s="151" t="s">
        <v>86</v>
      </c>
      <c r="AY177" s="13" t="s">
        <v>314</v>
      </c>
      <c r="BE177" s="152">
        <f t="shared" si="34"/>
        <v>0</v>
      </c>
      <c r="BF177" s="152">
        <f t="shared" si="35"/>
        <v>0</v>
      </c>
      <c r="BG177" s="152">
        <f t="shared" si="36"/>
        <v>0</v>
      </c>
      <c r="BH177" s="152">
        <f t="shared" si="37"/>
        <v>0</v>
      </c>
      <c r="BI177" s="152">
        <f t="shared" si="38"/>
        <v>0</v>
      </c>
      <c r="BJ177" s="13" t="s">
        <v>86</v>
      </c>
      <c r="BK177" s="152">
        <f t="shared" si="39"/>
        <v>0</v>
      </c>
      <c r="BL177" s="13" t="s">
        <v>1198</v>
      </c>
      <c r="BM177" s="151" t="s">
        <v>4231</v>
      </c>
    </row>
    <row r="178" spans="2:65" s="1" customFormat="1" ht="16.5" customHeight="1">
      <c r="B178" s="28"/>
      <c r="C178" s="139" t="s">
        <v>462</v>
      </c>
      <c r="D178" s="139" t="s">
        <v>316</v>
      </c>
      <c r="E178" s="140" t="s">
        <v>1684</v>
      </c>
      <c r="F178" s="141" t="s">
        <v>1685</v>
      </c>
      <c r="G178" s="142" t="s">
        <v>1497</v>
      </c>
      <c r="H178" s="171"/>
      <c r="I178" s="144"/>
      <c r="J178" s="145">
        <f t="shared" si="30"/>
        <v>0</v>
      </c>
      <c r="K178" s="146"/>
      <c r="L178" s="28"/>
      <c r="M178" s="147" t="s">
        <v>1</v>
      </c>
      <c r="N178" s="148" t="s">
        <v>40</v>
      </c>
      <c r="P178" s="149">
        <f t="shared" si="31"/>
        <v>0</v>
      </c>
      <c r="Q178" s="149">
        <v>0</v>
      </c>
      <c r="R178" s="149">
        <f t="shared" si="32"/>
        <v>0</v>
      </c>
      <c r="S178" s="149">
        <v>0</v>
      </c>
      <c r="T178" s="150">
        <f t="shared" si="33"/>
        <v>0</v>
      </c>
      <c r="AR178" s="151" t="s">
        <v>1198</v>
      </c>
      <c r="AT178" s="151" t="s">
        <v>316</v>
      </c>
      <c r="AU178" s="151" t="s">
        <v>86</v>
      </c>
      <c r="AY178" s="13" t="s">
        <v>314</v>
      </c>
      <c r="BE178" s="152">
        <f t="shared" si="34"/>
        <v>0</v>
      </c>
      <c r="BF178" s="152">
        <f t="shared" si="35"/>
        <v>0</v>
      </c>
      <c r="BG178" s="152">
        <f t="shared" si="36"/>
        <v>0</v>
      </c>
      <c r="BH178" s="152">
        <f t="shared" si="37"/>
        <v>0</v>
      </c>
      <c r="BI178" s="152">
        <f t="shared" si="38"/>
        <v>0</v>
      </c>
      <c r="BJ178" s="13" t="s">
        <v>86</v>
      </c>
      <c r="BK178" s="152">
        <f t="shared" si="39"/>
        <v>0</v>
      </c>
      <c r="BL178" s="13" t="s">
        <v>1198</v>
      </c>
      <c r="BM178" s="151" t="s">
        <v>4232</v>
      </c>
    </row>
    <row r="179" spans="2:65" s="1" customFormat="1" ht="16.5" customHeight="1">
      <c r="B179" s="28"/>
      <c r="C179" s="158" t="s">
        <v>466</v>
      </c>
      <c r="D179" s="158" t="s">
        <v>644</v>
      </c>
      <c r="E179" s="159" t="s">
        <v>1687</v>
      </c>
      <c r="F179" s="160" t="s">
        <v>1688</v>
      </c>
      <c r="G179" s="161" t="s">
        <v>396</v>
      </c>
      <c r="H179" s="162">
        <v>10</v>
      </c>
      <c r="I179" s="163"/>
      <c r="J179" s="164">
        <f t="shared" si="30"/>
        <v>0</v>
      </c>
      <c r="K179" s="165"/>
      <c r="L179" s="166"/>
      <c r="M179" s="167" t="s">
        <v>1</v>
      </c>
      <c r="N179" s="168" t="s">
        <v>40</v>
      </c>
      <c r="P179" s="149">
        <f t="shared" si="31"/>
        <v>0</v>
      </c>
      <c r="Q179" s="149">
        <v>0</v>
      </c>
      <c r="R179" s="149">
        <f t="shared" si="32"/>
        <v>0</v>
      </c>
      <c r="S179" s="149">
        <v>0</v>
      </c>
      <c r="T179" s="150">
        <f t="shared" si="33"/>
        <v>0</v>
      </c>
      <c r="AR179" s="151" t="s">
        <v>1670</v>
      </c>
      <c r="AT179" s="151" t="s">
        <v>644</v>
      </c>
      <c r="AU179" s="151" t="s">
        <v>86</v>
      </c>
      <c r="AY179" s="13" t="s">
        <v>314</v>
      </c>
      <c r="BE179" s="152">
        <f t="shared" si="34"/>
        <v>0</v>
      </c>
      <c r="BF179" s="152">
        <f t="shared" si="35"/>
        <v>0</v>
      </c>
      <c r="BG179" s="152">
        <f t="shared" si="36"/>
        <v>0</v>
      </c>
      <c r="BH179" s="152">
        <f t="shared" si="37"/>
        <v>0</v>
      </c>
      <c r="BI179" s="152">
        <f t="shared" si="38"/>
        <v>0</v>
      </c>
      <c r="BJ179" s="13" t="s">
        <v>86</v>
      </c>
      <c r="BK179" s="152">
        <f t="shared" si="39"/>
        <v>0</v>
      </c>
      <c r="BL179" s="13" t="s">
        <v>1198</v>
      </c>
      <c r="BM179" s="151" t="s">
        <v>4233</v>
      </c>
    </row>
    <row r="180" spans="2:65" s="11" customFormat="1" ht="25.9" customHeight="1">
      <c r="B180" s="127"/>
      <c r="D180" s="128" t="s">
        <v>73</v>
      </c>
      <c r="E180" s="129" t="s">
        <v>1450</v>
      </c>
      <c r="F180" s="129" t="s">
        <v>1451</v>
      </c>
      <c r="I180" s="130"/>
      <c r="J180" s="131">
        <f>BK180</f>
        <v>0</v>
      </c>
      <c r="L180" s="127"/>
      <c r="M180" s="132"/>
      <c r="P180" s="133">
        <f>P181</f>
        <v>0</v>
      </c>
      <c r="R180" s="133">
        <f>R181</f>
        <v>0</v>
      </c>
      <c r="T180" s="134">
        <f>T181</f>
        <v>0</v>
      </c>
      <c r="AR180" s="128" t="s">
        <v>95</v>
      </c>
      <c r="AT180" s="135" t="s">
        <v>73</v>
      </c>
      <c r="AU180" s="135" t="s">
        <v>74</v>
      </c>
      <c r="AY180" s="128" t="s">
        <v>314</v>
      </c>
      <c r="BK180" s="136">
        <f>BK181</f>
        <v>0</v>
      </c>
    </row>
    <row r="181" spans="2:65" s="1" customFormat="1" ht="24.2" customHeight="1">
      <c r="B181" s="28"/>
      <c r="C181" s="139" t="s">
        <v>470</v>
      </c>
      <c r="D181" s="139" t="s">
        <v>316</v>
      </c>
      <c r="E181" s="140" t="s">
        <v>1694</v>
      </c>
      <c r="F181" s="141" t="s">
        <v>1695</v>
      </c>
      <c r="G181" s="142" t="s">
        <v>1454</v>
      </c>
      <c r="H181" s="143">
        <v>36</v>
      </c>
      <c r="I181" s="144"/>
      <c r="J181" s="145">
        <f>ROUND(I181*H181,2)</f>
        <v>0</v>
      </c>
      <c r="K181" s="146"/>
      <c r="L181" s="28"/>
      <c r="M181" s="153" t="s">
        <v>1</v>
      </c>
      <c r="N181" s="154" t="s">
        <v>40</v>
      </c>
      <c r="O181" s="155"/>
      <c r="P181" s="156">
        <f>O181*H181</f>
        <v>0</v>
      </c>
      <c r="Q181" s="156">
        <v>0</v>
      </c>
      <c r="R181" s="156">
        <f>Q181*H181</f>
        <v>0</v>
      </c>
      <c r="S181" s="156">
        <v>0</v>
      </c>
      <c r="T181" s="157">
        <f>S181*H181</f>
        <v>0</v>
      </c>
      <c r="AR181" s="151" t="s">
        <v>1692</v>
      </c>
      <c r="AT181" s="151" t="s">
        <v>316</v>
      </c>
      <c r="AU181" s="151" t="s">
        <v>81</v>
      </c>
      <c r="AY181" s="13" t="s">
        <v>314</v>
      </c>
      <c r="BE181" s="152">
        <f>IF(N181="základná",J181,0)</f>
        <v>0</v>
      </c>
      <c r="BF181" s="152">
        <f>IF(N181="znížená",J181,0)</f>
        <v>0</v>
      </c>
      <c r="BG181" s="152">
        <f>IF(N181="zákl. prenesená",J181,0)</f>
        <v>0</v>
      </c>
      <c r="BH181" s="152">
        <f>IF(N181="zníž. prenesená",J181,0)</f>
        <v>0</v>
      </c>
      <c r="BI181" s="152">
        <f>IF(N181="nulová",J181,0)</f>
        <v>0</v>
      </c>
      <c r="BJ181" s="13" t="s">
        <v>86</v>
      </c>
      <c r="BK181" s="152">
        <f>ROUND(I181*H181,2)</f>
        <v>0</v>
      </c>
      <c r="BL181" s="13" t="s">
        <v>1692</v>
      </c>
      <c r="BM181" s="151" t="s">
        <v>4234</v>
      </c>
    </row>
    <row r="182" spans="2:65" s="1" customFormat="1" ht="6.95" customHeight="1">
      <c r="B182" s="43"/>
      <c r="C182" s="44"/>
      <c r="D182" s="44"/>
      <c r="E182" s="44"/>
      <c r="F182" s="44"/>
      <c r="G182" s="44"/>
      <c r="H182" s="44"/>
      <c r="I182" s="44"/>
      <c r="J182" s="44"/>
      <c r="K182" s="44"/>
      <c r="L182" s="28"/>
    </row>
  </sheetData>
  <sheetProtection algorithmName="SHA-512" hashValue="xUBlUTPAt/DtwoL5CG2brPMSXGclnBABn/+pKk8tfyIW/DrCV8qLhC+HilTwiQBiN/N0L9FMH3DWPD5nnUjbgg==" saltValue="6XD00+kS4Hfc52Q+y/PIin+XWbrMJDnKpH9uPGo/F4bwHGV2U2KpLvUPCT3ceopSyLGJxmIw/3twKkgZUPerSg==" spinCount="100000" sheet="1" objects="1" scenarios="1" formatColumns="0" formatRows="0" autoFilter="0"/>
  <autoFilter ref="C132:K181" xr:uid="{00000000-0009-0000-0000-00002D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B2:BM17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226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4035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4235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ROUND(J135,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ROUND((SUM(BE135:BE173)),  2)</f>
        <v>0</v>
      </c>
      <c r="G37" s="96"/>
      <c r="H37" s="96"/>
      <c r="I37" s="97">
        <v>0.2</v>
      </c>
      <c r="J37" s="95">
        <f>ROUND(((SUM(BE135:BE173))*I37),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ROUND((SUM(BF135:BF173)),  2)</f>
        <v>0</v>
      </c>
      <c r="G38" s="96"/>
      <c r="H38" s="96"/>
      <c r="I38" s="97">
        <v>0.2</v>
      </c>
      <c r="J38" s="95">
        <f>ROUND(((SUM(BF135:BF173))*I38),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ROUND((SUM(BG135:BG173)),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ROUND((SUM(BH135:BH173)),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ROUND((SUM(BI135:BI173)),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4035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SO.105_ZTI - Daždová kanalizácia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J135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J136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J137</f>
        <v>0</v>
      </c>
      <c r="L102" s="114"/>
    </row>
    <row r="103" spans="2:47" s="9" customFormat="1" ht="19.899999999999999" hidden="1" customHeight="1">
      <c r="B103" s="114"/>
      <c r="D103" s="115" t="s">
        <v>693</v>
      </c>
      <c r="E103" s="116"/>
      <c r="F103" s="116"/>
      <c r="G103" s="116"/>
      <c r="H103" s="116"/>
      <c r="I103" s="116"/>
      <c r="J103" s="117">
        <f>J145</f>
        <v>0</v>
      </c>
      <c r="L103" s="114"/>
    </row>
    <row r="104" spans="2:47" s="9" customFormat="1" ht="19.899999999999999" hidden="1" customHeight="1">
      <c r="B104" s="114"/>
      <c r="D104" s="115" t="s">
        <v>1220</v>
      </c>
      <c r="E104" s="116"/>
      <c r="F104" s="116"/>
      <c r="G104" s="116"/>
      <c r="H104" s="116"/>
      <c r="I104" s="116"/>
      <c r="J104" s="117">
        <f>J147</f>
        <v>0</v>
      </c>
      <c r="L104" s="114"/>
    </row>
    <row r="105" spans="2:47" s="9" customFormat="1" ht="19.899999999999999" hidden="1" customHeight="1">
      <c r="B105" s="114"/>
      <c r="D105" s="115" t="s">
        <v>291</v>
      </c>
      <c r="E105" s="116"/>
      <c r="F105" s="116"/>
      <c r="G105" s="116"/>
      <c r="H105" s="116"/>
      <c r="I105" s="116"/>
      <c r="J105" s="117">
        <f>J161</f>
        <v>0</v>
      </c>
      <c r="L105" s="114"/>
    </row>
    <row r="106" spans="2:47" s="8" customFormat="1" ht="24.95" hidden="1" customHeight="1">
      <c r="B106" s="110"/>
      <c r="D106" s="111" t="s">
        <v>3963</v>
      </c>
      <c r="E106" s="112"/>
      <c r="F106" s="112"/>
      <c r="G106" s="112"/>
      <c r="H106" s="112"/>
      <c r="I106" s="112"/>
      <c r="J106" s="113">
        <f>J163</f>
        <v>0</v>
      </c>
      <c r="L106" s="110"/>
    </row>
    <row r="107" spans="2:47" s="8" customFormat="1" ht="24.95" hidden="1" customHeight="1">
      <c r="B107" s="110"/>
      <c r="D107" s="111" t="s">
        <v>292</v>
      </c>
      <c r="E107" s="112"/>
      <c r="F107" s="112"/>
      <c r="G107" s="112"/>
      <c r="H107" s="112"/>
      <c r="I107" s="112"/>
      <c r="J107" s="113">
        <f>J166</f>
        <v>0</v>
      </c>
      <c r="L107" s="110"/>
    </row>
    <row r="108" spans="2:47" s="9" customFormat="1" ht="19.899999999999999" hidden="1" customHeight="1">
      <c r="B108" s="114"/>
      <c r="D108" s="115" t="s">
        <v>293</v>
      </c>
      <c r="E108" s="116"/>
      <c r="F108" s="116"/>
      <c r="G108" s="116"/>
      <c r="H108" s="116"/>
      <c r="I108" s="116"/>
      <c r="J108" s="117">
        <f>J167</f>
        <v>0</v>
      </c>
      <c r="L108" s="114"/>
    </row>
    <row r="109" spans="2:47" s="8" customFormat="1" ht="24.95" hidden="1" customHeight="1">
      <c r="B109" s="110"/>
      <c r="D109" s="111" t="s">
        <v>1462</v>
      </c>
      <c r="E109" s="112"/>
      <c r="F109" s="112"/>
      <c r="G109" s="112"/>
      <c r="H109" s="112"/>
      <c r="I109" s="112"/>
      <c r="J109" s="113">
        <f>J169</f>
        <v>0</v>
      </c>
      <c r="L109" s="110"/>
    </row>
    <row r="110" spans="2:47" s="9" customFormat="1" ht="19.899999999999999" hidden="1" customHeight="1">
      <c r="B110" s="114"/>
      <c r="D110" s="115" t="s">
        <v>1474</v>
      </c>
      <c r="E110" s="116"/>
      <c r="F110" s="116"/>
      <c r="G110" s="116"/>
      <c r="H110" s="116"/>
      <c r="I110" s="116"/>
      <c r="J110" s="117">
        <f>J170</f>
        <v>0</v>
      </c>
      <c r="L110" s="114"/>
    </row>
    <row r="111" spans="2:47" s="8" customFormat="1" ht="24.95" hidden="1" customHeight="1">
      <c r="B111" s="110"/>
      <c r="D111" s="111" t="s">
        <v>1225</v>
      </c>
      <c r="E111" s="112"/>
      <c r="F111" s="112"/>
      <c r="G111" s="112"/>
      <c r="H111" s="112"/>
      <c r="I111" s="112"/>
      <c r="J111" s="113">
        <f>J172</f>
        <v>0</v>
      </c>
      <c r="L111" s="110"/>
    </row>
    <row r="112" spans="2:47" s="1" customFormat="1" ht="21.75" hidden="1" customHeight="1">
      <c r="B112" s="28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300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301" t="str">
        <f>E7</f>
        <v>Rozšírenie kapacít MŠ Oštepová 1, Košice</v>
      </c>
      <c r="F121" s="302"/>
      <c r="G121" s="302"/>
      <c r="H121" s="302"/>
      <c r="L121" s="28"/>
    </row>
    <row r="122" spans="2:12" ht="12" customHeight="1">
      <c r="B122" s="16"/>
      <c r="C122" s="23" t="s">
        <v>277</v>
      </c>
      <c r="L122" s="16"/>
    </row>
    <row r="123" spans="2:12" ht="16.5" customHeight="1">
      <c r="B123" s="16"/>
      <c r="E123" s="301" t="s">
        <v>278</v>
      </c>
      <c r="F123" s="265"/>
      <c r="G123" s="265"/>
      <c r="H123" s="265"/>
      <c r="L123" s="16"/>
    </row>
    <row r="124" spans="2:12" ht="12" customHeight="1">
      <c r="B124" s="16"/>
      <c r="C124" s="23" t="s">
        <v>279</v>
      </c>
      <c r="L124" s="16"/>
    </row>
    <row r="125" spans="2:12" s="1" customFormat="1" ht="16.5" customHeight="1">
      <c r="B125" s="28"/>
      <c r="E125" s="271" t="s">
        <v>4035</v>
      </c>
      <c r="F125" s="303"/>
      <c r="G125" s="303"/>
      <c r="H125" s="303"/>
      <c r="L125" s="28"/>
    </row>
    <row r="126" spans="2:12" s="1" customFormat="1" ht="12" customHeight="1">
      <c r="B126" s="28"/>
      <c r="C126" s="23" t="s">
        <v>1460</v>
      </c>
      <c r="L126" s="28"/>
    </row>
    <row r="127" spans="2:12" s="1" customFormat="1" ht="16.5" customHeight="1">
      <c r="B127" s="28"/>
      <c r="E127" s="289" t="str">
        <f>E13</f>
        <v>SO.105_ZTI - Daždová kanalizácia</v>
      </c>
      <c r="F127" s="303"/>
      <c r="G127" s="303"/>
      <c r="H127" s="303"/>
      <c r="L127" s="28"/>
    </row>
    <row r="128" spans="2:12" s="1" customFormat="1" ht="6.95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F16</f>
        <v>Oštepová 1, Košice</v>
      </c>
      <c r="I129" s="23" t="s">
        <v>21</v>
      </c>
      <c r="J129" s="51" t="str">
        <f>IF(J16="","",J16)</f>
        <v>15. 6. 2022</v>
      </c>
      <c r="L129" s="28"/>
    </row>
    <row r="130" spans="2:65" s="1" customFormat="1" ht="6.95" customHeight="1">
      <c r="B130" s="28"/>
      <c r="L130" s="28"/>
    </row>
    <row r="131" spans="2:65" s="1" customFormat="1" ht="15.2" customHeight="1">
      <c r="B131" s="28"/>
      <c r="C131" s="23" t="s">
        <v>23</v>
      </c>
      <c r="F131" s="21" t="str">
        <f>E19</f>
        <v>Mesto Košice</v>
      </c>
      <c r="I131" s="23" t="s">
        <v>29</v>
      </c>
      <c r="J131" s="26" t="str">
        <f>E25</f>
        <v xml:space="preserve"> </v>
      </c>
      <c r="L131" s="28"/>
    </row>
    <row r="132" spans="2:65" s="1" customFormat="1" ht="15.2" customHeight="1">
      <c r="B132" s="28"/>
      <c r="C132" s="23" t="s">
        <v>27</v>
      </c>
      <c r="F132" s="21" t="str">
        <f>IF(E22="","",E22)</f>
        <v>Vyplň údaj</v>
      </c>
      <c r="I132" s="23" t="s">
        <v>32</v>
      </c>
      <c r="J132" s="26" t="str">
        <f>E28</f>
        <v xml:space="preserve"> 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301</v>
      </c>
      <c r="D134" s="120" t="s">
        <v>59</v>
      </c>
      <c r="E134" s="120" t="s">
        <v>55</v>
      </c>
      <c r="F134" s="120" t="s">
        <v>56</v>
      </c>
      <c r="G134" s="120" t="s">
        <v>302</v>
      </c>
      <c r="H134" s="120" t="s">
        <v>303</v>
      </c>
      <c r="I134" s="120" t="s">
        <v>304</v>
      </c>
      <c r="J134" s="121" t="s">
        <v>285</v>
      </c>
      <c r="K134" s="122" t="s">
        <v>305</v>
      </c>
      <c r="L134" s="118"/>
      <c r="M134" s="58" t="s">
        <v>1</v>
      </c>
      <c r="N134" s="59" t="s">
        <v>38</v>
      </c>
      <c r="O134" s="59" t="s">
        <v>306</v>
      </c>
      <c r="P134" s="59" t="s">
        <v>307</v>
      </c>
      <c r="Q134" s="59" t="s">
        <v>308</v>
      </c>
      <c r="R134" s="59" t="s">
        <v>309</v>
      </c>
      <c r="S134" s="59" t="s">
        <v>310</v>
      </c>
      <c r="T134" s="60" t="s">
        <v>311</v>
      </c>
    </row>
    <row r="135" spans="2:65" s="1" customFormat="1" ht="22.9" customHeight="1">
      <c r="B135" s="28"/>
      <c r="C135" s="63" t="s">
        <v>286</v>
      </c>
      <c r="J135" s="123">
        <f>BK135</f>
        <v>0</v>
      </c>
      <c r="L135" s="28"/>
      <c r="M135" s="61"/>
      <c r="N135" s="52"/>
      <c r="O135" s="52"/>
      <c r="P135" s="124">
        <f>P136+P163+P166+P169+P172</f>
        <v>0</v>
      </c>
      <c r="Q135" s="52"/>
      <c r="R135" s="124">
        <f>R136+R163+R166+R169+R172</f>
        <v>0</v>
      </c>
      <c r="S135" s="52"/>
      <c r="T135" s="125">
        <f>T136+T163+T166+T169+T172</f>
        <v>0</v>
      </c>
      <c r="AT135" s="13" t="s">
        <v>73</v>
      </c>
      <c r="AU135" s="13" t="s">
        <v>287</v>
      </c>
      <c r="BK135" s="126">
        <f>BK136+BK163+BK166+BK169+BK172</f>
        <v>0</v>
      </c>
    </row>
    <row r="136" spans="2:65" s="11" customFormat="1" ht="25.9" customHeight="1">
      <c r="B136" s="127"/>
      <c r="D136" s="128" t="s">
        <v>73</v>
      </c>
      <c r="E136" s="129" t="s">
        <v>312</v>
      </c>
      <c r="F136" s="129" t="s">
        <v>313</v>
      </c>
      <c r="I136" s="130"/>
      <c r="J136" s="131">
        <f>BK136</f>
        <v>0</v>
      </c>
      <c r="L136" s="127"/>
      <c r="M136" s="132"/>
      <c r="P136" s="133">
        <f>P137+P145+P147+P161</f>
        <v>0</v>
      </c>
      <c r="R136" s="133">
        <f>R137+R145+R147+R161</f>
        <v>0</v>
      </c>
      <c r="T136" s="134">
        <f>T137+T145+T147+T161</f>
        <v>0</v>
      </c>
      <c r="AR136" s="128" t="s">
        <v>81</v>
      </c>
      <c r="AT136" s="135" t="s">
        <v>73</v>
      </c>
      <c r="AU136" s="135" t="s">
        <v>74</v>
      </c>
      <c r="AY136" s="128" t="s">
        <v>314</v>
      </c>
      <c r="BK136" s="136">
        <f>BK137+BK145+BK147+BK161</f>
        <v>0</v>
      </c>
    </row>
    <row r="137" spans="2:65" s="11" customFormat="1" ht="22.9" customHeight="1">
      <c r="B137" s="127"/>
      <c r="D137" s="128" t="s">
        <v>73</v>
      </c>
      <c r="E137" s="137" t="s">
        <v>81</v>
      </c>
      <c r="F137" s="137" t="s">
        <v>315</v>
      </c>
      <c r="I137" s="130"/>
      <c r="J137" s="138">
        <f>BK137</f>
        <v>0</v>
      </c>
      <c r="L137" s="127"/>
      <c r="M137" s="132"/>
      <c r="P137" s="133">
        <f>SUM(P138:P144)</f>
        <v>0</v>
      </c>
      <c r="R137" s="133">
        <f>SUM(R138:R144)</f>
        <v>0</v>
      </c>
      <c r="T137" s="134">
        <f>SUM(T138:T144)</f>
        <v>0</v>
      </c>
      <c r="AR137" s="128" t="s">
        <v>81</v>
      </c>
      <c r="AT137" s="135" t="s">
        <v>73</v>
      </c>
      <c r="AU137" s="135" t="s">
        <v>81</v>
      </c>
      <c r="AY137" s="128" t="s">
        <v>314</v>
      </c>
      <c r="BK137" s="136">
        <f>SUM(BK138:BK144)</f>
        <v>0</v>
      </c>
    </row>
    <row r="138" spans="2:65" s="1" customFormat="1" ht="21.75" customHeight="1">
      <c r="B138" s="28"/>
      <c r="C138" s="139" t="s">
        <v>81</v>
      </c>
      <c r="D138" s="139" t="s">
        <v>316</v>
      </c>
      <c r="E138" s="140" t="s">
        <v>3964</v>
      </c>
      <c r="F138" s="141" t="s">
        <v>3965</v>
      </c>
      <c r="G138" s="142" t="s">
        <v>319</v>
      </c>
      <c r="H138" s="143">
        <v>18.72</v>
      </c>
      <c r="I138" s="144"/>
      <c r="J138" s="145">
        <f t="shared" ref="J138:J144" si="0">ROUND(I138*H138,2)</f>
        <v>0</v>
      </c>
      <c r="K138" s="146"/>
      <c r="L138" s="28"/>
      <c r="M138" s="147" t="s">
        <v>1</v>
      </c>
      <c r="N138" s="148" t="s">
        <v>40</v>
      </c>
      <c r="P138" s="149">
        <f t="shared" ref="P138:P144" si="1">O138*H138</f>
        <v>0</v>
      </c>
      <c r="Q138" s="149">
        <v>0</v>
      </c>
      <c r="R138" s="149">
        <f t="shared" ref="R138:R144" si="2">Q138*H138</f>
        <v>0</v>
      </c>
      <c r="S138" s="149">
        <v>0</v>
      </c>
      <c r="T138" s="150">
        <f t="shared" ref="T138:T144" si="3"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ref="BE138:BE144" si="4">IF(N138="základná",J138,0)</f>
        <v>0</v>
      </c>
      <c r="BF138" s="152">
        <f t="shared" ref="BF138:BF144" si="5">IF(N138="znížená",J138,0)</f>
        <v>0</v>
      </c>
      <c r="BG138" s="152">
        <f t="shared" ref="BG138:BG144" si="6">IF(N138="zákl. prenesená",J138,0)</f>
        <v>0</v>
      </c>
      <c r="BH138" s="152">
        <f t="shared" ref="BH138:BH144" si="7">IF(N138="zníž. prenesená",J138,0)</f>
        <v>0</v>
      </c>
      <c r="BI138" s="152">
        <f t="shared" ref="BI138:BI144" si="8">IF(N138="nulová",J138,0)</f>
        <v>0</v>
      </c>
      <c r="BJ138" s="13" t="s">
        <v>86</v>
      </c>
      <c r="BK138" s="152">
        <f t="shared" ref="BK138:BK144" si="9">ROUND(I138*H138,2)</f>
        <v>0</v>
      </c>
      <c r="BL138" s="13" t="s">
        <v>95</v>
      </c>
      <c r="BM138" s="151" t="s">
        <v>4236</v>
      </c>
    </row>
    <row r="139" spans="2:65" s="1" customFormat="1" ht="37.9" customHeight="1">
      <c r="B139" s="28"/>
      <c r="C139" s="139" t="s">
        <v>86</v>
      </c>
      <c r="D139" s="139" t="s">
        <v>316</v>
      </c>
      <c r="E139" s="140" t="s">
        <v>3967</v>
      </c>
      <c r="F139" s="141" t="s">
        <v>3968</v>
      </c>
      <c r="G139" s="142" t="s">
        <v>319</v>
      </c>
      <c r="H139" s="143">
        <v>18.72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4237</v>
      </c>
    </row>
    <row r="140" spans="2:65" s="1" customFormat="1" ht="24.2" customHeight="1">
      <c r="B140" s="28"/>
      <c r="C140" s="139" t="s">
        <v>90</v>
      </c>
      <c r="D140" s="139" t="s">
        <v>316</v>
      </c>
      <c r="E140" s="140" t="s">
        <v>3970</v>
      </c>
      <c r="F140" s="141" t="s">
        <v>3971</v>
      </c>
      <c r="G140" s="142" t="s">
        <v>319</v>
      </c>
      <c r="H140" s="143">
        <v>1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4238</v>
      </c>
    </row>
    <row r="141" spans="2:65" s="1" customFormat="1" ht="33" customHeight="1">
      <c r="B141" s="28"/>
      <c r="C141" s="139" t="s">
        <v>95</v>
      </c>
      <c r="D141" s="139" t="s">
        <v>316</v>
      </c>
      <c r="E141" s="140" t="s">
        <v>2189</v>
      </c>
      <c r="F141" s="141" t="s">
        <v>2190</v>
      </c>
      <c r="G141" s="142" t="s">
        <v>319</v>
      </c>
      <c r="H141" s="143">
        <v>6.24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4239</v>
      </c>
    </row>
    <row r="142" spans="2:65" s="1" customFormat="1" ht="24.2" customHeight="1">
      <c r="B142" s="28"/>
      <c r="C142" s="139" t="s">
        <v>330</v>
      </c>
      <c r="D142" s="139" t="s">
        <v>316</v>
      </c>
      <c r="E142" s="140" t="s">
        <v>3974</v>
      </c>
      <c r="F142" s="141" t="s">
        <v>1227</v>
      </c>
      <c r="G142" s="142" t="s">
        <v>319</v>
      </c>
      <c r="H142" s="143">
        <v>12.48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4240</v>
      </c>
    </row>
    <row r="143" spans="2:65" s="1" customFormat="1" ht="24.2" customHeight="1">
      <c r="B143" s="28"/>
      <c r="C143" s="139" t="s">
        <v>337</v>
      </c>
      <c r="D143" s="139" t="s">
        <v>316</v>
      </c>
      <c r="E143" s="140" t="s">
        <v>3976</v>
      </c>
      <c r="F143" s="141" t="s">
        <v>3977</v>
      </c>
      <c r="G143" s="142" t="s">
        <v>319</v>
      </c>
      <c r="H143" s="143">
        <v>4.68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4241</v>
      </c>
    </row>
    <row r="144" spans="2:65" s="1" customFormat="1" ht="16.5" customHeight="1">
      <c r="B144" s="28"/>
      <c r="C144" s="158" t="s">
        <v>342</v>
      </c>
      <c r="D144" s="158" t="s">
        <v>644</v>
      </c>
      <c r="E144" s="159" t="s">
        <v>3979</v>
      </c>
      <c r="F144" s="160" t="s">
        <v>3980</v>
      </c>
      <c r="G144" s="161" t="s">
        <v>333</v>
      </c>
      <c r="H144" s="162">
        <v>7.02</v>
      </c>
      <c r="I144" s="163"/>
      <c r="J144" s="164">
        <f t="shared" si="0"/>
        <v>0</v>
      </c>
      <c r="K144" s="165"/>
      <c r="L144" s="166"/>
      <c r="M144" s="167" t="s">
        <v>1</v>
      </c>
      <c r="N144" s="16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346</v>
      </c>
      <c r="AT144" s="151" t="s">
        <v>644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4242</v>
      </c>
    </row>
    <row r="145" spans="2:65" s="11" customFormat="1" ht="22.9" customHeight="1">
      <c r="B145" s="127"/>
      <c r="D145" s="128" t="s">
        <v>73</v>
      </c>
      <c r="E145" s="137" t="s">
        <v>95</v>
      </c>
      <c r="F145" s="137" t="s">
        <v>707</v>
      </c>
      <c r="I145" s="130"/>
      <c r="J145" s="138">
        <f>BK145</f>
        <v>0</v>
      </c>
      <c r="L145" s="127"/>
      <c r="M145" s="132"/>
      <c r="P145" s="133">
        <f>P146</f>
        <v>0</v>
      </c>
      <c r="R145" s="133">
        <f>R146</f>
        <v>0</v>
      </c>
      <c r="T145" s="134">
        <f>T146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BK146</f>
        <v>0</v>
      </c>
    </row>
    <row r="146" spans="2:65" s="1" customFormat="1" ht="24.2" customHeight="1">
      <c r="B146" s="28"/>
      <c r="C146" s="139" t="s">
        <v>346</v>
      </c>
      <c r="D146" s="139" t="s">
        <v>316</v>
      </c>
      <c r="E146" s="140" t="s">
        <v>3982</v>
      </c>
      <c r="F146" s="141" t="s">
        <v>3983</v>
      </c>
      <c r="G146" s="142" t="s">
        <v>319</v>
      </c>
      <c r="H146" s="143">
        <v>1.56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</v>
      </c>
      <c r="R146" s="149">
        <f>Q146*H146</f>
        <v>0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4243</v>
      </c>
    </row>
    <row r="147" spans="2:65" s="11" customFormat="1" ht="22.9" customHeight="1">
      <c r="B147" s="127"/>
      <c r="D147" s="128" t="s">
        <v>73</v>
      </c>
      <c r="E147" s="137" t="s">
        <v>346</v>
      </c>
      <c r="F147" s="137" t="s">
        <v>1285</v>
      </c>
      <c r="I147" s="130"/>
      <c r="J147" s="138">
        <f>BK147</f>
        <v>0</v>
      </c>
      <c r="L147" s="127"/>
      <c r="M147" s="132"/>
      <c r="P147" s="133">
        <f>SUM(P148:P160)</f>
        <v>0</v>
      </c>
      <c r="R147" s="133">
        <f>SUM(R148:R160)</f>
        <v>0</v>
      </c>
      <c r="T147" s="134">
        <f>SUM(T148:T160)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SUM(BK148:BK160)</f>
        <v>0</v>
      </c>
    </row>
    <row r="148" spans="2:65" s="1" customFormat="1" ht="24.2" customHeight="1">
      <c r="B148" s="28"/>
      <c r="C148" s="139" t="s">
        <v>335</v>
      </c>
      <c r="D148" s="139" t="s">
        <v>316</v>
      </c>
      <c r="E148" s="140" t="s">
        <v>3985</v>
      </c>
      <c r="F148" s="141" t="s">
        <v>3986</v>
      </c>
      <c r="G148" s="142" t="s">
        <v>376</v>
      </c>
      <c r="H148" s="143">
        <v>26</v>
      </c>
      <c r="I148" s="144"/>
      <c r="J148" s="145">
        <f t="shared" ref="J148:J160" si="10">ROUND(I148*H148,2)</f>
        <v>0</v>
      </c>
      <c r="K148" s="146"/>
      <c r="L148" s="28"/>
      <c r="M148" s="147" t="s">
        <v>1</v>
      </c>
      <c r="N148" s="148" t="s">
        <v>40</v>
      </c>
      <c r="P148" s="149">
        <f t="shared" ref="P148:P160" si="11">O148*H148</f>
        <v>0</v>
      </c>
      <c r="Q148" s="149">
        <v>0</v>
      </c>
      <c r="R148" s="149">
        <f t="shared" ref="R148:R160" si="12">Q148*H148</f>
        <v>0</v>
      </c>
      <c r="S148" s="149">
        <v>0</v>
      </c>
      <c r="T148" s="150">
        <f t="shared" ref="T148:T160" si="13"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ref="BE148:BE160" si="14">IF(N148="základná",J148,0)</f>
        <v>0</v>
      </c>
      <c r="BF148" s="152">
        <f t="shared" ref="BF148:BF160" si="15">IF(N148="znížená",J148,0)</f>
        <v>0</v>
      </c>
      <c r="BG148" s="152">
        <f t="shared" ref="BG148:BG160" si="16">IF(N148="zákl. prenesená",J148,0)</f>
        <v>0</v>
      </c>
      <c r="BH148" s="152">
        <f t="shared" ref="BH148:BH160" si="17">IF(N148="zníž. prenesená",J148,0)</f>
        <v>0</v>
      </c>
      <c r="BI148" s="152">
        <f t="shared" ref="BI148:BI160" si="18">IF(N148="nulová",J148,0)</f>
        <v>0</v>
      </c>
      <c r="BJ148" s="13" t="s">
        <v>86</v>
      </c>
      <c r="BK148" s="152">
        <f t="shared" ref="BK148:BK160" si="19">ROUND(I148*H148,2)</f>
        <v>0</v>
      </c>
      <c r="BL148" s="13" t="s">
        <v>95</v>
      </c>
      <c r="BM148" s="151" t="s">
        <v>4244</v>
      </c>
    </row>
    <row r="149" spans="2:65" s="1" customFormat="1" ht="33" customHeight="1">
      <c r="B149" s="28"/>
      <c r="C149" s="158" t="s">
        <v>353</v>
      </c>
      <c r="D149" s="158" t="s">
        <v>644</v>
      </c>
      <c r="E149" s="159" t="s">
        <v>3988</v>
      </c>
      <c r="F149" s="160" t="s">
        <v>3989</v>
      </c>
      <c r="G149" s="161" t="s">
        <v>396</v>
      </c>
      <c r="H149" s="162">
        <v>5.2</v>
      </c>
      <c r="I149" s="163"/>
      <c r="J149" s="164">
        <f t="shared" si="10"/>
        <v>0</v>
      </c>
      <c r="K149" s="165"/>
      <c r="L149" s="166"/>
      <c r="M149" s="167" t="s">
        <v>1</v>
      </c>
      <c r="N149" s="16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346</v>
      </c>
      <c r="AT149" s="151" t="s">
        <v>644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4245</v>
      </c>
    </row>
    <row r="150" spans="2:65" s="1" customFormat="1" ht="16.5" customHeight="1">
      <c r="B150" s="28"/>
      <c r="C150" s="139" t="s">
        <v>357</v>
      </c>
      <c r="D150" s="139" t="s">
        <v>316</v>
      </c>
      <c r="E150" s="140" t="s">
        <v>3991</v>
      </c>
      <c r="F150" s="141" t="s">
        <v>3992</v>
      </c>
      <c r="G150" s="142" t="s">
        <v>1497</v>
      </c>
      <c r="H150" s="171"/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4246</v>
      </c>
    </row>
    <row r="151" spans="2:65" s="1" customFormat="1" ht="16.5" customHeight="1">
      <c r="B151" s="28"/>
      <c r="C151" s="139" t="s">
        <v>361</v>
      </c>
      <c r="D151" s="139" t="s">
        <v>316</v>
      </c>
      <c r="E151" s="140" t="s">
        <v>3994</v>
      </c>
      <c r="F151" s="141" t="s">
        <v>3995</v>
      </c>
      <c r="G151" s="142" t="s">
        <v>396</v>
      </c>
      <c r="H151" s="143">
        <v>5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4247</v>
      </c>
    </row>
    <row r="152" spans="2:65" s="1" customFormat="1" ht="24.2" customHeight="1">
      <c r="B152" s="28"/>
      <c r="C152" s="158" t="s">
        <v>365</v>
      </c>
      <c r="D152" s="158" t="s">
        <v>644</v>
      </c>
      <c r="E152" s="159" t="s">
        <v>3997</v>
      </c>
      <c r="F152" s="160" t="s">
        <v>3998</v>
      </c>
      <c r="G152" s="161" t="s">
        <v>396</v>
      </c>
      <c r="H152" s="162">
        <v>5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346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4248</v>
      </c>
    </row>
    <row r="153" spans="2:65" s="1" customFormat="1" ht="16.5" customHeight="1">
      <c r="B153" s="28"/>
      <c r="C153" s="139" t="s">
        <v>369</v>
      </c>
      <c r="D153" s="139" t="s">
        <v>316</v>
      </c>
      <c r="E153" s="140" t="s">
        <v>4249</v>
      </c>
      <c r="F153" s="141" t="s">
        <v>4250</v>
      </c>
      <c r="G153" s="142" t="s">
        <v>396</v>
      </c>
      <c r="H153" s="143">
        <v>2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4251</v>
      </c>
    </row>
    <row r="154" spans="2:65" s="1" customFormat="1" ht="33" customHeight="1">
      <c r="B154" s="28"/>
      <c r="C154" s="158" t="s">
        <v>373</v>
      </c>
      <c r="D154" s="158" t="s">
        <v>644</v>
      </c>
      <c r="E154" s="159" t="s">
        <v>4252</v>
      </c>
      <c r="F154" s="160" t="s">
        <v>4253</v>
      </c>
      <c r="G154" s="161" t="s">
        <v>396</v>
      </c>
      <c r="H154" s="162">
        <v>2</v>
      </c>
      <c r="I154" s="163"/>
      <c r="J154" s="164">
        <f t="shared" si="10"/>
        <v>0</v>
      </c>
      <c r="K154" s="165"/>
      <c r="L154" s="166"/>
      <c r="M154" s="167" t="s">
        <v>1</v>
      </c>
      <c r="N154" s="16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346</v>
      </c>
      <c r="AT154" s="151" t="s">
        <v>644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4254</v>
      </c>
    </row>
    <row r="155" spans="2:65" s="1" customFormat="1" ht="16.5" customHeight="1">
      <c r="B155" s="28"/>
      <c r="C155" s="139" t="s">
        <v>378</v>
      </c>
      <c r="D155" s="139" t="s">
        <v>316</v>
      </c>
      <c r="E155" s="140" t="s">
        <v>4000</v>
      </c>
      <c r="F155" s="141" t="s">
        <v>4001</v>
      </c>
      <c r="G155" s="142" t="s">
        <v>396</v>
      </c>
      <c r="H155" s="143">
        <v>3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4255</v>
      </c>
    </row>
    <row r="156" spans="2:65" s="1" customFormat="1" ht="24.2" customHeight="1">
      <c r="B156" s="28"/>
      <c r="C156" s="158" t="s">
        <v>382</v>
      </c>
      <c r="D156" s="158" t="s">
        <v>644</v>
      </c>
      <c r="E156" s="159" t="s">
        <v>4003</v>
      </c>
      <c r="F156" s="160" t="s">
        <v>4004</v>
      </c>
      <c r="G156" s="161" t="s">
        <v>396</v>
      </c>
      <c r="H156" s="162">
        <v>3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346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95</v>
      </c>
      <c r="BM156" s="151" t="s">
        <v>4256</v>
      </c>
    </row>
    <row r="157" spans="2:65" s="1" customFormat="1" ht="16.5" customHeight="1">
      <c r="B157" s="28"/>
      <c r="C157" s="139" t="s">
        <v>386</v>
      </c>
      <c r="D157" s="139" t="s">
        <v>316</v>
      </c>
      <c r="E157" s="140" t="s">
        <v>4006</v>
      </c>
      <c r="F157" s="141" t="s">
        <v>4007</v>
      </c>
      <c r="G157" s="142" t="s">
        <v>376</v>
      </c>
      <c r="H157" s="143">
        <v>26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95</v>
      </c>
      <c r="BM157" s="151" t="s">
        <v>4257</v>
      </c>
    </row>
    <row r="158" spans="2:65" s="1" customFormat="1" ht="24.2" customHeight="1">
      <c r="B158" s="28"/>
      <c r="C158" s="139" t="s">
        <v>390</v>
      </c>
      <c r="D158" s="139" t="s">
        <v>316</v>
      </c>
      <c r="E158" s="140" t="s">
        <v>4009</v>
      </c>
      <c r="F158" s="141" t="s">
        <v>4010</v>
      </c>
      <c r="G158" s="142" t="s">
        <v>396</v>
      </c>
      <c r="H158" s="143">
        <v>2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95</v>
      </c>
      <c r="BM158" s="151" t="s">
        <v>4258</v>
      </c>
    </row>
    <row r="159" spans="2:65" s="1" customFormat="1" ht="16.5" customHeight="1">
      <c r="B159" s="28"/>
      <c r="C159" s="139" t="s">
        <v>7</v>
      </c>
      <c r="D159" s="139" t="s">
        <v>316</v>
      </c>
      <c r="E159" s="140" t="s">
        <v>4012</v>
      </c>
      <c r="F159" s="141" t="s">
        <v>4013</v>
      </c>
      <c r="G159" s="142" t="s">
        <v>396</v>
      </c>
      <c r="H159" s="143">
        <v>1</v>
      </c>
      <c r="I159" s="144"/>
      <c r="J159" s="145">
        <f t="shared" si="10"/>
        <v>0</v>
      </c>
      <c r="K159" s="146"/>
      <c r="L159" s="28"/>
      <c r="M159" s="147" t="s">
        <v>1</v>
      </c>
      <c r="N159" s="14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95</v>
      </c>
      <c r="BM159" s="151" t="s">
        <v>4259</v>
      </c>
    </row>
    <row r="160" spans="2:65" s="1" customFormat="1" ht="24.2" customHeight="1">
      <c r="B160" s="28"/>
      <c r="C160" s="139" t="s">
        <v>398</v>
      </c>
      <c r="D160" s="139" t="s">
        <v>316</v>
      </c>
      <c r="E160" s="140" t="s">
        <v>4015</v>
      </c>
      <c r="F160" s="141" t="s">
        <v>4016</v>
      </c>
      <c r="G160" s="142" t="s">
        <v>376</v>
      </c>
      <c r="H160" s="143">
        <v>26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95</v>
      </c>
      <c r="BM160" s="151" t="s">
        <v>4260</v>
      </c>
    </row>
    <row r="161" spans="2:65" s="11" customFormat="1" ht="22.9" customHeight="1">
      <c r="B161" s="127"/>
      <c r="D161" s="128" t="s">
        <v>73</v>
      </c>
      <c r="E161" s="137" t="s">
        <v>502</v>
      </c>
      <c r="F161" s="137" t="s">
        <v>503</v>
      </c>
      <c r="I161" s="130"/>
      <c r="J161" s="138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</v>
      </c>
      <c r="AR161" s="128" t="s">
        <v>81</v>
      </c>
      <c r="AT161" s="135" t="s">
        <v>73</v>
      </c>
      <c r="AU161" s="135" t="s">
        <v>81</v>
      </c>
      <c r="AY161" s="128" t="s">
        <v>314</v>
      </c>
      <c r="BK161" s="136">
        <f>BK162</f>
        <v>0</v>
      </c>
    </row>
    <row r="162" spans="2:65" s="1" customFormat="1" ht="33" customHeight="1">
      <c r="B162" s="28"/>
      <c r="C162" s="139" t="s">
        <v>402</v>
      </c>
      <c r="D162" s="139" t="s">
        <v>316</v>
      </c>
      <c r="E162" s="140" t="s">
        <v>4018</v>
      </c>
      <c r="F162" s="141" t="s">
        <v>4019</v>
      </c>
      <c r="G162" s="142" t="s">
        <v>333</v>
      </c>
      <c r="H162" s="143">
        <v>0.21</v>
      </c>
      <c r="I162" s="144"/>
      <c r="J162" s="145">
        <f>ROUND(I162*H162,2)</f>
        <v>0</v>
      </c>
      <c r="K162" s="146"/>
      <c r="L162" s="28"/>
      <c r="M162" s="147" t="s">
        <v>1</v>
      </c>
      <c r="N162" s="148" t="s">
        <v>40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95</v>
      </c>
      <c r="BM162" s="151" t="s">
        <v>4261</v>
      </c>
    </row>
    <row r="163" spans="2:65" s="11" customFormat="1" ht="25.9" customHeight="1">
      <c r="B163" s="127"/>
      <c r="D163" s="128" t="s">
        <v>73</v>
      </c>
      <c r="E163" s="129" t="s">
        <v>516</v>
      </c>
      <c r="F163" s="129" t="s">
        <v>4021</v>
      </c>
      <c r="I163" s="130"/>
      <c r="J163" s="131">
        <f>BK163</f>
        <v>0</v>
      </c>
      <c r="L163" s="127"/>
      <c r="M163" s="132"/>
      <c r="P163" s="133">
        <f>SUM(P164:P165)</f>
        <v>0</v>
      </c>
      <c r="R163" s="133">
        <f>SUM(R164:R165)</f>
        <v>0</v>
      </c>
      <c r="T163" s="134">
        <f>SUM(T164:T165)</f>
        <v>0</v>
      </c>
      <c r="AR163" s="128" t="s">
        <v>86</v>
      </c>
      <c r="AT163" s="135" t="s">
        <v>73</v>
      </c>
      <c r="AU163" s="135" t="s">
        <v>74</v>
      </c>
      <c r="AY163" s="128" t="s">
        <v>314</v>
      </c>
      <c r="BK163" s="136">
        <f>SUM(BK164:BK165)</f>
        <v>0</v>
      </c>
    </row>
    <row r="164" spans="2:65" s="1" customFormat="1" ht="37.9" customHeight="1">
      <c r="B164" s="28"/>
      <c r="C164" s="139" t="s">
        <v>406</v>
      </c>
      <c r="D164" s="139" t="s">
        <v>316</v>
      </c>
      <c r="E164" s="140" t="s">
        <v>4022</v>
      </c>
      <c r="F164" s="141" t="s">
        <v>4023</v>
      </c>
      <c r="G164" s="142" t="s">
        <v>396</v>
      </c>
      <c r="H164" s="143">
        <v>3</v>
      </c>
      <c r="I164" s="144"/>
      <c r="J164" s="145">
        <f>ROUND(I164*H164,2)</f>
        <v>0</v>
      </c>
      <c r="K164" s="146"/>
      <c r="L164" s="28"/>
      <c r="M164" s="147" t="s">
        <v>1</v>
      </c>
      <c r="N164" s="148" t="s">
        <v>40</v>
      </c>
      <c r="P164" s="149">
        <f>O164*H164</f>
        <v>0</v>
      </c>
      <c r="Q164" s="149">
        <v>0</v>
      </c>
      <c r="R164" s="149">
        <f>Q164*H164</f>
        <v>0</v>
      </c>
      <c r="S164" s="149">
        <v>0</v>
      </c>
      <c r="T164" s="150">
        <f>S164*H164</f>
        <v>0</v>
      </c>
      <c r="AR164" s="151" t="s">
        <v>378</v>
      </c>
      <c r="AT164" s="151" t="s">
        <v>316</v>
      </c>
      <c r="AU164" s="151" t="s">
        <v>81</v>
      </c>
      <c r="AY164" s="13" t="s">
        <v>314</v>
      </c>
      <c r="BE164" s="152">
        <f>IF(N164="základná",J164,0)</f>
        <v>0</v>
      </c>
      <c r="BF164" s="152">
        <f>IF(N164="znížená",J164,0)</f>
        <v>0</v>
      </c>
      <c r="BG164" s="152">
        <f>IF(N164="zákl. prenesená",J164,0)</f>
        <v>0</v>
      </c>
      <c r="BH164" s="152">
        <f>IF(N164="zníž. prenesená",J164,0)</f>
        <v>0</v>
      </c>
      <c r="BI164" s="152">
        <f>IF(N164="nulová",J164,0)</f>
        <v>0</v>
      </c>
      <c r="BJ164" s="13" t="s">
        <v>86</v>
      </c>
      <c r="BK164" s="152">
        <f>ROUND(I164*H164,2)</f>
        <v>0</v>
      </c>
      <c r="BL164" s="13" t="s">
        <v>378</v>
      </c>
      <c r="BM164" s="151" t="s">
        <v>4262</v>
      </c>
    </row>
    <row r="165" spans="2:65" s="1" customFormat="1" ht="49.15" customHeight="1">
      <c r="B165" s="28"/>
      <c r="C165" s="158" t="s">
        <v>410</v>
      </c>
      <c r="D165" s="158" t="s">
        <v>644</v>
      </c>
      <c r="E165" s="159" t="s">
        <v>4025</v>
      </c>
      <c r="F165" s="160" t="s">
        <v>4026</v>
      </c>
      <c r="G165" s="161" t="s">
        <v>396</v>
      </c>
      <c r="H165" s="162">
        <v>3</v>
      </c>
      <c r="I165" s="163"/>
      <c r="J165" s="164">
        <f>ROUND(I165*H165,2)</f>
        <v>0</v>
      </c>
      <c r="K165" s="165"/>
      <c r="L165" s="166"/>
      <c r="M165" s="167" t="s">
        <v>1</v>
      </c>
      <c r="N165" s="168" t="s">
        <v>40</v>
      </c>
      <c r="P165" s="149">
        <f>O165*H165</f>
        <v>0</v>
      </c>
      <c r="Q165" s="149">
        <v>0</v>
      </c>
      <c r="R165" s="149">
        <f>Q165*H165</f>
        <v>0</v>
      </c>
      <c r="S165" s="149">
        <v>0</v>
      </c>
      <c r="T165" s="150">
        <f>S165*H165</f>
        <v>0</v>
      </c>
      <c r="AR165" s="151" t="s">
        <v>442</v>
      </c>
      <c r="AT165" s="151" t="s">
        <v>644</v>
      </c>
      <c r="AU165" s="151" t="s">
        <v>81</v>
      </c>
      <c r="AY165" s="13" t="s">
        <v>314</v>
      </c>
      <c r="BE165" s="152">
        <f>IF(N165="základná",J165,0)</f>
        <v>0</v>
      </c>
      <c r="BF165" s="152">
        <f>IF(N165="znížená",J165,0)</f>
        <v>0</v>
      </c>
      <c r="BG165" s="152">
        <f>IF(N165="zákl. prenesená",J165,0)</f>
        <v>0</v>
      </c>
      <c r="BH165" s="152">
        <f>IF(N165="zníž. prenesená",J165,0)</f>
        <v>0</v>
      </c>
      <c r="BI165" s="152">
        <f>IF(N165="nulová",J165,0)</f>
        <v>0</v>
      </c>
      <c r="BJ165" s="13" t="s">
        <v>86</v>
      </c>
      <c r="BK165" s="152">
        <f>ROUND(I165*H165,2)</f>
        <v>0</v>
      </c>
      <c r="BL165" s="13" t="s">
        <v>378</v>
      </c>
      <c r="BM165" s="151" t="s">
        <v>4263</v>
      </c>
    </row>
    <row r="166" spans="2:65" s="11" customFormat="1" ht="25.9" customHeight="1">
      <c r="B166" s="127"/>
      <c r="D166" s="128" t="s">
        <v>73</v>
      </c>
      <c r="E166" s="129" t="s">
        <v>508</v>
      </c>
      <c r="F166" s="129" t="s">
        <v>509</v>
      </c>
      <c r="I166" s="130"/>
      <c r="J166" s="131">
        <f>BK166</f>
        <v>0</v>
      </c>
      <c r="L166" s="127"/>
      <c r="M166" s="132"/>
      <c r="P166" s="133">
        <f>P167</f>
        <v>0</v>
      </c>
      <c r="R166" s="133">
        <f>R167</f>
        <v>0</v>
      </c>
      <c r="T166" s="134">
        <f>T167</f>
        <v>0</v>
      </c>
      <c r="AR166" s="128" t="s">
        <v>86</v>
      </c>
      <c r="AT166" s="135" t="s">
        <v>73</v>
      </c>
      <c r="AU166" s="135" t="s">
        <v>74</v>
      </c>
      <c r="AY166" s="128" t="s">
        <v>314</v>
      </c>
      <c r="BK166" s="136">
        <f>BK167</f>
        <v>0</v>
      </c>
    </row>
    <row r="167" spans="2:65" s="11" customFormat="1" ht="22.9" customHeight="1">
      <c r="B167" s="127"/>
      <c r="D167" s="128" t="s">
        <v>73</v>
      </c>
      <c r="E167" s="137" t="s">
        <v>510</v>
      </c>
      <c r="F167" s="137" t="s">
        <v>511</v>
      </c>
      <c r="I167" s="130"/>
      <c r="J167" s="138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86</v>
      </c>
      <c r="AT167" s="135" t="s">
        <v>73</v>
      </c>
      <c r="AU167" s="135" t="s">
        <v>81</v>
      </c>
      <c r="AY167" s="128" t="s">
        <v>314</v>
      </c>
      <c r="BK167" s="136">
        <f>BK168</f>
        <v>0</v>
      </c>
    </row>
    <row r="168" spans="2:65" s="1" customFormat="1" ht="16.5" customHeight="1">
      <c r="B168" s="28"/>
      <c r="C168" s="139" t="s">
        <v>414</v>
      </c>
      <c r="D168" s="139" t="s">
        <v>316</v>
      </c>
      <c r="E168" s="140" t="s">
        <v>4028</v>
      </c>
      <c r="F168" s="141" t="s">
        <v>4029</v>
      </c>
      <c r="G168" s="142" t="s">
        <v>376</v>
      </c>
      <c r="H168" s="143">
        <v>1</v>
      </c>
      <c r="I168" s="144"/>
      <c r="J168" s="145">
        <f>ROUND(I168*H168,2)</f>
        <v>0</v>
      </c>
      <c r="K168" s="146"/>
      <c r="L168" s="28"/>
      <c r="M168" s="147" t="s">
        <v>1</v>
      </c>
      <c r="N168" s="148" t="s">
        <v>40</v>
      </c>
      <c r="P168" s="149">
        <f>O168*H168</f>
        <v>0</v>
      </c>
      <c r="Q168" s="149">
        <v>0</v>
      </c>
      <c r="R168" s="149">
        <f>Q168*H168</f>
        <v>0</v>
      </c>
      <c r="S168" s="149">
        <v>0</v>
      </c>
      <c r="T168" s="150">
        <f>S168*H168</f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>IF(N168="základná",J168,0)</f>
        <v>0</v>
      </c>
      <c r="BF168" s="152">
        <f>IF(N168="znížená",J168,0)</f>
        <v>0</v>
      </c>
      <c r="BG168" s="152">
        <f>IF(N168="zákl. prenesená",J168,0)</f>
        <v>0</v>
      </c>
      <c r="BH168" s="152">
        <f>IF(N168="zníž. prenesená",J168,0)</f>
        <v>0</v>
      </c>
      <c r="BI168" s="152">
        <f>IF(N168="nulová",J168,0)</f>
        <v>0</v>
      </c>
      <c r="BJ168" s="13" t="s">
        <v>86</v>
      </c>
      <c r="BK168" s="152">
        <f>ROUND(I168*H168,2)</f>
        <v>0</v>
      </c>
      <c r="BL168" s="13" t="s">
        <v>378</v>
      </c>
      <c r="BM168" s="151" t="s">
        <v>4264</v>
      </c>
    </row>
    <row r="169" spans="2:65" s="11" customFormat="1" ht="25.9" customHeight="1">
      <c r="B169" s="127"/>
      <c r="D169" s="128" t="s">
        <v>73</v>
      </c>
      <c r="E169" s="129" t="s">
        <v>644</v>
      </c>
      <c r="F169" s="129" t="s">
        <v>1464</v>
      </c>
      <c r="I169" s="130"/>
      <c r="J169" s="131">
        <f>BK169</f>
        <v>0</v>
      </c>
      <c r="L169" s="127"/>
      <c r="M169" s="132"/>
      <c r="P169" s="133">
        <f>P170</f>
        <v>0</v>
      </c>
      <c r="R169" s="133">
        <f>R170</f>
        <v>0</v>
      </c>
      <c r="T169" s="134">
        <f>T170</f>
        <v>0</v>
      </c>
      <c r="AR169" s="128" t="s">
        <v>90</v>
      </c>
      <c r="AT169" s="135" t="s">
        <v>73</v>
      </c>
      <c r="AU169" s="135" t="s">
        <v>74</v>
      </c>
      <c r="AY169" s="128" t="s">
        <v>314</v>
      </c>
      <c r="BK169" s="136">
        <f>BK170</f>
        <v>0</v>
      </c>
    </row>
    <row r="170" spans="2:65" s="11" customFormat="1" ht="22.9" customHeight="1">
      <c r="B170" s="127"/>
      <c r="D170" s="128" t="s">
        <v>73</v>
      </c>
      <c r="E170" s="137" t="s">
        <v>1663</v>
      </c>
      <c r="F170" s="137" t="s">
        <v>1664</v>
      </c>
      <c r="I170" s="130"/>
      <c r="J170" s="138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90</v>
      </c>
      <c r="AT170" s="135" t="s">
        <v>73</v>
      </c>
      <c r="AU170" s="135" t="s">
        <v>81</v>
      </c>
      <c r="AY170" s="128" t="s">
        <v>314</v>
      </c>
      <c r="BK170" s="136">
        <f>BK171</f>
        <v>0</v>
      </c>
    </row>
    <row r="171" spans="2:65" s="1" customFormat="1" ht="16.5" customHeight="1">
      <c r="B171" s="28"/>
      <c r="C171" s="139" t="s">
        <v>418</v>
      </c>
      <c r="D171" s="139" t="s">
        <v>316</v>
      </c>
      <c r="E171" s="140" t="s">
        <v>2325</v>
      </c>
      <c r="F171" s="141" t="s">
        <v>2326</v>
      </c>
      <c r="G171" s="142" t="s">
        <v>2327</v>
      </c>
      <c r="H171" s="143">
        <v>1</v>
      </c>
      <c r="I171" s="144"/>
      <c r="J171" s="145">
        <f>ROUND(I171*H171,2)</f>
        <v>0</v>
      </c>
      <c r="K171" s="146"/>
      <c r="L171" s="28"/>
      <c r="M171" s="147" t="s">
        <v>1</v>
      </c>
      <c r="N171" s="148" t="s">
        <v>40</v>
      </c>
      <c r="P171" s="149">
        <f>O171*H171</f>
        <v>0</v>
      </c>
      <c r="Q171" s="149">
        <v>0</v>
      </c>
      <c r="R171" s="149">
        <f>Q171*H171</f>
        <v>0</v>
      </c>
      <c r="S171" s="149">
        <v>0</v>
      </c>
      <c r="T171" s="150">
        <f>S171*H171</f>
        <v>0</v>
      </c>
      <c r="AR171" s="151" t="s">
        <v>1198</v>
      </c>
      <c r="AT171" s="151" t="s">
        <v>316</v>
      </c>
      <c r="AU171" s="151" t="s">
        <v>86</v>
      </c>
      <c r="AY171" s="13" t="s">
        <v>314</v>
      </c>
      <c r="BE171" s="152">
        <f>IF(N171="základná",J171,0)</f>
        <v>0</v>
      </c>
      <c r="BF171" s="152">
        <f>IF(N171="znížená",J171,0)</f>
        <v>0</v>
      </c>
      <c r="BG171" s="152">
        <f>IF(N171="zákl. prenesená",J171,0)</f>
        <v>0</v>
      </c>
      <c r="BH171" s="152">
        <f>IF(N171="zníž. prenesená",J171,0)</f>
        <v>0</v>
      </c>
      <c r="BI171" s="152">
        <f>IF(N171="nulová",J171,0)</f>
        <v>0</v>
      </c>
      <c r="BJ171" s="13" t="s">
        <v>86</v>
      </c>
      <c r="BK171" s="152">
        <f>ROUND(I171*H171,2)</f>
        <v>0</v>
      </c>
      <c r="BL171" s="13" t="s">
        <v>1198</v>
      </c>
      <c r="BM171" s="151" t="s">
        <v>4265</v>
      </c>
    </row>
    <row r="172" spans="2:65" s="11" customFormat="1" ht="25.9" customHeight="1">
      <c r="B172" s="127"/>
      <c r="D172" s="128" t="s">
        <v>73</v>
      </c>
      <c r="E172" s="129" t="s">
        <v>1450</v>
      </c>
      <c r="F172" s="129" t="s">
        <v>1451</v>
      </c>
      <c r="I172" s="130"/>
      <c r="J172" s="131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95</v>
      </c>
      <c r="AT172" s="135" t="s">
        <v>73</v>
      </c>
      <c r="AU172" s="135" t="s">
        <v>74</v>
      </c>
      <c r="AY172" s="128" t="s">
        <v>314</v>
      </c>
      <c r="BK172" s="136">
        <f>BK173</f>
        <v>0</v>
      </c>
    </row>
    <row r="173" spans="2:65" s="1" customFormat="1" ht="24.2" customHeight="1">
      <c r="B173" s="28"/>
      <c r="C173" s="139" t="s">
        <v>422</v>
      </c>
      <c r="D173" s="139" t="s">
        <v>316</v>
      </c>
      <c r="E173" s="140" t="s">
        <v>4032</v>
      </c>
      <c r="F173" s="141" t="s">
        <v>4033</v>
      </c>
      <c r="G173" s="142" t="s">
        <v>1593</v>
      </c>
      <c r="H173" s="143">
        <v>1</v>
      </c>
      <c r="I173" s="144"/>
      <c r="J173" s="145">
        <f>ROUND(I173*H173,2)</f>
        <v>0</v>
      </c>
      <c r="K173" s="146"/>
      <c r="L173" s="28"/>
      <c r="M173" s="153" t="s">
        <v>1</v>
      </c>
      <c r="N173" s="154" t="s">
        <v>40</v>
      </c>
      <c r="O173" s="155"/>
      <c r="P173" s="156">
        <f>O173*H173</f>
        <v>0</v>
      </c>
      <c r="Q173" s="156">
        <v>0</v>
      </c>
      <c r="R173" s="156">
        <f>Q173*H173</f>
        <v>0</v>
      </c>
      <c r="S173" s="156">
        <v>0</v>
      </c>
      <c r="T173" s="157">
        <f>S173*H173</f>
        <v>0</v>
      </c>
      <c r="AR173" s="151" t="s">
        <v>1692</v>
      </c>
      <c r="AT173" s="151" t="s">
        <v>316</v>
      </c>
      <c r="AU173" s="151" t="s">
        <v>81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1692</v>
      </c>
      <c r="BM173" s="151" t="s">
        <v>4266</v>
      </c>
    </row>
    <row r="174" spans="2:65" s="1" customFormat="1" ht="6.95" customHeight="1">
      <c r="B174" s="43"/>
      <c r="C174" s="44"/>
      <c r="D174" s="44"/>
      <c r="E174" s="44"/>
      <c r="F174" s="44"/>
      <c r="G174" s="44"/>
      <c r="H174" s="44"/>
      <c r="I174" s="44"/>
      <c r="J174" s="44"/>
      <c r="K174" s="44"/>
      <c r="L174" s="28"/>
    </row>
  </sheetData>
  <sheetProtection algorithmName="SHA-512" hashValue="E2l82rlA2J9ekkMS5U7cI8JwTMPT24OxKiLSbK35nTFIKbAWakJ+uHWYSDlIfpfrd15zHJxG55EyagACWvLNcA==" saltValue="KWofltLaEH8gT/ouTmqhGcGVQ1hcseLrEXeGTTVItr9Ucb+H88Y8VR/jSLxOgWgFmdZ7RlKvRqzmzrKlNuM1Lw==" spinCount="100000" sheet="1" objects="1" scenarios="1" formatColumns="0" formatRows="0" autoFilter="0"/>
  <autoFilter ref="C134:K173" xr:uid="{00000000-0009-0000-0000-00002E000000}"/>
  <mergeCells count="15">
    <mergeCell ref="E121:H121"/>
    <mergeCell ref="E125:H125"/>
    <mergeCell ref="E123:H123"/>
    <mergeCell ref="E127:H12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2:BM19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233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4267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4268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ROUND((SUM(BE136:BE194)),  2)</f>
        <v>0</v>
      </c>
      <c r="G37" s="96"/>
      <c r="H37" s="96"/>
      <c r="I37" s="97">
        <v>0.2</v>
      </c>
      <c r="J37" s="95">
        <f>ROUND(((SUM(BE136:BE194))*I37),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ROUND((SUM(BF136:BF194)),  2)</f>
        <v>0</v>
      </c>
      <c r="G38" s="96"/>
      <c r="H38" s="96"/>
      <c r="I38" s="97">
        <v>0.2</v>
      </c>
      <c r="J38" s="95">
        <f>ROUND(((SUM(BF136:BF194))*I38),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ROUND((SUM(BG136:BG194)),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ROUND((SUM(BH136:BH194)),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ROUND((SUM(BI136:BI194)),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4267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SO.106_ASR1 - Búracie práce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J144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J168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J170</f>
        <v>0</v>
      </c>
      <c r="L105" s="110"/>
    </row>
    <row r="106" spans="2:47" s="9" customFormat="1" ht="19.899999999999999" hidden="1" customHeight="1">
      <c r="B106" s="114"/>
      <c r="D106" s="115" t="s">
        <v>294</v>
      </c>
      <c r="E106" s="116"/>
      <c r="F106" s="116"/>
      <c r="G106" s="116"/>
      <c r="H106" s="116"/>
      <c r="I106" s="116"/>
      <c r="J106" s="117">
        <f>J171</f>
        <v>0</v>
      </c>
      <c r="L106" s="114"/>
    </row>
    <row r="107" spans="2:47" s="9" customFormat="1" ht="19.899999999999999" hidden="1" customHeight="1">
      <c r="B107" s="114"/>
      <c r="D107" s="115" t="s">
        <v>295</v>
      </c>
      <c r="E107" s="116"/>
      <c r="F107" s="116"/>
      <c r="G107" s="116"/>
      <c r="H107" s="116"/>
      <c r="I107" s="116"/>
      <c r="J107" s="117">
        <f>J173</f>
        <v>0</v>
      </c>
      <c r="L107" s="114"/>
    </row>
    <row r="108" spans="2:47" s="9" customFormat="1" ht="19.899999999999999" hidden="1" customHeight="1">
      <c r="B108" s="114"/>
      <c r="D108" s="115" t="s">
        <v>297</v>
      </c>
      <c r="E108" s="116"/>
      <c r="F108" s="116"/>
      <c r="G108" s="116"/>
      <c r="H108" s="116"/>
      <c r="I108" s="116"/>
      <c r="J108" s="117">
        <f>J179</f>
        <v>0</v>
      </c>
      <c r="L108" s="114"/>
    </row>
    <row r="109" spans="2:47" s="9" customFormat="1" ht="19.899999999999999" hidden="1" customHeight="1">
      <c r="B109" s="114"/>
      <c r="D109" s="115" t="s">
        <v>298</v>
      </c>
      <c r="E109" s="116"/>
      <c r="F109" s="116"/>
      <c r="G109" s="116"/>
      <c r="H109" s="116"/>
      <c r="I109" s="116"/>
      <c r="J109" s="117">
        <f>J181</f>
        <v>0</v>
      </c>
      <c r="L109" s="114"/>
    </row>
    <row r="110" spans="2:47" s="9" customFormat="1" ht="19.899999999999999" hidden="1" customHeight="1">
      <c r="B110" s="114"/>
      <c r="D110" s="115" t="s">
        <v>1222</v>
      </c>
      <c r="E110" s="116"/>
      <c r="F110" s="116"/>
      <c r="G110" s="116"/>
      <c r="H110" s="116"/>
      <c r="I110" s="116"/>
      <c r="J110" s="117">
        <f>J187</f>
        <v>0</v>
      </c>
      <c r="L110" s="114"/>
    </row>
    <row r="111" spans="2:47" s="8" customFormat="1" ht="24.95" hidden="1" customHeight="1">
      <c r="B111" s="110"/>
      <c r="D111" s="111" t="s">
        <v>1462</v>
      </c>
      <c r="E111" s="112"/>
      <c r="F111" s="112"/>
      <c r="G111" s="112"/>
      <c r="H111" s="112"/>
      <c r="I111" s="112"/>
      <c r="J111" s="113">
        <f>J192</f>
        <v>0</v>
      </c>
      <c r="L111" s="110"/>
    </row>
    <row r="112" spans="2:47" s="9" customFormat="1" ht="19.899999999999999" hidden="1" customHeight="1">
      <c r="B112" s="114"/>
      <c r="D112" s="115" t="s">
        <v>4269</v>
      </c>
      <c r="E112" s="116"/>
      <c r="F112" s="116"/>
      <c r="G112" s="116"/>
      <c r="H112" s="116"/>
      <c r="I112" s="116"/>
      <c r="J112" s="117">
        <f>J193</f>
        <v>0</v>
      </c>
      <c r="L112" s="114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301" t="str">
        <f>E7</f>
        <v>Rozšírenie kapacít MŠ Oštepová 1, Košice</v>
      </c>
      <c r="F122" s="302"/>
      <c r="G122" s="302"/>
      <c r="H122" s="302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301" t="s">
        <v>278</v>
      </c>
      <c r="F124" s="265"/>
      <c r="G124" s="265"/>
      <c r="H124" s="265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271" t="s">
        <v>4267</v>
      </c>
      <c r="F126" s="303"/>
      <c r="G126" s="303"/>
      <c r="H126" s="303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16.5" customHeight="1">
      <c r="B128" s="28"/>
      <c r="E128" s="289" t="str">
        <f>E13</f>
        <v>SO.106_ASR1 - Búracie práce</v>
      </c>
      <c r="F128" s="303"/>
      <c r="G128" s="303"/>
      <c r="H128" s="303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P137+P170+P192</f>
        <v>0</v>
      </c>
      <c r="Q136" s="52"/>
      <c r="R136" s="124">
        <f>R137+R170+R192</f>
        <v>15.3689757</v>
      </c>
      <c r="S136" s="52"/>
      <c r="T136" s="125">
        <f>T137+T170+T192</f>
        <v>13.811688500000001</v>
      </c>
      <c r="AT136" s="13" t="s">
        <v>73</v>
      </c>
      <c r="AU136" s="13" t="s">
        <v>287</v>
      </c>
      <c r="BK136" s="126">
        <f>BK137+BK170+BK192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P138+P144+P168</f>
        <v>0</v>
      </c>
      <c r="R137" s="133">
        <f>R138+R144+R168</f>
        <v>15.367185600000001</v>
      </c>
      <c r="T137" s="134">
        <f>T138+T144+T168</f>
        <v>13.369210000000001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BK138+BK144+BK168</f>
        <v>0</v>
      </c>
    </row>
    <row r="138" spans="2:65" s="11" customFormat="1" ht="22.9" customHeight="1">
      <c r="B138" s="127"/>
      <c r="D138" s="128" t="s">
        <v>73</v>
      </c>
      <c r="E138" s="137" t="s">
        <v>81</v>
      </c>
      <c r="F138" s="137" t="s">
        <v>315</v>
      </c>
      <c r="I138" s="130"/>
      <c r="J138" s="138">
        <f>BK138</f>
        <v>0</v>
      </c>
      <c r="L138" s="127"/>
      <c r="M138" s="132"/>
      <c r="P138" s="133">
        <f>SUM(P139:P143)</f>
        <v>0</v>
      </c>
      <c r="R138" s="133">
        <f>SUM(R139:R143)</f>
        <v>0</v>
      </c>
      <c r="T138" s="134">
        <f>SUM(T139:T143)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SUM(BK139:BK143)</f>
        <v>0</v>
      </c>
    </row>
    <row r="139" spans="2:65" s="1" customFormat="1" ht="24.2" customHeight="1">
      <c r="B139" s="28"/>
      <c r="C139" s="139" t="s">
        <v>81</v>
      </c>
      <c r="D139" s="139" t="s">
        <v>316</v>
      </c>
      <c r="E139" s="140" t="s">
        <v>317</v>
      </c>
      <c r="F139" s="141" t="s">
        <v>318</v>
      </c>
      <c r="G139" s="142" t="s">
        <v>319</v>
      </c>
      <c r="H139" s="143">
        <v>12.18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4270</v>
      </c>
    </row>
    <row r="140" spans="2:65" s="1" customFormat="1" ht="33" customHeight="1">
      <c r="B140" s="28"/>
      <c r="C140" s="139" t="s">
        <v>86</v>
      </c>
      <c r="D140" s="139" t="s">
        <v>316</v>
      </c>
      <c r="E140" s="140" t="s">
        <v>321</v>
      </c>
      <c r="F140" s="141" t="s">
        <v>322</v>
      </c>
      <c r="G140" s="142" t="s">
        <v>319</v>
      </c>
      <c r="H140" s="143">
        <v>6.46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</v>
      </c>
      <c r="R140" s="149">
        <f>Q140*H140</f>
        <v>0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4271</v>
      </c>
    </row>
    <row r="141" spans="2:65" s="1" customFormat="1" ht="37.9" customHeight="1">
      <c r="B141" s="28"/>
      <c r="C141" s="139" t="s">
        <v>90</v>
      </c>
      <c r="D141" s="139" t="s">
        <v>316</v>
      </c>
      <c r="E141" s="140" t="s">
        <v>324</v>
      </c>
      <c r="F141" s="141" t="s">
        <v>325</v>
      </c>
      <c r="G141" s="142" t="s">
        <v>319</v>
      </c>
      <c r="H141" s="143">
        <v>51.68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4272</v>
      </c>
    </row>
    <row r="142" spans="2:65" s="1" customFormat="1" ht="16.5" customHeight="1">
      <c r="B142" s="28"/>
      <c r="C142" s="139" t="s">
        <v>95</v>
      </c>
      <c r="D142" s="139" t="s">
        <v>316</v>
      </c>
      <c r="E142" s="140" t="s">
        <v>327</v>
      </c>
      <c r="F142" s="141" t="s">
        <v>328</v>
      </c>
      <c r="G142" s="142" t="s">
        <v>319</v>
      </c>
      <c r="H142" s="143">
        <v>6.46</v>
      </c>
      <c r="I142" s="144"/>
      <c r="J142" s="145">
        <f>ROUND(I142*H142,2)</f>
        <v>0</v>
      </c>
      <c r="K142" s="146"/>
      <c r="L142" s="28"/>
      <c r="M142" s="147" t="s">
        <v>1</v>
      </c>
      <c r="N142" s="148" t="s">
        <v>40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4273</v>
      </c>
    </row>
    <row r="143" spans="2:65" s="1" customFormat="1" ht="24.2" customHeight="1">
      <c r="B143" s="28"/>
      <c r="C143" s="139" t="s">
        <v>330</v>
      </c>
      <c r="D143" s="139" t="s">
        <v>316</v>
      </c>
      <c r="E143" s="140" t="s">
        <v>331</v>
      </c>
      <c r="F143" s="141" t="s">
        <v>332</v>
      </c>
      <c r="G143" s="142" t="s">
        <v>333</v>
      </c>
      <c r="H143" s="143">
        <v>11.628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4274</v>
      </c>
    </row>
    <row r="144" spans="2:65" s="11" customFormat="1" ht="22.9" customHeight="1">
      <c r="B144" s="127"/>
      <c r="D144" s="128" t="s">
        <v>73</v>
      </c>
      <c r="E144" s="137" t="s">
        <v>335</v>
      </c>
      <c r="F144" s="137" t="s">
        <v>336</v>
      </c>
      <c r="I144" s="130"/>
      <c r="J144" s="138">
        <f>BK144</f>
        <v>0</v>
      </c>
      <c r="L144" s="127"/>
      <c r="M144" s="132"/>
      <c r="P144" s="133">
        <f>SUM(P145:P167)</f>
        <v>0</v>
      </c>
      <c r="R144" s="133">
        <f>SUM(R145:R167)</f>
        <v>15.367185600000001</v>
      </c>
      <c r="T144" s="134">
        <f>SUM(T145:T167)</f>
        <v>13.369210000000001</v>
      </c>
      <c r="AR144" s="128" t="s">
        <v>81</v>
      </c>
      <c r="AT144" s="135" t="s">
        <v>73</v>
      </c>
      <c r="AU144" s="135" t="s">
        <v>81</v>
      </c>
      <c r="AY144" s="128" t="s">
        <v>314</v>
      </c>
      <c r="BK144" s="136">
        <f>SUM(BK145:BK167)</f>
        <v>0</v>
      </c>
    </row>
    <row r="145" spans="2:65" s="1" customFormat="1" ht="33" customHeight="1">
      <c r="B145" s="28"/>
      <c r="C145" s="139" t="s">
        <v>337</v>
      </c>
      <c r="D145" s="139" t="s">
        <v>316</v>
      </c>
      <c r="E145" s="140" t="s">
        <v>338</v>
      </c>
      <c r="F145" s="141" t="s">
        <v>339</v>
      </c>
      <c r="G145" s="142" t="s">
        <v>340</v>
      </c>
      <c r="H145" s="143">
        <v>298.74</v>
      </c>
      <c r="I145" s="144"/>
      <c r="J145" s="145">
        <f t="shared" ref="J145:J167" si="0">ROUND(I145*H145,2)</f>
        <v>0</v>
      </c>
      <c r="K145" s="146"/>
      <c r="L145" s="28"/>
      <c r="M145" s="147" t="s">
        <v>1</v>
      </c>
      <c r="N145" s="148" t="s">
        <v>40</v>
      </c>
      <c r="P145" s="149">
        <f t="shared" ref="P145:P167" si="1">O145*H145</f>
        <v>0</v>
      </c>
      <c r="Q145" s="149">
        <v>2.572E-2</v>
      </c>
      <c r="R145" s="149">
        <f t="shared" ref="R145:R167" si="2">Q145*H145</f>
        <v>7.6835928000000004</v>
      </c>
      <c r="S145" s="149">
        <v>0</v>
      </c>
      <c r="T145" s="150">
        <f t="shared" ref="T145:T167" si="3">S145*H145</f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ref="BE145:BE167" si="4">IF(N145="základná",J145,0)</f>
        <v>0</v>
      </c>
      <c r="BF145" s="152">
        <f t="shared" ref="BF145:BF167" si="5">IF(N145="znížená",J145,0)</f>
        <v>0</v>
      </c>
      <c r="BG145" s="152">
        <f t="shared" ref="BG145:BG167" si="6">IF(N145="zákl. prenesená",J145,0)</f>
        <v>0</v>
      </c>
      <c r="BH145" s="152">
        <f t="shared" ref="BH145:BH167" si="7">IF(N145="zníž. prenesená",J145,0)</f>
        <v>0</v>
      </c>
      <c r="BI145" s="152">
        <f t="shared" ref="BI145:BI167" si="8">IF(N145="nulová",J145,0)</f>
        <v>0</v>
      </c>
      <c r="BJ145" s="13" t="s">
        <v>86</v>
      </c>
      <c r="BK145" s="152">
        <f t="shared" ref="BK145:BK167" si="9">ROUND(I145*H145,2)</f>
        <v>0</v>
      </c>
      <c r="BL145" s="13" t="s">
        <v>95</v>
      </c>
      <c r="BM145" s="151" t="s">
        <v>4275</v>
      </c>
    </row>
    <row r="146" spans="2:65" s="1" customFormat="1" ht="44.25" customHeight="1">
      <c r="B146" s="28"/>
      <c r="C146" s="139" t="s">
        <v>342</v>
      </c>
      <c r="D146" s="139" t="s">
        <v>316</v>
      </c>
      <c r="E146" s="140" t="s">
        <v>343</v>
      </c>
      <c r="F146" s="141" t="s">
        <v>344</v>
      </c>
      <c r="G146" s="142" t="s">
        <v>340</v>
      </c>
      <c r="H146" s="143">
        <v>597.48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4276</v>
      </c>
    </row>
    <row r="147" spans="2:65" s="1" customFormat="1" ht="33" customHeight="1">
      <c r="B147" s="28"/>
      <c r="C147" s="139" t="s">
        <v>346</v>
      </c>
      <c r="D147" s="139" t="s">
        <v>316</v>
      </c>
      <c r="E147" s="140" t="s">
        <v>347</v>
      </c>
      <c r="F147" s="141" t="s">
        <v>348</v>
      </c>
      <c r="G147" s="142" t="s">
        <v>340</v>
      </c>
      <c r="H147" s="143">
        <v>298.74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2.572E-2</v>
      </c>
      <c r="R147" s="149">
        <f t="shared" si="2"/>
        <v>7.6835928000000004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4277</v>
      </c>
    </row>
    <row r="148" spans="2:65" s="1" customFormat="1" ht="24.2" customHeight="1">
      <c r="B148" s="28"/>
      <c r="C148" s="139" t="s">
        <v>335</v>
      </c>
      <c r="D148" s="139" t="s">
        <v>316</v>
      </c>
      <c r="E148" s="140" t="s">
        <v>358</v>
      </c>
      <c r="F148" s="141" t="s">
        <v>4278</v>
      </c>
      <c r="G148" s="142" t="s">
        <v>319</v>
      </c>
      <c r="H148" s="143">
        <v>0.79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1.905</v>
      </c>
      <c r="T148" s="150">
        <f t="shared" si="3"/>
        <v>1.50495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4279</v>
      </c>
    </row>
    <row r="149" spans="2:65" s="1" customFormat="1" ht="16.5" customHeight="1">
      <c r="B149" s="28"/>
      <c r="C149" s="139" t="s">
        <v>353</v>
      </c>
      <c r="D149" s="139" t="s">
        <v>316</v>
      </c>
      <c r="E149" s="140" t="s">
        <v>366</v>
      </c>
      <c r="F149" s="141" t="s">
        <v>367</v>
      </c>
      <c r="G149" s="142" t="s">
        <v>319</v>
      </c>
      <c r="H149" s="143">
        <v>0.1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0</v>
      </c>
      <c r="R149" s="149">
        <f t="shared" si="2"/>
        <v>0</v>
      </c>
      <c r="S149" s="149">
        <v>2.1</v>
      </c>
      <c r="T149" s="150">
        <f t="shared" si="3"/>
        <v>0.21000000000000002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4280</v>
      </c>
    </row>
    <row r="150" spans="2:65" s="1" customFormat="1" ht="37.9" customHeight="1">
      <c r="B150" s="28"/>
      <c r="C150" s="139" t="s">
        <v>357</v>
      </c>
      <c r="D150" s="139" t="s">
        <v>316</v>
      </c>
      <c r="E150" s="140" t="s">
        <v>383</v>
      </c>
      <c r="F150" s="141" t="s">
        <v>384</v>
      </c>
      <c r="G150" s="142" t="s">
        <v>319</v>
      </c>
      <c r="H150" s="143">
        <v>1.8340000000000001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2.2000000000000002</v>
      </c>
      <c r="T150" s="150">
        <f t="shared" si="3"/>
        <v>4.0348000000000006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95</v>
      </c>
      <c r="BM150" s="151" t="s">
        <v>4281</v>
      </c>
    </row>
    <row r="151" spans="2:65" s="1" customFormat="1" ht="33" customHeight="1">
      <c r="B151" s="28"/>
      <c r="C151" s="139" t="s">
        <v>361</v>
      </c>
      <c r="D151" s="139" t="s">
        <v>316</v>
      </c>
      <c r="E151" s="140" t="s">
        <v>391</v>
      </c>
      <c r="F151" s="141" t="s">
        <v>392</v>
      </c>
      <c r="G151" s="142" t="s">
        <v>340</v>
      </c>
      <c r="H151" s="143">
        <v>1.375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0</v>
      </c>
      <c r="R151" s="149">
        <f t="shared" si="2"/>
        <v>0</v>
      </c>
      <c r="S151" s="149">
        <v>5.7000000000000002E-2</v>
      </c>
      <c r="T151" s="150">
        <f t="shared" si="3"/>
        <v>7.8375E-2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4282</v>
      </c>
    </row>
    <row r="152" spans="2:65" s="1" customFormat="1" ht="24.2" customHeight="1">
      <c r="B152" s="28"/>
      <c r="C152" s="139" t="s">
        <v>365</v>
      </c>
      <c r="D152" s="139" t="s">
        <v>316</v>
      </c>
      <c r="E152" s="140" t="s">
        <v>394</v>
      </c>
      <c r="F152" s="141" t="s">
        <v>395</v>
      </c>
      <c r="G152" s="142" t="s">
        <v>396</v>
      </c>
      <c r="H152" s="143">
        <v>18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0</v>
      </c>
      <c r="R152" s="149">
        <f t="shared" si="2"/>
        <v>0</v>
      </c>
      <c r="S152" s="149">
        <v>1.2E-2</v>
      </c>
      <c r="T152" s="150">
        <f t="shared" si="3"/>
        <v>0.216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4283</v>
      </c>
    </row>
    <row r="153" spans="2:65" s="1" customFormat="1" ht="24.2" customHeight="1">
      <c r="B153" s="28"/>
      <c r="C153" s="139" t="s">
        <v>369</v>
      </c>
      <c r="D153" s="139" t="s">
        <v>316</v>
      </c>
      <c r="E153" s="140" t="s">
        <v>399</v>
      </c>
      <c r="F153" s="141" t="s">
        <v>400</v>
      </c>
      <c r="G153" s="142" t="s">
        <v>396</v>
      </c>
      <c r="H153" s="143">
        <v>11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0</v>
      </c>
      <c r="R153" s="149">
        <f t="shared" si="2"/>
        <v>0</v>
      </c>
      <c r="S153" s="149">
        <v>1.6E-2</v>
      </c>
      <c r="T153" s="150">
        <f t="shared" si="3"/>
        <v>0.17599999999999999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4284</v>
      </c>
    </row>
    <row r="154" spans="2:65" s="1" customFormat="1" ht="24.2" customHeight="1">
      <c r="B154" s="28"/>
      <c r="C154" s="139" t="s">
        <v>373</v>
      </c>
      <c r="D154" s="139" t="s">
        <v>316</v>
      </c>
      <c r="E154" s="140" t="s">
        <v>407</v>
      </c>
      <c r="F154" s="141" t="s">
        <v>408</v>
      </c>
      <c r="G154" s="142" t="s">
        <v>396</v>
      </c>
      <c r="H154" s="143">
        <v>6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0</v>
      </c>
      <c r="R154" s="149">
        <f t="shared" si="2"/>
        <v>0</v>
      </c>
      <c r="S154" s="149">
        <v>2.7E-2</v>
      </c>
      <c r="T154" s="150">
        <f t="shared" si="3"/>
        <v>0.16200000000000001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4285</v>
      </c>
    </row>
    <row r="155" spans="2:65" s="1" customFormat="1" ht="24.2" customHeight="1">
      <c r="B155" s="28"/>
      <c r="C155" s="139" t="s">
        <v>378</v>
      </c>
      <c r="D155" s="139" t="s">
        <v>316</v>
      </c>
      <c r="E155" s="140" t="s">
        <v>411</v>
      </c>
      <c r="F155" s="141" t="s">
        <v>412</v>
      </c>
      <c r="G155" s="142" t="s">
        <v>340</v>
      </c>
      <c r="H155" s="143">
        <v>3.24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0</v>
      </c>
      <c r="R155" s="149">
        <f t="shared" si="2"/>
        <v>0</v>
      </c>
      <c r="S155" s="149">
        <v>4.1000000000000002E-2</v>
      </c>
      <c r="T155" s="150">
        <f t="shared" si="3"/>
        <v>0.13284000000000001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4286</v>
      </c>
    </row>
    <row r="156" spans="2:65" s="1" customFormat="1" ht="24.2" customHeight="1">
      <c r="B156" s="28"/>
      <c r="C156" s="139" t="s">
        <v>382</v>
      </c>
      <c r="D156" s="139" t="s">
        <v>316</v>
      </c>
      <c r="E156" s="140" t="s">
        <v>415</v>
      </c>
      <c r="F156" s="141" t="s">
        <v>416</v>
      </c>
      <c r="G156" s="142" t="s">
        <v>340</v>
      </c>
      <c r="H156" s="143">
        <v>22.68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0</v>
      </c>
      <c r="R156" s="149">
        <f t="shared" si="2"/>
        <v>0</v>
      </c>
      <c r="S156" s="149">
        <v>3.1E-2</v>
      </c>
      <c r="T156" s="150">
        <f t="shared" si="3"/>
        <v>0.70308000000000004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4287</v>
      </c>
    </row>
    <row r="157" spans="2:65" s="1" customFormat="1" ht="24.2" customHeight="1">
      <c r="B157" s="28"/>
      <c r="C157" s="139" t="s">
        <v>386</v>
      </c>
      <c r="D157" s="139" t="s">
        <v>316</v>
      </c>
      <c r="E157" s="140" t="s">
        <v>419</v>
      </c>
      <c r="F157" s="141" t="s">
        <v>420</v>
      </c>
      <c r="G157" s="142" t="s">
        <v>340</v>
      </c>
      <c r="H157" s="143">
        <v>23.76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2.7E-2</v>
      </c>
      <c r="T157" s="150">
        <f t="shared" si="3"/>
        <v>0.64152000000000009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4288</v>
      </c>
    </row>
    <row r="158" spans="2:65" s="1" customFormat="1" ht="24.2" customHeight="1">
      <c r="B158" s="28"/>
      <c r="C158" s="139" t="s">
        <v>390</v>
      </c>
      <c r="D158" s="139" t="s">
        <v>316</v>
      </c>
      <c r="E158" s="140" t="s">
        <v>431</v>
      </c>
      <c r="F158" s="141" t="s">
        <v>432</v>
      </c>
      <c r="G158" s="142" t="s">
        <v>340</v>
      </c>
      <c r="H158" s="143">
        <v>18.975000000000001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6.7000000000000004E-2</v>
      </c>
      <c r="T158" s="150">
        <f t="shared" si="3"/>
        <v>1.2713250000000003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95</v>
      </c>
      <c r="BM158" s="151" t="s">
        <v>4289</v>
      </c>
    </row>
    <row r="159" spans="2:65" s="1" customFormat="1" ht="37.9" customHeight="1">
      <c r="B159" s="28"/>
      <c r="C159" s="139" t="s">
        <v>7</v>
      </c>
      <c r="D159" s="139" t="s">
        <v>316</v>
      </c>
      <c r="E159" s="140" t="s">
        <v>467</v>
      </c>
      <c r="F159" s="141" t="s">
        <v>468</v>
      </c>
      <c r="G159" s="142" t="s">
        <v>340</v>
      </c>
      <c r="H159" s="143">
        <v>226.39</v>
      </c>
      <c r="I159" s="144"/>
      <c r="J159" s="145">
        <f t="shared" si="0"/>
        <v>0</v>
      </c>
      <c r="K159" s="146"/>
      <c r="L159" s="28"/>
      <c r="M159" s="147" t="s">
        <v>1</v>
      </c>
      <c r="N159" s="148" t="s">
        <v>40</v>
      </c>
      <c r="P159" s="149">
        <f t="shared" si="1"/>
        <v>0</v>
      </c>
      <c r="Q159" s="149">
        <v>0</v>
      </c>
      <c r="R159" s="149">
        <f t="shared" si="2"/>
        <v>0</v>
      </c>
      <c r="S159" s="149">
        <v>1.6E-2</v>
      </c>
      <c r="T159" s="150">
        <f t="shared" si="3"/>
        <v>3.6222399999999997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95</v>
      </c>
      <c r="BM159" s="151" t="s">
        <v>4290</v>
      </c>
    </row>
    <row r="160" spans="2:65" s="1" customFormat="1" ht="37.9" customHeight="1">
      <c r="B160" s="28"/>
      <c r="C160" s="139" t="s">
        <v>398</v>
      </c>
      <c r="D160" s="139" t="s">
        <v>316</v>
      </c>
      <c r="E160" s="140" t="s">
        <v>471</v>
      </c>
      <c r="F160" s="141" t="s">
        <v>472</v>
      </c>
      <c r="G160" s="142" t="s">
        <v>340</v>
      </c>
      <c r="H160" s="143">
        <v>9.06</v>
      </c>
      <c r="I160" s="144"/>
      <c r="J160" s="145">
        <f t="shared" si="0"/>
        <v>0</v>
      </c>
      <c r="K160" s="146"/>
      <c r="L160" s="28"/>
      <c r="M160" s="147" t="s">
        <v>1</v>
      </c>
      <c r="N160" s="148" t="s">
        <v>40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6.8000000000000005E-2</v>
      </c>
      <c r="T160" s="150">
        <f t="shared" si="3"/>
        <v>0.61608000000000007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95</v>
      </c>
      <c r="BM160" s="151" t="s">
        <v>4291</v>
      </c>
    </row>
    <row r="161" spans="2:65" s="1" customFormat="1" ht="24.2" customHeight="1">
      <c r="B161" s="28"/>
      <c r="C161" s="139" t="s">
        <v>402</v>
      </c>
      <c r="D161" s="139" t="s">
        <v>316</v>
      </c>
      <c r="E161" s="140" t="s">
        <v>475</v>
      </c>
      <c r="F161" s="141" t="s">
        <v>476</v>
      </c>
      <c r="G161" s="142" t="s">
        <v>333</v>
      </c>
      <c r="H161" s="143">
        <v>13.811999999999999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95</v>
      </c>
      <c r="BM161" s="151" t="s">
        <v>4292</v>
      </c>
    </row>
    <row r="162" spans="2:65" s="1" customFormat="1" ht="21.75" customHeight="1">
      <c r="B162" s="28"/>
      <c r="C162" s="139" t="s">
        <v>406</v>
      </c>
      <c r="D162" s="139" t="s">
        <v>316</v>
      </c>
      <c r="E162" s="140" t="s">
        <v>479</v>
      </c>
      <c r="F162" s="141" t="s">
        <v>480</v>
      </c>
      <c r="G162" s="142" t="s">
        <v>333</v>
      </c>
      <c r="H162" s="143">
        <v>13.811999999999999</v>
      </c>
      <c r="I162" s="144"/>
      <c r="J162" s="145">
        <f t="shared" si="0"/>
        <v>0</v>
      </c>
      <c r="K162" s="146"/>
      <c r="L162" s="28"/>
      <c r="M162" s="147" t="s">
        <v>1</v>
      </c>
      <c r="N162" s="148" t="s">
        <v>40</v>
      </c>
      <c r="P162" s="149">
        <f t="shared" si="1"/>
        <v>0</v>
      </c>
      <c r="Q162" s="149">
        <v>0</v>
      </c>
      <c r="R162" s="149">
        <f t="shared" si="2"/>
        <v>0</v>
      </c>
      <c r="S162" s="149">
        <v>0</v>
      </c>
      <c r="T162" s="150">
        <f t="shared" si="3"/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95</v>
      </c>
      <c r="BM162" s="151" t="s">
        <v>4293</v>
      </c>
    </row>
    <row r="163" spans="2:65" s="1" customFormat="1" ht="24.2" customHeight="1">
      <c r="B163" s="28"/>
      <c r="C163" s="139" t="s">
        <v>410</v>
      </c>
      <c r="D163" s="139" t="s">
        <v>316</v>
      </c>
      <c r="E163" s="140" t="s">
        <v>483</v>
      </c>
      <c r="F163" s="141" t="s">
        <v>484</v>
      </c>
      <c r="G163" s="142" t="s">
        <v>333</v>
      </c>
      <c r="H163" s="143">
        <v>138.12</v>
      </c>
      <c r="I163" s="144"/>
      <c r="J163" s="145">
        <f t="shared" si="0"/>
        <v>0</v>
      </c>
      <c r="K163" s="146"/>
      <c r="L163" s="28"/>
      <c r="M163" s="147" t="s">
        <v>1</v>
      </c>
      <c r="N163" s="148" t="s">
        <v>40</v>
      </c>
      <c r="P163" s="149">
        <f t="shared" si="1"/>
        <v>0</v>
      </c>
      <c r="Q163" s="149">
        <v>0</v>
      </c>
      <c r="R163" s="149">
        <f t="shared" si="2"/>
        <v>0</v>
      </c>
      <c r="S163" s="149">
        <v>0</v>
      </c>
      <c r="T163" s="150">
        <f t="shared" si="3"/>
        <v>0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 t="shared" si="4"/>
        <v>0</v>
      </c>
      <c r="BF163" s="152">
        <f t="shared" si="5"/>
        <v>0</v>
      </c>
      <c r="BG163" s="152">
        <f t="shared" si="6"/>
        <v>0</v>
      </c>
      <c r="BH163" s="152">
        <f t="shared" si="7"/>
        <v>0</v>
      </c>
      <c r="BI163" s="152">
        <f t="shared" si="8"/>
        <v>0</v>
      </c>
      <c r="BJ163" s="13" t="s">
        <v>86</v>
      </c>
      <c r="BK163" s="152">
        <f t="shared" si="9"/>
        <v>0</v>
      </c>
      <c r="BL163" s="13" t="s">
        <v>95</v>
      </c>
      <c r="BM163" s="151" t="s">
        <v>4294</v>
      </c>
    </row>
    <row r="164" spans="2:65" s="1" customFormat="1" ht="24.2" customHeight="1">
      <c r="B164" s="28"/>
      <c r="C164" s="139" t="s">
        <v>414</v>
      </c>
      <c r="D164" s="139" t="s">
        <v>316</v>
      </c>
      <c r="E164" s="140" t="s">
        <v>487</v>
      </c>
      <c r="F164" s="141" t="s">
        <v>488</v>
      </c>
      <c r="G164" s="142" t="s">
        <v>333</v>
      </c>
      <c r="H164" s="143">
        <v>13.811999999999999</v>
      </c>
      <c r="I164" s="144"/>
      <c r="J164" s="145">
        <f t="shared" si="0"/>
        <v>0</v>
      </c>
      <c r="K164" s="146"/>
      <c r="L164" s="28"/>
      <c r="M164" s="147" t="s">
        <v>1</v>
      </c>
      <c r="N164" s="148" t="s">
        <v>40</v>
      </c>
      <c r="P164" s="149">
        <f t="shared" si="1"/>
        <v>0</v>
      </c>
      <c r="Q164" s="149">
        <v>0</v>
      </c>
      <c r="R164" s="149">
        <f t="shared" si="2"/>
        <v>0</v>
      </c>
      <c r="S164" s="149">
        <v>0</v>
      </c>
      <c r="T164" s="150">
        <f t="shared" si="3"/>
        <v>0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si="4"/>
        <v>0</v>
      </c>
      <c r="BF164" s="152">
        <f t="shared" si="5"/>
        <v>0</v>
      </c>
      <c r="BG164" s="152">
        <f t="shared" si="6"/>
        <v>0</v>
      </c>
      <c r="BH164" s="152">
        <f t="shared" si="7"/>
        <v>0</v>
      </c>
      <c r="BI164" s="152">
        <f t="shared" si="8"/>
        <v>0</v>
      </c>
      <c r="BJ164" s="13" t="s">
        <v>86</v>
      </c>
      <c r="BK164" s="152">
        <f t="shared" si="9"/>
        <v>0</v>
      </c>
      <c r="BL164" s="13" t="s">
        <v>95</v>
      </c>
      <c r="BM164" s="151" t="s">
        <v>4295</v>
      </c>
    </row>
    <row r="165" spans="2:65" s="1" customFormat="1" ht="24.2" customHeight="1">
      <c r="B165" s="28"/>
      <c r="C165" s="139" t="s">
        <v>418</v>
      </c>
      <c r="D165" s="139" t="s">
        <v>316</v>
      </c>
      <c r="E165" s="140" t="s">
        <v>491</v>
      </c>
      <c r="F165" s="141" t="s">
        <v>492</v>
      </c>
      <c r="G165" s="142" t="s">
        <v>333</v>
      </c>
      <c r="H165" s="143">
        <v>69.06</v>
      </c>
      <c r="I165" s="144"/>
      <c r="J165" s="145">
        <f t="shared" si="0"/>
        <v>0</v>
      </c>
      <c r="K165" s="146"/>
      <c r="L165" s="28"/>
      <c r="M165" s="147" t="s">
        <v>1</v>
      </c>
      <c r="N165" s="148" t="s">
        <v>40</v>
      </c>
      <c r="P165" s="149">
        <f t="shared" si="1"/>
        <v>0</v>
      </c>
      <c r="Q165" s="149">
        <v>0</v>
      </c>
      <c r="R165" s="149">
        <f t="shared" si="2"/>
        <v>0</v>
      </c>
      <c r="S165" s="149">
        <v>0</v>
      </c>
      <c r="T165" s="150">
        <f t="shared" si="3"/>
        <v>0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4"/>
        <v>0</v>
      </c>
      <c r="BF165" s="152">
        <f t="shared" si="5"/>
        <v>0</v>
      </c>
      <c r="BG165" s="152">
        <f t="shared" si="6"/>
        <v>0</v>
      </c>
      <c r="BH165" s="152">
        <f t="shared" si="7"/>
        <v>0</v>
      </c>
      <c r="BI165" s="152">
        <f t="shared" si="8"/>
        <v>0</v>
      </c>
      <c r="BJ165" s="13" t="s">
        <v>86</v>
      </c>
      <c r="BK165" s="152">
        <f t="shared" si="9"/>
        <v>0</v>
      </c>
      <c r="BL165" s="13" t="s">
        <v>95</v>
      </c>
      <c r="BM165" s="151" t="s">
        <v>4296</v>
      </c>
    </row>
    <row r="166" spans="2:65" s="1" customFormat="1" ht="24.2" customHeight="1">
      <c r="B166" s="28"/>
      <c r="C166" s="139" t="s">
        <v>422</v>
      </c>
      <c r="D166" s="139" t="s">
        <v>316</v>
      </c>
      <c r="E166" s="140" t="s">
        <v>495</v>
      </c>
      <c r="F166" s="141" t="s">
        <v>496</v>
      </c>
      <c r="G166" s="142" t="s">
        <v>333</v>
      </c>
      <c r="H166" s="143">
        <v>10.066000000000001</v>
      </c>
      <c r="I166" s="144"/>
      <c r="J166" s="145">
        <f t="shared" si="0"/>
        <v>0</v>
      </c>
      <c r="K166" s="146"/>
      <c r="L166" s="28"/>
      <c r="M166" s="147" t="s">
        <v>1</v>
      </c>
      <c r="N166" s="148" t="s">
        <v>40</v>
      </c>
      <c r="P166" s="149">
        <f t="shared" si="1"/>
        <v>0</v>
      </c>
      <c r="Q166" s="149">
        <v>0</v>
      </c>
      <c r="R166" s="149">
        <f t="shared" si="2"/>
        <v>0</v>
      </c>
      <c r="S166" s="149">
        <v>0</v>
      </c>
      <c r="T166" s="150">
        <f t="shared" si="3"/>
        <v>0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4"/>
        <v>0</v>
      </c>
      <c r="BF166" s="152">
        <f t="shared" si="5"/>
        <v>0</v>
      </c>
      <c r="BG166" s="152">
        <f t="shared" si="6"/>
        <v>0</v>
      </c>
      <c r="BH166" s="152">
        <f t="shared" si="7"/>
        <v>0</v>
      </c>
      <c r="BI166" s="152">
        <f t="shared" si="8"/>
        <v>0</v>
      </c>
      <c r="BJ166" s="13" t="s">
        <v>86</v>
      </c>
      <c r="BK166" s="152">
        <f t="shared" si="9"/>
        <v>0</v>
      </c>
      <c r="BL166" s="13" t="s">
        <v>95</v>
      </c>
      <c r="BM166" s="151" t="s">
        <v>4297</v>
      </c>
    </row>
    <row r="167" spans="2:65" s="1" customFormat="1" ht="24.2" customHeight="1">
      <c r="B167" s="28"/>
      <c r="C167" s="139" t="s">
        <v>426</v>
      </c>
      <c r="D167" s="139" t="s">
        <v>316</v>
      </c>
      <c r="E167" s="140" t="s">
        <v>499</v>
      </c>
      <c r="F167" s="141" t="s">
        <v>500</v>
      </c>
      <c r="G167" s="142" t="s">
        <v>333</v>
      </c>
      <c r="H167" s="143">
        <v>3.746</v>
      </c>
      <c r="I167" s="144"/>
      <c r="J167" s="145">
        <f t="shared" si="0"/>
        <v>0</v>
      </c>
      <c r="K167" s="146"/>
      <c r="L167" s="28"/>
      <c r="M167" s="147" t="s">
        <v>1</v>
      </c>
      <c r="N167" s="148" t="s">
        <v>40</v>
      </c>
      <c r="P167" s="149">
        <f t="shared" si="1"/>
        <v>0</v>
      </c>
      <c r="Q167" s="149">
        <v>0</v>
      </c>
      <c r="R167" s="149">
        <f t="shared" si="2"/>
        <v>0</v>
      </c>
      <c r="S167" s="149">
        <v>0</v>
      </c>
      <c r="T167" s="150">
        <f t="shared" si="3"/>
        <v>0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4"/>
        <v>0</v>
      </c>
      <c r="BF167" s="152">
        <f t="shared" si="5"/>
        <v>0</v>
      </c>
      <c r="BG167" s="152">
        <f t="shared" si="6"/>
        <v>0</v>
      </c>
      <c r="BH167" s="152">
        <f t="shared" si="7"/>
        <v>0</v>
      </c>
      <c r="BI167" s="152">
        <f t="shared" si="8"/>
        <v>0</v>
      </c>
      <c r="BJ167" s="13" t="s">
        <v>86</v>
      </c>
      <c r="BK167" s="152">
        <f t="shared" si="9"/>
        <v>0</v>
      </c>
      <c r="BL167" s="13" t="s">
        <v>95</v>
      </c>
      <c r="BM167" s="151" t="s">
        <v>4298</v>
      </c>
    </row>
    <row r="168" spans="2:65" s="11" customFormat="1" ht="22.9" customHeight="1">
      <c r="B168" s="127"/>
      <c r="D168" s="128" t="s">
        <v>73</v>
      </c>
      <c r="E168" s="137" t="s">
        <v>502</v>
      </c>
      <c r="F168" s="137" t="s">
        <v>503</v>
      </c>
      <c r="I168" s="130"/>
      <c r="J168" s="138">
        <f>BK168</f>
        <v>0</v>
      </c>
      <c r="L168" s="127"/>
      <c r="M168" s="132"/>
      <c r="P168" s="133">
        <f>P169</f>
        <v>0</v>
      </c>
      <c r="R168" s="133">
        <f>R169</f>
        <v>0</v>
      </c>
      <c r="T168" s="134">
        <f>T169</f>
        <v>0</v>
      </c>
      <c r="AR168" s="128" t="s">
        <v>81</v>
      </c>
      <c r="AT168" s="135" t="s">
        <v>73</v>
      </c>
      <c r="AU168" s="135" t="s">
        <v>81</v>
      </c>
      <c r="AY168" s="128" t="s">
        <v>314</v>
      </c>
      <c r="BK168" s="136">
        <f>BK169</f>
        <v>0</v>
      </c>
    </row>
    <row r="169" spans="2:65" s="1" customFormat="1" ht="24.2" customHeight="1">
      <c r="B169" s="28"/>
      <c r="C169" s="139" t="s">
        <v>430</v>
      </c>
      <c r="D169" s="139" t="s">
        <v>316</v>
      </c>
      <c r="E169" s="140" t="s">
        <v>505</v>
      </c>
      <c r="F169" s="141" t="s">
        <v>506</v>
      </c>
      <c r="G169" s="142" t="s">
        <v>333</v>
      </c>
      <c r="H169" s="143">
        <v>15.367000000000001</v>
      </c>
      <c r="I169" s="144"/>
      <c r="J169" s="145">
        <f>ROUND(I169*H169,2)</f>
        <v>0</v>
      </c>
      <c r="K169" s="146"/>
      <c r="L169" s="28"/>
      <c r="M169" s="147" t="s">
        <v>1</v>
      </c>
      <c r="N169" s="148" t="s">
        <v>40</v>
      </c>
      <c r="P169" s="149">
        <f>O169*H169</f>
        <v>0</v>
      </c>
      <c r="Q169" s="149">
        <v>0</v>
      </c>
      <c r="R169" s="149">
        <f>Q169*H169</f>
        <v>0</v>
      </c>
      <c r="S169" s="149">
        <v>0</v>
      </c>
      <c r="T169" s="150">
        <f>S169*H169</f>
        <v>0</v>
      </c>
      <c r="AR169" s="151" t="s">
        <v>95</v>
      </c>
      <c r="AT169" s="151" t="s">
        <v>316</v>
      </c>
      <c r="AU169" s="151" t="s">
        <v>86</v>
      </c>
      <c r="AY169" s="13" t="s">
        <v>314</v>
      </c>
      <c r="BE169" s="152">
        <f>IF(N169="základná",J169,0)</f>
        <v>0</v>
      </c>
      <c r="BF169" s="152">
        <f>IF(N169="znížená",J169,0)</f>
        <v>0</v>
      </c>
      <c r="BG169" s="152">
        <f>IF(N169="zákl. prenesená",J169,0)</f>
        <v>0</v>
      </c>
      <c r="BH169" s="152">
        <f>IF(N169="zníž. prenesená",J169,0)</f>
        <v>0</v>
      </c>
      <c r="BI169" s="152">
        <f>IF(N169="nulová",J169,0)</f>
        <v>0</v>
      </c>
      <c r="BJ169" s="13" t="s">
        <v>86</v>
      </c>
      <c r="BK169" s="152">
        <f>ROUND(I169*H169,2)</f>
        <v>0</v>
      </c>
      <c r="BL169" s="13" t="s">
        <v>95</v>
      </c>
      <c r="BM169" s="151" t="s">
        <v>4299</v>
      </c>
    </row>
    <row r="170" spans="2:65" s="11" customFormat="1" ht="25.9" customHeight="1">
      <c r="B170" s="127"/>
      <c r="D170" s="128" t="s">
        <v>73</v>
      </c>
      <c r="E170" s="129" t="s">
        <v>508</v>
      </c>
      <c r="F170" s="129" t="s">
        <v>509</v>
      </c>
      <c r="I170" s="130"/>
      <c r="J170" s="131">
        <f>BK170</f>
        <v>0</v>
      </c>
      <c r="L170" s="127"/>
      <c r="M170" s="132"/>
      <c r="P170" s="133">
        <f>P171+P173+P179+P181+P187</f>
        <v>0</v>
      </c>
      <c r="R170" s="133">
        <f>R171+R173+R179+R181+R187</f>
        <v>1.7900999999999998E-3</v>
      </c>
      <c r="T170" s="134">
        <f>T171+T173+T179+T181+T187</f>
        <v>0.4424785</v>
      </c>
      <c r="AR170" s="128" t="s">
        <v>86</v>
      </c>
      <c r="AT170" s="135" t="s">
        <v>73</v>
      </c>
      <c r="AU170" s="135" t="s">
        <v>74</v>
      </c>
      <c r="AY170" s="128" t="s">
        <v>314</v>
      </c>
      <c r="BK170" s="136">
        <f>BK171+BK173+BK179+BK181+BK187</f>
        <v>0</v>
      </c>
    </row>
    <row r="171" spans="2:65" s="11" customFormat="1" ht="22.9" customHeight="1">
      <c r="B171" s="127"/>
      <c r="D171" s="128" t="s">
        <v>73</v>
      </c>
      <c r="E171" s="137" t="s">
        <v>516</v>
      </c>
      <c r="F171" s="137" t="s">
        <v>517</v>
      </c>
      <c r="I171" s="130"/>
      <c r="J171" s="138">
        <f>BK171</f>
        <v>0</v>
      </c>
      <c r="L171" s="127"/>
      <c r="M171" s="132"/>
      <c r="P171" s="133">
        <f>P172</f>
        <v>0</v>
      </c>
      <c r="R171" s="133">
        <f>R172</f>
        <v>0</v>
      </c>
      <c r="T171" s="134">
        <f>T172</f>
        <v>4.0219999999999999E-2</v>
      </c>
      <c r="AR171" s="128" t="s">
        <v>86</v>
      </c>
      <c r="AT171" s="135" t="s">
        <v>73</v>
      </c>
      <c r="AU171" s="135" t="s">
        <v>81</v>
      </c>
      <c r="AY171" s="128" t="s">
        <v>314</v>
      </c>
      <c r="BK171" s="136">
        <f>BK172</f>
        <v>0</v>
      </c>
    </row>
    <row r="172" spans="2:65" s="1" customFormat="1" ht="16.5" customHeight="1">
      <c r="B172" s="28"/>
      <c r="C172" s="139" t="s">
        <v>434</v>
      </c>
      <c r="D172" s="139" t="s">
        <v>316</v>
      </c>
      <c r="E172" s="140" t="s">
        <v>519</v>
      </c>
      <c r="F172" s="141" t="s">
        <v>520</v>
      </c>
      <c r="G172" s="142" t="s">
        <v>396</v>
      </c>
      <c r="H172" s="143">
        <v>2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0</v>
      </c>
      <c r="R172" s="149">
        <f>Q172*H172</f>
        <v>0</v>
      </c>
      <c r="S172" s="149">
        <v>2.0109999999999999E-2</v>
      </c>
      <c r="T172" s="150">
        <f>S172*H172</f>
        <v>4.0219999999999999E-2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378</v>
      </c>
      <c r="BM172" s="151" t="s">
        <v>4300</v>
      </c>
    </row>
    <row r="173" spans="2:65" s="11" customFormat="1" ht="22.9" customHeight="1">
      <c r="B173" s="127"/>
      <c r="D173" s="128" t="s">
        <v>73</v>
      </c>
      <c r="E173" s="137" t="s">
        <v>522</v>
      </c>
      <c r="F173" s="137" t="s">
        <v>523</v>
      </c>
      <c r="I173" s="130"/>
      <c r="J173" s="138">
        <f>BK173</f>
        <v>0</v>
      </c>
      <c r="L173" s="127"/>
      <c r="M173" s="132"/>
      <c r="P173" s="133">
        <f>SUM(P174:P178)</f>
        <v>0</v>
      </c>
      <c r="R173" s="133">
        <f>SUM(R174:R178)</f>
        <v>0</v>
      </c>
      <c r="T173" s="134">
        <f>SUM(T174:T178)</f>
        <v>0.36985850000000003</v>
      </c>
      <c r="AR173" s="128" t="s">
        <v>86</v>
      </c>
      <c r="AT173" s="135" t="s">
        <v>73</v>
      </c>
      <c r="AU173" s="135" t="s">
        <v>81</v>
      </c>
      <c r="AY173" s="128" t="s">
        <v>314</v>
      </c>
      <c r="BK173" s="136">
        <f>SUM(BK174:BK178)</f>
        <v>0</v>
      </c>
    </row>
    <row r="174" spans="2:65" s="1" customFormat="1" ht="24.2" customHeight="1">
      <c r="B174" s="28"/>
      <c r="C174" s="139" t="s">
        <v>438</v>
      </c>
      <c r="D174" s="139" t="s">
        <v>316</v>
      </c>
      <c r="E174" s="140" t="s">
        <v>3080</v>
      </c>
      <c r="F174" s="141" t="s">
        <v>3081</v>
      </c>
      <c r="G174" s="142" t="s">
        <v>340</v>
      </c>
      <c r="H174" s="143">
        <v>19.91</v>
      </c>
      <c r="I174" s="144"/>
      <c r="J174" s="145">
        <f>ROUND(I174*H174,2)</f>
        <v>0</v>
      </c>
      <c r="K174" s="146"/>
      <c r="L174" s="28"/>
      <c r="M174" s="147" t="s">
        <v>1</v>
      </c>
      <c r="N174" s="148" t="s">
        <v>40</v>
      </c>
      <c r="P174" s="149">
        <f>O174*H174</f>
        <v>0</v>
      </c>
      <c r="Q174" s="149">
        <v>0</v>
      </c>
      <c r="R174" s="149">
        <f>Q174*H174</f>
        <v>0</v>
      </c>
      <c r="S174" s="149">
        <v>7.3200000000000001E-3</v>
      </c>
      <c r="T174" s="150">
        <f>S174*H174</f>
        <v>0.14574120000000002</v>
      </c>
      <c r="AR174" s="151" t="s">
        <v>378</v>
      </c>
      <c r="AT174" s="151" t="s">
        <v>316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4301</v>
      </c>
    </row>
    <row r="175" spans="2:65" s="1" customFormat="1" ht="16.5" customHeight="1">
      <c r="B175" s="28"/>
      <c r="C175" s="139" t="s">
        <v>442</v>
      </c>
      <c r="D175" s="139" t="s">
        <v>316</v>
      </c>
      <c r="E175" s="140" t="s">
        <v>4302</v>
      </c>
      <c r="F175" s="141" t="s">
        <v>4303</v>
      </c>
      <c r="G175" s="142" t="s">
        <v>376</v>
      </c>
      <c r="H175" s="143">
        <v>9.17</v>
      </c>
      <c r="I175" s="144"/>
      <c r="J175" s="145">
        <f>ROUND(I175*H175,2)</f>
        <v>0</v>
      </c>
      <c r="K175" s="146"/>
      <c r="L175" s="28"/>
      <c r="M175" s="147" t="s">
        <v>1</v>
      </c>
      <c r="N175" s="148" t="s">
        <v>40</v>
      </c>
      <c r="P175" s="149">
        <f>O175*H175</f>
        <v>0</v>
      </c>
      <c r="Q175" s="149">
        <v>0</v>
      </c>
      <c r="R175" s="149">
        <f>Q175*H175</f>
        <v>0</v>
      </c>
      <c r="S175" s="149">
        <v>2.0500000000000002E-3</v>
      </c>
      <c r="T175" s="150">
        <f>S175*H175</f>
        <v>1.8798500000000003E-2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378</v>
      </c>
      <c r="BM175" s="151" t="s">
        <v>4304</v>
      </c>
    </row>
    <row r="176" spans="2:65" s="1" customFormat="1" ht="24.2" customHeight="1">
      <c r="B176" s="28"/>
      <c r="C176" s="139" t="s">
        <v>446</v>
      </c>
      <c r="D176" s="139" t="s">
        <v>316</v>
      </c>
      <c r="E176" s="140" t="s">
        <v>4305</v>
      </c>
      <c r="F176" s="141" t="s">
        <v>4306</v>
      </c>
      <c r="G176" s="142" t="s">
        <v>396</v>
      </c>
      <c r="H176" s="143">
        <v>4</v>
      </c>
      <c r="I176" s="144"/>
      <c r="J176" s="145">
        <f>ROUND(I176*H176,2)</f>
        <v>0</v>
      </c>
      <c r="K176" s="146"/>
      <c r="L176" s="28"/>
      <c r="M176" s="147" t="s">
        <v>1</v>
      </c>
      <c r="N176" s="148" t="s">
        <v>40</v>
      </c>
      <c r="P176" s="149">
        <f>O176*H176</f>
        <v>0</v>
      </c>
      <c r="Q176" s="149">
        <v>0</v>
      </c>
      <c r="R176" s="149">
        <f>Q176*H176</f>
        <v>0</v>
      </c>
      <c r="S176" s="149">
        <v>1.4200000000000001E-2</v>
      </c>
      <c r="T176" s="150">
        <f>S176*H176</f>
        <v>5.6800000000000003E-2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>IF(N176="základná",J176,0)</f>
        <v>0</v>
      </c>
      <c r="BF176" s="152">
        <f>IF(N176="znížená",J176,0)</f>
        <v>0</v>
      </c>
      <c r="BG176" s="152">
        <f>IF(N176="zákl. prenesená",J176,0)</f>
        <v>0</v>
      </c>
      <c r="BH176" s="152">
        <f>IF(N176="zníž. prenesená",J176,0)</f>
        <v>0</v>
      </c>
      <c r="BI176" s="152">
        <f>IF(N176="nulová",J176,0)</f>
        <v>0</v>
      </c>
      <c r="BJ176" s="13" t="s">
        <v>86</v>
      </c>
      <c r="BK176" s="152">
        <f>ROUND(I176*H176,2)</f>
        <v>0</v>
      </c>
      <c r="BL176" s="13" t="s">
        <v>378</v>
      </c>
      <c r="BM176" s="151" t="s">
        <v>4307</v>
      </c>
    </row>
    <row r="177" spans="2:65" s="1" customFormat="1" ht="24.2" customHeight="1">
      <c r="B177" s="28"/>
      <c r="C177" s="139" t="s">
        <v>450</v>
      </c>
      <c r="D177" s="139" t="s">
        <v>316</v>
      </c>
      <c r="E177" s="140" t="s">
        <v>529</v>
      </c>
      <c r="F177" s="141" t="s">
        <v>530</v>
      </c>
      <c r="G177" s="142" t="s">
        <v>376</v>
      </c>
      <c r="H177" s="143">
        <v>29.4</v>
      </c>
      <c r="I177" s="144"/>
      <c r="J177" s="145">
        <f>ROUND(I177*H177,2)</f>
        <v>0</v>
      </c>
      <c r="K177" s="146"/>
      <c r="L177" s="28"/>
      <c r="M177" s="147" t="s">
        <v>1</v>
      </c>
      <c r="N177" s="148" t="s">
        <v>40</v>
      </c>
      <c r="P177" s="149">
        <f>O177*H177</f>
        <v>0</v>
      </c>
      <c r="Q177" s="149">
        <v>0</v>
      </c>
      <c r="R177" s="149">
        <f>Q177*H177</f>
        <v>0</v>
      </c>
      <c r="S177" s="149">
        <v>1.3500000000000001E-3</v>
      </c>
      <c r="T177" s="150">
        <f>S177*H177</f>
        <v>3.9690000000000003E-2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86</v>
      </c>
      <c r="BK177" s="152">
        <f>ROUND(I177*H177,2)</f>
        <v>0</v>
      </c>
      <c r="BL177" s="13" t="s">
        <v>378</v>
      </c>
      <c r="BM177" s="151" t="s">
        <v>4308</v>
      </c>
    </row>
    <row r="178" spans="2:65" s="1" customFormat="1" ht="24.2" customHeight="1">
      <c r="B178" s="28"/>
      <c r="C178" s="139" t="s">
        <v>454</v>
      </c>
      <c r="D178" s="139" t="s">
        <v>316</v>
      </c>
      <c r="E178" s="140" t="s">
        <v>533</v>
      </c>
      <c r="F178" s="141" t="s">
        <v>534</v>
      </c>
      <c r="G178" s="142" t="s">
        <v>376</v>
      </c>
      <c r="H178" s="143">
        <v>76.64</v>
      </c>
      <c r="I178" s="144"/>
      <c r="J178" s="145">
        <f>ROUND(I178*H178,2)</f>
        <v>0</v>
      </c>
      <c r="K178" s="146"/>
      <c r="L178" s="28"/>
      <c r="M178" s="147" t="s">
        <v>1</v>
      </c>
      <c r="N178" s="148" t="s">
        <v>40</v>
      </c>
      <c r="P178" s="149">
        <f>O178*H178</f>
        <v>0</v>
      </c>
      <c r="Q178" s="149">
        <v>0</v>
      </c>
      <c r="R178" s="149">
        <f>Q178*H178</f>
        <v>0</v>
      </c>
      <c r="S178" s="149">
        <v>1.42E-3</v>
      </c>
      <c r="T178" s="150">
        <f>S178*H178</f>
        <v>0.1088288</v>
      </c>
      <c r="AR178" s="151" t="s">
        <v>95</v>
      </c>
      <c r="AT178" s="151" t="s">
        <v>316</v>
      </c>
      <c r="AU178" s="151" t="s">
        <v>86</v>
      </c>
      <c r="AY178" s="13" t="s">
        <v>314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3" t="s">
        <v>86</v>
      </c>
      <c r="BK178" s="152">
        <f>ROUND(I178*H178,2)</f>
        <v>0</v>
      </c>
      <c r="BL178" s="13" t="s">
        <v>95</v>
      </c>
      <c r="BM178" s="151" t="s">
        <v>4309</v>
      </c>
    </row>
    <row r="179" spans="2:65" s="11" customFormat="1" ht="22.9" customHeight="1">
      <c r="B179" s="127"/>
      <c r="D179" s="128" t="s">
        <v>73</v>
      </c>
      <c r="E179" s="137" t="s">
        <v>546</v>
      </c>
      <c r="F179" s="137" t="s">
        <v>547</v>
      </c>
      <c r="I179" s="130"/>
      <c r="J179" s="138">
        <f>BK179</f>
        <v>0</v>
      </c>
      <c r="L179" s="127"/>
      <c r="M179" s="132"/>
      <c r="P179" s="133">
        <f>P180</f>
        <v>0</v>
      </c>
      <c r="R179" s="133">
        <f>R180</f>
        <v>0</v>
      </c>
      <c r="T179" s="134">
        <f>T180</f>
        <v>3.2400000000000005E-2</v>
      </c>
      <c r="AR179" s="128" t="s">
        <v>86</v>
      </c>
      <c r="AT179" s="135" t="s">
        <v>73</v>
      </c>
      <c r="AU179" s="135" t="s">
        <v>81</v>
      </c>
      <c r="AY179" s="128" t="s">
        <v>314</v>
      </c>
      <c r="BK179" s="136">
        <f>BK180</f>
        <v>0</v>
      </c>
    </row>
    <row r="180" spans="2:65" s="1" customFormat="1" ht="16.5" customHeight="1">
      <c r="B180" s="28"/>
      <c r="C180" s="139" t="s">
        <v>458</v>
      </c>
      <c r="D180" s="139" t="s">
        <v>316</v>
      </c>
      <c r="E180" s="140" t="s">
        <v>549</v>
      </c>
      <c r="F180" s="141" t="s">
        <v>550</v>
      </c>
      <c r="G180" s="142" t="s">
        <v>340</v>
      </c>
      <c r="H180" s="143">
        <v>6.48</v>
      </c>
      <c r="I180" s="144"/>
      <c r="J180" s="145">
        <f>ROUND(I180*H180,2)</f>
        <v>0</v>
      </c>
      <c r="K180" s="146"/>
      <c r="L180" s="28"/>
      <c r="M180" s="147" t="s">
        <v>1</v>
      </c>
      <c r="N180" s="148" t="s">
        <v>40</v>
      </c>
      <c r="P180" s="149">
        <f>O180*H180</f>
        <v>0</v>
      </c>
      <c r="Q180" s="149">
        <v>0</v>
      </c>
      <c r="R180" s="149">
        <f>Q180*H180</f>
        <v>0</v>
      </c>
      <c r="S180" s="149">
        <v>5.0000000000000001E-3</v>
      </c>
      <c r="T180" s="150">
        <f>S180*H180</f>
        <v>3.2400000000000005E-2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>IF(N180="základná",J180,0)</f>
        <v>0</v>
      </c>
      <c r="BF180" s="152">
        <f>IF(N180="znížená",J180,0)</f>
        <v>0</v>
      </c>
      <c r="BG180" s="152">
        <f>IF(N180="zákl. prenesená",J180,0)</f>
        <v>0</v>
      </c>
      <c r="BH180" s="152">
        <f>IF(N180="zníž. prenesená",J180,0)</f>
        <v>0</v>
      </c>
      <c r="BI180" s="152">
        <f>IF(N180="nulová",J180,0)</f>
        <v>0</v>
      </c>
      <c r="BJ180" s="13" t="s">
        <v>86</v>
      </c>
      <c r="BK180" s="152">
        <f>ROUND(I180*H180,2)</f>
        <v>0</v>
      </c>
      <c r="BL180" s="13" t="s">
        <v>378</v>
      </c>
      <c r="BM180" s="151" t="s">
        <v>4310</v>
      </c>
    </row>
    <row r="181" spans="2:65" s="11" customFormat="1" ht="22.9" customHeight="1">
      <c r="B181" s="127"/>
      <c r="D181" s="128" t="s">
        <v>73</v>
      </c>
      <c r="E181" s="137" t="s">
        <v>557</v>
      </c>
      <c r="F181" s="137" t="s">
        <v>558</v>
      </c>
      <c r="I181" s="130"/>
      <c r="J181" s="138">
        <f>BK181</f>
        <v>0</v>
      </c>
      <c r="L181" s="127"/>
      <c r="M181" s="132"/>
      <c r="P181" s="133">
        <f>SUM(P182:P186)</f>
        <v>0</v>
      </c>
      <c r="R181" s="133">
        <f>SUM(R182:R186)</f>
        <v>0</v>
      </c>
      <c r="T181" s="134">
        <f>SUM(T182:T186)</f>
        <v>0</v>
      </c>
      <c r="AR181" s="128" t="s">
        <v>86</v>
      </c>
      <c r="AT181" s="135" t="s">
        <v>73</v>
      </c>
      <c r="AU181" s="135" t="s">
        <v>81</v>
      </c>
      <c r="AY181" s="128" t="s">
        <v>314</v>
      </c>
      <c r="BK181" s="136">
        <f>SUM(BK182:BK186)</f>
        <v>0</v>
      </c>
    </row>
    <row r="182" spans="2:65" s="1" customFormat="1" ht="24.2" customHeight="1">
      <c r="B182" s="28"/>
      <c r="C182" s="139" t="s">
        <v>462</v>
      </c>
      <c r="D182" s="139" t="s">
        <v>316</v>
      </c>
      <c r="E182" s="140" t="s">
        <v>560</v>
      </c>
      <c r="F182" s="141" t="s">
        <v>561</v>
      </c>
      <c r="G182" s="142" t="s">
        <v>396</v>
      </c>
      <c r="H182" s="143">
        <v>10</v>
      </c>
      <c r="I182" s="144"/>
      <c r="J182" s="145">
        <f>ROUND(I182*H182,2)</f>
        <v>0</v>
      </c>
      <c r="K182" s="146"/>
      <c r="L182" s="28"/>
      <c r="M182" s="147" t="s">
        <v>1</v>
      </c>
      <c r="N182" s="148" t="s">
        <v>40</v>
      </c>
      <c r="P182" s="149">
        <f>O182*H182</f>
        <v>0</v>
      </c>
      <c r="Q182" s="149">
        <v>0</v>
      </c>
      <c r="R182" s="149">
        <f>Q182*H182</f>
        <v>0</v>
      </c>
      <c r="S182" s="149">
        <v>0</v>
      </c>
      <c r="T182" s="150">
        <f>S182*H182</f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>IF(N182="základná",J182,0)</f>
        <v>0</v>
      </c>
      <c r="BF182" s="152">
        <f>IF(N182="znížená",J182,0)</f>
        <v>0</v>
      </c>
      <c r="BG182" s="152">
        <f>IF(N182="zákl. prenesená",J182,0)</f>
        <v>0</v>
      </c>
      <c r="BH182" s="152">
        <f>IF(N182="zníž. prenesená",J182,0)</f>
        <v>0</v>
      </c>
      <c r="BI182" s="152">
        <f>IF(N182="nulová",J182,0)</f>
        <v>0</v>
      </c>
      <c r="BJ182" s="13" t="s">
        <v>86</v>
      </c>
      <c r="BK182" s="152">
        <f>ROUND(I182*H182,2)</f>
        <v>0</v>
      </c>
      <c r="BL182" s="13" t="s">
        <v>378</v>
      </c>
      <c r="BM182" s="151" t="s">
        <v>4311</v>
      </c>
    </row>
    <row r="183" spans="2:65" s="1" customFormat="1" ht="24.2" customHeight="1">
      <c r="B183" s="28"/>
      <c r="C183" s="139" t="s">
        <v>466</v>
      </c>
      <c r="D183" s="139" t="s">
        <v>316</v>
      </c>
      <c r="E183" s="140" t="s">
        <v>4312</v>
      </c>
      <c r="F183" s="141" t="s">
        <v>4313</v>
      </c>
      <c r="G183" s="142" t="s">
        <v>396</v>
      </c>
      <c r="H183" s="143">
        <v>2</v>
      </c>
      <c r="I183" s="144"/>
      <c r="J183" s="145">
        <f>ROUND(I183*H183,2)</f>
        <v>0</v>
      </c>
      <c r="K183" s="146"/>
      <c r="L183" s="28"/>
      <c r="M183" s="147" t="s">
        <v>1</v>
      </c>
      <c r="N183" s="148" t="s">
        <v>40</v>
      </c>
      <c r="P183" s="149">
        <f>O183*H183</f>
        <v>0</v>
      </c>
      <c r="Q183" s="149">
        <v>0</v>
      </c>
      <c r="R183" s="149">
        <f>Q183*H183</f>
        <v>0</v>
      </c>
      <c r="S183" s="149">
        <v>0</v>
      </c>
      <c r="T183" s="150">
        <f>S183*H183</f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>IF(N183="základná",J183,0)</f>
        <v>0</v>
      </c>
      <c r="BF183" s="152">
        <f>IF(N183="znížená",J183,0)</f>
        <v>0</v>
      </c>
      <c r="BG183" s="152">
        <f>IF(N183="zákl. prenesená",J183,0)</f>
        <v>0</v>
      </c>
      <c r="BH183" s="152">
        <f>IF(N183="zníž. prenesená",J183,0)</f>
        <v>0</v>
      </c>
      <c r="BI183" s="152">
        <f>IF(N183="nulová",J183,0)</f>
        <v>0</v>
      </c>
      <c r="BJ183" s="13" t="s">
        <v>86</v>
      </c>
      <c r="BK183" s="152">
        <f>ROUND(I183*H183,2)</f>
        <v>0</v>
      </c>
      <c r="BL183" s="13" t="s">
        <v>378</v>
      </c>
      <c r="BM183" s="151" t="s">
        <v>4314</v>
      </c>
    </row>
    <row r="184" spans="2:65" s="1" customFormat="1" ht="24.2" customHeight="1">
      <c r="B184" s="28"/>
      <c r="C184" s="139" t="s">
        <v>470</v>
      </c>
      <c r="D184" s="139" t="s">
        <v>316</v>
      </c>
      <c r="E184" s="140" t="s">
        <v>564</v>
      </c>
      <c r="F184" s="141" t="s">
        <v>565</v>
      </c>
      <c r="G184" s="142" t="s">
        <v>396</v>
      </c>
      <c r="H184" s="143">
        <v>3</v>
      </c>
      <c r="I184" s="144"/>
      <c r="J184" s="145">
        <f>ROUND(I184*H184,2)</f>
        <v>0</v>
      </c>
      <c r="K184" s="146"/>
      <c r="L184" s="28"/>
      <c r="M184" s="147" t="s">
        <v>1</v>
      </c>
      <c r="N184" s="148" t="s">
        <v>40</v>
      </c>
      <c r="P184" s="149">
        <f>O184*H184</f>
        <v>0</v>
      </c>
      <c r="Q184" s="149">
        <v>0</v>
      </c>
      <c r="R184" s="149">
        <f>Q184*H184</f>
        <v>0</v>
      </c>
      <c r="S184" s="149">
        <v>0</v>
      </c>
      <c r="T184" s="150">
        <f>S184*H184</f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>IF(N184="základná",J184,0)</f>
        <v>0</v>
      </c>
      <c r="BF184" s="152">
        <f>IF(N184="znížená",J184,0)</f>
        <v>0</v>
      </c>
      <c r="BG184" s="152">
        <f>IF(N184="zákl. prenesená",J184,0)</f>
        <v>0</v>
      </c>
      <c r="BH184" s="152">
        <f>IF(N184="zníž. prenesená",J184,0)</f>
        <v>0</v>
      </c>
      <c r="BI184" s="152">
        <f>IF(N184="nulová",J184,0)</f>
        <v>0</v>
      </c>
      <c r="BJ184" s="13" t="s">
        <v>86</v>
      </c>
      <c r="BK184" s="152">
        <f>ROUND(I184*H184,2)</f>
        <v>0</v>
      </c>
      <c r="BL184" s="13" t="s">
        <v>378</v>
      </c>
      <c r="BM184" s="151" t="s">
        <v>4315</v>
      </c>
    </row>
    <row r="185" spans="2:65" s="1" customFormat="1" ht="16.5" customHeight="1">
      <c r="B185" s="28"/>
      <c r="C185" s="139" t="s">
        <v>474</v>
      </c>
      <c r="D185" s="139" t="s">
        <v>316</v>
      </c>
      <c r="E185" s="140" t="s">
        <v>4316</v>
      </c>
      <c r="F185" s="141" t="s">
        <v>4317</v>
      </c>
      <c r="G185" s="142" t="s">
        <v>396</v>
      </c>
      <c r="H185" s="143">
        <v>3</v>
      </c>
      <c r="I185" s="144"/>
      <c r="J185" s="145">
        <f>ROUND(I185*H185,2)</f>
        <v>0</v>
      </c>
      <c r="K185" s="146"/>
      <c r="L185" s="28"/>
      <c r="M185" s="147" t="s">
        <v>1</v>
      </c>
      <c r="N185" s="148" t="s">
        <v>40</v>
      </c>
      <c r="P185" s="149">
        <f>O185*H185</f>
        <v>0</v>
      </c>
      <c r="Q185" s="149">
        <v>0</v>
      </c>
      <c r="R185" s="149">
        <f>Q185*H185</f>
        <v>0</v>
      </c>
      <c r="S185" s="149">
        <v>0</v>
      </c>
      <c r="T185" s="150">
        <f>S185*H185</f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>IF(N185="základná",J185,0)</f>
        <v>0</v>
      </c>
      <c r="BF185" s="152">
        <f>IF(N185="znížená",J185,0)</f>
        <v>0</v>
      </c>
      <c r="BG185" s="152">
        <f>IF(N185="zákl. prenesená",J185,0)</f>
        <v>0</v>
      </c>
      <c r="BH185" s="152">
        <f>IF(N185="zníž. prenesená",J185,0)</f>
        <v>0</v>
      </c>
      <c r="BI185" s="152">
        <f>IF(N185="nulová",J185,0)</f>
        <v>0</v>
      </c>
      <c r="BJ185" s="13" t="s">
        <v>86</v>
      </c>
      <c r="BK185" s="152">
        <f>ROUND(I185*H185,2)</f>
        <v>0</v>
      </c>
      <c r="BL185" s="13" t="s">
        <v>378</v>
      </c>
      <c r="BM185" s="151" t="s">
        <v>4318</v>
      </c>
    </row>
    <row r="186" spans="2:65" s="1" customFormat="1" ht="24.2" customHeight="1">
      <c r="B186" s="28"/>
      <c r="C186" s="139" t="s">
        <v>478</v>
      </c>
      <c r="D186" s="139" t="s">
        <v>316</v>
      </c>
      <c r="E186" s="140" t="s">
        <v>4319</v>
      </c>
      <c r="F186" s="141" t="s">
        <v>4320</v>
      </c>
      <c r="G186" s="142" t="s">
        <v>1370</v>
      </c>
      <c r="H186" s="143">
        <v>1</v>
      </c>
      <c r="I186" s="144"/>
      <c r="J186" s="145">
        <f>ROUND(I186*H186,2)</f>
        <v>0</v>
      </c>
      <c r="K186" s="146"/>
      <c r="L186" s="28"/>
      <c r="M186" s="147" t="s">
        <v>1</v>
      </c>
      <c r="N186" s="148" t="s">
        <v>40</v>
      </c>
      <c r="P186" s="149">
        <f>O186*H186</f>
        <v>0</v>
      </c>
      <c r="Q186" s="149">
        <v>0</v>
      </c>
      <c r="R186" s="149">
        <f>Q186*H186</f>
        <v>0</v>
      </c>
      <c r="S186" s="149">
        <v>0</v>
      </c>
      <c r="T186" s="150">
        <f>S186*H186</f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>IF(N186="základná",J186,0)</f>
        <v>0</v>
      </c>
      <c r="BF186" s="152">
        <f>IF(N186="znížená",J186,0)</f>
        <v>0</v>
      </c>
      <c r="BG186" s="152">
        <f>IF(N186="zákl. prenesená",J186,0)</f>
        <v>0</v>
      </c>
      <c r="BH186" s="152">
        <f>IF(N186="zníž. prenesená",J186,0)</f>
        <v>0</v>
      </c>
      <c r="BI186" s="152">
        <f>IF(N186="nulová",J186,0)</f>
        <v>0</v>
      </c>
      <c r="BJ186" s="13" t="s">
        <v>86</v>
      </c>
      <c r="BK186" s="152">
        <f>ROUND(I186*H186,2)</f>
        <v>0</v>
      </c>
      <c r="BL186" s="13" t="s">
        <v>378</v>
      </c>
      <c r="BM186" s="151" t="s">
        <v>4321</v>
      </c>
    </row>
    <row r="187" spans="2:65" s="11" customFormat="1" ht="22.9" customHeight="1">
      <c r="B187" s="127"/>
      <c r="D187" s="128" t="s">
        <v>73</v>
      </c>
      <c r="E187" s="137" t="s">
        <v>1426</v>
      </c>
      <c r="F187" s="137" t="s">
        <v>1427</v>
      </c>
      <c r="I187" s="130"/>
      <c r="J187" s="138">
        <f>BK187</f>
        <v>0</v>
      </c>
      <c r="L187" s="127"/>
      <c r="M187" s="132"/>
      <c r="P187" s="133">
        <f>SUM(P188:P191)</f>
        <v>0</v>
      </c>
      <c r="R187" s="133">
        <f>SUM(R188:R191)</f>
        <v>1.7900999999999998E-3</v>
      </c>
      <c r="T187" s="134">
        <f>SUM(T188:T191)</f>
        <v>0</v>
      </c>
      <c r="AR187" s="128" t="s">
        <v>86</v>
      </c>
      <c r="AT187" s="135" t="s">
        <v>73</v>
      </c>
      <c r="AU187" s="135" t="s">
        <v>81</v>
      </c>
      <c r="AY187" s="128" t="s">
        <v>314</v>
      </c>
      <c r="BK187" s="136">
        <f>SUM(BK188:BK191)</f>
        <v>0</v>
      </c>
    </row>
    <row r="188" spans="2:65" s="1" customFormat="1" ht="33" customHeight="1">
      <c r="B188" s="28"/>
      <c r="C188" s="139" t="s">
        <v>482</v>
      </c>
      <c r="D188" s="139" t="s">
        <v>316</v>
      </c>
      <c r="E188" s="140" t="s">
        <v>3280</v>
      </c>
      <c r="F188" s="141" t="s">
        <v>3281</v>
      </c>
      <c r="G188" s="142" t="s">
        <v>340</v>
      </c>
      <c r="H188" s="143">
        <v>4.59</v>
      </c>
      <c r="I188" s="144"/>
      <c r="J188" s="145">
        <f>ROUND(I188*H188,2)</f>
        <v>0</v>
      </c>
      <c r="K188" s="146"/>
      <c r="L188" s="28"/>
      <c r="M188" s="147" t="s">
        <v>1</v>
      </c>
      <c r="N188" s="148" t="s">
        <v>40</v>
      </c>
      <c r="P188" s="149">
        <f>O188*H188</f>
        <v>0</v>
      </c>
      <c r="Q188" s="149">
        <v>0</v>
      </c>
      <c r="R188" s="149">
        <f>Q188*H188</f>
        <v>0</v>
      </c>
      <c r="S188" s="149">
        <v>0</v>
      </c>
      <c r="T188" s="150">
        <f>S188*H188</f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>IF(N188="základná",J188,0)</f>
        <v>0</v>
      </c>
      <c r="BF188" s="152">
        <f>IF(N188="znížená",J188,0)</f>
        <v>0</v>
      </c>
      <c r="BG188" s="152">
        <f>IF(N188="zákl. prenesená",J188,0)</f>
        <v>0</v>
      </c>
      <c r="BH188" s="152">
        <f>IF(N188="zníž. prenesená",J188,0)</f>
        <v>0</v>
      </c>
      <c r="BI188" s="152">
        <f>IF(N188="nulová",J188,0)</f>
        <v>0</v>
      </c>
      <c r="BJ188" s="13" t="s">
        <v>86</v>
      </c>
      <c r="BK188" s="152">
        <f>ROUND(I188*H188,2)</f>
        <v>0</v>
      </c>
      <c r="BL188" s="13" t="s">
        <v>378</v>
      </c>
      <c r="BM188" s="151" t="s">
        <v>4322</v>
      </c>
    </row>
    <row r="189" spans="2:65" s="1" customFormat="1" ht="33" customHeight="1">
      <c r="B189" s="28"/>
      <c r="C189" s="139" t="s">
        <v>486</v>
      </c>
      <c r="D189" s="139" t="s">
        <v>316</v>
      </c>
      <c r="E189" s="140" t="s">
        <v>4323</v>
      </c>
      <c r="F189" s="141" t="s">
        <v>4324</v>
      </c>
      <c r="G189" s="142" t="s">
        <v>340</v>
      </c>
      <c r="H189" s="143">
        <v>4.59</v>
      </c>
      <c r="I189" s="144"/>
      <c r="J189" s="145">
        <f>ROUND(I189*H189,2)</f>
        <v>0</v>
      </c>
      <c r="K189" s="146"/>
      <c r="L189" s="28"/>
      <c r="M189" s="147" t="s">
        <v>1</v>
      </c>
      <c r="N189" s="148" t="s">
        <v>40</v>
      </c>
      <c r="P189" s="149">
        <f>O189*H189</f>
        <v>0</v>
      </c>
      <c r="Q189" s="149">
        <v>2.4000000000000001E-4</v>
      </c>
      <c r="R189" s="149">
        <f>Q189*H189</f>
        <v>1.1015999999999999E-3</v>
      </c>
      <c r="S189" s="149">
        <v>0</v>
      </c>
      <c r="T189" s="150">
        <f>S189*H189</f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>IF(N189="základná",J189,0)</f>
        <v>0</v>
      </c>
      <c r="BF189" s="152">
        <f>IF(N189="znížená",J189,0)</f>
        <v>0</v>
      </c>
      <c r="BG189" s="152">
        <f>IF(N189="zákl. prenesená",J189,0)</f>
        <v>0</v>
      </c>
      <c r="BH189" s="152">
        <f>IF(N189="zníž. prenesená",J189,0)</f>
        <v>0</v>
      </c>
      <c r="BI189" s="152">
        <f>IF(N189="nulová",J189,0)</f>
        <v>0</v>
      </c>
      <c r="BJ189" s="13" t="s">
        <v>86</v>
      </c>
      <c r="BK189" s="152">
        <f>ROUND(I189*H189,2)</f>
        <v>0</v>
      </c>
      <c r="BL189" s="13" t="s">
        <v>378</v>
      </c>
      <c r="BM189" s="151" t="s">
        <v>4325</v>
      </c>
    </row>
    <row r="190" spans="2:65" s="1" customFormat="1" ht="24.2" customHeight="1">
      <c r="B190" s="28"/>
      <c r="C190" s="139" t="s">
        <v>490</v>
      </c>
      <c r="D190" s="139" t="s">
        <v>316</v>
      </c>
      <c r="E190" s="140" t="s">
        <v>4326</v>
      </c>
      <c r="F190" s="141" t="s">
        <v>4327</v>
      </c>
      <c r="G190" s="142" t="s">
        <v>340</v>
      </c>
      <c r="H190" s="143">
        <v>4.59</v>
      </c>
      <c r="I190" s="144"/>
      <c r="J190" s="145">
        <f>ROUND(I190*H190,2)</f>
        <v>0</v>
      </c>
      <c r="K190" s="146"/>
      <c r="L190" s="28"/>
      <c r="M190" s="147" t="s">
        <v>1</v>
      </c>
      <c r="N190" s="148" t="s">
        <v>40</v>
      </c>
      <c r="P190" s="149">
        <f>O190*H190</f>
        <v>0</v>
      </c>
      <c r="Q190" s="149">
        <v>8.0000000000000007E-5</v>
      </c>
      <c r="R190" s="149">
        <f>Q190*H190</f>
        <v>3.6720000000000004E-4</v>
      </c>
      <c r="S190" s="149">
        <v>0</v>
      </c>
      <c r="T190" s="150">
        <f>S190*H190</f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86</v>
      </c>
      <c r="BK190" s="152">
        <f>ROUND(I190*H190,2)</f>
        <v>0</v>
      </c>
      <c r="BL190" s="13" t="s">
        <v>378</v>
      </c>
      <c r="BM190" s="151" t="s">
        <v>4328</v>
      </c>
    </row>
    <row r="191" spans="2:65" s="1" customFormat="1" ht="21.75" customHeight="1">
      <c r="B191" s="28"/>
      <c r="C191" s="139" t="s">
        <v>494</v>
      </c>
      <c r="D191" s="139" t="s">
        <v>316</v>
      </c>
      <c r="E191" s="140" t="s">
        <v>4329</v>
      </c>
      <c r="F191" s="141" t="s">
        <v>4330</v>
      </c>
      <c r="G191" s="142" t="s">
        <v>340</v>
      </c>
      <c r="H191" s="143">
        <v>4.59</v>
      </c>
      <c r="I191" s="144"/>
      <c r="J191" s="145">
        <f>ROUND(I191*H191,2)</f>
        <v>0</v>
      </c>
      <c r="K191" s="146"/>
      <c r="L191" s="28"/>
      <c r="M191" s="147" t="s">
        <v>1</v>
      </c>
      <c r="N191" s="148" t="s">
        <v>40</v>
      </c>
      <c r="P191" s="149">
        <f>O191*H191</f>
        <v>0</v>
      </c>
      <c r="Q191" s="149">
        <v>6.9999999999999994E-5</v>
      </c>
      <c r="R191" s="149">
        <f>Q191*H191</f>
        <v>3.2129999999999995E-4</v>
      </c>
      <c r="S191" s="149">
        <v>0</v>
      </c>
      <c r="T191" s="150">
        <f>S191*H191</f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86</v>
      </c>
      <c r="BK191" s="152">
        <f>ROUND(I191*H191,2)</f>
        <v>0</v>
      </c>
      <c r="BL191" s="13" t="s">
        <v>378</v>
      </c>
      <c r="BM191" s="151" t="s">
        <v>4331</v>
      </c>
    </row>
    <row r="192" spans="2:65" s="11" customFormat="1" ht="25.9" customHeight="1">
      <c r="B192" s="127"/>
      <c r="D192" s="128" t="s">
        <v>73</v>
      </c>
      <c r="E192" s="129" t="s">
        <v>644</v>
      </c>
      <c r="F192" s="129" t="s">
        <v>1464</v>
      </c>
      <c r="I192" s="130"/>
      <c r="J192" s="131">
        <f>BK192</f>
        <v>0</v>
      </c>
      <c r="L192" s="127"/>
      <c r="M192" s="132"/>
      <c r="P192" s="133">
        <f>P193</f>
        <v>0</v>
      </c>
      <c r="R192" s="133">
        <f>R193</f>
        <v>0</v>
      </c>
      <c r="T192" s="134">
        <f>T193</f>
        <v>0</v>
      </c>
      <c r="AR192" s="128" t="s">
        <v>90</v>
      </c>
      <c r="AT192" s="135" t="s">
        <v>73</v>
      </c>
      <c r="AU192" s="135" t="s">
        <v>74</v>
      </c>
      <c r="AY192" s="128" t="s">
        <v>314</v>
      </c>
      <c r="BK192" s="136">
        <f>BK193</f>
        <v>0</v>
      </c>
    </row>
    <row r="193" spans="2:65" s="11" customFormat="1" ht="22.9" customHeight="1">
      <c r="B193" s="127"/>
      <c r="D193" s="128" t="s">
        <v>73</v>
      </c>
      <c r="E193" s="137" t="s">
        <v>4332</v>
      </c>
      <c r="F193" s="137" t="s">
        <v>4333</v>
      </c>
      <c r="I193" s="130"/>
      <c r="J193" s="138">
        <f>BK193</f>
        <v>0</v>
      </c>
      <c r="L193" s="127"/>
      <c r="M193" s="132"/>
      <c r="P193" s="133">
        <f>P194</f>
        <v>0</v>
      </c>
      <c r="R193" s="133">
        <f>R194</f>
        <v>0</v>
      </c>
      <c r="T193" s="134">
        <f>T194</f>
        <v>0</v>
      </c>
      <c r="AR193" s="128" t="s">
        <v>90</v>
      </c>
      <c r="AT193" s="135" t="s">
        <v>73</v>
      </c>
      <c r="AU193" s="135" t="s">
        <v>81</v>
      </c>
      <c r="AY193" s="128" t="s">
        <v>314</v>
      </c>
      <c r="BK193" s="136">
        <f>BK194</f>
        <v>0</v>
      </c>
    </row>
    <row r="194" spans="2:65" s="1" customFormat="1" ht="16.5" customHeight="1">
      <c r="B194" s="28"/>
      <c r="C194" s="139" t="s">
        <v>498</v>
      </c>
      <c r="D194" s="139" t="s">
        <v>316</v>
      </c>
      <c r="E194" s="140" t="s">
        <v>4334</v>
      </c>
      <c r="F194" s="141" t="s">
        <v>4335</v>
      </c>
      <c r="G194" s="142" t="s">
        <v>396</v>
      </c>
      <c r="H194" s="143">
        <v>1</v>
      </c>
      <c r="I194" s="144"/>
      <c r="J194" s="145">
        <f>ROUND(I194*H194,2)</f>
        <v>0</v>
      </c>
      <c r="K194" s="146"/>
      <c r="L194" s="28"/>
      <c r="M194" s="153" t="s">
        <v>1</v>
      </c>
      <c r="N194" s="154" t="s">
        <v>40</v>
      </c>
      <c r="O194" s="155"/>
      <c r="P194" s="156">
        <f>O194*H194</f>
        <v>0</v>
      </c>
      <c r="Q194" s="156">
        <v>0</v>
      </c>
      <c r="R194" s="156">
        <f>Q194*H194</f>
        <v>0</v>
      </c>
      <c r="S194" s="156">
        <v>0</v>
      </c>
      <c r="T194" s="157">
        <f>S194*H194</f>
        <v>0</v>
      </c>
      <c r="AR194" s="151" t="s">
        <v>1198</v>
      </c>
      <c r="AT194" s="151" t="s">
        <v>316</v>
      </c>
      <c r="AU194" s="151" t="s">
        <v>86</v>
      </c>
      <c r="AY194" s="13" t="s">
        <v>314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86</v>
      </c>
      <c r="BK194" s="152">
        <f>ROUND(I194*H194,2)</f>
        <v>0</v>
      </c>
      <c r="BL194" s="13" t="s">
        <v>1198</v>
      </c>
      <c r="BM194" s="151" t="s">
        <v>4336</v>
      </c>
    </row>
    <row r="195" spans="2:65" s="1" customFormat="1" ht="6.95" customHeight="1">
      <c r="B195" s="43"/>
      <c r="C195" s="44"/>
      <c r="D195" s="44"/>
      <c r="E195" s="44"/>
      <c r="F195" s="44"/>
      <c r="G195" s="44"/>
      <c r="H195" s="44"/>
      <c r="I195" s="44"/>
      <c r="J195" s="44"/>
      <c r="K195" s="44"/>
      <c r="L195" s="28"/>
    </row>
  </sheetData>
  <sheetProtection algorithmName="SHA-512" hashValue="CkBOo3fYQ/w/ay5DzmPhpS8exoXPD1iTUqNVxwUC3+BOh3DCrJ4D6l+PeO8tCcR2NKosXFI34bATzZsUU5l4Eg==" saltValue="jMszZs49NC29GSMCrVxFeTA4YnC0ARdlaZtFjk30sTbZfQvE8PQtmNdz/+Zoa2HjnBH+k2MQMGX2jg1qytqn+g==" spinCount="100000" sheet="1" objects="1" scenarios="1" formatColumns="0" formatRows="0" autoFilter="0"/>
  <autoFilter ref="C135:K194" xr:uid="{00000000-0009-0000-0000-00002F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2:BM18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235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4267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4337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ROUND(J133,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ROUND((SUM(BE133:BE179)),  2)</f>
        <v>0</v>
      </c>
      <c r="G37" s="96"/>
      <c r="H37" s="96"/>
      <c r="I37" s="97">
        <v>0.2</v>
      </c>
      <c r="J37" s="95">
        <f>ROUND(((SUM(BE133:BE179))*I37),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ROUND((SUM(BF133:BF179)),  2)</f>
        <v>0</v>
      </c>
      <c r="G38" s="96"/>
      <c r="H38" s="96"/>
      <c r="I38" s="97">
        <v>0.2</v>
      </c>
      <c r="J38" s="95">
        <f>ROUND(((SUM(BF133:BF179))*I38),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ROUND((SUM(BG133:BG179)),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ROUND((SUM(BH133:BH179)),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ROUND((SUM(BI133:BI179)),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4267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SO.106_ASR2 - Fasáda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J133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9" customFormat="1" ht="19.899999999999999" hidden="1" customHeight="1">
      <c r="B102" s="114"/>
      <c r="D102" s="115" t="s">
        <v>578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hidden="1" customHeight="1">
      <c r="B103" s="114"/>
      <c r="D103" s="115" t="s">
        <v>579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9.899999999999999" hidden="1" customHeight="1">
      <c r="B104" s="114"/>
      <c r="D104" s="115" t="s">
        <v>290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899999999999999" hidden="1" customHeight="1">
      <c r="B105" s="114"/>
      <c r="D105" s="115" t="s">
        <v>291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8" customFormat="1" ht="24.95" hidden="1" customHeight="1">
      <c r="B106" s="110"/>
      <c r="D106" s="111" t="s">
        <v>292</v>
      </c>
      <c r="E106" s="112"/>
      <c r="F106" s="112"/>
      <c r="G106" s="112"/>
      <c r="H106" s="112"/>
      <c r="I106" s="112"/>
      <c r="J106" s="113">
        <f>J161</f>
        <v>0</v>
      </c>
      <c r="L106" s="110"/>
    </row>
    <row r="107" spans="2:47" s="9" customFormat="1" ht="19.899999999999999" hidden="1" customHeight="1">
      <c r="B107" s="114"/>
      <c r="D107" s="115" t="s">
        <v>293</v>
      </c>
      <c r="E107" s="116"/>
      <c r="F107" s="116"/>
      <c r="G107" s="116"/>
      <c r="H107" s="116"/>
      <c r="I107" s="116"/>
      <c r="J107" s="117">
        <f>J162</f>
        <v>0</v>
      </c>
      <c r="L107" s="114"/>
    </row>
    <row r="108" spans="2:47" s="9" customFormat="1" ht="19.899999999999999" hidden="1" customHeight="1">
      <c r="B108" s="114"/>
      <c r="D108" s="115" t="s">
        <v>580</v>
      </c>
      <c r="E108" s="116"/>
      <c r="F108" s="116"/>
      <c r="G108" s="116"/>
      <c r="H108" s="116"/>
      <c r="I108" s="116"/>
      <c r="J108" s="117">
        <f>J171</f>
        <v>0</v>
      </c>
      <c r="L108" s="114"/>
    </row>
    <row r="109" spans="2:47" s="9" customFormat="1" ht="19.899999999999999" hidden="1" customHeight="1">
      <c r="B109" s="114"/>
      <c r="D109" s="115" t="s">
        <v>581</v>
      </c>
      <c r="E109" s="116"/>
      <c r="F109" s="116"/>
      <c r="G109" s="116"/>
      <c r="H109" s="116"/>
      <c r="I109" s="116"/>
      <c r="J109" s="117">
        <f>J176</f>
        <v>0</v>
      </c>
      <c r="L109" s="114"/>
    </row>
    <row r="110" spans="2:47" s="1" customFormat="1" ht="21.75" hidden="1" customHeight="1">
      <c r="B110" s="28"/>
      <c r="L110" s="28"/>
    </row>
    <row r="111" spans="2:47" s="1" customFormat="1" ht="6.95" hidden="1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2" spans="2:47" hidden="1"/>
    <row r="113" spans="2:12" hidden="1"/>
    <row r="114" spans="2:12" hidden="1"/>
    <row r="115" spans="2:12" s="1" customFormat="1" ht="6.95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5" customHeight="1">
      <c r="B116" s="28"/>
      <c r="C116" s="17" t="s">
        <v>300</v>
      </c>
      <c r="L116" s="28"/>
    </row>
    <row r="117" spans="2:12" s="1" customFormat="1" ht="6.95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301" t="str">
        <f>E7</f>
        <v>Rozšírenie kapacít MŠ Oštepová 1, Košice</v>
      </c>
      <c r="F119" s="302"/>
      <c r="G119" s="302"/>
      <c r="H119" s="302"/>
      <c r="L119" s="28"/>
    </row>
    <row r="120" spans="2:12" ht="12" customHeight="1">
      <c r="B120" s="16"/>
      <c r="C120" s="23" t="s">
        <v>277</v>
      </c>
      <c r="L120" s="16"/>
    </row>
    <row r="121" spans="2:12" ht="16.5" customHeight="1">
      <c r="B121" s="16"/>
      <c r="E121" s="301" t="s">
        <v>278</v>
      </c>
      <c r="F121" s="265"/>
      <c r="G121" s="265"/>
      <c r="H121" s="265"/>
      <c r="L121" s="16"/>
    </row>
    <row r="122" spans="2:12" ht="12" customHeight="1">
      <c r="B122" s="16"/>
      <c r="C122" s="23" t="s">
        <v>279</v>
      </c>
      <c r="L122" s="16"/>
    </row>
    <row r="123" spans="2:12" s="1" customFormat="1" ht="16.5" customHeight="1">
      <c r="B123" s="28"/>
      <c r="E123" s="271" t="s">
        <v>4267</v>
      </c>
      <c r="F123" s="303"/>
      <c r="G123" s="303"/>
      <c r="H123" s="303"/>
      <c r="L123" s="28"/>
    </row>
    <row r="124" spans="2:12" s="1" customFormat="1" ht="12" customHeight="1">
      <c r="B124" s="28"/>
      <c r="C124" s="23" t="s">
        <v>281</v>
      </c>
      <c r="L124" s="28"/>
    </row>
    <row r="125" spans="2:12" s="1" customFormat="1" ht="16.5" customHeight="1">
      <c r="B125" s="28"/>
      <c r="E125" s="289" t="str">
        <f>E13</f>
        <v>SO.106_ASR2 - Fasáda</v>
      </c>
      <c r="F125" s="303"/>
      <c r="G125" s="303"/>
      <c r="H125" s="303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Oštepová 1, Košice</v>
      </c>
      <c r="I127" s="23" t="s">
        <v>21</v>
      </c>
      <c r="J127" s="51" t="str">
        <f>IF(J16="","",J16)</f>
        <v>15. 6. 2022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E19</f>
        <v>Mesto Košice</v>
      </c>
      <c r="I129" s="23" t="s">
        <v>29</v>
      </c>
      <c r="J129" s="26" t="str">
        <f>E25</f>
        <v xml:space="preserve"> </v>
      </c>
      <c r="L129" s="28"/>
    </row>
    <row r="130" spans="2:65" s="1" customFormat="1" ht="15.2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 xml:space="preserve"> 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301</v>
      </c>
      <c r="D132" s="120" t="s">
        <v>59</v>
      </c>
      <c r="E132" s="120" t="s">
        <v>55</v>
      </c>
      <c r="F132" s="120" t="s">
        <v>56</v>
      </c>
      <c r="G132" s="120" t="s">
        <v>302</v>
      </c>
      <c r="H132" s="120" t="s">
        <v>303</v>
      </c>
      <c r="I132" s="120" t="s">
        <v>304</v>
      </c>
      <c r="J132" s="121" t="s">
        <v>285</v>
      </c>
      <c r="K132" s="122" t="s">
        <v>305</v>
      </c>
      <c r="L132" s="118"/>
      <c r="M132" s="58" t="s">
        <v>1</v>
      </c>
      <c r="N132" s="59" t="s">
        <v>38</v>
      </c>
      <c r="O132" s="59" t="s">
        <v>306</v>
      </c>
      <c r="P132" s="59" t="s">
        <v>307</v>
      </c>
      <c r="Q132" s="59" t="s">
        <v>308</v>
      </c>
      <c r="R132" s="59" t="s">
        <v>309</v>
      </c>
      <c r="S132" s="59" t="s">
        <v>310</v>
      </c>
      <c r="T132" s="60" t="s">
        <v>311</v>
      </c>
    </row>
    <row r="133" spans="2:65" s="1" customFormat="1" ht="22.9" customHeight="1">
      <c r="B133" s="28"/>
      <c r="C133" s="63" t="s">
        <v>286</v>
      </c>
      <c r="J133" s="123">
        <f>BK133</f>
        <v>0</v>
      </c>
      <c r="L133" s="28"/>
      <c r="M133" s="61"/>
      <c r="N133" s="52"/>
      <c r="O133" s="52"/>
      <c r="P133" s="124">
        <f>P134+P161</f>
        <v>0</v>
      </c>
      <c r="Q133" s="52"/>
      <c r="R133" s="124">
        <f>R134+R161</f>
        <v>11.882999770000001</v>
      </c>
      <c r="S133" s="52"/>
      <c r="T133" s="125">
        <f>T134+T161</f>
        <v>0</v>
      </c>
      <c r="AT133" s="13" t="s">
        <v>73</v>
      </c>
      <c r="AU133" s="13" t="s">
        <v>287</v>
      </c>
      <c r="BK133" s="126">
        <f>BK134+BK161</f>
        <v>0</v>
      </c>
    </row>
    <row r="134" spans="2:65" s="11" customFormat="1" ht="25.9" customHeight="1">
      <c r="B134" s="127"/>
      <c r="D134" s="128" t="s">
        <v>73</v>
      </c>
      <c r="E134" s="129" t="s">
        <v>312</v>
      </c>
      <c r="F134" s="129" t="s">
        <v>313</v>
      </c>
      <c r="I134" s="130"/>
      <c r="J134" s="131">
        <f>BK134</f>
        <v>0</v>
      </c>
      <c r="L134" s="127"/>
      <c r="M134" s="132"/>
      <c r="P134" s="133">
        <f>P135+P137+P150+P159</f>
        <v>0</v>
      </c>
      <c r="R134" s="133">
        <f>R135+R137+R150+R159</f>
        <v>11.528396820000001</v>
      </c>
      <c r="T134" s="134">
        <f>T135+T137+T150+T159</f>
        <v>0</v>
      </c>
      <c r="AR134" s="128" t="s">
        <v>81</v>
      </c>
      <c r="AT134" s="135" t="s">
        <v>73</v>
      </c>
      <c r="AU134" s="135" t="s">
        <v>74</v>
      </c>
      <c r="AY134" s="128" t="s">
        <v>314</v>
      </c>
      <c r="BK134" s="136">
        <f>BK135+BK137+BK150+BK159</f>
        <v>0</v>
      </c>
    </row>
    <row r="135" spans="2:65" s="11" customFormat="1" ht="22.9" customHeight="1">
      <c r="B135" s="127"/>
      <c r="D135" s="128" t="s">
        <v>73</v>
      </c>
      <c r="E135" s="137" t="s">
        <v>90</v>
      </c>
      <c r="F135" s="137" t="s">
        <v>582</v>
      </c>
      <c r="I135" s="130"/>
      <c r="J135" s="138">
        <f>BK135</f>
        <v>0</v>
      </c>
      <c r="L135" s="127"/>
      <c r="M135" s="132"/>
      <c r="P135" s="133">
        <f>P136</f>
        <v>0</v>
      </c>
      <c r="R135" s="133">
        <f>R136</f>
        <v>0.55388479999999995</v>
      </c>
      <c r="T135" s="134">
        <f>T136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BK136</f>
        <v>0</v>
      </c>
    </row>
    <row r="136" spans="2:65" s="1" customFormat="1" ht="37.9" customHeight="1">
      <c r="B136" s="28"/>
      <c r="C136" s="139" t="s">
        <v>81</v>
      </c>
      <c r="D136" s="139" t="s">
        <v>316</v>
      </c>
      <c r="E136" s="140" t="s">
        <v>4338</v>
      </c>
      <c r="F136" s="141" t="s">
        <v>4339</v>
      </c>
      <c r="G136" s="142" t="s">
        <v>319</v>
      </c>
      <c r="H136" s="143">
        <v>0.79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0.70111999999999997</v>
      </c>
      <c r="R136" s="149">
        <f>Q136*H136</f>
        <v>0.55388479999999995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4340</v>
      </c>
    </row>
    <row r="137" spans="2:65" s="11" customFormat="1" ht="22.9" customHeight="1">
      <c r="B137" s="127"/>
      <c r="D137" s="128" t="s">
        <v>73</v>
      </c>
      <c r="E137" s="137" t="s">
        <v>337</v>
      </c>
      <c r="F137" s="137" t="s">
        <v>586</v>
      </c>
      <c r="I137" s="130"/>
      <c r="J137" s="138">
        <f>BK137</f>
        <v>0</v>
      </c>
      <c r="L137" s="127"/>
      <c r="M137" s="132"/>
      <c r="P137" s="133">
        <f>SUM(P138:P149)</f>
        <v>0</v>
      </c>
      <c r="R137" s="133">
        <f>SUM(R138:R149)</f>
        <v>10.8857219</v>
      </c>
      <c r="T137" s="134">
        <f>SUM(T138:T149)</f>
        <v>0</v>
      </c>
      <c r="AR137" s="128" t="s">
        <v>81</v>
      </c>
      <c r="AT137" s="135" t="s">
        <v>73</v>
      </c>
      <c r="AU137" s="135" t="s">
        <v>81</v>
      </c>
      <c r="AY137" s="128" t="s">
        <v>314</v>
      </c>
      <c r="BK137" s="136">
        <f>SUM(BK138:BK149)</f>
        <v>0</v>
      </c>
    </row>
    <row r="138" spans="2:65" s="1" customFormat="1" ht="24.2" customHeight="1">
      <c r="B138" s="28"/>
      <c r="C138" s="139" t="s">
        <v>86</v>
      </c>
      <c r="D138" s="139" t="s">
        <v>316</v>
      </c>
      <c r="E138" s="140" t="s">
        <v>4341</v>
      </c>
      <c r="F138" s="141" t="s">
        <v>4342</v>
      </c>
      <c r="G138" s="142" t="s">
        <v>340</v>
      </c>
      <c r="H138" s="143">
        <v>18.53</v>
      </c>
      <c r="I138" s="144"/>
      <c r="J138" s="145">
        <f t="shared" ref="J138:J149" si="0">ROUND(I138*H138,2)</f>
        <v>0</v>
      </c>
      <c r="K138" s="146"/>
      <c r="L138" s="28"/>
      <c r="M138" s="147" t="s">
        <v>1</v>
      </c>
      <c r="N138" s="148" t="s">
        <v>40</v>
      </c>
      <c r="P138" s="149">
        <f t="shared" ref="P138:P149" si="1">O138*H138</f>
        <v>0</v>
      </c>
      <c r="Q138" s="149">
        <v>3.3800000000000002E-3</v>
      </c>
      <c r="R138" s="149">
        <f t="shared" ref="R138:R149" si="2">Q138*H138</f>
        <v>6.2631400000000004E-2</v>
      </c>
      <c r="S138" s="149">
        <v>0</v>
      </c>
      <c r="T138" s="150">
        <f t="shared" ref="T138:T149" si="3">S138*H138</f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ref="BE138:BE149" si="4">IF(N138="základná",J138,0)</f>
        <v>0</v>
      </c>
      <c r="BF138" s="152">
        <f t="shared" ref="BF138:BF149" si="5">IF(N138="znížená",J138,0)</f>
        <v>0</v>
      </c>
      <c r="BG138" s="152">
        <f t="shared" ref="BG138:BG149" si="6">IF(N138="zákl. prenesená",J138,0)</f>
        <v>0</v>
      </c>
      <c r="BH138" s="152">
        <f t="shared" ref="BH138:BH149" si="7">IF(N138="zníž. prenesená",J138,0)</f>
        <v>0</v>
      </c>
      <c r="BI138" s="152">
        <f t="shared" ref="BI138:BI149" si="8">IF(N138="nulová",J138,0)</f>
        <v>0</v>
      </c>
      <c r="BJ138" s="13" t="s">
        <v>86</v>
      </c>
      <c r="BK138" s="152">
        <f t="shared" ref="BK138:BK149" si="9">ROUND(I138*H138,2)</f>
        <v>0</v>
      </c>
      <c r="BL138" s="13" t="s">
        <v>95</v>
      </c>
      <c r="BM138" s="151" t="s">
        <v>4343</v>
      </c>
    </row>
    <row r="139" spans="2:65" s="1" customFormat="1" ht="24.2" customHeight="1">
      <c r="B139" s="28"/>
      <c r="C139" s="139" t="s">
        <v>90</v>
      </c>
      <c r="D139" s="139" t="s">
        <v>316</v>
      </c>
      <c r="E139" s="140" t="s">
        <v>587</v>
      </c>
      <c r="F139" s="141" t="s">
        <v>588</v>
      </c>
      <c r="G139" s="142" t="s">
        <v>340</v>
      </c>
      <c r="H139" s="143">
        <v>228.48599999999999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1.146E-2</v>
      </c>
      <c r="R139" s="149">
        <f t="shared" si="2"/>
        <v>2.6184495599999997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4344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590</v>
      </c>
      <c r="F140" s="141" t="s">
        <v>591</v>
      </c>
      <c r="G140" s="142" t="s">
        <v>340</v>
      </c>
      <c r="H140" s="143">
        <v>16.09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2.3000000000000001E-4</v>
      </c>
      <c r="R140" s="149">
        <f t="shared" si="2"/>
        <v>3.7006999999999999E-3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4345</v>
      </c>
    </row>
    <row r="141" spans="2:65" s="1" customFormat="1" ht="24.2" customHeight="1">
      <c r="B141" s="28"/>
      <c r="C141" s="139" t="s">
        <v>330</v>
      </c>
      <c r="D141" s="139" t="s">
        <v>316</v>
      </c>
      <c r="E141" s="140" t="s">
        <v>593</v>
      </c>
      <c r="F141" s="141" t="s">
        <v>594</v>
      </c>
      <c r="G141" s="142" t="s">
        <v>340</v>
      </c>
      <c r="H141" s="143">
        <v>4.452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6.1799999999999997E-3</v>
      </c>
      <c r="R141" s="149">
        <f t="shared" si="2"/>
        <v>2.7513359999999997E-2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4346</v>
      </c>
    </row>
    <row r="142" spans="2:65" s="1" customFormat="1" ht="37.9" customHeight="1">
      <c r="B142" s="28"/>
      <c r="C142" s="139" t="s">
        <v>337</v>
      </c>
      <c r="D142" s="139" t="s">
        <v>316</v>
      </c>
      <c r="E142" s="140" t="s">
        <v>596</v>
      </c>
      <c r="F142" s="141" t="s">
        <v>597</v>
      </c>
      <c r="G142" s="142" t="s">
        <v>340</v>
      </c>
      <c r="H142" s="143">
        <v>18.094999999999999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5.0800000000000003E-3</v>
      </c>
      <c r="R142" s="149">
        <f t="shared" si="2"/>
        <v>9.1922599999999993E-2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4347</v>
      </c>
    </row>
    <row r="143" spans="2:65" s="1" customFormat="1" ht="24.2" customHeight="1">
      <c r="B143" s="28"/>
      <c r="C143" s="139" t="s">
        <v>342</v>
      </c>
      <c r="D143" s="139" t="s">
        <v>316</v>
      </c>
      <c r="E143" s="140" t="s">
        <v>599</v>
      </c>
      <c r="F143" s="141" t="s">
        <v>600</v>
      </c>
      <c r="G143" s="142" t="s">
        <v>340</v>
      </c>
      <c r="H143" s="143">
        <v>238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3.3800000000000002E-3</v>
      </c>
      <c r="R143" s="149">
        <f t="shared" si="2"/>
        <v>0.80444000000000004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4348</v>
      </c>
    </row>
    <row r="144" spans="2:65" s="1" customFormat="1" ht="24.2" customHeight="1">
      <c r="B144" s="28"/>
      <c r="C144" s="139" t="s">
        <v>346</v>
      </c>
      <c r="D144" s="139" t="s">
        <v>316</v>
      </c>
      <c r="E144" s="140" t="s">
        <v>602</v>
      </c>
      <c r="F144" s="141" t="s">
        <v>603</v>
      </c>
      <c r="G144" s="142" t="s">
        <v>340</v>
      </c>
      <c r="H144" s="143">
        <v>29.812000000000001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4.15E-3</v>
      </c>
      <c r="R144" s="149">
        <f t="shared" si="2"/>
        <v>0.1237198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4349</v>
      </c>
    </row>
    <row r="145" spans="2:65" s="1" customFormat="1" ht="24.2" customHeight="1">
      <c r="B145" s="28"/>
      <c r="C145" s="139" t="s">
        <v>335</v>
      </c>
      <c r="D145" s="139" t="s">
        <v>316</v>
      </c>
      <c r="E145" s="140" t="s">
        <v>605</v>
      </c>
      <c r="F145" s="141" t="s">
        <v>606</v>
      </c>
      <c r="G145" s="142" t="s">
        <v>340</v>
      </c>
      <c r="H145" s="143">
        <v>8.0559999999999992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1.299E-2</v>
      </c>
      <c r="R145" s="149">
        <f t="shared" si="2"/>
        <v>0.10464743999999999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4350</v>
      </c>
    </row>
    <row r="146" spans="2:65" s="1" customFormat="1" ht="24.2" customHeight="1">
      <c r="B146" s="28"/>
      <c r="C146" s="139" t="s">
        <v>353</v>
      </c>
      <c r="D146" s="139" t="s">
        <v>316</v>
      </c>
      <c r="E146" s="140" t="s">
        <v>4351</v>
      </c>
      <c r="F146" s="141" t="s">
        <v>4352</v>
      </c>
      <c r="G146" s="142" t="s">
        <v>340</v>
      </c>
      <c r="H146" s="143">
        <v>21.734000000000002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1.426E-2</v>
      </c>
      <c r="R146" s="149">
        <f t="shared" si="2"/>
        <v>0.30992684000000004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4353</v>
      </c>
    </row>
    <row r="147" spans="2:65" s="1" customFormat="1" ht="24.2" customHeight="1">
      <c r="B147" s="28"/>
      <c r="C147" s="139" t="s">
        <v>357</v>
      </c>
      <c r="D147" s="139" t="s">
        <v>316</v>
      </c>
      <c r="E147" s="140" t="s">
        <v>608</v>
      </c>
      <c r="F147" s="141" t="s">
        <v>609</v>
      </c>
      <c r="G147" s="142" t="s">
        <v>340</v>
      </c>
      <c r="H147" s="143">
        <v>230.74799999999999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2.6450000000000001E-2</v>
      </c>
      <c r="R147" s="149">
        <f t="shared" si="2"/>
        <v>6.1032846000000003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4354</v>
      </c>
    </row>
    <row r="148" spans="2:65" s="1" customFormat="1" ht="24.2" customHeight="1">
      <c r="B148" s="28"/>
      <c r="C148" s="139" t="s">
        <v>361</v>
      </c>
      <c r="D148" s="139" t="s">
        <v>316</v>
      </c>
      <c r="E148" s="140" t="s">
        <v>3106</v>
      </c>
      <c r="F148" s="141" t="s">
        <v>3107</v>
      </c>
      <c r="G148" s="142" t="s">
        <v>340</v>
      </c>
      <c r="H148" s="143">
        <v>0.67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1.4080000000000001E-2</v>
      </c>
      <c r="R148" s="149">
        <f t="shared" si="2"/>
        <v>9.4336000000000003E-3</v>
      </c>
      <c r="S148" s="149">
        <v>0</v>
      </c>
      <c r="T148" s="150">
        <f t="shared" si="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4355</v>
      </c>
    </row>
    <row r="149" spans="2:65" s="1" customFormat="1" ht="24.2" customHeight="1">
      <c r="B149" s="28"/>
      <c r="C149" s="139" t="s">
        <v>365</v>
      </c>
      <c r="D149" s="139" t="s">
        <v>316</v>
      </c>
      <c r="E149" s="140" t="s">
        <v>611</v>
      </c>
      <c r="F149" s="141" t="s">
        <v>612</v>
      </c>
      <c r="G149" s="142" t="s">
        <v>340</v>
      </c>
      <c r="H149" s="143">
        <v>29.812000000000001</v>
      </c>
      <c r="I149" s="144"/>
      <c r="J149" s="145">
        <f t="shared" si="0"/>
        <v>0</v>
      </c>
      <c r="K149" s="146"/>
      <c r="L149" s="28"/>
      <c r="M149" s="147" t="s">
        <v>1</v>
      </c>
      <c r="N149" s="148" t="s">
        <v>40</v>
      </c>
      <c r="P149" s="149">
        <f t="shared" si="1"/>
        <v>0</v>
      </c>
      <c r="Q149" s="149">
        <v>2.1000000000000001E-2</v>
      </c>
      <c r="R149" s="149">
        <f t="shared" si="2"/>
        <v>0.62605200000000005</v>
      </c>
      <c r="S149" s="149">
        <v>0</v>
      </c>
      <c r="T149" s="150">
        <f t="shared" si="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4356</v>
      </c>
    </row>
    <row r="150" spans="2:65" s="11" customFormat="1" ht="22.9" customHeight="1">
      <c r="B150" s="127"/>
      <c r="D150" s="128" t="s">
        <v>73</v>
      </c>
      <c r="E150" s="137" t="s">
        <v>335</v>
      </c>
      <c r="F150" s="137" t="s">
        <v>336</v>
      </c>
      <c r="I150" s="130"/>
      <c r="J150" s="138">
        <f>BK150</f>
        <v>0</v>
      </c>
      <c r="L150" s="127"/>
      <c r="M150" s="132"/>
      <c r="P150" s="133">
        <f>SUM(P151:P158)</f>
        <v>0</v>
      </c>
      <c r="R150" s="133">
        <f>SUM(R151:R158)</f>
        <v>8.8790119999999986E-2</v>
      </c>
      <c r="T150" s="134">
        <f>SUM(T151:T158)</f>
        <v>0</v>
      </c>
      <c r="AR150" s="128" t="s">
        <v>81</v>
      </c>
      <c r="AT150" s="135" t="s">
        <v>73</v>
      </c>
      <c r="AU150" s="135" t="s">
        <v>81</v>
      </c>
      <c r="AY150" s="128" t="s">
        <v>314</v>
      </c>
      <c r="BK150" s="136">
        <f>SUM(BK151:BK158)</f>
        <v>0</v>
      </c>
    </row>
    <row r="151" spans="2:65" s="1" customFormat="1" ht="21.75" customHeight="1">
      <c r="B151" s="28"/>
      <c r="C151" s="139" t="s">
        <v>369</v>
      </c>
      <c r="D151" s="139" t="s">
        <v>316</v>
      </c>
      <c r="E151" s="140" t="s">
        <v>614</v>
      </c>
      <c r="F151" s="141" t="s">
        <v>615</v>
      </c>
      <c r="G151" s="142" t="s">
        <v>340</v>
      </c>
      <c r="H151" s="143">
        <v>276.82799999999997</v>
      </c>
      <c r="I151" s="144"/>
      <c r="J151" s="145">
        <f t="shared" ref="J151:J158" si="10">ROUND(I151*H151,2)</f>
        <v>0</v>
      </c>
      <c r="K151" s="146"/>
      <c r="L151" s="28"/>
      <c r="M151" s="147" t="s">
        <v>1</v>
      </c>
      <c r="N151" s="148" t="s">
        <v>40</v>
      </c>
      <c r="P151" s="149">
        <f t="shared" ref="P151:P158" si="11">O151*H151</f>
        <v>0</v>
      </c>
      <c r="Q151" s="149">
        <v>4.0000000000000003E-5</v>
      </c>
      <c r="R151" s="149">
        <f t="shared" ref="R151:R158" si="12">Q151*H151</f>
        <v>1.1073120000000001E-2</v>
      </c>
      <c r="S151" s="149">
        <v>0</v>
      </c>
      <c r="T151" s="150">
        <f t="shared" ref="T151:T158" si="13">S151*H151</f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ref="BE151:BE158" si="14">IF(N151="základná",J151,0)</f>
        <v>0</v>
      </c>
      <c r="BF151" s="152">
        <f t="shared" ref="BF151:BF158" si="15">IF(N151="znížená",J151,0)</f>
        <v>0</v>
      </c>
      <c r="BG151" s="152">
        <f t="shared" ref="BG151:BG158" si="16">IF(N151="zákl. prenesená",J151,0)</f>
        <v>0</v>
      </c>
      <c r="BH151" s="152">
        <f t="shared" ref="BH151:BH158" si="17">IF(N151="zníž. prenesená",J151,0)</f>
        <v>0</v>
      </c>
      <c r="BI151" s="152">
        <f t="shared" ref="BI151:BI158" si="18">IF(N151="nulová",J151,0)</f>
        <v>0</v>
      </c>
      <c r="BJ151" s="13" t="s">
        <v>86</v>
      </c>
      <c r="BK151" s="152">
        <f t="shared" ref="BK151:BK158" si="19">ROUND(I151*H151,2)</f>
        <v>0</v>
      </c>
      <c r="BL151" s="13" t="s">
        <v>95</v>
      </c>
      <c r="BM151" s="151" t="s">
        <v>4357</v>
      </c>
    </row>
    <row r="152" spans="2:65" s="1" customFormat="1" ht="24.2" customHeight="1">
      <c r="B152" s="28"/>
      <c r="C152" s="139" t="s">
        <v>373</v>
      </c>
      <c r="D152" s="139" t="s">
        <v>316</v>
      </c>
      <c r="E152" s="140" t="s">
        <v>617</v>
      </c>
      <c r="F152" s="141" t="s">
        <v>618</v>
      </c>
      <c r="G152" s="142" t="s">
        <v>340</v>
      </c>
      <c r="H152" s="143">
        <v>67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3.0000000000000001E-5</v>
      </c>
      <c r="R152" s="149">
        <f t="shared" si="12"/>
        <v>2.0100000000000001E-3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4358</v>
      </c>
    </row>
    <row r="153" spans="2:65" s="1" customFormat="1" ht="16.5" customHeight="1">
      <c r="B153" s="28"/>
      <c r="C153" s="139" t="s">
        <v>378</v>
      </c>
      <c r="D153" s="139" t="s">
        <v>316</v>
      </c>
      <c r="E153" s="140" t="s">
        <v>620</v>
      </c>
      <c r="F153" s="141" t="s">
        <v>621</v>
      </c>
      <c r="G153" s="142" t="s">
        <v>376</v>
      </c>
      <c r="H153" s="143">
        <v>56.04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3.4000000000000002E-4</v>
      </c>
      <c r="R153" s="149">
        <f t="shared" si="12"/>
        <v>1.90536E-2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4359</v>
      </c>
    </row>
    <row r="154" spans="2:65" s="1" customFormat="1" ht="16.5" customHeight="1">
      <c r="B154" s="28"/>
      <c r="C154" s="139" t="s">
        <v>382</v>
      </c>
      <c r="D154" s="139" t="s">
        <v>316</v>
      </c>
      <c r="E154" s="140" t="s">
        <v>623</v>
      </c>
      <c r="F154" s="141" t="s">
        <v>624</v>
      </c>
      <c r="G154" s="142" t="s">
        <v>376</v>
      </c>
      <c r="H154" s="143">
        <v>162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2.3000000000000001E-4</v>
      </c>
      <c r="R154" s="149">
        <f t="shared" si="12"/>
        <v>3.7260000000000001E-2</v>
      </c>
      <c r="S154" s="149">
        <v>0</v>
      </c>
      <c r="T154" s="150">
        <f t="shared" si="1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4360</v>
      </c>
    </row>
    <row r="155" spans="2:65" s="1" customFormat="1" ht="16.5" customHeight="1">
      <c r="B155" s="28"/>
      <c r="C155" s="139" t="s">
        <v>386</v>
      </c>
      <c r="D155" s="139" t="s">
        <v>316</v>
      </c>
      <c r="E155" s="140" t="s">
        <v>626</v>
      </c>
      <c r="F155" s="141" t="s">
        <v>627</v>
      </c>
      <c r="G155" s="142" t="s">
        <v>376</v>
      </c>
      <c r="H155" s="143">
        <v>35.4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6.9999999999999994E-5</v>
      </c>
      <c r="R155" s="149">
        <f t="shared" si="12"/>
        <v>2.4779999999999997E-3</v>
      </c>
      <c r="S155" s="149">
        <v>0</v>
      </c>
      <c r="T155" s="150">
        <f t="shared" si="1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4361</v>
      </c>
    </row>
    <row r="156" spans="2:65" s="1" customFormat="1" ht="16.5" customHeight="1">
      <c r="B156" s="28"/>
      <c r="C156" s="139" t="s">
        <v>390</v>
      </c>
      <c r="D156" s="139" t="s">
        <v>316</v>
      </c>
      <c r="E156" s="140" t="s">
        <v>629</v>
      </c>
      <c r="F156" s="141" t="s">
        <v>630</v>
      </c>
      <c r="G156" s="142" t="s">
        <v>376</v>
      </c>
      <c r="H156" s="143">
        <v>28.5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1.6000000000000001E-4</v>
      </c>
      <c r="R156" s="149">
        <f t="shared" si="12"/>
        <v>4.5600000000000007E-3</v>
      </c>
      <c r="S156" s="149">
        <v>0</v>
      </c>
      <c r="T156" s="150">
        <f t="shared" si="1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95</v>
      </c>
      <c r="BM156" s="151" t="s">
        <v>4362</v>
      </c>
    </row>
    <row r="157" spans="2:65" s="1" customFormat="1" ht="16.5" customHeight="1">
      <c r="B157" s="28"/>
      <c r="C157" s="139" t="s">
        <v>7</v>
      </c>
      <c r="D157" s="139" t="s">
        <v>316</v>
      </c>
      <c r="E157" s="140" t="s">
        <v>632</v>
      </c>
      <c r="F157" s="141" t="s">
        <v>633</v>
      </c>
      <c r="G157" s="142" t="s">
        <v>376</v>
      </c>
      <c r="H157" s="143">
        <v>158.22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6.9999999999999994E-5</v>
      </c>
      <c r="R157" s="149">
        <f t="shared" si="12"/>
        <v>1.1075399999999999E-2</v>
      </c>
      <c r="S157" s="149">
        <v>0</v>
      </c>
      <c r="T157" s="150">
        <f t="shared" si="1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95</v>
      </c>
      <c r="BM157" s="151" t="s">
        <v>4363</v>
      </c>
    </row>
    <row r="158" spans="2:65" s="1" customFormat="1" ht="24.2" customHeight="1">
      <c r="B158" s="28"/>
      <c r="C158" s="139" t="s">
        <v>398</v>
      </c>
      <c r="D158" s="139" t="s">
        <v>316</v>
      </c>
      <c r="E158" s="140" t="s">
        <v>635</v>
      </c>
      <c r="F158" s="141" t="s">
        <v>636</v>
      </c>
      <c r="G158" s="142" t="s">
        <v>376</v>
      </c>
      <c r="H158" s="143">
        <v>8</v>
      </c>
      <c r="I158" s="144"/>
      <c r="J158" s="145">
        <f t="shared" si="10"/>
        <v>0</v>
      </c>
      <c r="K158" s="146"/>
      <c r="L158" s="28"/>
      <c r="M158" s="147" t="s">
        <v>1</v>
      </c>
      <c r="N158" s="148" t="s">
        <v>40</v>
      </c>
      <c r="P158" s="149">
        <f t="shared" si="11"/>
        <v>0</v>
      </c>
      <c r="Q158" s="149">
        <v>1.6000000000000001E-4</v>
      </c>
      <c r="R158" s="149">
        <f t="shared" si="12"/>
        <v>1.2800000000000001E-3</v>
      </c>
      <c r="S158" s="149">
        <v>0</v>
      </c>
      <c r="T158" s="150">
        <f t="shared" si="13"/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95</v>
      </c>
      <c r="BM158" s="151" t="s">
        <v>4364</v>
      </c>
    </row>
    <row r="159" spans="2:65" s="11" customFormat="1" ht="22.9" customHeight="1">
      <c r="B159" s="127"/>
      <c r="D159" s="128" t="s">
        <v>73</v>
      </c>
      <c r="E159" s="137" t="s">
        <v>502</v>
      </c>
      <c r="F159" s="137" t="s">
        <v>503</v>
      </c>
      <c r="I159" s="130"/>
      <c r="J159" s="138">
        <f>BK159</f>
        <v>0</v>
      </c>
      <c r="L159" s="127"/>
      <c r="M159" s="132"/>
      <c r="P159" s="133">
        <f>P160</f>
        <v>0</v>
      </c>
      <c r="R159" s="133">
        <f>R160</f>
        <v>0</v>
      </c>
      <c r="T159" s="134">
        <f>T160</f>
        <v>0</v>
      </c>
      <c r="AR159" s="128" t="s">
        <v>81</v>
      </c>
      <c r="AT159" s="135" t="s">
        <v>73</v>
      </c>
      <c r="AU159" s="135" t="s">
        <v>81</v>
      </c>
      <c r="AY159" s="128" t="s">
        <v>314</v>
      </c>
      <c r="BK159" s="136">
        <f>BK160</f>
        <v>0</v>
      </c>
    </row>
    <row r="160" spans="2:65" s="1" customFormat="1" ht="24.2" customHeight="1">
      <c r="B160" s="28"/>
      <c r="C160" s="139" t="s">
        <v>402</v>
      </c>
      <c r="D160" s="139" t="s">
        <v>316</v>
      </c>
      <c r="E160" s="140" t="s">
        <v>638</v>
      </c>
      <c r="F160" s="141" t="s">
        <v>639</v>
      </c>
      <c r="G160" s="142" t="s">
        <v>333</v>
      </c>
      <c r="H160" s="143">
        <v>11.528</v>
      </c>
      <c r="I160" s="144"/>
      <c r="J160" s="145">
        <f>ROUND(I160*H160,2)</f>
        <v>0</v>
      </c>
      <c r="K160" s="146"/>
      <c r="L160" s="28"/>
      <c r="M160" s="147" t="s">
        <v>1</v>
      </c>
      <c r="N160" s="148" t="s">
        <v>40</v>
      </c>
      <c r="P160" s="149">
        <f>O160*H160</f>
        <v>0</v>
      </c>
      <c r="Q160" s="149">
        <v>0</v>
      </c>
      <c r="R160" s="149">
        <f>Q160*H160</f>
        <v>0</v>
      </c>
      <c r="S160" s="149">
        <v>0</v>
      </c>
      <c r="T160" s="150">
        <f>S160*H160</f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95</v>
      </c>
      <c r="BM160" s="151" t="s">
        <v>4365</v>
      </c>
    </row>
    <row r="161" spans="2:65" s="11" customFormat="1" ht="25.9" customHeight="1">
      <c r="B161" s="127"/>
      <c r="D161" s="128" t="s">
        <v>73</v>
      </c>
      <c r="E161" s="129" t="s">
        <v>508</v>
      </c>
      <c r="F161" s="129" t="s">
        <v>509</v>
      </c>
      <c r="I161" s="130"/>
      <c r="J161" s="131">
        <f>BK161</f>
        <v>0</v>
      </c>
      <c r="L161" s="127"/>
      <c r="M161" s="132"/>
      <c r="P161" s="133">
        <f>P162+P171+P176</f>
        <v>0</v>
      </c>
      <c r="R161" s="133">
        <f>R162+R171+R176</f>
        <v>0.35460295000000003</v>
      </c>
      <c r="T161" s="134">
        <f>T162+T171+T176</f>
        <v>0</v>
      </c>
      <c r="AR161" s="128" t="s">
        <v>86</v>
      </c>
      <c r="AT161" s="135" t="s">
        <v>73</v>
      </c>
      <c r="AU161" s="135" t="s">
        <v>74</v>
      </c>
      <c r="AY161" s="128" t="s">
        <v>314</v>
      </c>
      <c r="BK161" s="136">
        <f>BK162+BK171+BK176</f>
        <v>0</v>
      </c>
    </row>
    <row r="162" spans="2:65" s="11" customFormat="1" ht="22.9" customHeight="1">
      <c r="B162" s="127"/>
      <c r="D162" s="128" t="s">
        <v>73</v>
      </c>
      <c r="E162" s="137" t="s">
        <v>510</v>
      </c>
      <c r="F162" s="137" t="s">
        <v>511</v>
      </c>
      <c r="I162" s="130"/>
      <c r="J162" s="138">
        <f>BK162</f>
        <v>0</v>
      </c>
      <c r="L162" s="127"/>
      <c r="M162" s="132"/>
      <c r="P162" s="133">
        <f>SUM(P163:P170)</f>
        <v>0</v>
      </c>
      <c r="R162" s="133">
        <f>SUM(R163:R170)</f>
        <v>0.11243368000000001</v>
      </c>
      <c r="T162" s="134">
        <f>SUM(T163:T170)</f>
        <v>0</v>
      </c>
      <c r="AR162" s="128" t="s">
        <v>86</v>
      </c>
      <c r="AT162" s="135" t="s">
        <v>73</v>
      </c>
      <c r="AU162" s="135" t="s">
        <v>81</v>
      </c>
      <c r="AY162" s="128" t="s">
        <v>314</v>
      </c>
      <c r="BK162" s="136">
        <f>SUM(BK163:BK170)</f>
        <v>0</v>
      </c>
    </row>
    <row r="163" spans="2:65" s="1" customFormat="1" ht="24.2" customHeight="1">
      <c r="B163" s="28"/>
      <c r="C163" s="139" t="s">
        <v>406</v>
      </c>
      <c r="D163" s="139" t="s">
        <v>316</v>
      </c>
      <c r="E163" s="140" t="s">
        <v>641</v>
      </c>
      <c r="F163" s="141" t="s">
        <v>642</v>
      </c>
      <c r="G163" s="142" t="s">
        <v>340</v>
      </c>
      <c r="H163" s="143">
        <v>29.812000000000001</v>
      </c>
      <c r="I163" s="144"/>
      <c r="J163" s="145">
        <f t="shared" ref="J163:J170" si="20">ROUND(I163*H163,2)</f>
        <v>0</v>
      </c>
      <c r="K163" s="146"/>
      <c r="L163" s="28"/>
      <c r="M163" s="147" t="s">
        <v>1</v>
      </c>
      <c r="N163" s="148" t="s">
        <v>40</v>
      </c>
      <c r="P163" s="149">
        <f t="shared" ref="P163:P170" si="21">O163*H163</f>
        <v>0</v>
      </c>
      <c r="Q163" s="149">
        <v>0</v>
      </c>
      <c r="R163" s="149">
        <f t="shared" ref="R163:R170" si="22">Q163*H163</f>
        <v>0</v>
      </c>
      <c r="S163" s="149">
        <v>0</v>
      </c>
      <c r="T163" s="150">
        <f t="shared" ref="T163:T170" si="23">S163*H163</f>
        <v>0</v>
      </c>
      <c r="AR163" s="151" t="s">
        <v>378</v>
      </c>
      <c r="AT163" s="151" t="s">
        <v>316</v>
      </c>
      <c r="AU163" s="151" t="s">
        <v>86</v>
      </c>
      <c r="AY163" s="13" t="s">
        <v>314</v>
      </c>
      <c r="BE163" s="152">
        <f t="shared" ref="BE163:BE170" si="24">IF(N163="základná",J163,0)</f>
        <v>0</v>
      </c>
      <c r="BF163" s="152">
        <f t="shared" ref="BF163:BF170" si="25">IF(N163="znížená",J163,0)</f>
        <v>0</v>
      </c>
      <c r="BG163" s="152">
        <f t="shared" ref="BG163:BG170" si="26">IF(N163="zákl. prenesená",J163,0)</f>
        <v>0</v>
      </c>
      <c r="BH163" s="152">
        <f t="shared" ref="BH163:BH170" si="27">IF(N163="zníž. prenesená",J163,0)</f>
        <v>0</v>
      </c>
      <c r="BI163" s="152">
        <f t="shared" ref="BI163:BI170" si="28">IF(N163="nulová",J163,0)</f>
        <v>0</v>
      </c>
      <c r="BJ163" s="13" t="s">
        <v>86</v>
      </c>
      <c r="BK163" s="152">
        <f t="shared" ref="BK163:BK170" si="29">ROUND(I163*H163,2)</f>
        <v>0</v>
      </c>
      <c r="BL163" s="13" t="s">
        <v>378</v>
      </c>
      <c r="BM163" s="151" t="s">
        <v>4366</v>
      </c>
    </row>
    <row r="164" spans="2:65" s="1" customFormat="1" ht="24.2" customHeight="1">
      <c r="B164" s="28"/>
      <c r="C164" s="158" t="s">
        <v>410</v>
      </c>
      <c r="D164" s="158" t="s">
        <v>644</v>
      </c>
      <c r="E164" s="159" t="s">
        <v>645</v>
      </c>
      <c r="F164" s="160" t="s">
        <v>646</v>
      </c>
      <c r="G164" s="161" t="s">
        <v>647</v>
      </c>
      <c r="H164" s="162">
        <v>6.29</v>
      </c>
      <c r="I164" s="163"/>
      <c r="J164" s="164">
        <f t="shared" si="20"/>
        <v>0</v>
      </c>
      <c r="K164" s="165"/>
      <c r="L164" s="166"/>
      <c r="M164" s="167" t="s">
        <v>1</v>
      </c>
      <c r="N164" s="168" t="s">
        <v>40</v>
      </c>
      <c r="P164" s="149">
        <f t="shared" si="21"/>
        <v>0</v>
      </c>
      <c r="Q164" s="149">
        <v>1E-3</v>
      </c>
      <c r="R164" s="149">
        <f t="shared" si="22"/>
        <v>6.2900000000000005E-3</v>
      </c>
      <c r="S164" s="149">
        <v>0</v>
      </c>
      <c r="T164" s="150">
        <f t="shared" si="2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24"/>
        <v>0</v>
      </c>
      <c r="BF164" s="152">
        <f t="shared" si="25"/>
        <v>0</v>
      </c>
      <c r="BG164" s="152">
        <f t="shared" si="26"/>
        <v>0</v>
      </c>
      <c r="BH164" s="152">
        <f t="shared" si="27"/>
        <v>0</v>
      </c>
      <c r="BI164" s="152">
        <f t="shared" si="28"/>
        <v>0</v>
      </c>
      <c r="BJ164" s="13" t="s">
        <v>86</v>
      </c>
      <c r="BK164" s="152">
        <f t="shared" si="29"/>
        <v>0</v>
      </c>
      <c r="BL164" s="13" t="s">
        <v>378</v>
      </c>
      <c r="BM164" s="151" t="s">
        <v>4367</v>
      </c>
    </row>
    <row r="165" spans="2:65" s="1" customFormat="1" ht="24.2" customHeight="1">
      <c r="B165" s="28"/>
      <c r="C165" s="139" t="s">
        <v>414</v>
      </c>
      <c r="D165" s="139" t="s">
        <v>316</v>
      </c>
      <c r="E165" s="140" t="s">
        <v>649</v>
      </c>
      <c r="F165" s="141" t="s">
        <v>650</v>
      </c>
      <c r="G165" s="142" t="s">
        <v>340</v>
      </c>
      <c r="H165" s="143">
        <v>16.09</v>
      </c>
      <c r="I165" s="144"/>
      <c r="J165" s="145">
        <f t="shared" si="20"/>
        <v>0</v>
      </c>
      <c r="K165" s="146"/>
      <c r="L165" s="28"/>
      <c r="M165" s="147" t="s">
        <v>1</v>
      </c>
      <c r="N165" s="148" t="s">
        <v>40</v>
      </c>
      <c r="P165" s="149">
        <f t="shared" si="21"/>
        <v>0</v>
      </c>
      <c r="Q165" s="149">
        <v>8.0000000000000007E-5</v>
      </c>
      <c r="R165" s="149">
        <f t="shared" si="22"/>
        <v>1.2872000000000001E-3</v>
      </c>
      <c r="S165" s="149">
        <v>0</v>
      </c>
      <c r="T165" s="150">
        <f t="shared" si="2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24"/>
        <v>0</v>
      </c>
      <c r="BF165" s="152">
        <f t="shared" si="25"/>
        <v>0</v>
      </c>
      <c r="BG165" s="152">
        <f t="shared" si="26"/>
        <v>0</v>
      </c>
      <c r="BH165" s="152">
        <f t="shared" si="27"/>
        <v>0</v>
      </c>
      <c r="BI165" s="152">
        <f t="shared" si="28"/>
        <v>0</v>
      </c>
      <c r="BJ165" s="13" t="s">
        <v>86</v>
      </c>
      <c r="BK165" s="152">
        <f t="shared" si="29"/>
        <v>0</v>
      </c>
      <c r="BL165" s="13" t="s">
        <v>378</v>
      </c>
      <c r="BM165" s="151" t="s">
        <v>4368</v>
      </c>
    </row>
    <row r="166" spans="2:65" s="1" customFormat="1" ht="37.9" customHeight="1">
      <c r="B166" s="28"/>
      <c r="C166" s="158" t="s">
        <v>418</v>
      </c>
      <c r="D166" s="158" t="s">
        <v>644</v>
      </c>
      <c r="E166" s="159" t="s">
        <v>652</v>
      </c>
      <c r="F166" s="160" t="s">
        <v>653</v>
      </c>
      <c r="G166" s="161" t="s">
        <v>340</v>
      </c>
      <c r="H166" s="162">
        <v>18.504000000000001</v>
      </c>
      <c r="I166" s="163"/>
      <c r="J166" s="164">
        <f t="shared" si="20"/>
        <v>0</v>
      </c>
      <c r="K166" s="165"/>
      <c r="L166" s="166"/>
      <c r="M166" s="167" t="s">
        <v>1</v>
      </c>
      <c r="N166" s="168" t="s">
        <v>40</v>
      </c>
      <c r="P166" s="149">
        <f t="shared" si="21"/>
        <v>0</v>
      </c>
      <c r="Q166" s="149">
        <v>2E-3</v>
      </c>
      <c r="R166" s="149">
        <f t="shared" si="22"/>
        <v>3.7008000000000006E-2</v>
      </c>
      <c r="S166" s="149">
        <v>0</v>
      </c>
      <c r="T166" s="150">
        <f t="shared" si="2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24"/>
        <v>0</v>
      </c>
      <c r="BF166" s="152">
        <f t="shared" si="25"/>
        <v>0</v>
      </c>
      <c r="BG166" s="152">
        <f t="shared" si="26"/>
        <v>0</v>
      </c>
      <c r="BH166" s="152">
        <f t="shared" si="27"/>
        <v>0</v>
      </c>
      <c r="BI166" s="152">
        <f t="shared" si="28"/>
        <v>0</v>
      </c>
      <c r="BJ166" s="13" t="s">
        <v>86</v>
      </c>
      <c r="BK166" s="152">
        <f t="shared" si="29"/>
        <v>0</v>
      </c>
      <c r="BL166" s="13" t="s">
        <v>378</v>
      </c>
      <c r="BM166" s="151" t="s">
        <v>4369</v>
      </c>
    </row>
    <row r="167" spans="2:65" s="1" customFormat="1" ht="16.5" customHeight="1">
      <c r="B167" s="28"/>
      <c r="C167" s="158" t="s">
        <v>422</v>
      </c>
      <c r="D167" s="158" t="s">
        <v>644</v>
      </c>
      <c r="E167" s="159" t="s">
        <v>655</v>
      </c>
      <c r="F167" s="160" t="s">
        <v>656</v>
      </c>
      <c r="G167" s="161" t="s">
        <v>396</v>
      </c>
      <c r="H167" s="162">
        <v>34.5</v>
      </c>
      <c r="I167" s="163"/>
      <c r="J167" s="164">
        <f t="shared" si="20"/>
        <v>0</v>
      </c>
      <c r="K167" s="165"/>
      <c r="L167" s="166"/>
      <c r="M167" s="167" t="s">
        <v>1</v>
      </c>
      <c r="N167" s="168" t="s">
        <v>40</v>
      </c>
      <c r="P167" s="149">
        <f t="shared" si="21"/>
        <v>0</v>
      </c>
      <c r="Q167" s="149">
        <v>1.5E-3</v>
      </c>
      <c r="R167" s="149">
        <f t="shared" si="22"/>
        <v>5.1750000000000004E-2</v>
      </c>
      <c r="S167" s="149">
        <v>0</v>
      </c>
      <c r="T167" s="150">
        <f t="shared" si="23"/>
        <v>0</v>
      </c>
      <c r="AR167" s="151" t="s">
        <v>442</v>
      </c>
      <c r="AT167" s="151" t="s">
        <v>644</v>
      </c>
      <c r="AU167" s="151" t="s">
        <v>86</v>
      </c>
      <c r="AY167" s="13" t="s">
        <v>314</v>
      </c>
      <c r="BE167" s="152">
        <f t="shared" si="24"/>
        <v>0</v>
      </c>
      <c r="BF167" s="152">
        <f t="shared" si="25"/>
        <v>0</v>
      </c>
      <c r="BG167" s="152">
        <f t="shared" si="26"/>
        <v>0</v>
      </c>
      <c r="BH167" s="152">
        <f t="shared" si="27"/>
        <v>0</v>
      </c>
      <c r="BI167" s="152">
        <f t="shared" si="28"/>
        <v>0</v>
      </c>
      <c r="BJ167" s="13" t="s">
        <v>86</v>
      </c>
      <c r="BK167" s="152">
        <f t="shared" si="29"/>
        <v>0</v>
      </c>
      <c r="BL167" s="13" t="s">
        <v>378</v>
      </c>
      <c r="BM167" s="151" t="s">
        <v>4370</v>
      </c>
    </row>
    <row r="168" spans="2:65" s="1" customFormat="1" ht="24.2" customHeight="1">
      <c r="B168" s="28"/>
      <c r="C168" s="139" t="s">
        <v>426</v>
      </c>
      <c r="D168" s="139" t="s">
        <v>316</v>
      </c>
      <c r="E168" s="140" t="s">
        <v>658</v>
      </c>
      <c r="F168" s="141" t="s">
        <v>659</v>
      </c>
      <c r="G168" s="142" t="s">
        <v>340</v>
      </c>
      <c r="H168" s="143">
        <v>29.812000000000001</v>
      </c>
      <c r="I168" s="144"/>
      <c r="J168" s="145">
        <f t="shared" si="20"/>
        <v>0</v>
      </c>
      <c r="K168" s="146"/>
      <c r="L168" s="28"/>
      <c r="M168" s="147" t="s">
        <v>1</v>
      </c>
      <c r="N168" s="148" t="s">
        <v>40</v>
      </c>
      <c r="P168" s="149">
        <f t="shared" si="21"/>
        <v>0</v>
      </c>
      <c r="Q168" s="149">
        <v>5.4000000000000001E-4</v>
      </c>
      <c r="R168" s="149">
        <f t="shared" si="22"/>
        <v>1.6098480000000002E-2</v>
      </c>
      <c r="S168" s="149">
        <v>0</v>
      </c>
      <c r="T168" s="150">
        <f t="shared" si="23"/>
        <v>0</v>
      </c>
      <c r="AR168" s="151" t="s">
        <v>378</v>
      </c>
      <c r="AT168" s="151" t="s">
        <v>316</v>
      </c>
      <c r="AU168" s="151" t="s">
        <v>86</v>
      </c>
      <c r="AY168" s="13" t="s">
        <v>314</v>
      </c>
      <c r="BE168" s="152">
        <f t="shared" si="24"/>
        <v>0</v>
      </c>
      <c r="BF168" s="152">
        <f t="shared" si="25"/>
        <v>0</v>
      </c>
      <c r="BG168" s="152">
        <f t="shared" si="26"/>
        <v>0</v>
      </c>
      <c r="BH168" s="152">
        <f t="shared" si="27"/>
        <v>0</v>
      </c>
      <c r="BI168" s="152">
        <f t="shared" si="28"/>
        <v>0</v>
      </c>
      <c r="BJ168" s="13" t="s">
        <v>86</v>
      </c>
      <c r="BK168" s="152">
        <f t="shared" si="29"/>
        <v>0</v>
      </c>
      <c r="BL168" s="13" t="s">
        <v>378</v>
      </c>
      <c r="BM168" s="151" t="s">
        <v>4371</v>
      </c>
    </row>
    <row r="169" spans="2:65" s="1" customFormat="1" ht="24.2" customHeight="1">
      <c r="B169" s="28"/>
      <c r="C169" s="158" t="s">
        <v>430</v>
      </c>
      <c r="D169" s="158" t="s">
        <v>644</v>
      </c>
      <c r="E169" s="159" t="s">
        <v>661</v>
      </c>
      <c r="F169" s="160" t="s">
        <v>662</v>
      </c>
      <c r="G169" s="161" t="s">
        <v>340</v>
      </c>
      <c r="H169" s="162">
        <v>35.774000000000001</v>
      </c>
      <c r="I169" s="163"/>
      <c r="J169" s="164">
        <f t="shared" si="20"/>
        <v>0</v>
      </c>
      <c r="K169" s="165"/>
      <c r="L169" s="166"/>
      <c r="M169" s="167" t="s">
        <v>1</v>
      </c>
      <c r="N169" s="168" t="s">
        <v>40</v>
      </c>
      <c r="P169" s="149">
        <f t="shared" si="21"/>
        <v>0</v>
      </c>
      <c r="Q169" s="149">
        <v>0</v>
      </c>
      <c r="R169" s="149">
        <f t="shared" si="22"/>
        <v>0</v>
      </c>
      <c r="S169" s="149">
        <v>0</v>
      </c>
      <c r="T169" s="150">
        <f t="shared" si="23"/>
        <v>0</v>
      </c>
      <c r="AR169" s="151" t="s">
        <v>442</v>
      </c>
      <c r="AT169" s="151" t="s">
        <v>644</v>
      </c>
      <c r="AU169" s="151" t="s">
        <v>86</v>
      </c>
      <c r="AY169" s="13" t="s">
        <v>314</v>
      </c>
      <c r="BE169" s="152">
        <f t="shared" si="24"/>
        <v>0</v>
      </c>
      <c r="BF169" s="152">
        <f t="shared" si="25"/>
        <v>0</v>
      </c>
      <c r="BG169" s="152">
        <f t="shared" si="26"/>
        <v>0</v>
      </c>
      <c r="BH169" s="152">
        <f t="shared" si="27"/>
        <v>0</v>
      </c>
      <c r="BI169" s="152">
        <f t="shared" si="28"/>
        <v>0</v>
      </c>
      <c r="BJ169" s="13" t="s">
        <v>86</v>
      </c>
      <c r="BK169" s="152">
        <f t="shared" si="29"/>
        <v>0</v>
      </c>
      <c r="BL169" s="13" t="s">
        <v>378</v>
      </c>
      <c r="BM169" s="151" t="s">
        <v>4372</v>
      </c>
    </row>
    <row r="170" spans="2:65" s="1" customFormat="1" ht="24.2" customHeight="1">
      <c r="B170" s="28"/>
      <c r="C170" s="139" t="s">
        <v>434</v>
      </c>
      <c r="D170" s="139" t="s">
        <v>316</v>
      </c>
      <c r="E170" s="140" t="s">
        <v>664</v>
      </c>
      <c r="F170" s="141" t="s">
        <v>665</v>
      </c>
      <c r="G170" s="142" t="s">
        <v>333</v>
      </c>
      <c r="H170" s="143">
        <v>0.112</v>
      </c>
      <c r="I170" s="144"/>
      <c r="J170" s="145">
        <f t="shared" si="20"/>
        <v>0</v>
      </c>
      <c r="K170" s="146"/>
      <c r="L170" s="28"/>
      <c r="M170" s="147" t="s">
        <v>1</v>
      </c>
      <c r="N170" s="148" t="s">
        <v>40</v>
      </c>
      <c r="P170" s="149">
        <f t="shared" si="21"/>
        <v>0</v>
      </c>
      <c r="Q170" s="149">
        <v>0</v>
      </c>
      <c r="R170" s="149">
        <f t="shared" si="22"/>
        <v>0</v>
      </c>
      <c r="S170" s="149">
        <v>0</v>
      </c>
      <c r="T170" s="150">
        <f t="shared" si="23"/>
        <v>0</v>
      </c>
      <c r="AR170" s="151" t="s">
        <v>378</v>
      </c>
      <c r="AT170" s="151" t="s">
        <v>316</v>
      </c>
      <c r="AU170" s="151" t="s">
        <v>86</v>
      </c>
      <c r="AY170" s="13" t="s">
        <v>314</v>
      </c>
      <c r="BE170" s="152">
        <f t="shared" si="24"/>
        <v>0</v>
      </c>
      <c r="BF170" s="152">
        <f t="shared" si="25"/>
        <v>0</v>
      </c>
      <c r="BG170" s="152">
        <f t="shared" si="26"/>
        <v>0</v>
      </c>
      <c r="BH170" s="152">
        <f t="shared" si="27"/>
        <v>0</v>
      </c>
      <c r="BI170" s="152">
        <f t="shared" si="28"/>
        <v>0</v>
      </c>
      <c r="BJ170" s="13" t="s">
        <v>86</v>
      </c>
      <c r="BK170" s="152">
        <f t="shared" si="29"/>
        <v>0</v>
      </c>
      <c r="BL170" s="13" t="s">
        <v>378</v>
      </c>
      <c r="BM170" s="151" t="s">
        <v>4373</v>
      </c>
    </row>
    <row r="171" spans="2:65" s="11" customFormat="1" ht="22.9" customHeight="1">
      <c r="B171" s="127"/>
      <c r="D171" s="128" t="s">
        <v>73</v>
      </c>
      <c r="E171" s="137" t="s">
        <v>667</v>
      </c>
      <c r="F171" s="137" t="s">
        <v>668</v>
      </c>
      <c r="I171" s="130"/>
      <c r="J171" s="138">
        <f>BK171</f>
        <v>0</v>
      </c>
      <c r="L171" s="127"/>
      <c r="M171" s="132"/>
      <c r="P171" s="133">
        <f>SUM(P172:P175)</f>
        <v>0</v>
      </c>
      <c r="R171" s="133">
        <f>SUM(R172:R175)</f>
        <v>0.14398207000000002</v>
      </c>
      <c r="T171" s="134">
        <f>SUM(T172:T175)</f>
        <v>0</v>
      </c>
      <c r="AR171" s="128" t="s">
        <v>86</v>
      </c>
      <c r="AT171" s="135" t="s">
        <v>73</v>
      </c>
      <c r="AU171" s="135" t="s">
        <v>81</v>
      </c>
      <c r="AY171" s="128" t="s">
        <v>314</v>
      </c>
      <c r="BK171" s="136">
        <f>SUM(BK172:BK175)</f>
        <v>0</v>
      </c>
    </row>
    <row r="172" spans="2:65" s="1" customFormat="1" ht="24.2" customHeight="1">
      <c r="B172" s="28"/>
      <c r="C172" s="139" t="s">
        <v>438</v>
      </c>
      <c r="D172" s="139" t="s">
        <v>316</v>
      </c>
      <c r="E172" s="140" t="s">
        <v>669</v>
      </c>
      <c r="F172" s="141" t="s">
        <v>670</v>
      </c>
      <c r="G172" s="142" t="s">
        <v>340</v>
      </c>
      <c r="H172" s="143">
        <v>29.812000000000001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1.4E-3</v>
      </c>
      <c r="R172" s="149">
        <f>Q172*H172</f>
        <v>4.1736800000000004E-2</v>
      </c>
      <c r="S172" s="149">
        <v>0</v>
      </c>
      <c r="T172" s="150">
        <f>S172*H172</f>
        <v>0</v>
      </c>
      <c r="AR172" s="151" t="s">
        <v>378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378</v>
      </c>
      <c r="BM172" s="151" t="s">
        <v>4374</v>
      </c>
    </row>
    <row r="173" spans="2:65" s="1" customFormat="1" ht="24.2" customHeight="1">
      <c r="B173" s="28"/>
      <c r="C173" s="158" t="s">
        <v>442</v>
      </c>
      <c r="D173" s="158" t="s">
        <v>644</v>
      </c>
      <c r="E173" s="159" t="s">
        <v>672</v>
      </c>
      <c r="F173" s="160" t="s">
        <v>673</v>
      </c>
      <c r="G173" s="161" t="s">
        <v>340</v>
      </c>
      <c r="H173" s="162">
        <v>25.867000000000001</v>
      </c>
      <c r="I173" s="163"/>
      <c r="J173" s="164">
        <f>ROUND(I173*H173,2)</f>
        <v>0</v>
      </c>
      <c r="K173" s="165"/>
      <c r="L173" s="166"/>
      <c r="M173" s="167" t="s">
        <v>1</v>
      </c>
      <c r="N173" s="168" t="s">
        <v>40</v>
      </c>
      <c r="P173" s="149">
        <f>O173*H173</f>
        <v>0</v>
      </c>
      <c r="Q173" s="149">
        <v>3.8E-3</v>
      </c>
      <c r="R173" s="149">
        <f>Q173*H173</f>
        <v>9.829460000000001E-2</v>
      </c>
      <c r="S173" s="149">
        <v>0</v>
      </c>
      <c r="T173" s="150">
        <f>S173*H173</f>
        <v>0</v>
      </c>
      <c r="AR173" s="151" t="s">
        <v>442</v>
      </c>
      <c r="AT173" s="151" t="s">
        <v>644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378</v>
      </c>
      <c r="BM173" s="151" t="s">
        <v>4375</v>
      </c>
    </row>
    <row r="174" spans="2:65" s="1" customFormat="1" ht="24.2" customHeight="1">
      <c r="B174" s="28"/>
      <c r="C174" s="158" t="s">
        <v>446</v>
      </c>
      <c r="D174" s="158" t="s">
        <v>644</v>
      </c>
      <c r="E174" s="159" t="s">
        <v>675</v>
      </c>
      <c r="F174" s="160" t="s">
        <v>676</v>
      </c>
      <c r="G174" s="161" t="s">
        <v>340</v>
      </c>
      <c r="H174" s="162">
        <v>4.5410000000000004</v>
      </c>
      <c r="I174" s="163"/>
      <c r="J174" s="164">
        <f>ROUND(I174*H174,2)</f>
        <v>0</v>
      </c>
      <c r="K174" s="165"/>
      <c r="L174" s="166"/>
      <c r="M174" s="167" t="s">
        <v>1</v>
      </c>
      <c r="N174" s="168" t="s">
        <v>40</v>
      </c>
      <c r="P174" s="149">
        <f>O174*H174</f>
        <v>0</v>
      </c>
      <c r="Q174" s="149">
        <v>8.7000000000000001E-4</v>
      </c>
      <c r="R174" s="149">
        <f>Q174*H174</f>
        <v>3.9506700000000007E-3</v>
      </c>
      <c r="S174" s="149">
        <v>0</v>
      </c>
      <c r="T174" s="150">
        <f>S174*H174</f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4376</v>
      </c>
    </row>
    <row r="175" spans="2:65" s="1" customFormat="1" ht="24.2" customHeight="1">
      <c r="B175" s="28"/>
      <c r="C175" s="139" t="s">
        <v>450</v>
      </c>
      <c r="D175" s="139" t="s">
        <v>316</v>
      </c>
      <c r="E175" s="140" t="s">
        <v>678</v>
      </c>
      <c r="F175" s="141" t="s">
        <v>679</v>
      </c>
      <c r="G175" s="142" t="s">
        <v>333</v>
      </c>
      <c r="H175" s="143">
        <v>0.14399999999999999</v>
      </c>
      <c r="I175" s="144"/>
      <c r="J175" s="145">
        <f>ROUND(I175*H175,2)</f>
        <v>0</v>
      </c>
      <c r="K175" s="146"/>
      <c r="L175" s="28"/>
      <c r="M175" s="147" t="s">
        <v>1</v>
      </c>
      <c r="N175" s="148" t="s">
        <v>40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378</v>
      </c>
      <c r="BM175" s="151" t="s">
        <v>4377</v>
      </c>
    </row>
    <row r="176" spans="2:65" s="11" customFormat="1" ht="22.9" customHeight="1">
      <c r="B176" s="127"/>
      <c r="D176" s="128" t="s">
        <v>73</v>
      </c>
      <c r="E176" s="137" t="s">
        <v>681</v>
      </c>
      <c r="F176" s="137" t="s">
        <v>682</v>
      </c>
      <c r="I176" s="130"/>
      <c r="J176" s="138">
        <f>BK176</f>
        <v>0</v>
      </c>
      <c r="L176" s="127"/>
      <c r="M176" s="132"/>
      <c r="P176" s="133">
        <f>SUM(P177:P179)</f>
        <v>0</v>
      </c>
      <c r="R176" s="133">
        <f>SUM(R177:R179)</f>
        <v>9.8187199999999988E-2</v>
      </c>
      <c r="T176" s="134">
        <f>SUM(T177:T179)</f>
        <v>0</v>
      </c>
      <c r="AR176" s="128" t="s">
        <v>86</v>
      </c>
      <c r="AT176" s="135" t="s">
        <v>73</v>
      </c>
      <c r="AU176" s="135" t="s">
        <v>81</v>
      </c>
      <c r="AY176" s="128" t="s">
        <v>314</v>
      </c>
      <c r="BK176" s="136">
        <f>SUM(BK177:BK179)</f>
        <v>0</v>
      </c>
    </row>
    <row r="177" spans="2:65" s="1" customFormat="1" ht="24.2" customHeight="1">
      <c r="B177" s="28"/>
      <c r="C177" s="139" t="s">
        <v>454</v>
      </c>
      <c r="D177" s="139" t="s">
        <v>316</v>
      </c>
      <c r="E177" s="140" t="s">
        <v>683</v>
      </c>
      <c r="F177" s="141" t="s">
        <v>684</v>
      </c>
      <c r="G177" s="142" t="s">
        <v>340</v>
      </c>
      <c r="H177" s="143">
        <v>11.26</v>
      </c>
      <c r="I177" s="144"/>
      <c r="J177" s="145">
        <f>ROUND(I177*H177,2)</f>
        <v>0</v>
      </c>
      <c r="K177" s="146"/>
      <c r="L177" s="28"/>
      <c r="M177" s="147" t="s">
        <v>1</v>
      </c>
      <c r="N177" s="148" t="s">
        <v>40</v>
      </c>
      <c r="P177" s="149">
        <f>O177*H177</f>
        <v>0</v>
      </c>
      <c r="Q177" s="149">
        <v>8.4799999999999997E-3</v>
      </c>
      <c r="R177" s="149">
        <f>Q177*H177</f>
        <v>9.5484799999999995E-2</v>
      </c>
      <c r="S177" s="149">
        <v>0</v>
      </c>
      <c r="T177" s="150">
        <f>S177*H177</f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>IF(N177="základná",J177,0)</f>
        <v>0</v>
      </c>
      <c r="BF177" s="152">
        <f>IF(N177="znížená",J177,0)</f>
        <v>0</v>
      </c>
      <c r="BG177" s="152">
        <f>IF(N177="zákl. prenesená",J177,0)</f>
        <v>0</v>
      </c>
      <c r="BH177" s="152">
        <f>IF(N177="zníž. prenesená",J177,0)</f>
        <v>0</v>
      </c>
      <c r="BI177" s="152">
        <f>IF(N177="nulová",J177,0)</f>
        <v>0</v>
      </c>
      <c r="BJ177" s="13" t="s">
        <v>86</v>
      </c>
      <c r="BK177" s="152">
        <f>ROUND(I177*H177,2)</f>
        <v>0</v>
      </c>
      <c r="BL177" s="13" t="s">
        <v>378</v>
      </c>
      <c r="BM177" s="151" t="s">
        <v>4378</v>
      </c>
    </row>
    <row r="178" spans="2:65" s="1" customFormat="1" ht="33" customHeight="1">
      <c r="B178" s="28"/>
      <c r="C178" s="139" t="s">
        <v>458</v>
      </c>
      <c r="D178" s="139" t="s">
        <v>316</v>
      </c>
      <c r="E178" s="140" t="s">
        <v>686</v>
      </c>
      <c r="F178" s="141" t="s">
        <v>687</v>
      </c>
      <c r="G178" s="142" t="s">
        <v>340</v>
      </c>
      <c r="H178" s="143">
        <v>11.26</v>
      </c>
      <c r="I178" s="144"/>
      <c r="J178" s="145">
        <f>ROUND(I178*H178,2)</f>
        <v>0</v>
      </c>
      <c r="K178" s="146"/>
      <c r="L178" s="28"/>
      <c r="M178" s="147" t="s">
        <v>1</v>
      </c>
      <c r="N178" s="148" t="s">
        <v>40</v>
      </c>
      <c r="P178" s="149">
        <f>O178*H178</f>
        <v>0</v>
      </c>
      <c r="Q178" s="149">
        <v>2.4000000000000001E-4</v>
      </c>
      <c r="R178" s="149">
        <f>Q178*H178</f>
        <v>2.7024000000000002E-3</v>
      </c>
      <c r="S178" s="149">
        <v>0</v>
      </c>
      <c r="T178" s="150">
        <f>S178*H178</f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>IF(N178="základná",J178,0)</f>
        <v>0</v>
      </c>
      <c r="BF178" s="152">
        <f>IF(N178="znížená",J178,0)</f>
        <v>0</v>
      </c>
      <c r="BG178" s="152">
        <f>IF(N178="zákl. prenesená",J178,0)</f>
        <v>0</v>
      </c>
      <c r="BH178" s="152">
        <f>IF(N178="zníž. prenesená",J178,0)</f>
        <v>0</v>
      </c>
      <c r="BI178" s="152">
        <f>IF(N178="nulová",J178,0)</f>
        <v>0</v>
      </c>
      <c r="BJ178" s="13" t="s">
        <v>86</v>
      </c>
      <c r="BK178" s="152">
        <f>ROUND(I178*H178,2)</f>
        <v>0</v>
      </c>
      <c r="BL178" s="13" t="s">
        <v>378</v>
      </c>
      <c r="BM178" s="151" t="s">
        <v>4379</v>
      </c>
    </row>
    <row r="179" spans="2:65" s="1" customFormat="1" ht="24.2" customHeight="1">
      <c r="B179" s="28"/>
      <c r="C179" s="139" t="s">
        <v>462</v>
      </c>
      <c r="D179" s="139" t="s">
        <v>316</v>
      </c>
      <c r="E179" s="140" t="s">
        <v>689</v>
      </c>
      <c r="F179" s="141" t="s">
        <v>690</v>
      </c>
      <c r="G179" s="142" t="s">
        <v>333</v>
      </c>
      <c r="H179" s="143">
        <v>9.8000000000000004E-2</v>
      </c>
      <c r="I179" s="144"/>
      <c r="J179" s="145">
        <f>ROUND(I179*H179,2)</f>
        <v>0</v>
      </c>
      <c r="K179" s="146"/>
      <c r="L179" s="28"/>
      <c r="M179" s="153" t="s">
        <v>1</v>
      </c>
      <c r="N179" s="154" t="s">
        <v>40</v>
      </c>
      <c r="O179" s="155"/>
      <c r="P179" s="156">
        <f>O179*H179</f>
        <v>0</v>
      </c>
      <c r="Q179" s="156">
        <v>0</v>
      </c>
      <c r="R179" s="156">
        <f>Q179*H179</f>
        <v>0</v>
      </c>
      <c r="S179" s="156">
        <v>0</v>
      </c>
      <c r="T179" s="157">
        <f>S179*H179</f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>IF(N179="základná",J179,0)</f>
        <v>0</v>
      </c>
      <c r="BF179" s="152">
        <f>IF(N179="znížená",J179,0)</f>
        <v>0</v>
      </c>
      <c r="BG179" s="152">
        <f>IF(N179="zákl. prenesená",J179,0)</f>
        <v>0</v>
      </c>
      <c r="BH179" s="152">
        <f>IF(N179="zníž. prenesená",J179,0)</f>
        <v>0</v>
      </c>
      <c r="BI179" s="152">
        <f>IF(N179="nulová",J179,0)</f>
        <v>0</v>
      </c>
      <c r="BJ179" s="13" t="s">
        <v>86</v>
      </c>
      <c r="BK179" s="152">
        <f>ROUND(I179*H179,2)</f>
        <v>0</v>
      </c>
      <c r="BL179" s="13" t="s">
        <v>378</v>
      </c>
      <c r="BM179" s="151" t="s">
        <v>4380</v>
      </c>
    </row>
    <row r="180" spans="2:65" s="1" customFormat="1" ht="6.95" customHeight="1"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28"/>
    </row>
  </sheetData>
  <sheetProtection algorithmName="SHA-512" hashValue="De08cwOoME5DtT7ugVVp5/AkULHpX/FcV+/Q2zXPJ75EHLCwnt6a+xjv2iDd1VpVJn2JQvWBEGzWg9RXKkiW2g==" saltValue="5bqQWwW7t8nWGA/+mBlQiGhxU32c3nzgQf430K7+L/ggjETQXa17Dr+vSpr7zrZ6y0fphu9gQN0dZdepIq2wjQ==" spinCount="100000" sheet="1" objects="1" scenarios="1" formatColumns="0" formatRows="0" autoFilter="0"/>
  <autoFilter ref="C132:K179" xr:uid="{00000000-0009-0000-0000-000030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2:BM214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237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4267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4381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ROUND((SUM(BE136:BE213)),  2)</f>
        <v>0</v>
      </c>
      <c r="G37" s="96"/>
      <c r="H37" s="96"/>
      <c r="I37" s="97">
        <v>0.2</v>
      </c>
      <c r="J37" s="95">
        <f>ROUND(((SUM(BE136:BE213))*I37),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ROUND((SUM(BF136:BF213)),  2)</f>
        <v>0</v>
      </c>
      <c r="G38" s="96"/>
      <c r="H38" s="96"/>
      <c r="I38" s="97">
        <v>0.2</v>
      </c>
      <c r="J38" s="95">
        <f>ROUND(((SUM(BF136:BF213))*I38),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ROUND((SUM(BG136:BG213)),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ROUND((SUM(BH136:BH213)),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ROUND((SUM(BI136:BI213)),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4267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SO.106_ASR3 - Zastrešenie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J137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J138</f>
        <v>0</v>
      </c>
      <c r="L102" s="114"/>
    </row>
    <row r="103" spans="2:47" s="9" customFormat="1" ht="19.899999999999999" hidden="1" customHeight="1">
      <c r="B103" s="114"/>
      <c r="D103" s="115" t="s">
        <v>578</v>
      </c>
      <c r="E103" s="116"/>
      <c r="F103" s="116"/>
      <c r="G103" s="116"/>
      <c r="H103" s="116"/>
      <c r="I103" s="116"/>
      <c r="J103" s="117">
        <f>J141</f>
        <v>0</v>
      </c>
      <c r="L103" s="114"/>
    </row>
    <row r="104" spans="2:47" s="9" customFormat="1" ht="19.899999999999999" hidden="1" customHeight="1">
      <c r="B104" s="114"/>
      <c r="D104" s="115" t="s">
        <v>693</v>
      </c>
      <c r="E104" s="116"/>
      <c r="F104" s="116"/>
      <c r="G104" s="116"/>
      <c r="H104" s="116"/>
      <c r="I104" s="116"/>
      <c r="J104" s="117">
        <f>J148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J151</f>
        <v>0</v>
      </c>
      <c r="L105" s="114"/>
    </row>
    <row r="106" spans="2:47" s="9" customFormat="1" ht="19.899999999999999" hidden="1" customHeight="1">
      <c r="B106" s="114"/>
      <c r="D106" s="115" t="s">
        <v>290</v>
      </c>
      <c r="E106" s="116"/>
      <c r="F106" s="116"/>
      <c r="G106" s="116"/>
      <c r="H106" s="116"/>
      <c r="I106" s="116"/>
      <c r="J106" s="117">
        <f>J153</f>
        <v>0</v>
      </c>
      <c r="L106" s="114"/>
    </row>
    <row r="107" spans="2:47" s="9" customFormat="1" ht="19.899999999999999" hidden="1" customHeight="1">
      <c r="B107" s="114"/>
      <c r="D107" s="115" t="s">
        <v>291</v>
      </c>
      <c r="E107" s="116"/>
      <c r="F107" s="116"/>
      <c r="G107" s="116"/>
      <c r="H107" s="116"/>
      <c r="I107" s="116"/>
      <c r="J107" s="117">
        <f>J155</f>
        <v>0</v>
      </c>
      <c r="L107" s="114"/>
    </row>
    <row r="108" spans="2:47" s="8" customFormat="1" ht="24.95" hidden="1" customHeight="1">
      <c r="B108" s="110"/>
      <c r="D108" s="111" t="s">
        <v>292</v>
      </c>
      <c r="E108" s="112"/>
      <c r="F108" s="112"/>
      <c r="G108" s="112"/>
      <c r="H108" s="112"/>
      <c r="I108" s="112"/>
      <c r="J108" s="113">
        <f>J157</f>
        <v>0</v>
      </c>
      <c r="L108" s="110"/>
    </row>
    <row r="109" spans="2:47" s="9" customFormat="1" ht="19.899999999999999" hidden="1" customHeight="1">
      <c r="B109" s="114"/>
      <c r="D109" s="115" t="s">
        <v>694</v>
      </c>
      <c r="E109" s="116"/>
      <c r="F109" s="116"/>
      <c r="G109" s="116"/>
      <c r="H109" s="116"/>
      <c r="I109" s="116"/>
      <c r="J109" s="117">
        <f>J158</f>
        <v>0</v>
      </c>
      <c r="L109" s="114"/>
    </row>
    <row r="110" spans="2:47" s="9" customFormat="1" ht="19.899999999999999" hidden="1" customHeight="1">
      <c r="B110" s="114"/>
      <c r="D110" s="115" t="s">
        <v>580</v>
      </c>
      <c r="E110" s="116"/>
      <c r="F110" s="116"/>
      <c r="G110" s="116"/>
      <c r="H110" s="116"/>
      <c r="I110" s="116"/>
      <c r="J110" s="117">
        <f>J188</f>
        <v>0</v>
      </c>
      <c r="L110" s="114"/>
    </row>
    <row r="111" spans="2:47" s="9" customFormat="1" ht="19.899999999999999" hidden="1" customHeight="1">
      <c r="B111" s="114"/>
      <c r="D111" s="115" t="s">
        <v>581</v>
      </c>
      <c r="E111" s="116"/>
      <c r="F111" s="116"/>
      <c r="G111" s="116"/>
      <c r="H111" s="116"/>
      <c r="I111" s="116"/>
      <c r="J111" s="117">
        <f>J198</f>
        <v>0</v>
      </c>
      <c r="L111" s="114"/>
    </row>
    <row r="112" spans="2:47" s="9" customFormat="1" ht="19.899999999999999" hidden="1" customHeight="1">
      <c r="B112" s="114"/>
      <c r="D112" s="115" t="s">
        <v>295</v>
      </c>
      <c r="E112" s="116"/>
      <c r="F112" s="116"/>
      <c r="G112" s="116"/>
      <c r="H112" s="116"/>
      <c r="I112" s="116"/>
      <c r="J112" s="117">
        <f>J203</f>
        <v>0</v>
      </c>
      <c r="L112" s="114"/>
    </row>
    <row r="113" spans="2:12" s="1" customFormat="1" ht="21.75" hidden="1" customHeight="1">
      <c r="B113" s="28"/>
      <c r="L113" s="28"/>
    </row>
    <row r="114" spans="2:12" s="1" customFormat="1" ht="6.95" hidden="1" customHeight="1">
      <c r="B114" s="43"/>
      <c r="C114" s="44"/>
      <c r="D114" s="44"/>
      <c r="E114" s="44"/>
      <c r="F114" s="44"/>
      <c r="G114" s="44"/>
      <c r="H114" s="44"/>
      <c r="I114" s="44"/>
      <c r="J114" s="44"/>
      <c r="K114" s="44"/>
      <c r="L114" s="28"/>
    </row>
    <row r="115" spans="2:12" hidden="1"/>
    <row r="116" spans="2:12" hidden="1"/>
    <row r="117" spans="2:12" hidden="1"/>
    <row r="118" spans="2:12" s="1" customFormat="1" ht="6.95" customHeight="1">
      <c r="B118" s="45"/>
      <c r="C118" s="46"/>
      <c r="D118" s="46"/>
      <c r="E118" s="46"/>
      <c r="F118" s="46"/>
      <c r="G118" s="46"/>
      <c r="H118" s="46"/>
      <c r="I118" s="46"/>
      <c r="J118" s="46"/>
      <c r="K118" s="46"/>
      <c r="L118" s="28"/>
    </row>
    <row r="119" spans="2:12" s="1" customFormat="1" ht="24.95" customHeight="1">
      <c r="B119" s="28"/>
      <c r="C119" s="17" t="s">
        <v>300</v>
      </c>
      <c r="L119" s="28"/>
    </row>
    <row r="120" spans="2:12" s="1" customFormat="1" ht="6.95" customHeight="1">
      <c r="B120" s="28"/>
      <c r="L120" s="28"/>
    </row>
    <row r="121" spans="2:12" s="1" customFormat="1" ht="12" customHeight="1">
      <c r="B121" s="28"/>
      <c r="C121" s="23" t="s">
        <v>15</v>
      </c>
      <c r="L121" s="28"/>
    </row>
    <row r="122" spans="2:12" s="1" customFormat="1" ht="16.5" customHeight="1">
      <c r="B122" s="28"/>
      <c r="E122" s="301" t="str">
        <f>E7</f>
        <v>Rozšírenie kapacít MŠ Oštepová 1, Košice</v>
      </c>
      <c r="F122" s="302"/>
      <c r="G122" s="302"/>
      <c r="H122" s="302"/>
      <c r="L122" s="28"/>
    </row>
    <row r="123" spans="2:12" ht="12" customHeight="1">
      <c r="B123" s="16"/>
      <c r="C123" s="23" t="s">
        <v>277</v>
      </c>
      <c r="L123" s="16"/>
    </row>
    <row r="124" spans="2:12" ht="16.5" customHeight="1">
      <c r="B124" s="16"/>
      <c r="E124" s="301" t="s">
        <v>278</v>
      </c>
      <c r="F124" s="265"/>
      <c r="G124" s="265"/>
      <c r="H124" s="265"/>
      <c r="L124" s="16"/>
    </row>
    <row r="125" spans="2:12" ht="12" customHeight="1">
      <c r="B125" s="16"/>
      <c r="C125" s="23" t="s">
        <v>279</v>
      </c>
      <c r="L125" s="16"/>
    </row>
    <row r="126" spans="2:12" s="1" customFormat="1" ht="16.5" customHeight="1">
      <c r="B126" s="28"/>
      <c r="E126" s="271" t="s">
        <v>4267</v>
      </c>
      <c r="F126" s="303"/>
      <c r="G126" s="303"/>
      <c r="H126" s="303"/>
      <c r="L126" s="28"/>
    </row>
    <row r="127" spans="2:12" s="1" customFormat="1" ht="12" customHeight="1">
      <c r="B127" s="28"/>
      <c r="C127" s="23" t="s">
        <v>281</v>
      </c>
      <c r="L127" s="28"/>
    </row>
    <row r="128" spans="2:12" s="1" customFormat="1" ht="16.5" customHeight="1">
      <c r="B128" s="28"/>
      <c r="E128" s="289" t="str">
        <f>E13</f>
        <v>SO.106_ASR3 - Zastrešenie</v>
      </c>
      <c r="F128" s="303"/>
      <c r="G128" s="303"/>
      <c r="H128" s="303"/>
      <c r="L128" s="28"/>
    </row>
    <row r="129" spans="2:65" s="1" customFormat="1" ht="6.95" customHeight="1">
      <c r="B129" s="28"/>
      <c r="L129" s="28"/>
    </row>
    <row r="130" spans="2:65" s="1" customFormat="1" ht="12" customHeight="1">
      <c r="B130" s="28"/>
      <c r="C130" s="23" t="s">
        <v>19</v>
      </c>
      <c r="F130" s="21" t="str">
        <f>F16</f>
        <v>Oštepová 1, Košice</v>
      </c>
      <c r="I130" s="23" t="s">
        <v>21</v>
      </c>
      <c r="J130" s="51" t="str">
        <f>IF(J16="","",J16)</f>
        <v>15. 6. 2022</v>
      </c>
      <c r="L130" s="28"/>
    </row>
    <row r="131" spans="2:65" s="1" customFormat="1" ht="6.95" customHeight="1">
      <c r="B131" s="28"/>
      <c r="L131" s="28"/>
    </row>
    <row r="132" spans="2:65" s="1" customFormat="1" ht="15.2" customHeight="1">
      <c r="B132" s="28"/>
      <c r="C132" s="23" t="s">
        <v>23</v>
      </c>
      <c r="F132" s="21" t="str">
        <f>E19</f>
        <v>Mesto Košice</v>
      </c>
      <c r="I132" s="23" t="s">
        <v>29</v>
      </c>
      <c r="J132" s="26" t="str">
        <f>E25</f>
        <v xml:space="preserve"> </v>
      </c>
      <c r="L132" s="28"/>
    </row>
    <row r="133" spans="2:65" s="1" customFormat="1" ht="15.2" customHeight="1">
      <c r="B133" s="28"/>
      <c r="C133" s="23" t="s">
        <v>27</v>
      </c>
      <c r="F133" s="21" t="str">
        <f>IF(E22="","",E22)</f>
        <v>Vyplň údaj</v>
      </c>
      <c r="I133" s="23" t="s">
        <v>32</v>
      </c>
      <c r="J133" s="26" t="str">
        <f>E28</f>
        <v xml:space="preserve"> </v>
      </c>
      <c r="L133" s="28"/>
    </row>
    <row r="134" spans="2:65" s="1" customFormat="1" ht="10.35" customHeight="1">
      <c r="B134" s="28"/>
      <c r="L134" s="28"/>
    </row>
    <row r="135" spans="2:65" s="10" customFormat="1" ht="29.25" customHeight="1">
      <c r="B135" s="118"/>
      <c r="C135" s="119" t="s">
        <v>301</v>
      </c>
      <c r="D135" s="120" t="s">
        <v>59</v>
      </c>
      <c r="E135" s="120" t="s">
        <v>55</v>
      </c>
      <c r="F135" s="120" t="s">
        <v>56</v>
      </c>
      <c r="G135" s="120" t="s">
        <v>302</v>
      </c>
      <c r="H135" s="120" t="s">
        <v>303</v>
      </c>
      <c r="I135" s="120" t="s">
        <v>304</v>
      </c>
      <c r="J135" s="121" t="s">
        <v>285</v>
      </c>
      <c r="K135" s="122" t="s">
        <v>305</v>
      </c>
      <c r="L135" s="118"/>
      <c r="M135" s="58" t="s">
        <v>1</v>
      </c>
      <c r="N135" s="59" t="s">
        <v>38</v>
      </c>
      <c r="O135" s="59" t="s">
        <v>306</v>
      </c>
      <c r="P135" s="59" t="s">
        <v>307</v>
      </c>
      <c r="Q135" s="59" t="s">
        <v>308</v>
      </c>
      <c r="R135" s="59" t="s">
        <v>309</v>
      </c>
      <c r="S135" s="59" t="s">
        <v>310</v>
      </c>
      <c r="T135" s="60" t="s">
        <v>311</v>
      </c>
    </row>
    <row r="136" spans="2:65" s="1" customFormat="1" ht="22.9" customHeight="1">
      <c r="B136" s="28"/>
      <c r="C136" s="63" t="s">
        <v>286</v>
      </c>
      <c r="J136" s="123">
        <f>BK136</f>
        <v>0</v>
      </c>
      <c r="L136" s="28"/>
      <c r="M136" s="61"/>
      <c r="N136" s="52"/>
      <c r="O136" s="52"/>
      <c r="P136" s="124">
        <f>P137+P157</f>
        <v>0</v>
      </c>
      <c r="Q136" s="52"/>
      <c r="R136" s="124">
        <f>R137+R157</f>
        <v>33.772129117800006</v>
      </c>
      <c r="S136" s="52"/>
      <c r="T136" s="125">
        <f>T137+T157</f>
        <v>0</v>
      </c>
      <c r="AT136" s="13" t="s">
        <v>73</v>
      </c>
      <c r="AU136" s="13" t="s">
        <v>287</v>
      </c>
      <c r="BK136" s="126">
        <f>BK137+BK157</f>
        <v>0</v>
      </c>
    </row>
    <row r="137" spans="2:65" s="11" customFormat="1" ht="25.9" customHeight="1">
      <c r="B137" s="127"/>
      <c r="D137" s="128" t="s">
        <v>73</v>
      </c>
      <c r="E137" s="129" t="s">
        <v>312</v>
      </c>
      <c r="F137" s="129" t="s">
        <v>313</v>
      </c>
      <c r="I137" s="130"/>
      <c r="J137" s="131">
        <f>BK137</f>
        <v>0</v>
      </c>
      <c r="L137" s="127"/>
      <c r="M137" s="132"/>
      <c r="P137" s="133">
        <f>P138+P141+P148+P151+P153+P155</f>
        <v>0</v>
      </c>
      <c r="R137" s="133">
        <f>R138+R141+R148+R151+R153+R155</f>
        <v>16.297837399999999</v>
      </c>
      <c r="T137" s="134">
        <f>T138+T141+T148+T151+T153+T155</f>
        <v>0</v>
      </c>
      <c r="AR137" s="128" t="s">
        <v>81</v>
      </c>
      <c r="AT137" s="135" t="s">
        <v>73</v>
      </c>
      <c r="AU137" s="135" t="s">
        <v>74</v>
      </c>
      <c r="AY137" s="128" t="s">
        <v>314</v>
      </c>
      <c r="BK137" s="136">
        <f>BK138+BK141+BK148+BK151+BK153+BK155</f>
        <v>0</v>
      </c>
    </row>
    <row r="138" spans="2:65" s="11" customFormat="1" ht="22.9" customHeight="1">
      <c r="B138" s="127"/>
      <c r="D138" s="128" t="s">
        <v>73</v>
      </c>
      <c r="E138" s="137" t="s">
        <v>81</v>
      </c>
      <c r="F138" s="137" t="s">
        <v>315</v>
      </c>
      <c r="I138" s="130"/>
      <c r="J138" s="138">
        <f>BK138</f>
        <v>0</v>
      </c>
      <c r="L138" s="127"/>
      <c r="M138" s="132"/>
      <c r="P138" s="133">
        <f>SUM(P139:P140)</f>
        <v>0</v>
      </c>
      <c r="R138" s="133">
        <f>SUM(R139:R140)</f>
        <v>5.3704499999999991</v>
      </c>
      <c r="T138" s="134">
        <f>SUM(T139:T140)</f>
        <v>0</v>
      </c>
      <c r="AR138" s="128" t="s">
        <v>81</v>
      </c>
      <c r="AT138" s="135" t="s">
        <v>73</v>
      </c>
      <c r="AU138" s="135" t="s">
        <v>81</v>
      </c>
      <c r="AY138" s="128" t="s">
        <v>314</v>
      </c>
      <c r="BK138" s="136">
        <f>SUM(BK139:BK140)</f>
        <v>0</v>
      </c>
    </row>
    <row r="139" spans="2:65" s="1" customFormat="1" ht="21.75" customHeight="1">
      <c r="B139" s="28"/>
      <c r="C139" s="139" t="s">
        <v>81</v>
      </c>
      <c r="D139" s="139" t="s">
        <v>316</v>
      </c>
      <c r="E139" s="140" t="s">
        <v>695</v>
      </c>
      <c r="F139" s="141" t="s">
        <v>696</v>
      </c>
      <c r="G139" s="142" t="s">
        <v>340</v>
      </c>
      <c r="H139" s="143">
        <v>311.33</v>
      </c>
      <c r="I139" s="144"/>
      <c r="J139" s="145">
        <f>ROUND(I139*H139,2)</f>
        <v>0</v>
      </c>
      <c r="K139" s="146"/>
      <c r="L139" s="28"/>
      <c r="M139" s="147" t="s">
        <v>1</v>
      </c>
      <c r="N139" s="148" t="s">
        <v>40</v>
      </c>
      <c r="P139" s="149">
        <f>O139*H139</f>
        <v>0</v>
      </c>
      <c r="Q139" s="149">
        <v>0</v>
      </c>
      <c r="R139" s="149">
        <f>Q139*H139</f>
        <v>0</v>
      </c>
      <c r="S139" s="149">
        <v>0</v>
      </c>
      <c r="T139" s="150">
        <f>S139*H139</f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>IF(N139="základná",J139,0)</f>
        <v>0</v>
      </c>
      <c r="BF139" s="152">
        <f>IF(N139="znížená",J139,0)</f>
        <v>0</v>
      </c>
      <c r="BG139" s="152">
        <f>IF(N139="zákl. prenesená",J139,0)</f>
        <v>0</v>
      </c>
      <c r="BH139" s="152">
        <f>IF(N139="zníž. prenesená",J139,0)</f>
        <v>0</v>
      </c>
      <c r="BI139" s="152">
        <f>IF(N139="nulová",J139,0)</f>
        <v>0</v>
      </c>
      <c r="BJ139" s="13" t="s">
        <v>86</v>
      </c>
      <c r="BK139" s="152">
        <f>ROUND(I139*H139,2)</f>
        <v>0</v>
      </c>
      <c r="BL139" s="13" t="s">
        <v>95</v>
      </c>
      <c r="BM139" s="151" t="s">
        <v>4382</v>
      </c>
    </row>
    <row r="140" spans="2:65" s="1" customFormat="1" ht="37.9" customHeight="1">
      <c r="B140" s="28"/>
      <c r="C140" s="158" t="s">
        <v>86</v>
      </c>
      <c r="D140" s="158" t="s">
        <v>644</v>
      </c>
      <c r="E140" s="159" t="s">
        <v>698</v>
      </c>
      <c r="F140" s="160" t="s">
        <v>699</v>
      </c>
      <c r="G140" s="161" t="s">
        <v>340</v>
      </c>
      <c r="H140" s="162">
        <v>358.03</v>
      </c>
      <c r="I140" s="163"/>
      <c r="J140" s="164">
        <f>ROUND(I140*H140,2)</f>
        <v>0</v>
      </c>
      <c r="K140" s="165"/>
      <c r="L140" s="166"/>
      <c r="M140" s="167" t="s">
        <v>1</v>
      </c>
      <c r="N140" s="168" t="s">
        <v>40</v>
      </c>
      <c r="P140" s="149">
        <f>O140*H140</f>
        <v>0</v>
      </c>
      <c r="Q140" s="149">
        <v>1.4999999999999999E-2</v>
      </c>
      <c r="R140" s="149">
        <f>Q140*H140</f>
        <v>5.3704499999999991</v>
      </c>
      <c r="S140" s="149">
        <v>0</v>
      </c>
      <c r="T140" s="150">
        <f>S140*H140</f>
        <v>0</v>
      </c>
      <c r="AR140" s="151" t="s">
        <v>442</v>
      </c>
      <c r="AT140" s="151" t="s">
        <v>644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378</v>
      </c>
      <c r="BM140" s="151" t="s">
        <v>4383</v>
      </c>
    </row>
    <row r="141" spans="2:65" s="11" customFormat="1" ht="22.9" customHeight="1">
      <c r="B141" s="127"/>
      <c r="D141" s="128" t="s">
        <v>73</v>
      </c>
      <c r="E141" s="137" t="s">
        <v>90</v>
      </c>
      <c r="F141" s="137" t="s">
        <v>582</v>
      </c>
      <c r="I141" s="130"/>
      <c r="J141" s="138">
        <f>BK141</f>
        <v>0</v>
      </c>
      <c r="L141" s="127"/>
      <c r="M141" s="132"/>
      <c r="P141" s="133">
        <f>SUM(P142:P147)</f>
        <v>0</v>
      </c>
      <c r="R141" s="133">
        <f>SUM(R142:R147)</f>
        <v>5.7906338999999996</v>
      </c>
      <c r="T141" s="134">
        <f>SUM(T142:T147)</f>
        <v>0</v>
      </c>
      <c r="AR141" s="128" t="s">
        <v>81</v>
      </c>
      <c r="AT141" s="135" t="s">
        <v>73</v>
      </c>
      <c r="AU141" s="135" t="s">
        <v>81</v>
      </c>
      <c r="AY141" s="128" t="s">
        <v>314</v>
      </c>
      <c r="BK141" s="136">
        <f>SUM(BK142:BK147)</f>
        <v>0</v>
      </c>
    </row>
    <row r="142" spans="2:65" s="1" customFormat="1" ht="33" customHeight="1">
      <c r="B142" s="28"/>
      <c r="C142" s="139" t="s">
        <v>90</v>
      </c>
      <c r="D142" s="139" t="s">
        <v>316</v>
      </c>
      <c r="E142" s="140" t="s">
        <v>701</v>
      </c>
      <c r="F142" s="141" t="s">
        <v>702</v>
      </c>
      <c r="G142" s="142" t="s">
        <v>319</v>
      </c>
      <c r="H142" s="143">
        <v>3.79</v>
      </c>
      <c r="I142" s="144"/>
      <c r="J142" s="145">
        <f t="shared" ref="J142:J147" si="0">ROUND(I142*H142,2)</f>
        <v>0</v>
      </c>
      <c r="K142" s="146"/>
      <c r="L142" s="28"/>
      <c r="M142" s="147" t="s">
        <v>1</v>
      </c>
      <c r="N142" s="148" t="s">
        <v>40</v>
      </c>
      <c r="P142" s="149">
        <f t="shared" ref="P142:P147" si="1">O142*H142</f>
        <v>0</v>
      </c>
      <c r="Q142" s="149">
        <v>0.83004999999999995</v>
      </c>
      <c r="R142" s="149">
        <f t="shared" ref="R142:R147" si="2">Q142*H142</f>
        <v>3.1458895</v>
      </c>
      <c r="S142" s="149">
        <v>0</v>
      </c>
      <c r="T142" s="150">
        <f t="shared" ref="T142:T147" si="3"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ref="BE142:BE147" si="4">IF(N142="základná",J142,0)</f>
        <v>0</v>
      </c>
      <c r="BF142" s="152">
        <f t="shared" ref="BF142:BF147" si="5">IF(N142="znížená",J142,0)</f>
        <v>0</v>
      </c>
      <c r="BG142" s="152">
        <f t="shared" ref="BG142:BG147" si="6">IF(N142="zákl. prenesená",J142,0)</f>
        <v>0</v>
      </c>
      <c r="BH142" s="152">
        <f t="shared" ref="BH142:BH147" si="7">IF(N142="zníž. prenesená",J142,0)</f>
        <v>0</v>
      </c>
      <c r="BI142" s="152">
        <f t="shared" ref="BI142:BI147" si="8">IF(N142="nulová",J142,0)</f>
        <v>0</v>
      </c>
      <c r="BJ142" s="13" t="s">
        <v>86</v>
      </c>
      <c r="BK142" s="152">
        <f t="shared" ref="BK142:BK147" si="9">ROUND(I142*H142,2)</f>
        <v>0</v>
      </c>
      <c r="BL142" s="13" t="s">
        <v>95</v>
      </c>
      <c r="BM142" s="151" t="s">
        <v>4384</v>
      </c>
    </row>
    <row r="143" spans="2:65" s="1" customFormat="1" ht="24.2" customHeight="1">
      <c r="B143" s="28"/>
      <c r="C143" s="139" t="s">
        <v>95</v>
      </c>
      <c r="D143" s="139" t="s">
        <v>316</v>
      </c>
      <c r="E143" s="140" t="s">
        <v>4385</v>
      </c>
      <c r="F143" s="141" t="s">
        <v>4386</v>
      </c>
      <c r="G143" s="142" t="s">
        <v>396</v>
      </c>
      <c r="H143" s="143">
        <v>3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8.8000000000000003E-4</v>
      </c>
      <c r="R143" s="149">
        <f t="shared" si="2"/>
        <v>2.64E-3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4387</v>
      </c>
    </row>
    <row r="144" spans="2:65" s="1" customFormat="1" ht="16.5" customHeight="1">
      <c r="B144" s="28"/>
      <c r="C144" s="139" t="s">
        <v>330</v>
      </c>
      <c r="D144" s="139" t="s">
        <v>316</v>
      </c>
      <c r="E144" s="140" t="s">
        <v>4388</v>
      </c>
      <c r="F144" s="141" t="s">
        <v>4389</v>
      </c>
      <c r="G144" s="142" t="s">
        <v>396</v>
      </c>
      <c r="H144" s="143">
        <v>4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1.396E-2</v>
      </c>
      <c r="R144" s="149">
        <f t="shared" si="2"/>
        <v>5.5840000000000001E-2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4390</v>
      </c>
    </row>
    <row r="145" spans="2:65" s="1" customFormat="1" ht="21.75" customHeight="1">
      <c r="B145" s="28"/>
      <c r="C145" s="158" t="s">
        <v>337</v>
      </c>
      <c r="D145" s="158" t="s">
        <v>644</v>
      </c>
      <c r="E145" s="159" t="s">
        <v>4391</v>
      </c>
      <c r="F145" s="160" t="s">
        <v>4392</v>
      </c>
      <c r="G145" s="161" t="s">
        <v>396</v>
      </c>
      <c r="H145" s="162">
        <v>4</v>
      </c>
      <c r="I145" s="163"/>
      <c r="J145" s="164">
        <f t="shared" si="0"/>
        <v>0</v>
      </c>
      <c r="K145" s="165"/>
      <c r="L145" s="166"/>
      <c r="M145" s="167" t="s">
        <v>1</v>
      </c>
      <c r="N145" s="168" t="s">
        <v>40</v>
      </c>
      <c r="P145" s="149">
        <f t="shared" si="1"/>
        <v>0</v>
      </c>
      <c r="Q145" s="149">
        <v>8.5000000000000006E-2</v>
      </c>
      <c r="R145" s="149">
        <f t="shared" si="2"/>
        <v>0.34</v>
      </c>
      <c r="S145" s="149">
        <v>0</v>
      </c>
      <c r="T145" s="150">
        <f t="shared" si="3"/>
        <v>0</v>
      </c>
      <c r="AR145" s="151" t="s">
        <v>346</v>
      </c>
      <c r="AT145" s="151" t="s">
        <v>644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4393</v>
      </c>
    </row>
    <row r="146" spans="2:65" s="1" customFormat="1" ht="37.9" customHeight="1">
      <c r="B146" s="28"/>
      <c r="C146" s="139" t="s">
        <v>342</v>
      </c>
      <c r="D146" s="139" t="s">
        <v>316</v>
      </c>
      <c r="E146" s="140" t="s">
        <v>704</v>
      </c>
      <c r="F146" s="141" t="s">
        <v>705</v>
      </c>
      <c r="G146" s="142" t="s">
        <v>396</v>
      </c>
      <c r="H146" s="143">
        <v>151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1.299E-2</v>
      </c>
      <c r="R146" s="149">
        <f t="shared" si="2"/>
        <v>1.96149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4394</v>
      </c>
    </row>
    <row r="147" spans="2:65" s="1" customFormat="1" ht="33" customHeight="1">
      <c r="B147" s="28"/>
      <c r="C147" s="139" t="s">
        <v>346</v>
      </c>
      <c r="D147" s="139" t="s">
        <v>316</v>
      </c>
      <c r="E147" s="140" t="s">
        <v>4395</v>
      </c>
      <c r="F147" s="141" t="s">
        <v>4396</v>
      </c>
      <c r="G147" s="142" t="s">
        <v>340</v>
      </c>
      <c r="H147" s="143">
        <v>2.56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0.11124000000000001</v>
      </c>
      <c r="R147" s="149">
        <f t="shared" si="2"/>
        <v>0.28477440000000004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4397</v>
      </c>
    </row>
    <row r="148" spans="2:65" s="11" customFormat="1" ht="22.9" customHeight="1">
      <c r="B148" s="127"/>
      <c r="D148" s="128" t="s">
        <v>73</v>
      </c>
      <c r="E148" s="137" t="s">
        <v>95</v>
      </c>
      <c r="F148" s="137" t="s">
        <v>707</v>
      </c>
      <c r="I148" s="130"/>
      <c r="J148" s="138">
        <f>BK148</f>
        <v>0</v>
      </c>
      <c r="L148" s="127"/>
      <c r="M148" s="132"/>
      <c r="P148" s="133">
        <f>SUM(P149:P150)</f>
        <v>0</v>
      </c>
      <c r="R148" s="133">
        <f>SUM(R149:R150)</f>
        <v>3.5579696999999997</v>
      </c>
      <c r="T148" s="134">
        <f>SUM(T149:T150)</f>
        <v>0</v>
      </c>
      <c r="AR148" s="128" t="s">
        <v>81</v>
      </c>
      <c r="AT148" s="135" t="s">
        <v>73</v>
      </c>
      <c r="AU148" s="135" t="s">
        <v>81</v>
      </c>
      <c r="AY148" s="128" t="s">
        <v>314</v>
      </c>
      <c r="BK148" s="136">
        <f>SUM(BK149:BK150)</f>
        <v>0</v>
      </c>
    </row>
    <row r="149" spans="2:65" s="1" customFormat="1" ht="21.75" customHeight="1">
      <c r="B149" s="28"/>
      <c r="C149" s="139" t="s">
        <v>335</v>
      </c>
      <c r="D149" s="139" t="s">
        <v>316</v>
      </c>
      <c r="E149" s="140" t="s">
        <v>708</v>
      </c>
      <c r="F149" s="141" t="s">
        <v>709</v>
      </c>
      <c r="G149" s="142" t="s">
        <v>319</v>
      </c>
      <c r="H149" s="143">
        <v>1.3149999999999999</v>
      </c>
      <c r="I149" s="144"/>
      <c r="J149" s="145">
        <f>ROUND(I149*H149,2)</f>
        <v>0</v>
      </c>
      <c r="K149" s="146"/>
      <c r="L149" s="28"/>
      <c r="M149" s="147" t="s">
        <v>1</v>
      </c>
      <c r="N149" s="148" t="s">
        <v>40</v>
      </c>
      <c r="P149" s="149">
        <f>O149*H149</f>
        <v>0</v>
      </c>
      <c r="Q149" s="149">
        <v>2.4018600000000001</v>
      </c>
      <c r="R149" s="149">
        <f>Q149*H149</f>
        <v>3.1584458999999998</v>
      </c>
      <c r="S149" s="149">
        <v>0</v>
      </c>
      <c r="T149" s="150">
        <f>S149*H149</f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>IF(N149="základná",J149,0)</f>
        <v>0</v>
      </c>
      <c r="BF149" s="152">
        <f>IF(N149="znížená",J149,0)</f>
        <v>0</v>
      </c>
      <c r="BG149" s="152">
        <f>IF(N149="zákl. prenesená",J149,0)</f>
        <v>0</v>
      </c>
      <c r="BH149" s="152">
        <f>IF(N149="zníž. prenesená",J149,0)</f>
        <v>0</v>
      </c>
      <c r="BI149" s="152">
        <f>IF(N149="nulová",J149,0)</f>
        <v>0</v>
      </c>
      <c r="BJ149" s="13" t="s">
        <v>86</v>
      </c>
      <c r="BK149" s="152">
        <f>ROUND(I149*H149,2)</f>
        <v>0</v>
      </c>
      <c r="BL149" s="13" t="s">
        <v>95</v>
      </c>
      <c r="BM149" s="151" t="s">
        <v>4398</v>
      </c>
    </row>
    <row r="150" spans="2:65" s="1" customFormat="1" ht="24.2" customHeight="1">
      <c r="B150" s="28"/>
      <c r="C150" s="139" t="s">
        <v>353</v>
      </c>
      <c r="D150" s="139" t="s">
        <v>316</v>
      </c>
      <c r="E150" s="140" t="s">
        <v>711</v>
      </c>
      <c r="F150" s="141" t="s">
        <v>712</v>
      </c>
      <c r="G150" s="142" t="s">
        <v>333</v>
      </c>
      <c r="H150" s="143">
        <v>0.39300000000000002</v>
      </c>
      <c r="I150" s="144"/>
      <c r="J150" s="145">
        <f>ROUND(I150*H150,2)</f>
        <v>0</v>
      </c>
      <c r="K150" s="146"/>
      <c r="L150" s="28"/>
      <c r="M150" s="147" t="s">
        <v>1</v>
      </c>
      <c r="N150" s="148" t="s">
        <v>40</v>
      </c>
      <c r="P150" s="149">
        <f>O150*H150</f>
        <v>0</v>
      </c>
      <c r="Q150" s="149">
        <v>1.0165999999999999</v>
      </c>
      <c r="R150" s="149">
        <f>Q150*H150</f>
        <v>0.39952379999999998</v>
      </c>
      <c r="S150" s="149">
        <v>0</v>
      </c>
      <c r="T150" s="150">
        <f>S150*H150</f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95</v>
      </c>
      <c r="BM150" s="151" t="s">
        <v>4399</v>
      </c>
    </row>
    <row r="151" spans="2:65" s="11" customFormat="1" ht="22.9" customHeight="1">
      <c r="B151" s="127"/>
      <c r="D151" s="128" t="s">
        <v>73</v>
      </c>
      <c r="E151" s="137" t="s">
        <v>337</v>
      </c>
      <c r="F151" s="137" t="s">
        <v>586</v>
      </c>
      <c r="I151" s="130"/>
      <c r="J151" s="138">
        <f>BK151</f>
        <v>0</v>
      </c>
      <c r="L151" s="127"/>
      <c r="M151" s="132"/>
      <c r="P151" s="133">
        <f>P152</f>
        <v>0</v>
      </c>
      <c r="R151" s="133">
        <f>R152</f>
        <v>1.5779829999999999</v>
      </c>
      <c r="T151" s="134">
        <f>T152</f>
        <v>0</v>
      </c>
      <c r="AR151" s="128" t="s">
        <v>81</v>
      </c>
      <c r="AT151" s="135" t="s">
        <v>73</v>
      </c>
      <c r="AU151" s="135" t="s">
        <v>81</v>
      </c>
      <c r="AY151" s="128" t="s">
        <v>314</v>
      </c>
      <c r="BK151" s="136">
        <f>BK152</f>
        <v>0</v>
      </c>
    </row>
    <row r="152" spans="2:65" s="1" customFormat="1" ht="37.9" customHeight="1">
      <c r="B152" s="28"/>
      <c r="C152" s="139" t="s">
        <v>357</v>
      </c>
      <c r="D152" s="139" t="s">
        <v>316</v>
      </c>
      <c r="E152" s="140" t="s">
        <v>714</v>
      </c>
      <c r="F152" s="141" t="s">
        <v>715</v>
      </c>
      <c r="G152" s="142" t="s">
        <v>319</v>
      </c>
      <c r="H152" s="143">
        <v>0.85899999999999999</v>
      </c>
      <c r="I152" s="144"/>
      <c r="J152" s="145">
        <f>ROUND(I152*H152,2)</f>
        <v>0</v>
      </c>
      <c r="K152" s="146"/>
      <c r="L152" s="28"/>
      <c r="M152" s="147" t="s">
        <v>1</v>
      </c>
      <c r="N152" s="148" t="s">
        <v>40</v>
      </c>
      <c r="P152" s="149">
        <f>O152*H152</f>
        <v>0</v>
      </c>
      <c r="Q152" s="149">
        <v>1.837</v>
      </c>
      <c r="R152" s="149">
        <f>Q152*H152</f>
        <v>1.5779829999999999</v>
      </c>
      <c r="S152" s="149">
        <v>0</v>
      </c>
      <c r="T152" s="150">
        <f>S152*H152</f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86</v>
      </c>
      <c r="BK152" s="152">
        <f>ROUND(I152*H152,2)</f>
        <v>0</v>
      </c>
      <c r="BL152" s="13" t="s">
        <v>95</v>
      </c>
      <c r="BM152" s="151" t="s">
        <v>4400</v>
      </c>
    </row>
    <row r="153" spans="2:65" s="11" customFormat="1" ht="22.9" customHeight="1">
      <c r="B153" s="127"/>
      <c r="D153" s="128" t="s">
        <v>73</v>
      </c>
      <c r="E153" s="137" t="s">
        <v>335</v>
      </c>
      <c r="F153" s="137" t="s">
        <v>336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8.0080000000000006E-4</v>
      </c>
      <c r="T153" s="134">
        <f>T154</f>
        <v>0</v>
      </c>
      <c r="AR153" s="128" t="s">
        <v>81</v>
      </c>
      <c r="AT153" s="135" t="s">
        <v>73</v>
      </c>
      <c r="AU153" s="135" t="s">
        <v>81</v>
      </c>
      <c r="AY153" s="128" t="s">
        <v>314</v>
      </c>
      <c r="BK153" s="136">
        <f>BK154</f>
        <v>0</v>
      </c>
    </row>
    <row r="154" spans="2:65" s="1" customFormat="1" ht="16.5" customHeight="1">
      <c r="B154" s="28"/>
      <c r="C154" s="139" t="s">
        <v>361</v>
      </c>
      <c r="D154" s="139" t="s">
        <v>316</v>
      </c>
      <c r="E154" s="140" t="s">
        <v>1292</v>
      </c>
      <c r="F154" s="141" t="s">
        <v>1293</v>
      </c>
      <c r="G154" s="142" t="s">
        <v>340</v>
      </c>
      <c r="H154" s="143">
        <v>20.02</v>
      </c>
      <c r="I154" s="144"/>
      <c r="J154" s="145">
        <f>ROUND(I154*H154,2)</f>
        <v>0</v>
      </c>
      <c r="K154" s="146"/>
      <c r="L154" s="28"/>
      <c r="M154" s="147" t="s">
        <v>1</v>
      </c>
      <c r="N154" s="148" t="s">
        <v>40</v>
      </c>
      <c r="P154" s="149">
        <f>O154*H154</f>
        <v>0</v>
      </c>
      <c r="Q154" s="149">
        <v>4.0000000000000003E-5</v>
      </c>
      <c r="R154" s="149">
        <f>Q154*H154</f>
        <v>8.0080000000000006E-4</v>
      </c>
      <c r="S154" s="149">
        <v>0</v>
      </c>
      <c r="T154" s="150">
        <f>S154*H154</f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86</v>
      </c>
      <c r="BK154" s="152">
        <f>ROUND(I154*H154,2)</f>
        <v>0</v>
      </c>
      <c r="BL154" s="13" t="s">
        <v>95</v>
      </c>
      <c r="BM154" s="151" t="s">
        <v>4401</v>
      </c>
    </row>
    <row r="155" spans="2:65" s="11" customFormat="1" ht="22.9" customHeight="1">
      <c r="B155" s="127"/>
      <c r="D155" s="128" t="s">
        <v>73</v>
      </c>
      <c r="E155" s="137" t="s">
        <v>502</v>
      </c>
      <c r="F155" s="137" t="s">
        <v>503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81</v>
      </c>
      <c r="AT155" s="135" t="s">
        <v>73</v>
      </c>
      <c r="AU155" s="135" t="s">
        <v>81</v>
      </c>
      <c r="AY155" s="128" t="s">
        <v>314</v>
      </c>
      <c r="BK155" s="136">
        <f>BK156</f>
        <v>0</v>
      </c>
    </row>
    <row r="156" spans="2:65" s="1" customFormat="1" ht="24.2" customHeight="1">
      <c r="B156" s="28"/>
      <c r="C156" s="139" t="s">
        <v>365</v>
      </c>
      <c r="D156" s="139" t="s">
        <v>316</v>
      </c>
      <c r="E156" s="140" t="s">
        <v>638</v>
      </c>
      <c r="F156" s="141" t="s">
        <v>639</v>
      </c>
      <c r="G156" s="142" t="s">
        <v>333</v>
      </c>
      <c r="H156" s="143">
        <v>10.927</v>
      </c>
      <c r="I156" s="144"/>
      <c r="J156" s="145">
        <f>ROUND(I156*H156,2)</f>
        <v>0</v>
      </c>
      <c r="K156" s="146"/>
      <c r="L156" s="28"/>
      <c r="M156" s="147" t="s">
        <v>1</v>
      </c>
      <c r="N156" s="148" t="s">
        <v>40</v>
      </c>
      <c r="P156" s="149">
        <f>O156*H156</f>
        <v>0</v>
      </c>
      <c r="Q156" s="149">
        <v>0</v>
      </c>
      <c r="R156" s="149">
        <f>Q156*H156</f>
        <v>0</v>
      </c>
      <c r="S156" s="149">
        <v>0</v>
      </c>
      <c r="T156" s="150">
        <f>S156*H156</f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>IF(N156="základná",J156,0)</f>
        <v>0</v>
      </c>
      <c r="BF156" s="152">
        <f>IF(N156="znížená",J156,0)</f>
        <v>0</v>
      </c>
      <c r="BG156" s="152">
        <f>IF(N156="zákl. prenesená",J156,0)</f>
        <v>0</v>
      </c>
      <c r="BH156" s="152">
        <f>IF(N156="zníž. prenesená",J156,0)</f>
        <v>0</v>
      </c>
      <c r="BI156" s="152">
        <f>IF(N156="nulová",J156,0)</f>
        <v>0</v>
      </c>
      <c r="BJ156" s="13" t="s">
        <v>86</v>
      </c>
      <c r="BK156" s="152">
        <f>ROUND(I156*H156,2)</f>
        <v>0</v>
      </c>
      <c r="BL156" s="13" t="s">
        <v>95</v>
      </c>
      <c r="BM156" s="151" t="s">
        <v>4402</v>
      </c>
    </row>
    <row r="157" spans="2:65" s="11" customFormat="1" ht="25.9" customHeight="1">
      <c r="B157" s="127"/>
      <c r="D157" s="128" t="s">
        <v>73</v>
      </c>
      <c r="E157" s="129" t="s">
        <v>508</v>
      </c>
      <c r="F157" s="129" t="s">
        <v>509</v>
      </c>
      <c r="I157" s="130"/>
      <c r="J157" s="131">
        <f>BK157</f>
        <v>0</v>
      </c>
      <c r="L157" s="127"/>
      <c r="M157" s="132"/>
      <c r="P157" s="133">
        <f>P158+P188+P198+P203</f>
        <v>0</v>
      </c>
      <c r="R157" s="133">
        <f>R158+R188+R198+R203</f>
        <v>17.474291717800003</v>
      </c>
      <c r="T157" s="134">
        <f>T158+T188+T198+T203</f>
        <v>0</v>
      </c>
      <c r="AR157" s="128" t="s">
        <v>86</v>
      </c>
      <c r="AT157" s="135" t="s">
        <v>73</v>
      </c>
      <c r="AU157" s="135" t="s">
        <v>74</v>
      </c>
      <c r="AY157" s="128" t="s">
        <v>314</v>
      </c>
      <c r="BK157" s="136">
        <f>BK158+BK188+BK198+BK203</f>
        <v>0</v>
      </c>
    </row>
    <row r="158" spans="2:65" s="11" customFormat="1" ht="22.9" customHeight="1">
      <c r="B158" s="127"/>
      <c r="D158" s="128" t="s">
        <v>73</v>
      </c>
      <c r="E158" s="137" t="s">
        <v>718</v>
      </c>
      <c r="F158" s="137" t="s">
        <v>719</v>
      </c>
      <c r="I158" s="130"/>
      <c r="J158" s="138">
        <f>BK158</f>
        <v>0</v>
      </c>
      <c r="L158" s="127"/>
      <c r="M158" s="132"/>
      <c r="P158" s="133">
        <f>SUM(P159:P187)</f>
        <v>0</v>
      </c>
      <c r="R158" s="133">
        <f>SUM(R159:R187)</f>
        <v>2.6592800737999998</v>
      </c>
      <c r="T158" s="134">
        <f>SUM(T159:T187)</f>
        <v>0</v>
      </c>
      <c r="AR158" s="128" t="s">
        <v>86</v>
      </c>
      <c r="AT158" s="135" t="s">
        <v>73</v>
      </c>
      <c r="AU158" s="135" t="s">
        <v>81</v>
      </c>
      <c r="AY158" s="128" t="s">
        <v>314</v>
      </c>
      <c r="BK158" s="136">
        <f>SUM(BK159:BK187)</f>
        <v>0</v>
      </c>
    </row>
    <row r="159" spans="2:65" s="1" customFormat="1" ht="44.25" customHeight="1">
      <c r="B159" s="28"/>
      <c r="C159" s="139" t="s">
        <v>369</v>
      </c>
      <c r="D159" s="139" t="s">
        <v>316</v>
      </c>
      <c r="E159" s="140" t="s">
        <v>720</v>
      </c>
      <c r="F159" s="141" t="s">
        <v>721</v>
      </c>
      <c r="G159" s="142" t="s">
        <v>376</v>
      </c>
      <c r="H159" s="143">
        <v>2.71</v>
      </c>
      <c r="I159" s="144"/>
      <c r="J159" s="145">
        <f t="shared" ref="J159:J187" si="10">ROUND(I159*H159,2)</f>
        <v>0</v>
      </c>
      <c r="K159" s="146"/>
      <c r="L159" s="28"/>
      <c r="M159" s="147" t="s">
        <v>1</v>
      </c>
      <c r="N159" s="148" t="s">
        <v>40</v>
      </c>
      <c r="P159" s="149">
        <f t="shared" ref="P159:P187" si="11">O159*H159</f>
        <v>0</v>
      </c>
      <c r="Q159" s="149">
        <v>2.0000000000000002E-5</v>
      </c>
      <c r="R159" s="149">
        <f t="shared" ref="R159:R187" si="12">Q159*H159</f>
        <v>5.4200000000000003E-5</v>
      </c>
      <c r="S159" s="149">
        <v>0</v>
      </c>
      <c r="T159" s="150">
        <f t="shared" ref="T159:T187" si="13">S159*H159</f>
        <v>0</v>
      </c>
      <c r="AR159" s="151" t="s">
        <v>378</v>
      </c>
      <c r="AT159" s="151" t="s">
        <v>316</v>
      </c>
      <c r="AU159" s="151" t="s">
        <v>86</v>
      </c>
      <c r="AY159" s="13" t="s">
        <v>314</v>
      </c>
      <c r="BE159" s="152">
        <f t="shared" ref="BE159:BE187" si="14">IF(N159="základná",J159,0)</f>
        <v>0</v>
      </c>
      <c r="BF159" s="152">
        <f t="shared" ref="BF159:BF187" si="15">IF(N159="znížená",J159,0)</f>
        <v>0</v>
      </c>
      <c r="BG159" s="152">
        <f t="shared" ref="BG159:BG187" si="16">IF(N159="zákl. prenesená",J159,0)</f>
        <v>0</v>
      </c>
      <c r="BH159" s="152">
        <f t="shared" ref="BH159:BH187" si="17">IF(N159="zníž. prenesená",J159,0)</f>
        <v>0</v>
      </c>
      <c r="BI159" s="152">
        <f t="shared" ref="BI159:BI187" si="18">IF(N159="nulová",J159,0)</f>
        <v>0</v>
      </c>
      <c r="BJ159" s="13" t="s">
        <v>86</v>
      </c>
      <c r="BK159" s="152">
        <f t="shared" ref="BK159:BK187" si="19">ROUND(I159*H159,2)</f>
        <v>0</v>
      </c>
      <c r="BL159" s="13" t="s">
        <v>378</v>
      </c>
      <c r="BM159" s="151" t="s">
        <v>4403</v>
      </c>
    </row>
    <row r="160" spans="2:65" s="1" customFormat="1" ht="24.2" customHeight="1">
      <c r="B160" s="28"/>
      <c r="C160" s="158" t="s">
        <v>373</v>
      </c>
      <c r="D160" s="158" t="s">
        <v>644</v>
      </c>
      <c r="E160" s="159" t="s">
        <v>723</v>
      </c>
      <c r="F160" s="160" t="s">
        <v>724</v>
      </c>
      <c r="G160" s="161" t="s">
        <v>396</v>
      </c>
      <c r="H160" s="162">
        <v>21.68</v>
      </c>
      <c r="I160" s="163"/>
      <c r="J160" s="164">
        <f t="shared" si="10"/>
        <v>0</v>
      </c>
      <c r="K160" s="165"/>
      <c r="L160" s="166"/>
      <c r="M160" s="167" t="s">
        <v>1</v>
      </c>
      <c r="N160" s="168" t="s">
        <v>40</v>
      </c>
      <c r="P160" s="149">
        <f t="shared" si="11"/>
        <v>0</v>
      </c>
      <c r="Q160" s="149">
        <v>4.0000000000000002E-4</v>
      </c>
      <c r="R160" s="149">
        <f t="shared" si="12"/>
        <v>8.6720000000000009E-3</v>
      </c>
      <c r="S160" s="149">
        <v>0</v>
      </c>
      <c r="T160" s="150">
        <f t="shared" si="13"/>
        <v>0</v>
      </c>
      <c r="AR160" s="151" t="s">
        <v>442</v>
      </c>
      <c r="AT160" s="151" t="s">
        <v>644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378</v>
      </c>
      <c r="BM160" s="151" t="s">
        <v>4404</v>
      </c>
    </row>
    <row r="161" spans="2:65" s="1" customFormat="1" ht="33" customHeight="1">
      <c r="B161" s="28"/>
      <c r="C161" s="158" t="s">
        <v>378</v>
      </c>
      <c r="D161" s="158" t="s">
        <v>644</v>
      </c>
      <c r="E161" s="159" t="s">
        <v>726</v>
      </c>
      <c r="F161" s="160" t="s">
        <v>727</v>
      </c>
      <c r="G161" s="161" t="s">
        <v>376</v>
      </c>
      <c r="H161" s="162">
        <v>2.71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3.3E-4</v>
      </c>
      <c r="R161" s="149">
        <f t="shared" si="12"/>
        <v>8.943E-4</v>
      </c>
      <c r="S161" s="149">
        <v>0</v>
      </c>
      <c r="T161" s="150">
        <f t="shared" si="13"/>
        <v>0</v>
      </c>
      <c r="AR161" s="151" t="s">
        <v>442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378</v>
      </c>
      <c r="BM161" s="151" t="s">
        <v>4405</v>
      </c>
    </row>
    <row r="162" spans="2:65" s="1" customFormat="1" ht="37.9" customHeight="1">
      <c r="B162" s="28"/>
      <c r="C162" s="139" t="s">
        <v>382</v>
      </c>
      <c r="D162" s="139" t="s">
        <v>316</v>
      </c>
      <c r="E162" s="140" t="s">
        <v>729</v>
      </c>
      <c r="F162" s="141" t="s">
        <v>730</v>
      </c>
      <c r="G162" s="142" t="s">
        <v>376</v>
      </c>
      <c r="H162" s="143">
        <v>157.47999999999999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378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378</v>
      </c>
      <c r="BM162" s="151" t="s">
        <v>4406</v>
      </c>
    </row>
    <row r="163" spans="2:65" s="1" customFormat="1" ht="24.2" customHeight="1">
      <c r="B163" s="28"/>
      <c r="C163" s="158" t="s">
        <v>386</v>
      </c>
      <c r="D163" s="158" t="s">
        <v>644</v>
      </c>
      <c r="E163" s="159" t="s">
        <v>732</v>
      </c>
      <c r="F163" s="160" t="s">
        <v>733</v>
      </c>
      <c r="G163" s="161" t="s">
        <v>396</v>
      </c>
      <c r="H163" s="162">
        <v>1259.8399999999999</v>
      </c>
      <c r="I163" s="163"/>
      <c r="J163" s="164">
        <f t="shared" si="10"/>
        <v>0</v>
      </c>
      <c r="K163" s="165"/>
      <c r="L163" s="166"/>
      <c r="M163" s="167" t="s">
        <v>1</v>
      </c>
      <c r="N163" s="168" t="s">
        <v>40</v>
      </c>
      <c r="P163" s="149">
        <f t="shared" si="11"/>
        <v>0</v>
      </c>
      <c r="Q163" s="149">
        <v>4.0000000000000002E-4</v>
      </c>
      <c r="R163" s="149">
        <f t="shared" si="12"/>
        <v>0.50393599999999994</v>
      </c>
      <c r="S163" s="149">
        <v>0</v>
      </c>
      <c r="T163" s="150">
        <f t="shared" si="13"/>
        <v>0</v>
      </c>
      <c r="AR163" s="151" t="s">
        <v>442</v>
      </c>
      <c r="AT163" s="151" t="s">
        <v>644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378</v>
      </c>
      <c r="BM163" s="151" t="s">
        <v>4407</v>
      </c>
    </row>
    <row r="164" spans="2:65" s="1" customFormat="1" ht="24.2" customHeight="1">
      <c r="B164" s="28"/>
      <c r="C164" s="158" t="s">
        <v>390</v>
      </c>
      <c r="D164" s="158" t="s">
        <v>644</v>
      </c>
      <c r="E164" s="159" t="s">
        <v>735</v>
      </c>
      <c r="F164" s="160" t="s">
        <v>736</v>
      </c>
      <c r="G164" s="161" t="s">
        <v>376</v>
      </c>
      <c r="H164" s="162">
        <v>157.47999999999999</v>
      </c>
      <c r="I164" s="163"/>
      <c r="J164" s="164">
        <f t="shared" si="10"/>
        <v>0</v>
      </c>
      <c r="K164" s="165"/>
      <c r="L164" s="166"/>
      <c r="M164" s="167" t="s">
        <v>1</v>
      </c>
      <c r="N164" s="168" t="s">
        <v>40</v>
      </c>
      <c r="P164" s="149">
        <f t="shared" si="11"/>
        <v>0</v>
      </c>
      <c r="Q164" s="149">
        <v>2.9999999999999997E-4</v>
      </c>
      <c r="R164" s="149">
        <f t="shared" si="12"/>
        <v>4.7243999999999994E-2</v>
      </c>
      <c r="S164" s="149">
        <v>0</v>
      </c>
      <c r="T164" s="150">
        <f t="shared" si="13"/>
        <v>0</v>
      </c>
      <c r="AR164" s="151" t="s">
        <v>442</v>
      </c>
      <c r="AT164" s="151" t="s">
        <v>644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378</v>
      </c>
      <c r="BM164" s="151" t="s">
        <v>4408</v>
      </c>
    </row>
    <row r="165" spans="2:65" s="1" customFormat="1" ht="33" customHeight="1">
      <c r="B165" s="28"/>
      <c r="C165" s="139" t="s">
        <v>7</v>
      </c>
      <c r="D165" s="139" t="s">
        <v>316</v>
      </c>
      <c r="E165" s="140" t="s">
        <v>738</v>
      </c>
      <c r="F165" s="141" t="s">
        <v>739</v>
      </c>
      <c r="G165" s="142" t="s">
        <v>340</v>
      </c>
      <c r="H165" s="143">
        <v>391.50599999999997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378</v>
      </c>
      <c r="BM165" s="151" t="s">
        <v>4409</v>
      </c>
    </row>
    <row r="166" spans="2:65" s="1" customFormat="1" ht="16.5" customHeight="1">
      <c r="B166" s="28"/>
      <c r="C166" s="158" t="s">
        <v>398</v>
      </c>
      <c r="D166" s="158" t="s">
        <v>644</v>
      </c>
      <c r="E166" s="159" t="s">
        <v>741</v>
      </c>
      <c r="F166" s="160" t="s">
        <v>742</v>
      </c>
      <c r="G166" s="161" t="s">
        <v>396</v>
      </c>
      <c r="H166" s="162">
        <v>15.66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7.5000000000000002E-4</v>
      </c>
      <c r="R166" s="149">
        <f t="shared" si="12"/>
        <v>1.1745E-2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4410</v>
      </c>
    </row>
    <row r="167" spans="2:65" s="1" customFormat="1" ht="21.75" customHeight="1">
      <c r="B167" s="28"/>
      <c r="C167" s="158" t="s">
        <v>402</v>
      </c>
      <c r="D167" s="158" t="s">
        <v>644</v>
      </c>
      <c r="E167" s="159" t="s">
        <v>744</v>
      </c>
      <c r="F167" s="160" t="s">
        <v>745</v>
      </c>
      <c r="G167" s="161" t="s">
        <v>555</v>
      </c>
      <c r="H167" s="162">
        <v>3.1320000000000001</v>
      </c>
      <c r="I167" s="163"/>
      <c r="J167" s="164">
        <f t="shared" si="10"/>
        <v>0</v>
      </c>
      <c r="K167" s="165"/>
      <c r="L167" s="166"/>
      <c r="M167" s="167" t="s">
        <v>1</v>
      </c>
      <c r="N167" s="168" t="s">
        <v>40</v>
      </c>
      <c r="P167" s="149">
        <f t="shared" si="11"/>
        <v>0</v>
      </c>
      <c r="Q167" s="149">
        <v>1E-3</v>
      </c>
      <c r="R167" s="149">
        <f t="shared" si="12"/>
        <v>3.1320000000000002E-3</v>
      </c>
      <c r="S167" s="149">
        <v>0</v>
      </c>
      <c r="T167" s="150">
        <f t="shared" si="13"/>
        <v>0</v>
      </c>
      <c r="AR167" s="151" t="s">
        <v>442</v>
      </c>
      <c r="AT167" s="151" t="s">
        <v>644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4411</v>
      </c>
    </row>
    <row r="168" spans="2:65" s="1" customFormat="1" ht="37.9" customHeight="1">
      <c r="B168" s="28"/>
      <c r="C168" s="158" t="s">
        <v>406</v>
      </c>
      <c r="D168" s="158" t="s">
        <v>644</v>
      </c>
      <c r="E168" s="159" t="s">
        <v>747</v>
      </c>
      <c r="F168" s="160" t="s">
        <v>748</v>
      </c>
      <c r="G168" s="161" t="s">
        <v>340</v>
      </c>
      <c r="H168" s="162">
        <v>450.23200000000003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1.9499999999999999E-3</v>
      </c>
      <c r="R168" s="149">
        <f t="shared" si="12"/>
        <v>0.87795239999999997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4412</v>
      </c>
    </row>
    <row r="169" spans="2:65" s="1" customFormat="1" ht="33" customHeight="1">
      <c r="B169" s="28"/>
      <c r="C169" s="139" t="s">
        <v>410</v>
      </c>
      <c r="D169" s="139" t="s">
        <v>316</v>
      </c>
      <c r="E169" s="140" t="s">
        <v>750</v>
      </c>
      <c r="F169" s="141" t="s">
        <v>751</v>
      </c>
      <c r="G169" s="142" t="s">
        <v>340</v>
      </c>
      <c r="H169" s="143">
        <v>311.33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4413</v>
      </c>
    </row>
    <row r="170" spans="2:65" s="1" customFormat="1" ht="37.9" customHeight="1">
      <c r="B170" s="28"/>
      <c r="C170" s="158" t="s">
        <v>414</v>
      </c>
      <c r="D170" s="158" t="s">
        <v>644</v>
      </c>
      <c r="E170" s="159" t="s">
        <v>753</v>
      </c>
      <c r="F170" s="160" t="s">
        <v>754</v>
      </c>
      <c r="G170" s="161" t="s">
        <v>340</v>
      </c>
      <c r="H170" s="162">
        <v>358.03</v>
      </c>
      <c r="I170" s="163"/>
      <c r="J170" s="164">
        <f t="shared" si="10"/>
        <v>0</v>
      </c>
      <c r="K170" s="165"/>
      <c r="L170" s="166"/>
      <c r="M170" s="167" t="s">
        <v>1</v>
      </c>
      <c r="N170" s="168" t="s">
        <v>40</v>
      </c>
      <c r="P170" s="149">
        <f t="shared" si="11"/>
        <v>0</v>
      </c>
      <c r="Q170" s="149">
        <v>1E-3</v>
      </c>
      <c r="R170" s="149">
        <f t="shared" si="12"/>
        <v>0.35802999999999996</v>
      </c>
      <c r="S170" s="149">
        <v>0</v>
      </c>
      <c r="T170" s="150">
        <f t="shared" si="1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4414</v>
      </c>
    </row>
    <row r="171" spans="2:65" s="1" customFormat="1" ht="24.2" customHeight="1">
      <c r="B171" s="28"/>
      <c r="C171" s="139" t="s">
        <v>418</v>
      </c>
      <c r="D171" s="139" t="s">
        <v>316</v>
      </c>
      <c r="E171" s="140" t="s">
        <v>756</v>
      </c>
      <c r="F171" s="141" t="s">
        <v>757</v>
      </c>
      <c r="G171" s="142" t="s">
        <v>340</v>
      </c>
      <c r="H171" s="143">
        <v>311.33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378</v>
      </c>
      <c r="BM171" s="151" t="s">
        <v>4415</v>
      </c>
    </row>
    <row r="172" spans="2:65" s="1" customFormat="1" ht="44.25" customHeight="1">
      <c r="B172" s="28"/>
      <c r="C172" s="158" t="s">
        <v>422</v>
      </c>
      <c r="D172" s="158" t="s">
        <v>644</v>
      </c>
      <c r="E172" s="159" t="s">
        <v>759</v>
      </c>
      <c r="F172" s="160" t="s">
        <v>760</v>
      </c>
      <c r="G172" s="161" t="s">
        <v>340</v>
      </c>
      <c r="H172" s="162">
        <v>358.03</v>
      </c>
      <c r="I172" s="163"/>
      <c r="J172" s="164">
        <f t="shared" si="10"/>
        <v>0</v>
      </c>
      <c r="K172" s="165"/>
      <c r="L172" s="166"/>
      <c r="M172" s="167" t="s">
        <v>1</v>
      </c>
      <c r="N172" s="168" t="s">
        <v>40</v>
      </c>
      <c r="P172" s="149">
        <f t="shared" si="11"/>
        <v>0</v>
      </c>
      <c r="Q172" s="149">
        <v>5.0000000000000001E-4</v>
      </c>
      <c r="R172" s="149">
        <f t="shared" si="12"/>
        <v>0.17901499999999998</v>
      </c>
      <c r="S172" s="149">
        <v>0</v>
      </c>
      <c r="T172" s="150">
        <f t="shared" si="13"/>
        <v>0</v>
      </c>
      <c r="AR172" s="151" t="s">
        <v>442</v>
      </c>
      <c r="AT172" s="151" t="s">
        <v>644</v>
      </c>
      <c r="AU172" s="151" t="s">
        <v>86</v>
      </c>
      <c r="AY172" s="13" t="s">
        <v>314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86</v>
      </c>
      <c r="BK172" s="152">
        <f t="shared" si="19"/>
        <v>0</v>
      </c>
      <c r="BL172" s="13" t="s">
        <v>378</v>
      </c>
      <c r="BM172" s="151" t="s">
        <v>4416</v>
      </c>
    </row>
    <row r="173" spans="2:65" s="1" customFormat="1" ht="24.2" customHeight="1">
      <c r="B173" s="28"/>
      <c r="C173" s="139" t="s">
        <v>426</v>
      </c>
      <c r="D173" s="139" t="s">
        <v>316</v>
      </c>
      <c r="E173" s="140" t="s">
        <v>762</v>
      </c>
      <c r="F173" s="141" t="s">
        <v>763</v>
      </c>
      <c r="G173" s="142" t="s">
        <v>396</v>
      </c>
      <c r="H173" s="143">
        <v>2</v>
      </c>
      <c r="I173" s="144"/>
      <c r="J173" s="145">
        <f t="shared" si="10"/>
        <v>0</v>
      </c>
      <c r="K173" s="146"/>
      <c r="L173" s="28"/>
      <c r="M173" s="147" t="s">
        <v>1</v>
      </c>
      <c r="N173" s="148" t="s">
        <v>40</v>
      </c>
      <c r="P173" s="149">
        <f t="shared" si="11"/>
        <v>0</v>
      </c>
      <c r="Q173" s="149">
        <v>6.0000000000000002E-5</v>
      </c>
      <c r="R173" s="149">
        <f t="shared" si="12"/>
        <v>1.2E-4</v>
      </c>
      <c r="S173" s="149">
        <v>0</v>
      </c>
      <c r="T173" s="150">
        <f t="shared" si="13"/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86</v>
      </c>
      <c r="BK173" s="152">
        <f t="shared" si="19"/>
        <v>0</v>
      </c>
      <c r="BL173" s="13" t="s">
        <v>378</v>
      </c>
      <c r="BM173" s="151" t="s">
        <v>4417</v>
      </c>
    </row>
    <row r="174" spans="2:65" s="1" customFormat="1" ht="24.2" customHeight="1">
      <c r="B174" s="28"/>
      <c r="C174" s="158" t="s">
        <v>430</v>
      </c>
      <c r="D174" s="158" t="s">
        <v>644</v>
      </c>
      <c r="E174" s="159" t="s">
        <v>765</v>
      </c>
      <c r="F174" s="160" t="s">
        <v>766</v>
      </c>
      <c r="G174" s="161" t="s">
        <v>396</v>
      </c>
      <c r="H174" s="162">
        <v>2</v>
      </c>
      <c r="I174" s="163"/>
      <c r="J174" s="164">
        <f t="shared" si="10"/>
        <v>0</v>
      </c>
      <c r="K174" s="165"/>
      <c r="L174" s="166"/>
      <c r="M174" s="167" t="s">
        <v>1</v>
      </c>
      <c r="N174" s="168" t="s">
        <v>40</v>
      </c>
      <c r="P174" s="149">
        <f t="shared" si="11"/>
        <v>0</v>
      </c>
      <c r="Q174" s="149">
        <v>8.4999999999999995E-4</v>
      </c>
      <c r="R174" s="149">
        <f t="shared" si="12"/>
        <v>1.6999999999999999E-3</v>
      </c>
      <c r="S174" s="149">
        <v>0</v>
      </c>
      <c r="T174" s="150">
        <f t="shared" si="13"/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86</v>
      </c>
      <c r="BK174" s="152">
        <f t="shared" si="19"/>
        <v>0</v>
      </c>
      <c r="BL174" s="13" t="s">
        <v>378</v>
      </c>
      <c r="BM174" s="151" t="s">
        <v>4418</v>
      </c>
    </row>
    <row r="175" spans="2:65" s="1" customFormat="1" ht="24.2" customHeight="1">
      <c r="B175" s="28"/>
      <c r="C175" s="158" t="s">
        <v>434</v>
      </c>
      <c r="D175" s="158" t="s">
        <v>644</v>
      </c>
      <c r="E175" s="159" t="s">
        <v>732</v>
      </c>
      <c r="F175" s="160" t="s">
        <v>733</v>
      </c>
      <c r="G175" s="161" t="s">
        <v>396</v>
      </c>
      <c r="H175" s="162">
        <v>10</v>
      </c>
      <c r="I175" s="163"/>
      <c r="J175" s="164">
        <f t="shared" si="10"/>
        <v>0</v>
      </c>
      <c r="K175" s="165"/>
      <c r="L175" s="166"/>
      <c r="M175" s="167" t="s">
        <v>1</v>
      </c>
      <c r="N175" s="168" t="s">
        <v>40</v>
      </c>
      <c r="P175" s="149">
        <f t="shared" si="11"/>
        <v>0</v>
      </c>
      <c r="Q175" s="149">
        <v>4.0000000000000002E-4</v>
      </c>
      <c r="R175" s="149">
        <f t="shared" si="12"/>
        <v>4.0000000000000001E-3</v>
      </c>
      <c r="S175" s="149">
        <v>0</v>
      </c>
      <c r="T175" s="150">
        <f t="shared" si="13"/>
        <v>0</v>
      </c>
      <c r="AR175" s="151" t="s">
        <v>442</v>
      </c>
      <c r="AT175" s="151" t="s">
        <v>644</v>
      </c>
      <c r="AU175" s="151" t="s">
        <v>86</v>
      </c>
      <c r="AY175" s="13" t="s">
        <v>314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86</v>
      </c>
      <c r="BK175" s="152">
        <f t="shared" si="19"/>
        <v>0</v>
      </c>
      <c r="BL175" s="13" t="s">
        <v>378</v>
      </c>
      <c r="BM175" s="151" t="s">
        <v>4419</v>
      </c>
    </row>
    <row r="176" spans="2:65" s="1" customFormat="1" ht="24.2" customHeight="1">
      <c r="B176" s="28"/>
      <c r="C176" s="139" t="s">
        <v>438</v>
      </c>
      <c r="D176" s="139" t="s">
        <v>316</v>
      </c>
      <c r="E176" s="140" t="s">
        <v>3162</v>
      </c>
      <c r="F176" s="141" t="s">
        <v>4420</v>
      </c>
      <c r="G176" s="142" t="s">
        <v>396</v>
      </c>
      <c r="H176" s="143">
        <v>1</v>
      </c>
      <c r="I176" s="144"/>
      <c r="J176" s="145">
        <f t="shared" si="10"/>
        <v>0</v>
      </c>
      <c r="K176" s="146"/>
      <c r="L176" s="28"/>
      <c r="M176" s="147" t="s">
        <v>1</v>
      </c>
      <c r="N176" s="148" t="s">
        <v>40</v>
      </c>
      <c r="P176" s="149">
        <f t="shared" si="11"/>
        <v>0</v>
      </c>
      <c r="Q176" s="149">
        <v>1.0000000000000001E-5</v>
      </c>
      <c r="R176" s="149">
        <f t="shared" si="12"/>
        <v>1.0000000000000001E-5</v>
      </c>
      <c r="S176" s="149">
        <v>0</v>
      </c>
      <c r="T176" s="150">
        <f t="shared" si="13"/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86</v>
      </c>
      <c r="BK176" s="152">
        <f t="shared" si="19"/>
        <v>0</v>
      </c>
      <c r="BL176" s="13" t="s">
        <v>378</v>
      </c>
      <c r="BM176" s="151" t="s">
        <v>4421</v>
      </c>
    </row>
    <row r="177" spans="2:65" s="1" customFormat="1" ht="24.2" customHeight="1">
      <c r="B177" s="28"/>
      <c r="C177" s="158" t="s">
        <v>442</v>
      </c>
      <c r="D177" s="158" t="s">
        <v>644</v>
      </c>
      <c r="E177" s="159" t="s">
        <v>4422</v>
      </c>
      <c r="F177" s="160" t="s">
        <v>4423</v>
      </c>
      <c r="G177" s="161" t="s">
        <v>340</v>
      </c>
      <c r="H177" s="162">
        <v>0.4</v>
      </c>
      <c r="I177" s="163"/>
      <c r="J177" s="164">
        <f t="shared" si="10"/>
        <v>0</v>
      </c>
      <c r="K177" s="165"/>
      <c r="L177" s="166"/>
      <c r="M177" s="167" t="s">
        <v>1</v>
      </c>
      <c r="N177" s="168" t="s">
        <v>40</v>
      </c>
      <c r="P177" s="149">
        <f t="shared" si="11"/>
        <v>0</v>
      </c>
      <c r="Q177" s="149">
        <v>1.9E-3</v>
      </c>
      <c r="R177" s="149">
        <f t="shared" si="12"/>
        <v>7.6000000000000004E-4</v>
      </c>
      <c r="S177" s="149">
        <v>0</v>
      </c>
      <c r="T177" s="150">
        <f t="shared" si="1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86</v>
      </c>
      <c r="BK177" s="152">
        <f t="shared" si="19"/>
        <v>0</v>
      </c>
      <c r="BL177" s="13" t="s">
        <v>378</v>
      </c>
      <c r="BM177" s="151" t="s">
        <v>4424</v>
      </c>
    </row>
    <row r="178" spans="2:65" s="1" customFormat="1" ht="24.2" customHeight="1">
      <c r="B178" s="28"/>
      <c r="C178" s="158" t="s">
        <v>446</v>
      </c>
      <c r="D178" s="158" t="s">
        <v>644</v>
      </c>
      <c r="E178" s="159" t="s">
        <v>4425</v>
      </c>
      <c r="F178" s="160" t="s">
        <v>4426</v>
      </c>
      <c r="G178" s="161" t="s">
        <v>396</v>
      </c>
      <c r="H178" s="162">
        <v>1</v>
      </c>
      <c r="I178" s="163"/>
      <c r="J178" s="164">
        <f t="shared" si="10"/>
        <v>0</v>
      </c>
      <c r="K178" s="165"/>
      <c r="L178" s="166"/>
      <c r="M178" s="167" t="s">
        <v>1</v>
      </c>
      <c r="N178" s="168" t="s">
        <v>40</v>
      </c>
      <c r="P178" s="149">
        <f t="shared" si="11"/>
        <v>0</v>
      </c>
      <c r="Q178" s="149">
        <v>1.2099999999999999E-3</v>
      </c>
      <c r="R178" s="149">
        <f t="shared" si="12"/>
        <v>1.2099999999999999E-3</v>
      </c>
      <c r="S178" s="149">
        <v>0</v>
      </c>
      <c r="T178" s="150">
        <f t="shared" si="13"/>
        <v>0</v>
      </c>
      <c r="AR178" s="151" t="s">
        <v>442</v>
      </c>
      <c r="AT178" s="151" t="s">
        <v>644</v>
      </c>
      <c r="AU178" s="151" t="s">
        <v>86</v>
      </c>
      <c r="AY178" s="13" t="s">
        <v>314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86</v>
      </c>
      <c r="BK178" s="152">
        <f t="shared" si="19"/>
        <v>0</v>
      </c>
      <c r="BL178" s="13" t="s">
        <v>378</v>
      </c>
      <c r="BM178" s="151" t="s">
        <v>4427</v>
      </c>
    </row>
    <row r="179" spans="2:65" s="1" customFormat="1" ht="16.5" customHeight="1">
      <c r="B179" s="28"/>
      <c r="C179" s="158" t="s">
        <v>450</v>
      </c>
      <c r="D179" s="158" t="s">
        <v>644</v>
      </c>
      <c r="E179" s="159" t="s">
        <v>3148</v>
      </c>
      <c r="F179" s="160" t="s">
        <v>4428</v>
      </c>
      <c r="G179" s="161" t="s">
        <v>396</v>
      </c>
      <c r="H179" s="162">
        <v>5</v>
      </c>
      <c r="I179" s="163"/>
      <c r="J179" s="164">
        <f t="shared" si="10"/>
        <v>0</v>
      </c>
      <c r="K179" s="165"/>
      <c r="L179" s="166"/>
      <c r="M179" s="167" t="s">
        <v>1</v>
      </c>
      <c r="N179" s="168" t="s">
        <v>40</v>
      </c>
      <c r="P179" s="149">
        <f t="shared" si="11"/>
        <v>0</v>
      </c>
      <c r="Q179" s="149">
        <v>4.0000000000000002E-4</v>
      </c>
      <c r="R179" s="149">
        <f t="shared" si="12"/>
        <v>2E-3</v>
      </c>
      <c r="S179" s="149">
        <v>0</v>
      </c>
      <c r="T179" s="150">
        <f t="shared" si="13"/>
        <v>0</v>
      </c>
      <c r="AR179" s="151" t="s">
        <v>442</v>
      </c>
      <c r="AT179" s="151" t="s">
        <v>644</v>
      </c>
      <c r="AU179" s="151" t="s">
        <v>86</v>
      </c>
      <c r="AY179" s="13" t="s">
        <v>314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86</v>
      </c>
      <c r="BK179" s="152">
        <f t="shared" si="19"/>
        <v>0</v>
      </c>
      <c r="BL179" s="13" t="s">
        <v>378</v>
      </c>
      <c r="BM179" s="151" t="s">
        <v>4429</v>
      </c>
    </row>
    <row r="180" spans="2:65" s="1" customFormat="1" ht="24.2" customHeight="1">
      <c r="B180" s="28"/>
      <c r="C180" s="139" t="s">
        <v>454</v>
      </c>
      <c r="D180" s="139" t="s">
        <v>316</v>
      </c>
      <c r="E180" s="140" t="s">
        <v>769</v>
      </c>
      <c r="F180" s="141" t="s">
        <v>770</v>
      </c>
      <c r="G180" s="142" t="s">
        <v>340</v>
      </c>
      <c r="H180" s="143">
        <v>391.50599999999997</v>
      </c>
      <c r="I180" s="144"/>
      <c r="J180" s="145">
        <f t="shared" si="10"/>
        <v>0</v>
      </c>
      <c r="K180" s="146"/>
      <c r="L180" s="28"/>
      <c r="M180" s="147" t="s">
        <v>1</v>
      </c>
      <c r="N180" s="148" t="s">
        <v>40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378</v>
      </c>
      <c r="BM180" s="151" t="s">
        <v>4430</v>
      </c>
    </row>
    <row r="181" spans="2:65" s="1" customFormat="1" ht="24.2" customHeight="1">
      <c r="B181" s="28"/>
      <c r="C181" s="158" t="s">
        <v>458</v>
      </c>
      <c r="D181" s="158" t="s">
        <v>644</v>
      </c>
      <c r="E181" s="159" t="s">
        <v>772</v>
      </c>
      <c r="F181" s="160" t="s">
        <v>773</v>
      </c>
      <c r="G181" s="161" t="s">
        <v>340</v>
      </c>
      <c r="H181" s="162">
        <v>450.23200000000003</v>
      </c>
      <c r="I181" s="163"/>
      <c r="J181" s="164">
        <f t="shared" si="10"/>
        <v>0</v>
      </c>
      <c r="K181" s="165"/>
      <c r="L181" s="166"/>
      <c r="M181" s="167" t="s">
        <v>1</v>
      </c>
      <c r="N181" s="168" t="s">
        <v>40</v>
      </c>
      <c r="P181" s="149">
        <f t="shared" si="11"/>
        <v>0</v>
      </c>
      <c r="Q181" s="149">
        <v>2.9999999999999997E-4</v>
      </c>
      <c r="R181" s="149">
        <f t="shared" si="12"/>
        <v>0.13506959999999998</v>
      </c>
      <c r="S181" s="149">
        <v>0</v>
      </c>
      <c r="T181" s="150">
        <f t="shared" si="13"/>
        <v>0</v>
      </c>
      <c r="AR181" s="151" t="s">
        <v>442</v>
      </c>
      <c r="AT181" s="151" t="s">
        <v>644</v>
      </c>
      <c r="AU181" s="151" t="s">
        <v>86</v>
      </c>
      <c r="AY181" s="13" t="s">
        <v>314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86</v>
      </c>
      <c r="BK181" s="152">
        <f t="shared" si="19"/>
        <v>0</v>
      </c>
      <c r="BL181" s="13" t="s">
        <v>378</v>
      </c>
      <c r="BM181" s="151" t="s">
        <v>4431</v>
      </c>
    </row>
    <row r="182" spans="2:65" s="1" customFormat="1" ht="33" customHeight="1">
      <c r="B182" s="28"/>
      <c r="C182" s="139" t="s">
        <v>462</v>
      </c>
      <c r="D182" s="139" t="s">
        <v>316</v>
      </c>
      <c r="E182" s="140" t="s">
        <v>775</v>
      </c>
      <c r="F182" s="141" t="s">
        <v>776</v>
      </c>
      <c r="G182" s="142" t="s">
        <v>376</v>
      </c>
      <c r="H182" s="143">
        <v>76.599999999999994</v>
      </c>
      <c r="I182" s="144"/>
      <c r="J182" s="145">
        <f t="shared" si="10"/>
        <v>0</v>
      </c>
      <c r="K182" s="146"/>
      <c r="L182" s="28"/>
      <c r="M182" s="147" t="s">
        <v>1</v>
      </c>
      <c r="N182" s="148" t="s">
        <v>40</v>
      </c>
      <c r="P182" s="149">
        <f t="shared" si="11"/>
        <v>0</v>
      </c>
      <c r="Q182" s="149">
        <v>3.2943E-5</v>
      </c>
      <c r="R182" s="149">
        <f t="shared" si="12"/>
        <v>2.5234337999999997E-3</v>
      </c>
      <c r="S182" s="149">
        <v>0</v>
      </c>
      <c r="T182" s="150">
        <f t="shared" si="1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86</v>
      </c>
      <c r="BK182" s="152">
        <f t="shared" si="19"/>
        <v>0</v>
      </c>
      <c r="BL182" s="13" t="s">
        <v>378</v>
      </c>
      <c r="BM182" s="151" t="s">
        <v>4432</v>
      </c>
    </row>
    <row r="183" spans="2:65" s="1" customFormat="1" ht="16.5" customHeight="1">
      <c r="B183" s="28"/>
      <c r="C183" s="158" t="s">
        <v>466</v>
      </c>
      <c r="D183" s="158" t="s">
        <v>644</v>
      </c>
      <c r="E183" s="159" t="s">
        <v>778</v>
      </c>
      <c r="F183" s="160" t="s">
        <v>779</v>
      </c>
      <c r="G183" s="161" t="s">
        <v>396</v>
      </c>
      <c r="H183" s="162">
        <v>612.79999999999995</v>
      </c>
      <c r="I183" s="163"/>
      <c r="J183" s="164">
        <f t="shared" si="10"/>
        <v>0</v>
      </c>
      <c r="K183" s="165"/>
      <c r="L183" s="166"/>
      <c r="M183" s="167" t="s">
        <v>1</v>
      </c>
      <c r="N183" s="168" t="s">
        <v>40</v>
      </c>
      <c r="P183" s="149">
        <f t="shared" si="11"/>
        <v>0</v>
      </c>
      <c r="Q183" s="149">
        <v>2.0000000000000001E-4</v>
      </c>
      <c r="R183" s="149">
        <f t="shared" si="12"/>
        <v>0.12256</v>
      </c>
      <c r="S183" s="149">
        <v>0</v>
      </c>
      <c r="T183" s="150">
        <f t="shared" si="13"/>
        <v>0</v>
      </c>
      <c r="AR183" s="151" t="s">
        <v>442</v>
      </c>
      <c r="AT183" s="151" t="s">
        <v>644</v>
      </c>
      <c r="AU183" s="151" t="s">
        <v>86</v>
      </c>
      <c r="AY183" s="13" t="s">
        <v>314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86</v>
      </c>
      <c r="BK183" s="152">
        <f t="shared" si="19"/>
        <v>0</v>
      </c>
      <c r="BL183" s="13" t="s">
        <v>378</v>
      </c>
      <c r="BM183" s="151" t="s">
        <v>4433</v>
      </c>
    </row>
    <row r="184" spans="2:65" s="1" customFormat="1" ht="16.5" customHeight="1">
      <c r="B184" s="28"/>
      <c r="C184" s="158" t="s">
        <v>470</v>
      </c>
      <c r="D184" s="158" t="s">
        <v>644</v>
      </c>
      <c r="E184" s="159" t="s">
        <v>781</v>
      </c>
      <c r="F184" s="160" t="s">
        <v>782</v>
      </c>
      <c r="G184" s="161" t="s">
        <v>340</v>
      </c>
      <c r="H184" s="162">
        <v>47.491999999999997</v>
      </c>
      <c r="I184" s="163"/>
      <c r="J184" s="164">
        <f t="shared" si="10"/>
        <v>0</v>
      </c>
      <c r="K184" s="165"/>
      <c r="L184" s="166"/>
      <c r="M184" s="167" t="s">
        <v>1</v>
      </c>
      <c r="N184" s="168" t="s">
        <v>40</v>
      </c>
      <c r="P184" s="149">
        <f t="shared" si="11"/>
        <v>0</v>
      </c>
      <c r="Q184" s="149">
        <v>7.92E-3</v>
      </c>
      <c r="R184" s="149">
        <f t="shared" si="12"/>
        <v>0.37613663999999997</v>
      </c>
      <c r="S184" s="149">
        <v>0</v>
      </c>
      <c r="T184" s="150">
        <f t="shared" si="13"/>
        <v>0</v>
      </c>
      <c r="AR184" s="151" t="s">
        <v>442</v>
      </c>
      <c r="AT184" s="151" t="s">
        <v>644</v>
      </c>
      <c r="AU184" s="151" t="s">
        <v>86</v>
      </c>
      <c r="AY184" s="13" t="s">
        <v>314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86</v>
      </c>
      <c r="BK184" s="152">
        <f t="shared" si="19"/>
        <v>0</v>
      </c>
      <c r="BL184" s="13" t="s">
        <v>378</v>
      </c>
      <c r="BM184" s="151" t="s">
        <v>4434</v>
      </c>
    </row>
    <row r="185" spans="2:65" s="1" customFormat="1" ht="16.5" customHeight="1">
      <c r="B185" s="28"/>
      <c r="C185" s="139" t="s">
        <v>474</v>
      </c>
      <c r="D185" s="139" t="s">
        <v>316</v>
      </c>
      <c r="E185" s="140" t="s">
        <v>784</v>
      </c>
      <c r="F185" s="141" t="s">
        <v>785</v>
      </c>
      <c r="G185" s="142" t="s">
        <v>376</v>
      </c>
      <c r="H185" s="143">
        <v>76.599999999999994</v>
      </c>
      <c r="I185" s="144"/>
      <c r="J185" s="145">
        <f t="shared" si="10"/>
        <v>0</v>
      </c>
      <c r="K185" s="146"/>
      <c r="L185" s="28"/>
      <c r="M185" s="147" t="s">
        <v>1</v>
      </c>
      <c r="N185" s="148" t="s">
        <v>40</v>
      </c>
      <c r="P185" s="149">
        <f t="shared" si="11"/>
        <v>0</v>
      </c>
      <c r="Q185" s="149">
        <v>0</v>
      </c>
      <c r="R185" s="149">
        <f t="shared" si="12"/>
        <v>0</v>
      </c>
      <c r="S185" s="149">
        <v>0</v>
      </c>
      <c r="T185" s="150">
        <f t="shared" si="1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86</v>
      </c>
      <c r="BK185" s="152">
        <f t="shared" si="19"/>
        <v>0</v>
      </c>
      <c r="BL185" s="13" t="s">
        <v>378</v>
      </c>
      <c r="BM185" s="151" t="s">
        <v>4435</v>
      </c>
    </row>
    <row r="186" spans="2:65" s="1" customFormat="1" ht="24.2" customHeight="1">
      <c r="B186" s="28"/>
      <c r="C186" s="158" t="s">
        <v>478</v>
      </c>
      <c r="D186" s="158" t="s">
        <v>644</v>
      </c>
      <c r="E186" s="159" t="s">
        <v>787</v>
      </c>
      <c r="F186" s="160" t="s">
        <v>788</v>
      </c>
      <c r="G186" s="161" t="s">
        <v>319</v>
      </c>
      <c r="H186" s="162">
        <v>0.91900000000000004</v>
      </c>
      <c r="I186" s="163"/>
      <c r="J186" s="164">
        <f t="shared" si="10"/>
        <v>0</v>
      </c>
      <c r="K186" s="165"/>
      <c r="L186" s="166"/>
      <c r="M186" s="167" t="s">
        <v>1</v>
      </c>
      <c r="N186" s="168" t="s">
        <v>40</v>
      </c>
      <c r="P186" s="149">
        <f t="shared" si="11"/>
        <v>0</v>
      </c>
      <c r="Q186" s="149">
        <v>2.4500000000000001E-2</v>
      </c>
      <c r="R186" s="149">
        <f t="shared" si="12"/>
        <v>2.2515500000000001E-2</v>
      </c>
      <c r="S186" s="149">
        <v>0</v>
      </c>
      <c r="T186" s="150">
        <f t="shared" si="13"/>
        <v>0</v>
      </c>
      <c r="AR186" s="151" t="s">
        <v>442</v>
      </c>
      <c r="AT186" s="151" t="s">
        <v>644</v>
      </c>
      <c r="AU186" s="151" t="s">
        <v>86</v>
      </c>
      <c r="AY186" s="13" t="s">
        <v>314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86</v>
      </c>
      <c r="BK186" s="152">
        <f t="shared" si="19"/>
        <v>0</v>
      </c>
      <c r="BL186" s="13" t="s">
        <v>378</v>
      </c>
      <c r="BM186" s="151" t="s">
        <v>4436</v>
      </c>
    </row>
    <row r="187" spans="2:65" s="1" customFormat="1" ht="24.2" customHeight="1">
      <c r="B187" s="28"/>
      <c r="C187" s="139" t="s">
        <v>482</v>
      </c>
      <c r="D187" s="139" t="s">
        <v>316</v>
      </c>
      <c r="E187" s="140" t="s">
        <v>790</v>
      </c>
      <c r="F187" s="141" t="s">
        <v>791</v>
      </c>
      <c r="G187" s="142" t="s">
        <v>333</v>
      </c>
      <c r="H187" s="143">
        <v>2.6589999999999998</v>
      </c>
      <c r="I187" s="144"/>
      <c r="J187" s="145">
        <f t="shared" si="10"/>
        <v>0</v>
      </c>
      <c r="K187" s="146"/>
      <c r="L187" s="28"/>
      <c r="M187" s="147" t="s">
        <v>1</v>
      </c>
      <c r="N187" s="148" t="s">
        <v>40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3" t="s">
        <v>86</v>
      </c>
      <c r="BK187" s="152">
        <f t="shared" si="19"/>
        <v>0</v>
      </c>
      <c r="BL187" s="13" t="s">
        <v>378</v>
      </c>
      <c r="BM187" s="151" t="s">
        <v>4437</v>
      </c>
    </row>
    <row r="188" spans="2:65" s="11" customFormat="1" ht="22.9" customHeight="1">
      <c r="B188" s="127"/>
      <c r="D188" s="128" t="s">
        <v>73</v>
      </c>
      <c r="E188" s="137" t="s">
        <v>667</v>
      </c>
      <c r="F188" s="137" t="s">
        <v>668</v>
      </c>
      <c r="I188" s="130"/>
      <c r="J188" s="138">
        <f>BK188</f>
        <v>0</v>
      </c>
      <c r="L188" s="127"/>
      <c r="M188" s="132"/>
      <c r="P188" s="133">
        <f>SUM(P189:P197)</f>
        <v>0</v>
      </c>
      <c r="R188" s="133">
        <f>SUM(R189:R197)</f>
        <v>14.384301799999999</v>
      </c>
      <c r="T188" s="134">
        <f>SUM(T189:T197)</f>
        <v>0</v>
      </c>
      <c r="AR188" s="128" t="s">
        <v>86</v>
      </c>
      <c r="AT188" s="135" t="s">
        <v>73</v>
      </c>
      <c r="AU188" s="135" t="s">
        <v>81</v>
      </c>
      <c r="AY188" s="128" t="s">
        <v>314</v>
      </c>
      <c r="BK188" s="136">
        <f>SUM(BK189:BK197)</f>
        <v>0</v>
      </c>
    </row>
    <row r="189" spans="2:65" s="1" customFormat="1" ht="33" customHeight="1">
      <c r="B189" s="28"/>
      <c r="C189" s="139" t="s">
        <v>486</v>
      </c>
      <c r="D189" s="139" t="s">
        <v>316</v>
      </c>
      <c r="E189" s="140" t="s">
        <v>793</v>
      </c>
      <c r="F189" s="141" t="s">
        <v>794</v>
      </c>
      <c r="G189" s="142" t="s">
        <v>340</v>
      </c>
      <c r="H189" s="143">
        <v>37.299999999999997</v>
      </c>
      <c r="I189" s="144"/>
      <c r="J189" s="145">
        <f t="shared" ref="J189:J197" si="20">ROUND(I189*H189,2)</f>
        <v>0</v>
      </c>
      <c r="K189" s="146"/>
      <c r="L189" s="28"/>
      <c r="M189" s="147" t="s">
        <v>1</v>
      </c>
      <c r="N189" s="148" t="s">
        <v>40</v>
      </c>
      <c r="P189" s="149">
        <f t="shared" ref="P189:P197" si="21">O189*H189</f>
        <v>0</v>
      </c>
      <c r="Q189" s="149">
        <v>1.15E-3</v>
      </c>
      <c r="R189" s="149">
        <f t="shared" ref="R189:R197" si="22">Q189*H189</f>
        <v>4.2894999999999996E-2</v>
      </c>
      <c r="S189" s="149">
        <v>0</v>
      </c>
      <c r="T189" s="150">
        <f t="shared" ref="T189:T197" si="23">S189*H189</f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ref="BE189:BE197" si="24">IF(N189="základná",J189,0)</f>
        <v>0</v>
      </c>
      <c r="BF189" s="152">
        <f t="shared" ref="BF189:BF197" si="25">IF(N189="znížená",J189,0)</f>
        <v>0</v>
      </c>
      <c r="BG189" s="152">
        <f t="shared" ref="BG189:BG197" si="26">IF(N189="zákl. prenesená",J189,0)</f>
        <v>0</v>
      </c>
      <c r="BH189" s="152">
        <f t="shared" ref="BH189:BH197" si="27">IF(N189="zníž. prenesená",J189,0)</f>
        <v>0</v>
      </c>
      <c r="BI189" s="152">
        <f t="shared" ref="BI189:BI197" si="28">IF(N189="nulová",J189,0)</f>
        <v>0</v>
      </c>
      <c r="BJ189" s="13" t="s">
        <v>86</v>
      </c>
      <c r="BK189" s="152">
        <f t="shared" ref="BK189:BK197" si="29">ROUND(I189*H189,2)</f>
        <v>0</v>
      </c>
      <c r="BL189" s="13" t="s">
        <v>378</v>
      </c>
      <c r="BM189" s="151" t="s">
        <v>4438</v>
      </c>
    </row>
    <row r="190" spans="2:65" s="1" customFormat="1" ht="24.2" customHeight="1">
      <c r="B190" s="28"/>
      <c r="C190" s="158" t="s">
        <v>490</v>
      </c>
      <c r="D190" s="158" t="s">
        <v>644</v>
      </c>
      <c r="E190" s="159" t="s">
        <v>796</v>
      </c>
      <c r="F190" s="160" t="s">
        <v>797</v>
      </c>
      <c r="G190" s="161" t="s">
        <v>340</v>
      </c>
      <c r="H190" s="162">
        <v>38.045999999999999</v>
      </c>
      <c r="I190" s="163"/>
      <c r="J190" s="164">
        <f t="shared" si="20"/>
        <v>0</v>
      </c>
      <c r="K190" s="165"/>
      <c r="L190" s="166"/>
      <c r="M190" s="167" t="s">
        <v>1</v>
      </c>
      <c r="N190" s="168" t="s">
        <v>40</v>
      </c>
      <c r="P190" s="149">
        <f t="shared" si="21"/>
        <v>0</v>
      </c>
      <c r="Q190" s="149">
        <v>1.4999999999999999E-2</v>
      </c>
      <c r="R190" s="149">
        <f t="shared" si="22"/>
        <v>0.57068999999999992</v>
      </c>
      <c r="S190" s="149">
        <v>0</v>
      </c>
      <c r="T190" s="150">
        <f t="shared" si="2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24"/>
        <v>0</v>
      </c>
      <c r="BF190" s="152">
        <f t="shared" si="25"/>
        <v>0</v>
      </c>
      <c r="BG190" s="152">
        <f t="shared" si="26"/>
        <v>0</v>
      </c>
      <c r="BH190" s="152">
        <f t="shared" si="27"/>
        <v>0</v>
      </c>
      <c r="BI190" s="152">
        <f t="shared" si="28"/>
        <v>0</v>
      </c>
      <c r="BJ190" s="13" t="s">
        <v>86</v>
      </c>
      <c r="BK190" s="152">
        <f t="shared" si="29"/>
        <v>0</v>
      </c>
      <c r="BL190" s="13" t="s">
        <v>378</v>
      </c>
      <c r="BM190" s="151" t="s">
        <v>4439</v>
      </c>
    </row>
    <row r="191" spans="2:65" s="1" customFormat="1" ht="24.2" customHeight="1">
      <c r="B191" s="28"/>
      <c r="C191" s="139" t="s">
        <v>494</v>
      </c>
      <c r="D191" s="139" t="s">
        <v>316</v>
      </c>
      <c r="E191" s="140" t="s">
        <v>799</v>
      </c>
      <c r="F191" s="141" t="s">
        <v>800</v>
      </c>
      <c r="G191" s="142" t="s">
        <v>340</v>
      </c>
      <c r="H191" s="143">
        <v>331.35</v>
      </c>
      <c r="I191" s="144"/>
      <c r="J191" s="145">
        <f t="shared" si="20"/>
        <v>0</v>
      </c>
      <c r="K191" s="146"/>
      <c r="L191" s="28"/>
      <c r="M191" s="147" t="s">
        <v>1</v>
      </c>
      <c r="N191" s="148" t="s">
        <v>40</v>
      </c>
      <c r="P191" s="149">
        <f t="shared" si="21"/>
        <v>0</v>
      </c>
      <c r="Q191" s="149">
        <v>0</v>
      </c>
      <c r="R191" s="149">
        <f t="shared" si="22"/>
        <v>0</v>
      </c>
      <c r="S191" s="149">
        <v>0</v>
      </c>
      <c r="T191" s="150">
        <f t="shared" si="2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24"/>
        <v>0</v>
      </c>
      <c r="BF191" s="152">
        <f t="shared" si="25"/>
        <v>0</v>
      </c>
      <c r="BG191" s="152">
        <f t="shared" si="26"/>
        <v>0</v>
      </c>
      <c r="BH191" s="152">
        <f t="shared" si="27"/>
        <v>0</v>
      </c>
      <c r="BI191" s="152">
        <f t="shared" si="28"/>
        <v>0</v>
      </c>
      <c r="BJ191" s="13" t="s">
        <v>86</v>
      </c>
      <c r="BK191" s="152">
        <f t="shared" si="29"/>
        <v>0</v>
      </c>
      <c r="BL191" s="13" t="s">
        <v>378</v>
      </c>
      <c r="BM191" s="151" t="s">
        <v>4440</v>
      </c>
    </row>
    <row r="192" spans="2:65" s="1" customFormat="1" ht="24.2" customHeight="1">
      <c r="B192" s="28"/>
      <c r="C192" s="158" t="s">
        <v>498</v>
      </c>
      <c r="D192" s="158" t="s">
        <v>644</v>
      </c>
      <c r="E192" s="159" t="s">
        <v>796</v>
      </c>
      <c r="F192" s="160" t="s">
        <v>797</v>
      </c>
      <c r="G192" s="161" t="s">
        <v>340</v>
      </c>
      <c r="H192" s="162">
        <v>20.420000000000002</v>
      </c>
      <c r="I192" s="163"/>
      <c r="J192" s="164">
        <f t="shared" si="20"/>
        <v>0</v>
      </c>
      <c r="K192" s="165"/>
      <c r="L192" s="166"/>
      <c r="M192" s="167" t="s">
        <v>1</v>
      </c>
      <c r="N192" s="168" t="s">
        <v>40</v>
      </c>
      <c r="P192" s="149">
        <f t="shared" si="21"/>
        <v>0</v>
      </c>
      <c r="Q192" s="149">
        <v>1.4999999999999999E-2</v>
      </c>
      <c r="R192" s="149">
        <f t="shared" si="22"/>
        <v>0.30630000000000002</v>
      </c>
      <c r="S192" s="149">
        <v>0</v>
      </c>
      <c r="T192" s="150">
        <f t="shared" si="2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24"/>
        <v>0</v>
      </c>
      <c r="BF192" s="152">
        <f t="shared" si="25"/>
        <v>0</v>
      </c>
      <c r="BG192" s="152">
        <f t="shared" si="26"/>
        <v>0</v>
      </c>
      <c r="BH192" s="152">
        <f t="shared" si="27"/>
        <v>0</v>
      </c>
      <c r="BI192" s="152">
        <f t="shared" si="28"/>
        <v>0</v>
      </c>
      <c r="BJ192" s="13" t="s">
        <v>86</v>
      </c>
      <c r="BK192" s="152">
        <f t="shared" si="29"/>
        <v>0</v>
      </c>
      <c r="BL192" s="13" t="s">
        <v>378</v>
      </c>
      <c r="BM192" s="151" t="s">
        <v>4441</v>
      </c>
    </row>
    <row r="193" spans="2:65" s="1" customFormat="1" ht="37.9" customHeight="1">
      <c r="B193" s="28"/>
      <c r="C193" s="158" t="s">
        <v>504</v>
      </c>
      <c r="D193" s="158" t="s">
        <v>644</v>
      </c>
      <c r="E193" s="159" t="s">
        <v>802</v>
      </c>
      <c r="F193" s="160" t="s">
        <v>803</v>
      </c>
      <c r="G193" s="161" t="s">
        <v>340</v>
      </c>
      <c r="H193" s="162">
        <v>317.55700000000002</v>
      </c>
      <c r="I193" s="163"/>
      <c r="J193" s="164">
        <f t="shared" si="20"/>
        <v>0</v>
      </c>
      <c r="K193" s="165"/>
      <c r="L193" s="166"/>
      <c r="M193" s="167" t="s">
        <v>1</v>
      </c>
      <c r="N193" s="168" t="s">
        <v>40</v>
      </c>
      <c r="P193" s="149">
        <f t="shared" si="21"/>
        <v>0</v>
      </c>
      <c r="Q193" s="149">
        <v>8.6E-3</v>
      </c>
      <c r="R193" s="149">
        <f t="shared" si="22"/>
        <v>2.7309901999999999</v>
      </c>
      <c r="S193" s="149">
        <v>0</v>
      </c>
      <c r="T193" s="150">
        <f t="shared" si="23"/>
        <v>0</v>
      </c>
      <c r="AR193" s="151" t="s">
        <v>442</v>
      </c>
      <c r="AT193" s="151" t="s">
        <v>644</v>
      </c>
      <c r="AU193" s="151" t="s">
        <v>86</v>
      </c>
      <c r="AY193" s="13" t="s">
        <v>314</v>
      </c>
      <c r="BE193" s="152">
        <f t="shared" si="24"/>
        <v>0</v>
      </c>
      <c r="BF193" s="152">
        <f t="shared" si="25"/>
        <v>0</v>
      </c>
      <c r="BG193" s="152">
        <f t="shared" si="26"/>
        <v>0</v>
      </c>
      <c r="BH193" s="152">
        <f t="shared" si="27"/>
        <v>0</v>
      </c>
      <c r="BI193" s="152">
        <f t="shared" si="28"/>
        <v>0</v>
      </c>
      <c r="BJ193" s="13" t="s">
        <v>86</v>
      </c>
      <c r="BK193" s="152">
        <f t="shared" si="29"/>
        <v>0</v>
      </c>
      <c r="BL193" s="13" t="s">
        <v>378</v>
      </c>
      <c r="BM193" s="151" t="s">
        <v>4442</v>
      </c>
    </row>
    <row r="194" spans="2:65" s="1" customFormat="1" ht="24.2" customHeight="1">
      <c r="B194" s="28"/>
      <c r="C194" s="139" t="s">
        <v>512</v>
      </c>
      <c r="D194" s="139" t="s">
        <v>316</v>
      </c>
      <c r="E194" s="140" t="s">
        <v>805</v>
      </c>
      <c r="F194" s="141" t="s">
        <v>806</v>
      </c>
      <c r="G194" s="142" t="s">
        <v>340</v>
      </c>
      <c r="H194" s="143">
        <v>311.33</v>
      </c>
      <c r="I194" s="144"/>
      <c r="J194" s="145">
        <f t="shared" si="20"/>
        <v>0</v>
      </c>
      <c r="K194" s="146"/>
      <c r="L194" s="28"/>
      <c r="M194" s="147" t="s">
        <v>1</v>
      </c>
      <c r="N194" s="148" t="s">
        <v>40</v>
      </c>
      <c r="P194" s="149">
        <f t="shared" si="21"/>
        <v>0</v>
      </c>
      <c r="Q194" s="149">
        <v>0</v>
      </c>
      <c r="R194" s="149">
        <f t="shared" si="22"/>
        <v>0</v>
      </c>
      <c r="S194" s="149">
        <v>0</v>
      </c>
      <c r="T194" s="150">
        <f t="shared" si="23"/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86</v>
      </c>
      <c r="BK194" s="152">
        <f t="shared" si="29"/>
        <v>0</v>
      </c>
      <c r="BL194" s="13" t="s">
        <v>378</v>
      </c>
      <c r="BM194" s="151" t="s">
        <v>4443</v>
      </c>
    </row>
    <row r="195" spans="2:65" s="1" customFormat="1" ht="24.2" customHeight="1">
      <c r="B195" s="28"/>
      <c r="C195" s="158" t="s">
        <v>518</v>
      </c>
      <c r="D195" s="158" t="s">
        <v>644</v>
      </c>
      <c r="E195" s="159" t="s">
        <v>808</v>
      </c>
      <c r="F195" s="160" t="s">
        <v>797</v>
      </c>
      <c r="G195" s="161" t="s">
        <v>340</v>
      </c>
      <c r="H195" s="162">
        <v>317.55700000000002</v>
      </c>
      <c r="I195" s="163"/>
      <c r="J195" s="164">
        <f t="shared" si="20"/>
        <v>0</v>
      </c>
      <c r="K195" s="165"/>
      <c r="L195" s="166"/>
      <c r="M195" s="167" t="s">
        <v>1</v>
      </c>
      <c r="N195" s="168" t="s">
        <v>40</v>
      </c>
      <c r="P195" s="149">
        <f t="shared" si="21"/>
        <v>0</v>
      </c>
      <c r="Q195" s="149">
        <v>1.2999999999999999E-2</v>
      </c>
      <c r="R195" s="149">
        <f t="shared" si="22"/>
        <v>4.128241</v>
      </c>
      <c r="S195" s="149">
        <v>0</v>
      </c>
      <c r="T195" s="150">
        <f t="shared" si="23"/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86</v>
      </c>
      <c r="BK195" s="152">
        <f t="shared" si="29"/>
        <v>0</v>
      </c>
      <c r="BL195" s="13" t="s">
        <v>378</v>
      </c>
      <c r="BM195" s="151" t="s">
        <v>4444</v>
      </c>
    </row>
    <row r="196" spans="2:65" s="1" customFormat="1" ht="24.2" customHeight="1">
      <c r="B196" s="28"/>
      <c r="C196" s="158" t="s">
        <v>524</v>
      </c>
      <c r="D196" s="158" t="s">
        <v>644</v>
      </c>
      <c r="E196" s="159" t="s">
        <v>810</v>
      </c>
      <c r="F196" s="160" t="s">
        <v>811</v>
      </c>
      <c r="G196" s="161" t="s">
        <v>340</v>
      </c>
      <c r="H196" s="162">
        <v>317.55700000000002</v>
      </c>
      <c r="I196" s="163"/>
      <c r="J196" s="164">
        <f t="shared" si="20"/>
        <v>0</v>
      </c>
      <c r="K196" s="165"/>
      <c r="L196" s="166"/>
      <c r="M196" s="167" t="s">
        <v>1</v>
      </c>
      <c r="N196" s="168" t="s">
        <v>40</v>
      </c>
      <c r="P196" s="149">
        <f t="shared" si="21"/>
        <v>0</v>
      </c>
      <c r="Q196" s="149">
        <v>2.0799999999999999E-2</v>
      </c>
      <c r="R196" s="149">
        <f t="shared" si="22"/>
        <v>6.6051856000000004</v>
      </c>
      <c r="S196" s="149">
        <v>0</v>
      </c>
      <c r="T196" s="150">
        <f t="shared" si="23"/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86</v>
      </c>
      <c r="BK196" s="152">
        <f t="shared" si="29"/>
        <v>0</v>
      </c>
      <c r="BL196" s="13" t="s">
        <v>378</v>
      </c>
      <c r="BM196" s="151" t="s">
        <v>4445</v>
      </c>
    </row>
    <row r="197" spans="2:65" s="1" customFormat="1" ht="24.2" customHeight="1">
      <c r="B197" s="28"/>
      <c r="C197" s="139" t="s">
        <v>528</v>
      </c>
      <c r="D197" s="139" t="s">
        <v>316</v>
      </c>
      <c r="E197" s="140" t="s">
        <v>4446</v>
      </c>
      <c r="F197" s="141" t="s">
        <v>679</v>
      </c>
      <c r="G197" s="142" t="s">
        <v>333</v>
      </c>
      <c r="H197" s="143">
        <v>14.384</v>
      </c>
      <c r="I197" s="144"/>
      <c r="J197" s="145">
        <f t="shared" si="20"/>
        <v>0</v>
      </c>
      <c r="K197" s="146"/>
      <c r="L197" s="28"/>
      <c r="M197" s="147" t="s">
        <v>1</v>
      </c>
      <c r="N197" s="148" t="s">
        <v>40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86</v>
      </c>
      <c r="BK197" s="152">
        <f t="shared" si="29"/>
        <v>0</v>
      </c>
      <c r="BL197" s="13" t="s">
        <v>378</v>
      </c>
      <c r="BM197" s="151" t="s">
        <v>4447</v>
      </c>
    </row>
    <row r="198" spans="2:65" s="11" customFormat="1" ht="22.9" customHeight="1">
      <c r="B198" s="127"/>
      <c r="D198" s="128" t="s">
        <v>73</v>
      </c>
      <c r="E198" s="137" t="s">
        <v>681</v>
      </c>
      <c r="F198" s="137" t="s">
        <v>682</v>
      </c>
      <c r="I198" s="130"/>
      <c r="J198" s="138">
        <f>BK198</f>
        <v>0</v>
      </c>
      <c r="L198" s="127"/>
      <c r="M198" s="132"/>
      <c r="P198" s="133">
        <f>SUM(P199:P202)</f>
        <v>0</v>
      </c>
      <c r="R198" s="133">
        <f>SUM(R199:R202)</f>
        <v>0.18273023999999999</v>
      </c>
      <c r="T198" s="134">
        <f>SUM(T199:T202)</f>
        <v>0</v>
      </c>
      <c r="AR198" s="128" t="s">
        <v>86</v>
      </c>
      <c r="AT198" s="135" t="s">
        <v>73</v>
      </c>
      <c r="AU198" s="135" t="s">
        <v>81</v>
      </c>
      <c r="AY198" s="128" t="s">
        <v>314</v>
      </c>
      <c r="BK198" s="136">
        <f>SUM(BK199:BK202)</f>
        <v>0</v>
      </c>
    </row>
    <row r="199" spans="2:65" s="1" customFormat="1" ht="24.2" customHeight="1">
      <c r="B199" s="28"/>
      <c r="C199" s="139" t="s">
        <v>532</v>
      </c>
      <c r="D199" s="139" t="s">
        <v>316</v>
      </c>
      <c r="E199" s="140" t="s">
        <v>3700</v>
      </c>
      <c r="F199" s="141" t="s">
        <v>4448</v>
      </c>
      <c r="G199" s="142" t="s">
        <v>340</v>
      </c>
      <c r="H199" s="143">
        <v>20.02</v>
      </c>
      <c r="I199" s="144"/>
      <c r="J199" s="145">
        <f>ROUND(I199*H199,2)</f>
        <v>0</v>
      </c>
      <c r="K199" s="146"/>
      <c r="L199" s="28"/>
      <c r="M199" s="147" t="s">
        <v>1</v>
      </c>
      <c r="N199" s="148" t="s">
        <v>40</v>
      </c>
      <c r="P199" s="149">
        <f>O199*H199</f>
        <v>0</v>
      </c>
      <c r="Q199" s="149">
        <v>0</v>
      </c>
      <c r="R199" s="149">
        <f>Q199*H199</f>
        <v>0</v>
      </c>
      <c r="S199" s="149">
        <v>0</v>
      </c>
      <c r="T199" s="150">
        <f>S199*H199</f>
        <v>0</v>
      </c>
      <c r="AR199" s="151" t="s">
        <v>378</v>
      </c>
      <c r="AT199" s="151" t="s">
        <v>316</v>
      </c>
      <c r="AU199" s="151" t="s">
        <v>86</v>
      </c>
      <c r="AY199" s="13" t="s">
        <v>314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3" t="s">
        <v>86</v>
      </c>
      <c r="BK199" s="152">
        <f>ROUND(I199*H199,2)</f>
        <v>0</v>
      </c>
      <c r="BL199" s="13" t="s">
        <v>378</v>
      </c>
      <c r="BM199" s="151" t="s">
        <v>4449</v>
      </c>
    </row>
    <row r="200" spans="2:65" s="1" customFormat="1" ht="16.5" customHeight="1">
      <c r="B200" s="28"/>
      <c r="C200" s="158" t="s">
        <v>538</v>
      </c>
      <c r="D200" s="158" t="s">
        <v>644</v>
      </c>
      <c r="E200" s="159" t="s">
        <v>781</v>
      </c>
      <c r="F200" s="160" t="s">
        <v>782</v>
      </c>
      <c r="G200" s="161" t="s">
        <v>340</v>
      </c>
      <c r="H200" s="162">
        <v>22.021999999999998</v>
      </c>
      <c r="I200" s="163"/>
      <c r="J200" s="164">
        <f>ROUND(I200*H200,2)</f>
        <v>0</v>
      </c>
      <c r="K200" s="165"/>
      <c r="L200" s="166"/>
      <c r="M200" s="167" t="s">
        <v>1</v>
      </c>
      <c r="N200" s="168" t="s">
        <v>40</v>
      </c>
      <c r="P200" s="149">
        <f>O200*H200</f>
        <v>0</v>
      </c>
      <c r="Q200" s="149">
        <v>7.92E-3</v>
      </c>
      <c r="R200" s="149">
        <f>Q200*H200</f>
        <v>0.17441424</v>
      </c>
      <c r="S200" s="149">
        <v>0</v>
      </c>
      <c r="T200" s="150">
        <f>S200*H200</f>
        <v>0</v>
      </c>
      <c r="AR200" s="151" t="s">
        <v>442</v>
      </c>
      <c r="AT200" s="151" t="s">
        <v>644</v>
      </c>
      <c r="AU200" s="151" t="s">
        <v>86</v>
      </c>
      <c r="AY200" s="13" t="s">
        <v>314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3" t="s">
        <v>86</v>
      </c>
      <c r="BK200" s="152">
        <f>ROUND(I200*H200,2)</f>
        <v>0</v>
      </c>
      <c r="BL200" s="13" t="s">
        <v>378</v>
      </c>
      <c r="BM200" s="151" t="s">
        <v>4450</v>
      </c>
    </row>
    <row r="201" spans="2:65" s="1" customFormat="1" ht="44.25" customHeight="1">
      <c r="B201" s="28"/>
      <c r="C201" s="139" t="s">
        <v>542</v>
      </c>
      <c r="D201" s="139" t="s">
        <v>316</v>
      </c>
      <c r="E201" s="140" t="s">
        <v>3704</v>
      </c>
      <c r="F201" s="141" t="s">
        <v>3705</v>
      </c>
      <c r="G201" s="142" t="s">
        <v>319</v>
      </c>
      <c r="H201" s="143">
        <v>0.36</v>
      </c>
      <c r="I201" s="144"/>
      <c r="J201" s="145">
        <f>ROUND(I201*H201,2)</f>
        <v>0</v>
      </c>
      <c r="K201" s="146"/>
      <c r="L201" s="28"/>
      <c r="M201" s="147" t="s">
        <v>1</v>
      </c>
      <c r="N201" s="148" t="s">
        <v>40</v>
      </c>
      <c r="P201" s="149">
        <f>O201*H201</f>
        <v>0</v>
      </c>
      <c r="Q201" s="149">
        <v>2.3099999999999999E-2</v>
      </c>
      <c r="R201" s="149">
        <f>Q201*H201</f>
        <v>8.3159999999999987E-3</v>
      </c>
      <c r="S201" s="149">
        <v>0</v>
      </c>
      <c r="T201" s="150">
        <f>S201*H201</f>
        <v>0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3" t="s">
        <v>86</v>
      </c>
      <c r="BK201" s="152">
        <f>ROUND(I201*H201,2)</f>
        <v>0</v>
      </c>
      <c r="BL201" s="13" t="s">
        <v>378</v>
      </c>
      <c r="BM201" s="151" t="s">
        <v>4451</v>
      </c>
    </row>
    <row r="202" spans="2:65" s="1" customFormat="1" ht="24.2" customHeight="1">
      <c r="B202" s="28"/>
      <c r="C202" s="139" t="s">
        <v>548</v>
      </c>
      <c r="D202" s="139" t="s">
        <v>316</v>
      </c>
      <c r="E202" s="140" t="s">
        <v>689</v>
      </c>
      <c r="F202" s="141" t="s">
        <v>690</v>
      </c>
      <c r="G202" s="142" t="s">
        <v>333</v>
      </c>
      <c r="H202" s="143">
        <v>0.183</v>
      </c>
      <c r="I202" s="144"/>
      <c r="J202" s="145">
        <f>ROUND(I202*H202,2)</f>
        <v>0</v>
      </c>
      <c r="K202" s="146"/>
      <c r="L202" s="28"/>
      <c r="M202" s="147" t="s">
        <v>1</v>
      </c>
      <c r="N202" s="148" t="s">
        <v>40</v>
      </c>
      <c r="P202" s="149">
        <f>O202*H202</f>
        <v>0</v>
      </c>
      <c r="Q202" s="149">
        <v>0</v>
      </c>
      <c r="R202" s="149">
        <f>Q202*H202</f>
        <v>0</v>
      </c>
      <c r="S202" s="149">
        <v>0</v>
      </c>
      <c r="T202" s="150">
        <f>S202*H202</f>
        <v>0</v>
      </c>
      <c r="AR202" s="151" t="s">
        <v>378</v>
      </c>
      <c r="AT202" s="151" t="s">
        <v>316</v>
      </c>
      <c r="AU202" s="151" t="s">
        <v>86</v>
      </c>
      <c r="AY202" s="13" t="s">
        <v>314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3" t="s">
        <v>86</v>
      </c>
      <c r="BK202" s="152">
        <f>ROUND(I202*H202,2)</f>
        <v>0</v>
      </c>
      <c r="BL202" s="13" t="s">
        <v>378</v>
      </c>
      <c r="BM202" s="151" t="s">
        <v>4452</v>
      </c>
    </row>
    <row r="203" spans="2:65" s="11" customFormat="1" ht="22.9" customHeight="1">
      <c r="B203" s="127"/>
      <c r="D203" s="128" t="s">
        <v>73</v>
      </c>
      <c r="E203" s="137" t="s">
        <v>522</v>
      </c>
      <c r="F203" s="137" t="s">
        <v>523</v>
      </c>
      <c r="I203" s="130"/>
      <c r="J203" s="138">
        <f>BK203</f>
        <v>0</v>
      </c>
      <c r="L203" s="127"/>
      <c r="M203" s="132"/>
      <c r="P203" s="133">
        <f>SUM(P204:P213)</f>
        <v>0</v>
      </c>
      <c r="R203" s="133">
        <f>SUM(R204:R213)</f>
        <v>0.24797960399999999</v>
      </c>
      <c r="T203" s="134">
        <f>SUM(T204:T213)</f>
        <v>0</v>
      </c>
      <c r="AR203" s="128" t="s">
        <v>86</v>
      </c>
      <c r="AT203" s="135" t="s">
        <v>73</v>
      </c>
      <c r="AU203" s="135" t="s">
        <v>81</v>
      </c>
      <c r="AY203" s="128" t="s">
        <v>314</v>
      </c>
      <c r="BK203" s="136">
        <f>SUM(BK204:BK213)</f>
        <v>0</v>
      </c>
    </row>
    <row r="204" spans="2:65" s="1" customFormat="1" ht="21.75" customHeight="1">
      <c r="B204" s="28"/>
      <c r="C204" s="139" t="s">
        <v>552</v>
      </c>
      <c r="D204" s="139" t="s">
        <v>316</v>
      </c>
      <c r="E204" s="140" t="s">
        <v>4453</v>
      </c>
      <c r="F204" s="141" t="s">
        <v>4454</v>
      </c>
      <c r="G204" s="142" t="s">
        <v>376</v>
      </c>
      <c r="H204" s="143">
        <v>4.01</v>
      </c>
      <c r="I204" s="144"/>
      <c r="J204" s="145">
        <f t="shared" ref="J204:J213" si="30">ROUND(I204*H204,2)</f>
        <v>0</v>
      </c>
      <c r="K204" s="146"/>
      <c r="L204" s="28"/>
      <c r="M204" s="147" t="s">
        <v>1</v>
      </c>
      <c r="N204" s="148" t="s">
        <v>40</v>
      </c>
      <c r="P204" s="149">
        <f t="shared" ref="P204:P213" si="31">O204*H204</f>
        <v>0</v>
      </c>
      <c r="Q204" s="149">
        <v>3.2000000000000003E-4</v>
      </c>
      <c r="R204" s="149">
        <f t="shared" ref="R204:R213" si="32">Q204*H204</f>
        <v>1.2832E-3</v>
      </c>
      <c r="S204" s="149">
        <v>0</v>
      </c>
      <c r="T204" s="150">
        <f t="shared" ref="T204:T213" si="33">S204*H204</f>
        <v>0</v>
      </c>
      <c r="AR204" s="151" t="s">
        <v>378</v>
      </c>
      <c r="AT204" s="151" t="s">
        <v>316</v>
      </c>
      <c r="AU204" s="151" t="s">
        <v>86</v>
      </c>
      <c r="AY204" s="13" t="s">
        <v>314</v>
      </c>
      <c r="BE204" s="152">
        <f t="shared" ref="BE204:BE213" si="34">IF(N204="základná",J204,0)</f>
        <v>0</v>
      </c>
      <c r="BF204" s="152">
        <f t="shared" ref="BF204:BF213" si="35">IF(N204="znížená",J204,0)</f>
        <v>0</v>
      </c>
      <c r="BG204" s="152">
        <f t="shared" ref="BG204:BG213" si="36">IF(N204="zákl. prenesená",J204,0)</f>
        <v>0</v>
      </c>
      <c r="BH204" s="152">
        <f t="shared" ref="BH204:BH213" si="37">IF(N204="zníž. prenesená",J204,0)</f>
        <v>0</v>
      </c>
      <c r="BI204" s="152">
        <f t="shared" ref="BI204:BI213" si="38">IF(N204="nulová",J204,0)</f>
        <v>0</v>
      </c>
      <c r="BJ204" s="13" t="s">
        <v>86</v>
      </c>
      <c r="BK204" s="152">
        <f t="shared" ref="BK204:BK213" si="39">ROUND(I204*H204,2)</f>
        <v>0</v>
      </c>
      <c r="BL204" s="13" t="s">
        <v>378</v>
      </c>
      <c r="BM204" s="151" t="s">
        <v>4455</v>
      </c>
    </row>
    <row r="205" spans="2:65" s="1" customFormat="1" ht="24.2" customHeight="1">
      <c r="B205" s="28"/>
      <c r="C205" s="139" t="s">
        <v>559</v>
      </c>
      <c r="D205" s="139" t="s">
        <v>316</v>
      </c>
      <c r="E205" s="140" t="s">
        <v>4456</v>
      </c>
      <c r="F205" s="141" t="s">
        <v>4457</v>
      </c>
      <c r="G205" s="142" t="s">
        <v>376</v>
      </c>
      <c r="H205" s="143">
        <v>9.24</v>
      </c>
      <c r="I205" s="144"/>
      <c r="J205" s="145">
        <f t="shared" si="30"/>
        <v>0</v>
      </c>
      <c r="K205" s="146"/>
      <c r="L205" s="28"/>
      <c r="M205" s="147" t="s">
        <v>1</v>
      </c>
      <c r="N205" s="148" t="s">
        <v>40</v>
      </c>
      <c r="P205" s="149">
        <f t="shared" si="31"/>
        <v>0</v>
      </c>
      <c r="Q205" s="149">
        <v>3.2000000000000003E-4</v>
      </c>
      <c r="R205" s="149">
        <f t="shared" si="32"/>
        <v>2.9568000000000003E-3</v>
      </c>
      <c r="S205" s="149">
        <v>0</v>
      </c>
      <c r="T205" s="150">
        <f t="shared" si="33"/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86</v>
      </c>
      <c r="BK205" s="152">
        <f t="shared" si="39"/>
        <v>0</v>
      </c>
      <c r="BL205" s="13" t="s">
        <v>378</v>
      </c>
      <c r="BM205" s="151" t="s">
        <v>4458</v>
      </c>
    </row>
    <row r="206" spans="2:65" s="1" customFormat="1" ht="24.2" customHeight="1">
      <c r="B206" s="28"/>
      <c r="C206" s="139" t="s">
        <v>563</v>
      </c>
      <c r="D206" s="139" t="s">
        <v>316</v>
      </c>
      <c r="E206" s="140" t="s">
        <v>4459</v>
      </c>
      <c r="F206" s="141" t="s">
        <v>4460</v>
      </c>
      <c r="G206" s="142" t="s">
        <v>340</v>
      </c>
      <c r="H206" s="143">
        <v>21.55</v>
      </c>
      <c r="I206" s="144"/>
      <c r="J206" s="145">
        <f t="shared" si="30"/>
        <v>0</v>
      </c>
      <c r="K206" s="146"/>
      <c r="L206" s="28"/>
      <c r="M206" s="147" t="s">
        <v>1</v>
      </c>
      <c r="N206" s="148" t="s">
        <v>40</v>
      </c>
      <c r="P206" s="149">
        <f t="shared" si="31"/>
        <v>0</v>
      </c>
      <c r="Q206" s="149">
        <v>5.96E-3</v>
      </c>
      <c r="R206" s="149">
        <f t="shared" si="32"/>
        <v>0.128438</v>
      </c>
      <c r="S206" s="149">
        <v>0</v>
      </c>
      <c r="T206" s="150">
        <f t="shared" si="33"/>
        <v>0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86</v>
      </c>
      <c r="BK206" s="152">
        <f t="shared" si="39"/>
        <v>0</v>
      </c>
      <c r="BL206" s="13" t="s">
        <v>378</v>
      </c>
      <c r="BM206" s="151" t="s">
        <v>4461</v>
      </c>
    </row>
    <row r="207" spans="2:65" s="1" customFormat="1" ht="24.2" customHeight="1">
      <c r="B207" s="28"/>
      <c r="C207" s="139" t="s">
        <v>569</v>
      </c>
      <c r="D207" s="139" t="s">
        <v>316</v>
      </c>
      <c r="E207" s="140" t="s">
        <v>4462</v>
      </c>
      <c r="F207" s="141" t="s">
        <v>4463</v>
      </c>
      <c r="G207" s="142" t="s">
        <v>340</v>
      </c>
      <c r="H207" s="143">
        <v>24.32</v>
      </c>
      <c r="I207" s="144"/>
      <c r="J207" s="145">
        <f t="shared" si="30"/>
        <v>0</v>
      </c>
      <c r="K207" s="146"/>
      <c r="L207" s="28"/>
      <c r="M207" s="147" t="s">
        <v>1</v>
      </c>
      <c r="N207" s="148" t="s">
        <v>40</v>
      </c>
      <c r="P207" s="149">
        <f t="shared" si="31"/>
        <v>0</v>
      </c>
      <c r="Q207" s="149">
        <v>4.6999999999999999E-4</v>
      </c>
      <c r="R207" s="149">
        <f t="shared" si="32"/>
        <v>1.14304E-2</v>
      </c>
      <c r="S207" s="149">
        <v>0</v>
      </c>
      <c r="T207" s="150">
        <f t="shared" si="33"/>
        <v>0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 t="shared" si="34"/>
        <v>0</v>
      </c>
      <c r="BF207" s="152">
        <f t="shared" si="35"/>
        <v>0</v>
      </c>
      <c r="BG207" s="152">
        <f t="shared" si="36"/>
        <v>0</v>
      </c>
      <c r="BH207" s="152">
        <f t="shared" si="37"/>
        <v>0</v>
      </c>
      <c r="BI207" s="152">
        <f t="shared" si="38"/>
        <v>0</v>
      </c>
      <c r="BJ207" s="13" t="s">
        <v>86</v>
      </c>
      <c r="BK207" s="152">
        <f t="shared" si="39"/>
        <v>0</v>
      </c>
      <c r="BL207" s="13" t="s">
        <v>378</v>
      </c>
      <c r="BM207" s="151" t="s">
        <v>4464</v>
      </c>
    </row>
    <row r="208" spans="2:65" s="1" customFormat="1" ht="16.5" customHeight="1">
      <c r="B208" s="28"/>
      <c r="C208" s="139" t="s">
        <v>573</v>
      </c>
      <c r="D208" s="139" t="s">
        <v>316</v>
      </c>
      <c r="E208" s="140" t="s">
        <v>4465</v>
      </c>
      <c r="F208" s="141" t="s">
        <v>4466</v>
      </c>
      <c r="G208" s="142" t="s">
        <v>376</v>
      </c>
      <c r="H208" s="143">
        <v>31.2</v>
      </c>
      <c r="I208" s="144"/>
      <c r="J208" s="145">
        <f t="shared" si="30"/>
        <v>0</v>
      </c>
      <c r="K208" s="146"/>
      <c r="L208" s="28"/>
      <c r="M208" s="147" t="s">
        <v>1</v>
      </c>
      <c r="N208" s="148" t="s">
        <v>40</v>
      </c>
      <c r="P208" s="149">
        <f t="shared" si="31"/>
        <v>0</v>
      </c>
      <c r="Q208" s="149">
        <v>1.8364200000000001E-3</v>
      </c>
      <c r="R208" s="149">
        <f t="shared" si="32"/>
        <v>5.7296303999999999E-2</v>
      </c>
      <c r="S208" s="149">
        <v>0</v>
      </c>
      <c r="T208" s="150">
        <f t="shared" si="33"/>
        <v>0</v>
      </c>
      <c r="AR208" s="151" t="s">
        <v>378</v>
      </c>
      <c r="AT208" s="151" t="s">
        <v>316</v>
      </c>
      <c r="AU208" s="151" t="s">
        <v>86</v>
      </c>
      <c r="AY208" s="13" t="s">
        <v>314</v>
      </c>
      <c r="BE208" s="152">
        <f t="shared" si="34"/>
        <v>0</v>
      </c>
      <c r="BF208" s="152">
        <f t="shared" si="35"/>
        <v>0</v>
      </c>
      <c r="BG208" s="152">
        <f t="shared" si="36"/>
        <v>0</v>
      </c>
      <c r="BH208" s="152">
        <f t="shared" si="37"/>
        <v>0</v>
      </c>
      <c r="BI208" s="152">
        <f t="shared" si="38"/>
        <v>0</v>
      </c>
      <c r="BJ208" s="13" t="s">
        <v>86</v>
      </c>
      <c r="BK208" s="152">
        <f t="shared" si="39"/>
        <v>0</v>
      </c>
      <c r="BL208" s="13" t="s">
        <v>378</v>
      </c>
      <c r="BM208" s="151" t="s">
        <v>4467</v>
      </c>
    </row>
    <row r="209" spans="2:65" s="1" customFormat="1" ht="24.2" customHeight="1">
      <c r="B209" s="28"/>
      <c r="C209" s="139" t="s">
        <v>1391</v>
      </c>
      <c r="D209" s="139" t="s">
        <v>316</v>
      </c>
      <c r="E209" s="140" t="s">
        <v>817</v>
      </c>
      <c r="F209" s="141" t="s">
        <v>818</v>
      </c>
      <c r="G209" s="142" t="s">
        <v>376</v>
      </c>
      <c r="H209" s="143">
        <v>2.71</v>
      </c>
      <c r="I209" s="144"/>
      <c r="J209" s="145">
        <f t="shared" si="30"/>
        <v>0</v>
      </c>
      <c r="K209" s="146"/>
      <c r="L209" s="28"/>
      <c r="M209" s="147" t="s">
        <v>1</v>
      </c>
      <c r="N209" s="148" t="s">
        <v>40</v>
      </c>
      <c r="P209" s="149">
        <f t="shared" si="31"/>
        <v>0</v>
      </c>
      <c r="Q209" s="149">
        <v>2.5999999999999998E-4</v>
      </c>
      <c r="R209" s="149">
        <f t="shared" si="32"/>
        <v>7.0459999999999989E-4</v>
      </c>
      <c r="S209" s="149">
        <v>0</v>
      </c>
      <c r="T209" s="150">
        <f t="shared" si="33"/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 t="shared" si="34"/>
        <v>0</v>
      </c>
      <c r="BF209" s="152">
        <f t="shared" si="35"/>
        <v>0</v>
      </c>
      <c r="BG209" s="152">
        <f t="shared" si="36"/>
        <v>0</v>
      </c>
      <c r="BH209" s="152">
        <f t="shared" si="37"/>
        <v>0</v>
      </c>
      <c r="BI209" s="152">
        <f t="shared" si="38"/>
        <v>0</v>
      </c>
      <c r="BJ209" s="13" t="s">
        <v>86</v>
      </c>
      <c r="BK209" s="152">
        <f t="shared" si="39"/>
        <v>0</v>
      </c>
      <c r="BL209" s="13" t="s">
        <v>378</v>
      </c>
      <c r="BM209" s="151" t="s">
        <v>4468</v>
      </c>
    </row>
    <row r="210" spans="2:65" s="1" customFormat="1" ht="24.2" customHeight="1">
      <c r="B210" s="28"/>
      <c r="C210" s="139" t="s">
        <v>1202</v>
      </c>
      <c r="D210" s="139" t="s">
        <v>316</v>
      </c>
      <c r="E210" s="140" t="s">
        <v>3370</v>
      </c>
      <c r="F210" s="141" t="s">
        <v>821</v>
      </c>
      <c r="G210" s="142" t="s">
        <v>376</v>
      </c>
      <c r="H210" s="143">
        <v>9.09</v>
      </c>
      <c r="I210" s="144"/>
      <c r="J210" s="145">
        <f t="shared" si="30"/>
        <v>0</v>
      </c>
      <c r="K210" s="146"/>
      <c r="L210" s="28"/>
      <c r="M210" s="147" t="s">
        <v>1</v>
      </c>
      <c r="N210" s="148" t="s">
        <v>40</v>
      </c>
      <c r="P210" s="149">
        <f t="shared" si="31"/>
        <v>0</v>
      </c>
      <c r="Q210" s="149">
        <v>3.5E-4</v>
      </c>
      <c r="R210" s="149">
        <f t="shared" si="32"/>
        <v>3.1814999999999999E-3</v>
      </c>
      <c r="S210" s="149">
        <v>0</v>
      </c>
      <c r="T210" s="150">
        <f t="shared" si="33"/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 t="shared" si="34"/>
        <v>0</v>
      </c>
      <c r="BF210" s="152">
        <f t="shared" si="35"/>
        <v>0</v>
      </c>
      <c r="BG210" s="152">
        <f t="shared" si="36"/>
        <v>0</v>
      </c>
      <c r="BH210" s="152">
        <f t="shared" si="37"/>
        <v>0</v>
      </c>
      <c r="BI210" s="152">
        <f t="shared" si="38"/>
        <v>0</v>
      </c>
      <c r="BJ210" s="13" t="s">
        <v>86</v>
      </c>
      <c r="BK210" s="152">
        <f t="shared" si="39"/>
        <v>0</v>
      </c>
      <c r="BL210" s="13" t="s">
        <v>378</v>
      </c>
      <c r="BM210" s="151" t="s">
        <v>4469</v>
      </c>
    </row>
    <row r="211" spans="2:65" s="1" customFormat="1" ht="24.2" customHeight="1">
      <c r="B211" s="28"/>
      <c r="C211" s="139" t="s">
        <v>1395</v>
      </c>
      <c r="D211" s="139" t="s">
        <v>316</v>
      </c>
      <c r="E211" s="140" t="s">
        <v>823</v>
      </c>
      <c r="F211" s="141" t="s">
        <v>824</v>
      </c>
      <c r="G211" s="142" t="s">
        <v>376</v>
      </c>
      <c r="H211" s="143">
        <v>77.88</v>
      </c>
      <c r="I211" s="144"/>
      <c r="J211" s="145">
        <f t="shared" si="30"/>
        <v>0</v>
      </c>
      <c r="K211" s="146"/>
      <c r="L211" s="28"/>
      <c r="M211" s="147" t="s">
        <v>1</v>
      </c>
      <c r="N211" s="148" t="s">
        <v>40</v>
      </c>
      <c r="P211" s="149">
        <f t="shared" si="31"/>
        <v>0</v>
      </c>
      <c r="Q211" s="149">
        <v>4.8999999999999998E-4</v>
      </c>
      <c r="R211" s="149">
        <f t="shared" si="32"/>
        <v>3.8161199999999999E-2</v>
      </c>
      <c r="S211" s="149">
        <v>0</v>
      </c>
      <c r="T211" s="150">
        <f t="shared" si="33"/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 t="shared" si="34"/>
        <v>0</v>
      </c>
      <c r="BF211" s="152">
        <f t="shared" si="35"/>
        <v>0</v>
      </c>
      <c r="BG211" s="152">
        <f t="shared" si="36"/>
        <v>0</v>
      </c>
      <c r="BH211" s="152">
        <f t="shared" si="37"/>
        <v>0</v>
      </c>
      <c r="BI211" s="152">
        <f t="shared" si="38"/>
        <v>0</v>
      </c>
      <c r="BJ211" s="13" t="s">
        <v>86</v>
      </c>
      <c r="BK211" s="152">
        <f t="shared" si="39"/>
        <v>0</v>
      </c>
      <c r="BL211" s="13" t="s">
        <v>378</v>
      </c>
      <c r="BM211" s="151" t="s">
        <v>4470</v>
      </c>
    </row>
    <row r="212" spans="2:65" s="1" customFormat="1" ht="24.2" customHeight="1">
      <c r="B212" s="28"/>
      <c r="C212" s="139" t="s">
        <v>1399</v>
      </c>
      <c r="D212" s="139" t="s">
        <v>316</v>
      </c>
      <c r="E212" s="140" t="s">
        <v>4471</v>
      </c>
      <c r="F212" s="141" t="s">
        <v>4472</v>
      </c>
      <c r="G212" s="142" t="s">
        <v>376</v>
      </c>
      <c r="H212" s="143">
        <v>9.24</v>
      </c>
      <c r="I212" s="144"/>
      <c r="J212" s="145">
        <f t="shared" si="30"/>
        <v>0</v>
      </c>
      <c r="K212" s="146"/>
      <c r="L212" s="28"/>
      <c r="M212" s="147" t="s">
        <v>1</v>
      </c>
      <c r="N212" s="148" t="s">
        <v>40</v>
      </c>
      <c r="P212" s="149">
        <f t="shared" si="31"/>
        <v>0</v>
      </c>
      <c r="Q212" s="149">
        <v>4.8999999999999998E-4</v>
      </c>
      <c r="R212" s="149">
        <f t="shared" si="32"/>
        <v>4.5275999999999997E-3</v>
      </c>
      <c r="S212" s="149">
        <v>0</v>
      </c>
      <c r="T212" s="150">
        <f t="shared" si="33"/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 t="shared" si="34"/>
        <v>0</v>
      </c>
      <c r="BF212" s="152">
        <f t="shared" si="35"/>
        <v>0</v>
      </c>
      <c r="BG212" s="152">
        <f t="shared" si="36"/>
        <v>0</v>
      </c>
      <c r="BH212" s="152">
        <f t="shared" si="37"/>
        <v>0</v>
      </c>
      <c r="BI212" s="152">
        <f t="shared" si="38"/>
        <v>0</v>
      </c>
      <c r="BJ212" s="13" t="s">
        <v>86</v>
      </c>
      <c r="BK212" s="152">
        <f t="shared" si="39"/>
        <v>0</v>
      </c>
      <c r="BL212" s="13" t="s">
        <v>378</v>
      </c>
      <c r="BM212" s="151" t="s">
        <v>4473</v>
      </c>
    </row>
    <row r="213" spans="2:65" s="1" customFormat="1" ht="24.2" customHeight="1">
      <c r="B213" s="28"/>
      <c r="C213" s="139" t="s">
        <v>1198</v>
      </c>
      <c r="D213" s="139" t="s">
        <v>316</v>
      </c>
      <c r="E213" s="140" t="s">
        <v>864</v>
      </c>
      <c r="F213" s="141" t="s">
        <v>865</v>
      </c>
      <c r="G213" s="142" t="s">
        <v>333</v>
      </c>
      <c r="H213" s="143">
        <v>0.248</v>
      </c>
      <c r="I213" s="144"/>
      <c r="J213" s="145">
        <f t="shared" si="30"/>
        <v>0</v>
      </c>
      <c r="K213" s="146"/>
      <c r="L213" s="28"/>
      <c r="M213" s="153" t="s">
        <v>1</v>
      </c>
      <c r="N213" s="154" t="s">
        <v>40</v>
      </c>
      <c r="O213" s="155"/>
      <c r="P213" s="156">
        <f t="shared" si="31"/>
        <v>0</v>
      </c>
      <c r="Q213" s="156">
        <v>0</v>
      </c>
      <c r="R213" s="156">
        <f t="shared" si="32"/>
        <v>0</v>
      </c>
      <c r="S213" s="156">
        <v>0</v>
      </c>
      <c r="T213" s="157">
        <f t="shared" si="33"/>
        <v>0</v>
      </c>
      <c r="AR213" s="151" t="s">
        <v>378</v>
      </c>
      <c r="AT213" s="151" t="s">
        <v>316</v>
      </c>
      <c r="AU213" s="151" t="s">
        <v>86</v>
      </c>
      <c r="AY213" s="13" t="s">
        <v>314</v>
      </c>
      <c r="BE213" s="152">
        <f t="shared" si="34"/>
        <v>0</v>
      </c>
      <c r="BF213" s="152">
        <f t="shared" si="35"/>
        <v>0</v>
      </c>
      <c r="BG213" s="152">
        <f t="shared" si="36"/>
        <v>0</v>
      </c>
      <c r="BH213" s="152">
        <f t="shared" si="37"/>
        <v>0</v>
      </c>
      <c r="BI213" s="152">
        <f t="shared" si="38"/>
        <v>0</v>
      </c>
      <c r="BJ213" s="13" t="s">
        <v>86</v>
      </c>
      <c r="BK213" s="152">
        <f t="shared" si="39"/>
        <v>0</v>
      </c>
      <c r="BL213" s="13" t="s">
        <v>378</v>
      </c>
      <c r="BM213" s="151" t="s">
        <v>4474</v>
      </c>
    </row>
    <row r="214" spans="2:65" s="1" customFormat="1" ht="6.95" customHeight="1">
      <c r="B214" s="43"/>
      <c r="C214" s="44"/>
      <c r="D214" s="44"/>
      <c r="E214" s="44"/>
      <c r="F214" s="44"/>
      <c r="G214" s="44"/>
      <c r="H214" s="44"/>
      <c r="I214" s="44"/>
      <c r="J214" s="44"/>
      <c r="K214" s="44"/>
      <c r="L214" s="28"/>
    </row>
  </sheetData>
  <sheetProtection algorithmName="SHA-512" hashValue="JR4KWLjAmMArpyYSNAqQbSuj8mp0JP8CDOF4CFRsWNDeyCRgyy7mn2bttLW4RF+/E/mv4X2wCmbmvs5iZz0gKQ==" saltValue="ZqyXPqM4gQptxbILI7lgsXXyTsUMPjRcYxa/TngWgK+8DH0+OLVzt1TngzZfdz4ULLT0HHb5EXXqPnjeEtKyAw==" spinCount="100000" sheet="1" objects="1" scenarios="1" formatColumns="0" formatRows="0" autoFilter="0"/>
  <autoFilter ref="C135:K213" xr:uid="{00000000-0009-0000-0000-000031000000}"/>
  <mergeCells count="15">
    <mergeCell ref="E122:H122"/>
    <mergeCell ref="E126:H126"/>
    <mergeCell ref="E124:H124"/>
    <mergeCell ref="E128:H12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2:BM15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239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4267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4475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ROUND(J128,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ROUND((SUM(BE128:BE154)),  2)</f>
        <v>0</v>
      </c>
      <c r="G37" s="96"/>
      <c r="H37" s="96"/>
      <c r="I37" s="97">
        <v>0.2</v>
      </c>
      <c r="J37" s="95">
        <f>ROUND(((SUM(BE128:BE154))*I37),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ROUND((SUM(BF128:BF154)),  2)</f>
        <v>0</v>
      </c>
      <c r="G38" s="96"/>
      <c r="H38" s="96"/>
      <c r="I38" s="97">
        <v>0.2</v>
      </c>
      <c r="J38" s="95">
        <f>ROUND(((SUM(BF128:BF154))*I38),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ROUND((SUM(BG128:BG154)),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ROUND((SUM(BH128:BH154)),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ROUND((SUM(BI128:BI154)),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4267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SO.106_ASR4 - Výplňové konštrukcie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J128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292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9" customFormat="1" ht="19.899999999999999" hidden="1" customHeight="1">
      <c r="B102" s="114"/>
      <c r="D102" s="115" t="s">
        <v>295</v>
      </c>
      <c r="E102" s="116"/>
      <c r="F102" s="116"/>
      <c r="G102" s="116"/>
      <c r="H102" s="116"/>
      <c r="I102" s="116"/>
      <c r="J102" s="117">
        <f>J130</f>
        <v>0</v>
      </c>
      <c r="L102" s="114"/>
    </row>
    <row r="103" spans="2:47" s="9" customFormat="1" ht="19.899999999999999" hidden="1" customHeight="1">
      <c r="B103" s="114"/>
      <c r="D103" s="115" t="s">
        <v>296</v>
      </c>
      <c r="E103" s="116"/>
      <c r="F103" s="116"/>
      <c r="G103" s="116"/>
      <c r="H103" s="116"/>
      <c r="I103" s="116"/>
      <c r="J103" s="117">
        <f>J133</f>
        <v>0</v>
      </c>
      <c r="L103" s="114"/>
    </row>
    <row r="104" spans="2:47" s="9" customFormat="1" ht="19.899999999999999" hidden="1" customHeight="1">
      <c r="B104" s="114"/>
      <c r="D104" s="115" t="s">
        <v>297</v>
      </c>
      <c r="E104" s="116"/>
      <c r="F104" s="116"/>
      <c r="G104" s="116"/>
      <c r="H104" s="116"/>
      <c r="I104" s="116"/>
      <c r="J104" s="117">
        <f>J148</f>
        <v>0</v>
      </c>
      <c r="L104" s="114"/>
    </row>
    <row r="105" spans="2:47" s="1" customFormat="1" ht="21.75" hidden="1" customHeight="1">
      <c r="B105" s="28"/>
      <c r="L105" s="28"/>
    </row>
    <row r="106" spans="2:47" s="1" customFormat="1" ht="6.95" hidden="1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47" hidden="1"/>
    <row r="108" spans="2:47" hidden="1"/>
    <row r="109" spans="2:47" hidden="1"/>
    <row r="110" spans="2:47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5" customHeight="1">
      <c r="B111" s="28"/>
      <c r="C111" s="17" t="s">
        <v>300</v>
      </c>
      <c r="L111" s="28"/>
    </row>
    <row r="112" spans="2:47" s="1" customFormat="1" ht="6.95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301" t="str">
        <f>E7</f>
        <v>Rozšírenie kapacít MŠ Oštepová 1, Košice</v>
      </c>
      <c r="F114" s="302"/>
      <c r="G114" s="302"/>
      <c r="H114" s="302"/>
      <c r="L114" s="28"/>
    </row>
    <row r="115" spans="2:63" ht="12" customHeight="1">
      <c r="B115" s="16"/>
      <c r="C115" s="23" t="s">
        <v>277</v>
      </c>
      <c r="L115" s="16"/>
    </row>
    <row r="116" spans="2:63" ht="16.5" customHeight="1">
      <c r="B116" s="16"/>
      <c r="E116" s="301" t="s">
        <v>278</v>
      </c>
      <c r="F116" s="265"/>
      <c r="G116" s="265"/>
      <c r="H116" s="265"/>
      <c r="L116" s="16"/>
    </row>
    <row r="117" spans="2:63" ht="12" customHeight="1">
      <c r="B117" s="16"/>
      <c r="C117" s="23" t="s">
        <v>279</v>
      </c>
      <c r="L117" s="16"/>
    </row>
    <row r="118" spans="2:63" s="1" customFormat="1" ht="16.5" customHeight="1">
      <c r="B118" s="28"/>
      <c r="E118" s="271" t="s">
        <v>4267</v>
      </c>
      <c r="F118" s="303"/>
      <c r="G118" s="303"/>
      <c r="H118" s="303"/>
      <c r="L118" s="28"/>
    </row>
    <row r="119" spans="2:63" s="1" customFormat="1" ht="12" customHeight="1">
      <c r="B119" s="28"/>
      <c r="C119" s="23" t="s">
        <v>281</v>
      </c>
      <c r="L119" s="28"/>
    </row>
    <row r="120" spans="2:63" s="1" customFormat="1" ht="16.5" customHeight="1">
      <c r="B120" s="28"/>
      <c r="E120" s="289" t="str">
        <f>E13</f>
        <v>SO.106_ASR4 - Výplňové konštrukcie</v>
      </c>
      <c r="F120" s="303"/>
      <c r="G120" s="303"/>
      <c r="H120" s="303"/>
      <c r="L120" s="28"/>
    </row>
    <row r="121" spans="2:63" s="1" customFormat="1" ht="6.95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Oštepová 1, Košice</v>
      </c>
      <c r="I122" s="23" t="s">
        <v>21</v>
      </c>
      <c r="J122" s="51" t="str">
        <f>IF(J16="","",J16)</f>
        <v>15. 6. 2022</v>
      </c>
      <c r="L122" s="28"/>
    </row>
    <row r="123" spans="2:63" s="1" customFormat="1" ht="6.95" customHeight="1">
      <c r="B123" s="28"/>
      <c r="L123" s="28"/>
    </row>
    <row r="124" spans="2:63" s="1" customFormat="1" ht="15.2" customHeight="1">
      <c r="B124" s="28"/>
      <c r="C124" s="23" t="s">
        <v>23</v>
      </c>
      <c r="F124" s="21" t="str">
        <f>E19</f>
        <v>Mesto Košice</v>
      </c>
      <c r="I124" s="23" t="s">
        <v>29</v>
      </c>
      <c r="J124" s="26" t="str">
        <f>E25</f>
        <v xml:space="preserve"> </v>
      </c>
      <c r="L124" s="28"/>
    </row>
    <row r="125" spans="2:63" s="1" customFormat="1" ht="15.2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 xml:space="preserve"> 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301</v>
      </c>
      <c r="D127" s="120" t="s">
        <v>59</v>
      </c>
      <c r="E127" s="120" t="s">
        <v>55</v>
      </c>
      <c r="F127" s="120" t="s">
        <v>56</v>
      </c>
      <c r="G127" s="120" t="s">
        <v>302</v>
      </c>
      <c r="H127" s="120" t="s">
        <v>303</v>
      </c>
      <c r="I127" s="120" t="s">
        <v>304</v>
      </c>
      <c r="J127" s="121" t="s">
        <v>285</v>
      </c>
      <c r="K127" s="122" t="s">
        <v>305</v>
      </c>
      <c r="L127" s="118"/>
      <c r="M127" s="58" t="s">
        <v>1</v>
      </c>
      <c r="N127" s="59" t="s">
        <v>38</v>
      </c>
      <c r="O127" s="59" t="s">
        <v>306</v>
      </c>
      <c r="P127" s="59" t="s">
        <v>307</v>
      </c>
      <c r="Q127" s="59" t="s">
        <v>308</v>
      </c>
      <c r="R127" s="59" t="s">
        <v>309</v>
      </c>
      <c r="S127" s="59" t="s">
        <v>310</v>
      </c>
      <c r="T127" s="60" t="s">
        <v>311</v>
      </c>
    </row>
    <row r="128" spans="2:63" s="1" customFormat="1" ht="22.9" customHeight="1">
      <c r="B128" s="28"/>
      <c r="C128" s="63" t="s">
        <v>286</v>
      </c>
      <c r="J128" s="123">
        <f>BK128</f>
        <v>0</v>
      </c>
      <c r="L128" s="28"/>
      <c r="M128" s="61"/>
      <c r="N128" s="52"/>
      <c r="O128" s="52"/>
      <c r="P128" s="124">
        <f>P129</f>
        <v>0</v>
      </c>
      <c r="Q128" s="52"/>
      <c r="R128" s="124">
        <f>R129</f>
        <v>3.4286180000000011</v>
      </c>
      <c r="S128" s="52"/>
      <c r="T128" s="125">
        <f>T129</f>
        <v>0</v>
      </c>
      <c r="AT128" s="13" t="s">
        <v>73</v>
      </c>
      <c r="AU128" s="13" t="s">
        <v>287</v>
      </c>
      <c r="BK128" s="126">
        <f>BK129</f>
        <v>0</v>
      </c>
    </row>
    <row r="129" spans="2:65" s="11" customFormat="1" ht="25.9" customHeight="1">
      <c r="B129" s="127"/>
      <c r="D129" s="128" t="s">
        <v>73</v>
      </c>
      <c r="E129" s="129" t="s">
        <v>508</v>
      </c>
      <c r="F129" s="129" t="s">
        <v>509</v>
      </c>
      <c r="I129" s="130"/>
      <c r="J129" s="131">
        <f>BK129</f>
        <v>0</v>
      </c>
      <c r="L129" s="127"/>
      <c r="M129" s="132"/>
      <c r="P129" s="133">
        <f>P130+P133+P148</f>
        <v>0</v>
      </c>
      <c r="R129" s="133">
        <f>R130+R133+R148</f>
        <v>3.4286180000000011</v>
      </c>
      <c r="T129" s="134">
        <f>T130+T133+T148</f>
        <v>0</v>
      </c>
      <c r="AR129" s="128" t="s">
        <v>86</v>
      </c>
      <c r="AT129" s="135" t="s">
        <v>73</v>
      </c>
      <c r="AU129" s="135" t="s">
        <v>74</v>
      </c>
      <c r="AY129" s="128" t="s">
        <v>314</v>
      </c>
      <c r="BK129" s="136">
        <f>BK130+BK133+BK148</f>
        <v>0</v>
      </c>
    </row>
    <row r="130" spans="2:65" s="11" customFormat="1" ht="22.9" customHeight="1">
      <c r="B130" s="127"/>
      <c r="D130" s="128" t="s">
        <v>73</v>
      </c>
      <c r="E130" s="137" t="s">
        <v>522</v>
      </c>
      <c r="F130" s="137" t="s">
        <v>523</v>
      </c>
      <c r="I130" s="130"/>
      <c r="J130" s="138">
        <f>BK130</f>
        <v>0</v>
      </c>
      <c r="L130" s="127"/>
      <c r="M130" s="132"/>
      <c r="P130" s="133">
        <f>SUM(P131:P132)</f>
        <v>0</v>
      </c>
      <c r="R130" s="133">
        <f>SUM(R131:R132)</f>
        <v>9.4079999999999997E-3</v>
      </c>
      <c r="T130" s="134">
        <f>SUM(T131:T132)</f>
        <v>0</v>
      </c>
      <c r="AR130" s="128" t="s">
        <v>86</v>
      </c>
      <c r="AT130" s="135" t="s">
        <v>73</v>
      </c>
      <c r="AU130" s="135" t="s">
        <v>81</v>
      </c>
      <c r="AY130" s="128" t="s">
        <v>314</v>
      </c>
      <c r="BK130" s="136">
        <f>SUM(BK131:BK132)</f>
        <v>0</v>
      </c>
    </row>
    <row r="131" spans="2:65" s="1" customFormat="1" ht="24.2" customHeight="1">
      <c r="B131" s="28"/>
      <c r="C131" s="139" t="s">
        <v>81</v>
      </c>
      <c r="D131" s="139" t="s">
        <v>316</v>
      </c>
      <c r="E131" s="140" t="s">
        <v>861</v>
      </c>
      <c r="F131" s="141" t="s">
        <v>862</v>
      </c>
      <c r="G131" s="142" t="s">
        <v>376</v>
      </c>
      <c r="H131" s="143">
        <v>29.4</v>
      </c>
      <c r="I131" s="144"/>
      <c r="J131" s="145">
        <f>ROUND(I131*H131,2)</f>
        <v>0</v>
      </c>
      <c r="K131" s="146"/>
      <c r="L131" s="28"/>
      <c r="M131" s="147" t="s">
        <v>1</v>
      </c>
      <c r="N131" s="148" t="s">
        <v>40</v>
      </c>
      <c r="P131" s="149">
        <f>O131*H131</f>
        <v>0</v>
      </c>
      <c r="Q131" s="149">
        <v>3.2000000000000003E-4</v>
      </c>
      <c r="R131" s="149">
        <f>Q131*H131</f>
        <v>9.4079999999999997E-3</v>
      </c>
      <c r="S131" s="149">
        <v>0</v>
      </c>
      <c r="T131" s="150">
        <f>S131*H131</f>
        <v>0</v>
      </c>
      <c r="AR131" s="151" t="s">
        <v>378</v>
      </c>
      <c r="AT131" s="151" t="s">
        <v>316</v>
      </c>
      <c r="AU131" s="151" t="s">
        <v>86</v>
      </c>
      <c r="AY131" s="13" t="s">
        <v>314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86</v>
      </c>
      <c r="BK131" s="152">
        <f>ROUND(I131*H131,2)</f>
        <v>0</v>
      </c>
      <c r="BL131" s="13" t="s">
        <v>378</v>
      </c>
      <c r="BM131" s="151" t="s">
        <v>4476</v>
      </c>
    </row>
    <row r="132" spans="2:65" s="1" customFormat="1" ht="24.2" customHeight="1">
      <c r="B132" s="28"/>
      <c r="C132" s="139" t="s">
        <v>86</v>
      </c>
      <c r="D132" s="139" t="s">
        <v>316</v>
      </c>
      <c r="E132" s="140" t="s">
        <v>864</v>
      </c>
      <c r="F132" s="141" t="s">
        <v>865</v>
      </c>
      <c r="G132" s="142" t="s">
        <v>333</v>
      </c>
      <c r="H132" s="143">
        <v>8.9999999999999993E-3</v>
      </c>
      <c r="I132" s="144"/>
      <c r="J132" s="145">
        <f>ROUND(I132*H132,2)</f>
        <v>0</v>
      </c>
      <c r="K132" s="146"/>
      <c r="L132" s="28"/>
      <c r="M132" s="147" t="s">
        <v>1</v>
      </c>
      <c r="N132" s="148" t="s">
        <v>40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378</v>
      </c>
      <c r="AT132" s="151" t="s">
        <v>316</v>
      </c>
      <c r="AU132" s="151" t="s">
        <v>86</v>
      </c>
      <c r="AY132" s="13" t="s">
        <v>314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86</v>
      </c>
      <c r="BK132" s="152">
        <f>ROUND(I132*H132,2)</f>
        <v>0</v>
      </c>
      <c r="BL132" s="13" t="s">
        <v>378</v>
      </c>
      <c r="BM132" s="151" t="s">
        <v>4477</v>
      </c>
    </row>
    <row r="133" spans="2:65" s="11" customFormat="1" ht="22.9" customHeight="1">
      <c r="B133" s="127"/>
      <c r="D133" s="128" t="s">
        <v>73</v>
      </c>
      <c r="E133" s="137" t="s">
        <v>536</v>
      </c>
      <c r="F133" s="137" t="s">
        <v>537</v>
      </c>
      <c r="I133" s="130"/>
      <c r="J133" s="138">
        <f>BK133</f>
        <v>0</v>
      </c>
      <c r="L133" s="127"/>
      <c r="M133" s="132"/>
      <c r="P133" s="133">
        <f>SUM(P134:P147)</f>
        <v>0</v>
      </c>
      <c r="R133" s="133">
        <f>SUM(R134:R147)</f>
        <v>3.3443120000000008</v>
      </c>
      <c r="T133" s="134">
        <f>SUM(T134:T147)</f>
        <v>0</v>
      </c>
      <c r="AR133" s="128" t="s">
        <v>86</v>
      </c>
      <c r="AT133" s="135" t="s">
        <v>73</v>
      </c>
      <c r="AU133" s="135" t="s">
        <v>81</v>
      </c>
      <c r="AY133" s="128" t="s">
        <v>314</v>
      </c>
      <c r="BK133" s="136">
        <f>SUM(BK134:BK147)</f>
        <v>0</v>
      </c>
    </row>
    <row r="134" spans="2:65" s="1" customFormat="1" ht="24.2" customHeight="1">
      <c r="B134" s="28"/>
      <c r="C134" s="139" t="s">
        <v>90</v>
      </c>
      <c r="D134" s="139" t="s">
        <v>316</v>
      </c>
      <c r="E134" s="140" t="s">
        <v>885</v>
      </c>
      <c r="F134" s="141" t="s">
        <v>886</v>
      </c>
      <c r="G134" s="142" t="s">
        <v>376</v>
      </c>
      <c r="H134" s="143">
        <v>166.8</v>
      </c>
      <c r="I134" s="144"/>
      <c r="J134" s="145">
        <f t="shared" ref="J134:J147" si="0">ROUND(I134*H134,2)</f>
        <v>0</v>
      </c>
      <c r="K134" s="146"/>
      <c r="L134" s="28"/>
      <c r="M134" s="147" t="s">
        <v>1</v>
      </c>
      <c r="N134" s="148" t="s">
        <v>40</v>
      </c>
      <c r="P134" s="149">
        <f t="shared" ref="P134:P147" si="1">O134*H134</f>
        <v>0</v>
      </c>
      <c r="Q134" s="149">
        <v>2.1000000000000001E-4</v>
      </c>
      <c r="R134" s="149">
        <f t="shared" ref="R134:R147" si="2">Q134*H134</f>
        <v>3.5028000000000004E-2</v>
      </c>
      <c r="S134" s="149">
        <v>0</v>
      </c>
      <c r="T134" s="150">
        <f t="shared" ref="T134:T147" si="3">S134*H134</f>
        <v>0</v>
      </c>
      <c r="AR134" s="151" t="s">
        <v>378</v>
      </c>
      <c r="AT134" s="151" t="s">
        <v>316</v>
      </c>
      <c r="AU134" s="151" t="s">
        <v>86</v>
      </c>
      <c r="AY134" s="13" t="s">
        <v>314</v>
      </c>
      <c r="BE134" s="152">
        <f t="shared" ref="BE134:BE147" si="4">IF(N134="základná",J134,0)</f>
        <v>0</v>
      </c>
      <c r="BF134" s="152">
        <f t="shared" ref="BF134:BF147" si="5">IF(N134="znížená",J134,0)</f>
        <v>0</v>
      </c>
      <c r="BG134" s="152">
        <f t="shared" ref="BG134:BG147" si="6">IF(N134="zákl. prenesená",J134,0)</f>
        <v>0</v>
      </c>
      <c r="BH134" s="152">
        <f t="shared" ref="BH134:BH147" si="7">IF(N134="zníž. prenesená",J134,0)</f>
        <v>0</v>
      </c>
      <c r="BI134" s="152">
        <f t="shared" ref="BI134:BI147" si="8">IF(N134="nulová",J134,0)</f>
        <v>0</v>
      </c>
      <c r="BJ134" s="13" t="s">
        <v>86</v>
      </c>
      <c r="BK134" s="152">
        <f t="shared" ref="BK134:BK147" si="9">ROUND(I134*H134,2)</f>
        <v>0</v>
      </c>
      <c r="BL134" s="13" t="s">
        <v>378</v>
      </c>
      <c r="BM134" s="151" t="s">
        <v>4478</v>
      </c>
    </row>
    <row r="135" spans="2:65" s="1" customFormat="1" ht="37.9" customHeight="1">
      <c r="B135" s="28"/>
      <c r="C135" s="158" t="s">
        <v>95</v>
      </c>
      <c r="D135" s="158" t="s">
        <v>644</v>
      </c>
      <c r="E135" s="159" t="s">
        <v>888</v>
      </c>
      <c r="F135" s="160" t="s">
        <v>889</v>
      </c>
      <c r="G135" s="161" t="s">
        <v>376</v>
      </c>
      <c r="H135" s="162">
        <v>175.14</v>
      </c>
      <c r="I135" s="163"/>
      <c r="J135" s="164">
        <f t="shared" si="0"/>
        <v>0</v>
      </c>
      <c r="K135" s="165"/>
      <c r="L135" s="166"/>
      <c r="M135" s="167" t="s">
        <v>1</v>
      </c>
      <c r="N135" s="168" t="s">
        <v>40</v>
      </c>
      <c r="P135" s="149">
        <f t="shared" si="1"/>
        <v>0</v>
      </c>
      <c r="Q135" s="149">
        <v>1E-4</v>
      </c>
      <c r="R135" s="149">
        <f t="shared" si="2"/>
        <v>1.7513999999999998E-2</v>
      </c>
      <c r="S135" s="149">
        <v>0</v>
      </c>
      <c r="T135" s="150">
        <f t="shared" si="3"/>
        <v>0</v>
      </c>
      <c r="AR135" s="151" t="s">
        <v>442</v>
      </c>
      <c r="AT135" s="151" t="s">
        <v>644</v>
      </c>
      <c r="AU135" s="151" t="s">
        <v>86</v>
      </c>
      <c r="AY135" s="13" t="s">
        <v>314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86</v>
      </c>
      <c r="BK135" s="152">
        <f t="shared" si="9"/>
        <v>0</v>
      </c>
      <c r="BL135" s="13" t="s">
        <v>378</v>
      </c>
      <c r="BM135" s="151" t="s">
        <v>4479</v>
      </c>
    </row>
    <row r="136" spans="2:65" s="1" customFormat="1" ht="37.9" customHeight="1">
      <c r="B136" s="28"/>
      <c r="C136" s="158" t="s">
        <v>330</v>
      </c>
      <c r="D136" s="158" t="s">
        <v>644</v>
      </c>
      <c r="E136" s="159" t="s">
        <v>891</v>
      </c>
      <c r="F136" s="160" t="s">
        <v>892</v>
      </c>
      <c r="G136" s="161" t="s">
        <v>376</v>
      </c>
      <c r="H136" s="162">
        <v>175.14</v>
      </c>
      <c r="I136" s="163"/>
      <c r="J136" s="164">
        <f t="shared" si="0"/>
        <v>0</v>
      </c>
      <c r="K136" s="165"/>
      <c r="L136" s="166"/>
      <c r="M136" s="167" t="s">
        <v>1</v>
      </c>
      <c r="N136" s="168" t="s">
        <v>40</v>
      </c>
      <c r="P136" s="149">
        <f t="shared" si="1"/>
        <v>0</v>
      </c>
      <c r="Q136" s="149">
        <v>1E-4</v>
      </c>
      <c r="R136" s="149">
        <f t="shared" si="2"/>
        <v>1.7513999999999998E-2</v>
      </c>
      <c r="S136" s="149">
        <v>0</v>
      </c>
      <c r="T136" s="150">
        <f t="shared" si="3"/>
        <v>0</v>
      </c>
      <c r="AR136" s="151" t="s">
        <v>442</v>
      </c>
      <c r="AT136" s="151" t="s">
        <v>644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378</v>
      </c>
      <c r="BM136" s="151" t="s">
        <v>4480</v>
      </c>
    </row>
    <row r="137" spans="2:65" s="1" customFormat="1" ht="24.2" customHeight="1">
      <c r="B137" s="28"/>
      <c r="C137" s="158" t="s">
        <v>337</v>
      </c>
      <c r="D137" s="158" t="s">
        <v>644</v>
      </c>
      <c r="E137" s="159" t="s">
        <v>4481</v>
      </c>
      <c r="F137" s="160" t="s">
        <v>4482</v>
      </c>
      <c r="G137" s="161" t="s">
        <v>396</v>
      </c>
      <c r="H137" s="162">
        <v>4</v>
      </c>
      <c r="I137" s="163"/>
      <c r="J137" s="164">
        <f t="shared" si="0"/>
        <v>0</v>
      </c>
      <c r="K137" s="165"/>
      <c r="L137" s="166"/>
      <c r="M137" s="167" t="s">
        <v>1</v>
      </c>
      <c r="N137" s="168" t="s">
        <v>40</v>
      </c>
      <c r="P137" s="149">
        <f t="shared" si="1"/>
        <v>0</v>
      </c>
      <c r="Q137" s="149">
        <v>4.3999999999999997E-2</v>
      </c>
      <c r="R137" s="149">
        <f t="shared" si="2"/>
        <v>0.17599999999999999</v>
      </c>
      <c r="S137" s="149">
        <v>0</v>
      </c>
      <c r="T137" s="150">
        <f t="shared" si="3"/>
        <v>0</v>
      </c>
      <c r="AR137" s="151" t="s">
        <v>442</v>
      </c>
      <c r="AT137" s="151" t="s">
        <v>644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378</v>
      </c>
      <c r="BM137" s="151" t="s">
        <v>4483</v>
      </c>
    </row>
    <row r="138" spans="2:65" s="1" customFormat="1" ht="24.2" customHeight="1">
      <c r="B138" s="28"/>
      <c r="C138" s="158" t="s">
        <v>342</v>
      </c>
      <c r="D138" s="158" t="s">
        <v>644</v>
      </c>
      <c r="E138" s="159" t="s">
        <v>4484</v>
      </c>
      <c r="F138" s="160" t="s">
        <v>4485</v>
      </c>
      <c r="G138" s="161" t="s">
        <v>396</v>
      </c>
      <c r="H138" s="162">
        <v>12</v>
      </c>
      <c r="I138" s="163"/>
      <c r="J138" s="164">
        <f t="shared" si="0"/>
        <v>0</v>
      </c>
      <c r="K138" s="165"/>
      <c r="L138" s="166"/>
      <c r="M138" s="167" t="s">
        <v>1</v>
      </c>
      <c r="N138" s="168" t="s">
        <v>40</v>
      </c>
      <c r="P138" s="149">
        <f t="shared" si="1"/>
        <v>0</v>
      </c>
      <c r="Q138" s="149">
        <v>8.4000000000000005E-2</v>
      </c>
      <c r="R138" s="149">
        <f t="shared" si="2"/>
        <v>1.008</v>
      </c>
      <c r="S138" s="149">
        <v>0</v>
      </c>
      <c r="T138" s="150">
        <f t="shared" si="3"/>
        <v>0</v>
      </c>
      <c r="AR138" s="151" t="s">
        <v>442</v>
      </c>
      <c r="AT138" s="151" t="s">
        <v>644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378</v>
      </c>
      <c r="BM138" s="151" t="s">
        <v>4486</v>
      </c>
    </row>
    <row r="139" spans="2:65" s="1" customFormat="1" ht="24.2" customHeight="1">
      <c r="B139" s="28"/>
      <c r="C139" s="158" t="s">
        <v>346</v>
      </c>
      <c r="D139" s="158" t="s">
        <v>644</v>
      </c>
      <c r="E139" s="159" t="s">
        <v>4487</v>
      </c>
      <c r="F139" s="160" t="s">
        <v>895</v>
      </c>
      <c r="G139" s="161" t="s">
        <v>396</v>
      </c>
      <c r="H139" s="162">
        <v>11</v>
      </c>
      <c r="I139" s="163"/>
      <c r="J139" s="164">
        <f t="shared" si="0"/>
        <v>0</v>
      </c>
      <c r="K139" s="165"/>
      <c r="L139" s="166"/>
      <c r="M139" s="167" t="s">
        <v>1</v>
      </c>
      <c r="N139" s="168" t="s">
        <v>40</v>
      </c>
      <c r="P139" s="149">
        <f t="shared" si="1"/>
        <v>0</v>
      </c>
      <c r="Q139" s="149">
        <v>9.8000000000000004E-2</v>
      </c>
      <c r="R139" s="149">
        <f t="shared" si="2"/>
        <v>1.0780000000000001</v>
      </c>
      <c r="S139" s="149">
        <v>0</v>
      </c>
      <c r="T139" s="150">
        <f t="shared" si="3"/>
        <v>0</v>
      </c>
      <c r="AR139" s="151" t="s">
        <v>442</v>
      </c>
      <c r="AT139" s="151" t="s">
        <v>644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378</v>
      </c>
      <c r="BM139" s="151" t="s">
        <v>4488</v>
      </c>
    </row>
    <row r="140" spans="2:65" s="1" customFormat="1" ht="24.2" customHeight="1">
      <c r="B140" s="28"/>
      <c r="C140" s="158" t="s">
        <v>335</v>
      </c>
      <c r="D140" s="158" t="s">
        <v>644</v>
      </c>
      <c r="E140" s="159" t="s">
        <v>4489</v>
      </c>
      <c r="F140" s="160" t="s">
        <v>895</v>
      </c>
      <c r="G140" s="161" t="s">
        <v>396</v>
      </c>
      <c r="H140" s="162">
        <v>2</v>
      </c>
      <c r="I140" s="163"/>
      <c r="J140" s="164">
        <f t="shared" si="0"/>
        <v>0</v>
      </c>
      <c r="K140" s="165"/>
      <c r="L140" s="166"/>
      <c r="M140" s="167" t="s">
        <v>1</v>
      </c>
      <c r="N140" s="168" t="s">
        <v>40</v>
      </c>
      <c r="P140" s="149">
        <f t="shared" si="1"/>
        <v>0</v>
      </c>
      <c r="Q140" s="149">
        <v>9.8000000000000004E-2</v>
      </c>
      <c r="R140" s="149">
        <f t="shared" si="2"/>
        <v>0.19600000000000001</v>
      </c>
      <c r="S140" s="149">
        <v>0</v>
      </c>
      <c r="T140" s="150">
        <f t="shared" si="3"/>
        <v>0</v>
      </c>
      <c r="AR140" s="151" t="s">
        <v>442</v>
      </c>
      <c r="AT140" s="151" t="s">
        <v>644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378</v>
      </c>
      <c r="BM140" s="151" t="s">
        <v>4490</v>
      </c>
    </row>
    <row r="141" spans="2:65" s="1" customFormat="1" ht="21.75" customHeight="1">
      <c r="B141" s="28"/>
      <c r="C141" s="139" t="s">
        <v>353</v>
      </c>
      <c r="D141" s="139" t="s">
        <v>316</v>
      </c>
      <c r="E141" s="140" t="s">
        <v>4491</v>
      </c>
      <c r="F141" s="141" t="s">
        <v>4492</v>
      </c>
      <c r="G141" s="142" t="s">
        <v>376</v>
      </c>
      <c r="H141" s="143">
        <v>39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4.2000000000000002E-4</v>
      </c>
      <c r="R141" s="149">
        <f t="shared" si="2"/>
        <v>1.6380000000000002E-2</v>
      </c>
      <c r="S141" s="149">
        <v>0</v>
      </c>
      <c r="T141" s="150">
        <f t="shared" si="3"/>
        <v>0</v>
      </c>
      <c r="AR141" s="151" t="s">
        <v>378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378</v>
      </c>
      <c r="BM141" s="151" t="s">
        <v>4493</v>
      </c>
    </row>
    <row r="142" spans="2:65" s="1" customFormat="1" ht="44.25" customHeight="1">
      <c r="B142" s="28"/>
      <c r="C142" s="158" t="s">
        <v>357</v>
      </c>
      <c r="D142" s="158" t="s">
        <v>644</v>
      </c>
      <c r="E142" s="159" t="s">
        <v>4494</v>
      </c>
      <c r="F142" s="160" t="s">
        <v>4495</v>
      </c>
      <c r="G142" s="161" t="s">
        <v>396</v>
      </c>
      <c r="H142" s="162">
        <v>4</v>
      </c>
      <c r="I142" s="163"/>
      <c r="J142" s="164">
        <f t="shared" si="0"/>
        <v>0</v>
      </c>
      <c r="K142" s="165"/>
      <c r="L142" s="166"/>
      <c r="M142" s="167" t="s">
        <v>1</v>
      </c>
      <c r="N142" s="168" t="s">
        <v>40</v>
      </c>
      <c r="P142" s="149">
        <f t="shared" si="1"/>
        <v>0</v>
      </c>
      <c r="Q142" s="149">
        <v>0.1265</v>
      </c>
      <c r="R142" s="149">
        <f t="shared" si="2"/>
        <v>0.50600000000000001</v>
      </c>
      <c r="S142" s="149">
        <v>0</v>
      </c>
      <c r="T142" s="150">
        <f t="shared" si="3"/>
        <v>0</v>
      </c>
      <c r="AR142" s="151" t="s">
        <v>442</v>
      </c>
      <c r="AT142" s="151" t="s">
        <v>644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378</v>
      </c>
      <c r="BM142" s="151" t="s">
        <v>4496</v>
      </c>
    </row>
    <row r="143" spans="2:65" s="1" customFormat="1" ht="44.25" customHeight="1">
      <c r="B143" s="28"/>
      <c r="C143" s="158" t="s">
        <v>361</v>
      </c>
      <c r="D143" s="158" t="s">
        <v>644</v>
      </c>
      <c r="E143" s="159" t="s">
        <v>4497</v>
      </c>
      <c r="F143" s="160" t="s">
        <v>4498</v>
      </c>
      <c r="G143" s="161" t="s">
        <v>396</v>
      </c>
      <c r="H143" s="162">
        <v>2</v>
      </c>
      <c r="I143" s="163"/>
      <c r="J143" s="164">
        <f t="shared" si="0"/>
        <v>0</v>
      </c>
      <c r="K143" s="165"/>
      <c r="L143" s="166"/>
      <c r="M143" s="167" t="s">
        <v>1</v>
      </c>
      <c r="N143" s="168" t="s">
        <v>40</v>
      </c>
      <c r="P143" s="149">
        <f t="shared" si="1"/>
        <v>0</v>
      </c>
      <c r="Q143" s="149">
        <v>0.1265</v>
      </c>
      <c r="R143" s="149">
        <f t="shared" si="2"/>
        <v>0.253</v>
      </c>
      <c r="S143" s="149">
        <v>0</v>
      </c>
      <c r="T143" s="150">
        <f t="shared" si="3"/>
        <v>0</v>
      </c>
      <c r="AR143" s="151" t="s">
        <v>442</v>
      </c>
      <c r="AT143" s="151" t="s">
        <v>644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378</v>
      </c>
      <c r="BM143" s="151" t="s">
        <v>4499</v>
      </c>
    </row>
    <row r="144" spans="2:65" s="1" customFormat="1" ht="24.2" customHeight="1">
      <c r="B144" s="28"/>
      <c r="C144" s="139" t="s">
        <v>365</v>
      </c>
      <c r="D144" s="139" t="s">
        <v>316</v>
      </c>
      <c r="E144" s="140" t="s">
        <v>3255</v>
      </c>
      <c r="F144" s="141" t="s">
        <v>3256</v>
      </c>
      <c r="G144" s="142" t="s">
        <v>396</v>
      </c>
      <c r="H144" s="143">
        <v>18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2.5000000000000001E-4</v>
      </c>
      <c r="R144" s="149">
        <f t="shared" si="2"/>
        <v>4.5000000000000005E-3</v>
      </c>
      <c r="S144" s="149">
        <v>0</v>
      </c>
      <c r="T144" s="150">
        <f t="shared" si="3"/>
        <v>0</v>
      </c>
      <c r="AR144" s="151" t="s">
        <v>378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4500</v>
      </c>
    </row>
    <row r="145" spans="2:65" s="1" customFormat="1" ht="24.2" customHeight="1">
      <c r="B145" s="28"/>
      <c r="C145" s="139" t="s">
        <v>369</v>
      </c>
      <c r="D145" s="139" t="s">
        <v>316</v>
      </c>
      <c r="E145" s="140" t="s">
        <v>937</v>
      </c>
      <c r="F145" s="141" t="s">
        <v>938</v>
      </c>
      <c r="G145" s="142" t="s">
        <v>396</v>
      </c>
      <c r="H145" s="143">
        <v>11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2.5999999999999998E-4</v>
      </c>
      <c r="R145" s="149">
        <f t="shared" si="2"/>
        <v>2.8599999999999997E-3</v>
      </c>
      <c r="S145" s="149">
        <v>0</v>
      </c>
      <c r="T145" s="150">
        <f t="shared" si="3"/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4501</v>
      </c>
    </row>
    <row r="146" spans="2:65" s="1" customFormat="1" ht="24.2" customHeight="1">
      <c r="B146" s="28"/>
      <c r="C146" s="158" t="s">
        <v>373</v>
      </c>
      <c r="D146" s="158" t="s">
        <v>644</v>
      </c>
      <c r="E146" s="159" t="s">
        <v>946</v>
      </c>
      <c r="F146" s="160" t="s">
        <v>947</v>
      </c>
      <c r="G146" s="161" t="s">
        <v>376</v>
      </c>
      <c r="H146" s="162">
        <v>29.4</v>
      </c>
      <c r="I146" s="163"/>
      <c r="J146" s="164">
        <f t="shared" si="0"/>
        <v>0</v>
      </c>
      <c r="K146" s="165"/>
      <c r="L146" s="166"/>
      <c r="M146" s="167" t="s">
        <v>1</v>
      </c>
      <c r="N146" s="168" t="s">
        <v>40</v>
      </c>
      <c r="P146" s="149">
        <f t="shared" si="1"/>
        <v>0</v>
      </c>
      <c r="Q146" s="149">
        <v>1.14E-3</v>
      </c>
      <c r="R146" s="149">
        <f t="shared" si="2"/>
        <v>3.3515999999999997E-2</v>
      </c>
      <c r="S146" s="149">
        <v>0</v>
      </c>
      <c r="T146" s="150">
        <f t="shared" si="3"/>
        <v>0</v>
      </c>
      <c r="AR146" s="151" t="s">
        <v>442</v>
      </c>
      <c r="AT146" s="151" t="s">
        <v>644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4502</v>
      </c>
    </row>
    <row r="147" spans="2:65" s="1" customFormat="1" ht="24.2" customHeight="1">
      <c r="B147" s="28"/>
      <c r="C147" s="139" t="s">
        <v>378</v>
      </c>
      <c r="D147" s="139" t="s">
        <v>316</v>
      </c>
      <c r="E147" s="140" t="s">
        <v>949</v>
      </c>
      <c r="F147" s="141" t="s">
        <v>950</v>
      </c>
      <c r="G147" s="142" t="s">
        <v>333</v>
      </c>
      <c r="H147" s="143">
        <v>3.3439999999999999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4503</v>
      </c>
    </row>
    <row r="148" spans="2:65" s="11" customFormat="1" ht="22.9" customHeight="1">
      <c r="B148" s="127"/>
      <c r="D148" s="128" t="s">
        <v>73</v>
      </c>
      <c r="E148" s="137" t="s">
        <v>546</v>
      </c>
      <c r="F148" s="137" t="s">
        <v>547</v>
      </c>
      <c r="I148" s="130"/>
      <c r="J148" s="138">
        <f>BK148</f>
        <v>0</v>
      </c>
      <c r="L148" s="127"/>
      <c r="M148" s="132"/>
      <c r="P148" s="133">
        <f>SUM(P149:P154)</f>
        <v>0</v>
      </c>
      <c r="R148" s="133">
        <f>SUM(R149:R154)</f>
        <v>7.4897999999999992E-2</v>
      </c>
      <c r="T148" s="134">
        <f>SUM(T149:T154)</f>
        <v>0</v>
      </c>
      <c r="AR148" s="128" t="s">
        <v>86</v>
      </c>
      <c r="AT148" s="135" t="s">
        <v>73</v>
      </c>
      <c r="AU148" s="135" t="s">
        <v>81</v>
      </c>
      <c r="AY148" s="128" t="s">
        <v>314</v>
      </c>
      <c r="BK148" s="136">
        <f>SUM(BK149:BK154)</f>
        <v>0</v>
      </c>
    </row>
    <row r="149" spans="2:65" s="1" customFormat="1" ht="24.2" customHeight="1">
      <c r="B149" s="28"/>
      <c r="C149" s="139" t="s">
        <v>382</v>
      </c>
      <c r="D149" s="139" t="s">
        <v>316</v>
      </c>
      <c r="E149" s="140" t="s">
        <v>955</v>
      </c>
      <c r="F149" s="141" t="s">
        <v>956</v>
      </c>
      <c r="G149" s="142" t="s">
        <v>340</v>
      </c>
      <c r="H149" s="143">
        <v>52.92</v>
      </c>
      <c r="I149" s="144"/>
      <c r="J149" s="145">
        <f t="shared" ref="J149:J154" si="10">ROUND(I149*H149,2)</f>
        <v>0</v>
      </c>
      <c r="K149" s="146"/>
      <c r="L149" s="28"/>
      <c r="M149" s="147" t="s">
        <v>1</v>
      </c>
      <c r="N149" s="148" t="s">
        <v>40</v>
      </c>
      <c r="P149" s="149">
        <f t="shared" ref="P149:P154" si="11">O149*H149</f>
        <v>0</v>
      </c>
      <c r="Q149" s="149">
        <v>0</v>
      </c>
      <c r="R149" s="149">
        <f t="shared" ref="R149:R154" si="12">Q149*H149</f>
        <v>0</v>
      </c>
      <c r="S149" s="149">
        <v>0</v>
      </c>
      <c r="T149" s="150">
        <f t="shared" ref="T149:T154" si="13">S149*H149</f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ref="BE149:BE154" si="14">IF(N149="základná",J149,0)</f>
        <v>0</v>
      </c>
      <c r="BF149" s="152">
        <f t="shared" ref="BF149:BF154" si="15">IF(N149="znížená",J149,0)</f>
        <v>0</v>
      </c>
      <c r="BG149" s="152">
        <f t="shared" ref="BG149:BG154" si="16">IF(N149="zákl. prenesená",J149,0)</f>
        <v>0</v>
      </c>
      <c r="BH149" s="152">
        <f t="shared" ref="BH149:BH154" si="17">IF(N149="zníž. prenesená",J149,0)</f>
        <v>0</v>
      </c>
      <c r="BI149" s="152">
        <f t="shared" ref="BI149:BI154" si="18">IF(N149="nulová",J149,0)</f>
        <v>0</v>
      </c>
      <c r="BJ149" s="13" t="s">
        <v>86</v>
      </c>
      <c r="BK149" s="152">
        <f t="shared" ref="BK149:BK154" si="19">ROUND(I149*H149,2)</f>
        <v>0</v>
      </c>
      <c r="BL149" s="13" t="s">
        <v>378</v>
      </c>
      <c r="BM149" s="151" t="s">
        <v>4504</v>
      </c>
    </row>
    <row r="150" spans="2:65" s="1" customFormat="1" ht="24.2" customHeight="1">
      <c r="B150" s="28"/>
      <c r="C150" s="158" t="s">
        <v>386</v>
      </c>
      <c r="D150" s="158" t="s">
        <v>644</v>
      </c>
      <c r="E150" s="159" t="s">
        <v>958</v>
      </c>
      <c r="F150" s="160" t="s">
        <v>959</v>
      </c>
      <c r="G150" s="161" t="s">
        <v>340</v>
      </c>
      <c r="H150" s="162">
        <v>52.92</v>
      </c>
      <c r="I150" s="163"/>
      <c r="J150" s="164">
        <f t="shared" si="10"/>
        <v>0</v>
      </c>
      <c r="K150" s="165"/>
      <c r="L150" s="166"/>
      <c r="M150" s="167" t="s">
        <v>1</v>
      </c>
      <c r="N150" s="168" t="s">
        <v>40</v>
      </c>
      <c r="P150" s="149">
        <f t="shared" si="11"/>
        <v>0</v>
      </c>
      <c r="Q150" s="149">
        <v>1.4999999999999999E-4</v>
      </c>
      <c r="R150" s="149">
        <f t="shared" si="12"/>
        <v>7.9379999999999989E-3</v>
      </c>
      <c r="S150" s="149">
        <v>0</v>
      </c>
      <c r="T150" s="150">
        <f t="shared" si="13"/>
        <v>0</v>
      </c>
      <c r="AR150" s="151" t="s">
        <v>442</v>
      </c>
      <c r="AT150" s="151" t="s">
        <v>644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378</v>
      </c>
      <c r="BM150" s="151" t="s">
        <v>4505</v>
      </c>
    </row>
    <row r="151" spans="2:65" s="1" customFormat="1" ht="24.2" customHeight="1">
      <c r="B151" s="28"/>
      <c r="C151" s="139" t="s">
        <v>390</v>
      </c>
      <c r="D151" s="139" t="s">
        <v>316</v>
      </c>
      <c r="E151" s="140" t="s">
        <v>985</v>
      </c>
      <c r="F151" s="141" t="s">
        <v>986</v>
      </c>
      <c r="G151" s="142" t="s">
        <v>396</v>
      </c>
      <c r="H151" s="143">
        <v>17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378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378</v>
      </c>
      <c r="BM151" s="151" t="s">
        <v>4506</v>
      </c>
    </row>
    <row r="152" spans="2:65" s="1" customFormat="1" ht="16.5" customHeight="1">
      <c r="B152" s="28"/>
      <c r="C152" s="158" t="s">
        <v>7</v>
      </c>
      <c r="D152" s="158" t="s">
        <v>644</v>
      </c>
      <c r="E152" s="159" t="s">
        <v>4507</v>
      </c>
      <c r="F152" s="160" t="s">
        <v>4508</v>
      </c>
      <c r="G152" s="161" t="s">
        <v>396</v>
      </c>
      <c r="H152" s="162">
        <v>9</v>
      </c>
      <c r="I152" s="163"/>
      <c r="J152" s="164">
        <f t="shared" si="10"/>
        <v>0</v>
      </c>
      <c r="K152" s="165"/>
      <c r="L152" s="166"/>
      <c r="M152" s="167" t="s">
        <v>1</v>
      </c>
      <c r="N152" s="168" t="s">
        <v>40</v>
      </c>
      <c r="P152" s="149">
        <f t="shared" si="11"/>
        <v>0</v>
      </c>
      <c r="Q152" s="149">
        <v>3.5999999999999999E-3</v>
      </c>
      <c r="R152" s="149">
        <f t="shared" si="12"/>
        <v>3.2399999999999998E-2</v>
      </c>
      <c r="S152" s="149">
        <v>0</v>
      </c>
      <c r="T152" s="150">
        <f t="shared" si="13"/>
        <v>0</v>
      </c>
      <c r="AR152" s="151" t="s">
        <v>442</v>
      </c>
      <c r="AT152" s="151" t="s">
        <v>644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4509</v>
      </c>
    </row>
    <row r="153" spans="2:65" s="1" customFormat="1" ht="16.5" customHeight="1">
      <c r="B153" s="28"/>
      <c r="C153" s="158" t="s">
        <v>398</v>
      </c>
      <c r="D153" s="158" t="s">
        <v>644</v>
      </c>
      <c r="E153" s="159" t="s">
        <v>991</v>
      </c>
      <c r="F153" s="160" t="s">
        <v>992</v>
      </c>
      <c r="G153" s="161" t="s">
        <v>396</v>
      </c>
      <c r="H153" s="162">
        <v>8</v>
      </c>
      <c r="I153" s="163"/>
      <c r="J153" s="164">
        <f t="shared" si="10"/>
        <v>0</v>
      </c>
      <c r="K153" s="165"/>
      <c r="L153" s="166"/>
      <c r="M153" s="167" t="s">
        <v>1</v>
      </c>
      <c r="N153" s="168" t="s">
        <v>40</v>
      </c>
      <c r="P153" s="149">
        <f t="shared" si="11"/>
        <v>0</v>
      </c>
      <c r="Q153" s="149">
        <v>4.3200000000000001E-3</v>
      </c>
      <c r="R153" s="149">
        <f t="shared" si="12"/>
        <v>3.456E-2</v>
      </c>
      <c r="S153" s="149">
        <v>0</v>
      </c>
      <c r="T153" s="150">
        <f t="shared" si="13"/>
        <v>0</v>
      </c>
      <c r="AR153" s="151" t="s">
        <v>442</v>
      </c>
      <c r="AT153" s="151" t="s">
        <v>644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4510</v>
      </c>
    </row>
    <row r="154" spans="2:65" s="1" customFormat="1" ht="24.2" customHeight="1">
      <c r="B154" s="28"/>
      <c r="C154" s="139" t="s">
        <v>402</v>
      </c>
      <c r="D154" s="139" t="s">
        <v>316</v>
      </c>
      <c r="E154" s="140" t="s">
        <v>1003</v>
      </c>
      <c r="F154" s="141" t="s">
        <v>1004</v>
      </c>
      <c r="G154" s="142" t="s">
        <v>333</v>
      </c>
      <c r="H154" s="143">
        <v>7.4999999999999997E-2</v>
      </c>
      <c r="I154" s="144"/>
      <c r="J154" s="145">
        <f t="shared" si="10"/>
        <v>0</v>
      </c>
      <c r="K154" s="146"/>
      <c r="L154" s="28"/>
      <c r="M154" s="153" t="s">
        <v>1</v>
      </c>
      <c r="N154" s="154" t="s">
        <v>40</v>
      </c>
      <c r="O154" s="155"/>
      <c r="P154" s="156">
        <f t="shared" si="11"/>
        <v>0</v>
      </c>
      <c r="Q154" s="156">
        <v>0</v>
      </c>
      <c r="R154" s="156">
        <f t="shared" si="12"/>
        <v>0</v>
      </c>
      <c r="S154" s="156">
        <v>0</v>
      </c>
      <c r="T154" s="157">
        <f t="shared" si="1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4511</v>
      </c>
    </row>
    <row r="155" spans="2:65" s="1" customFormat="1" ht="6.95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sheetProtection algorithmName="SHA-512" hashValue="/pehD1BSUBQ0M3qaGY73IUiaprssceOCh4gLZUX1Qrg59edwzOwyH8qoZzBoZcO+2eDRRxrN/ZqU6vDNxqMNZw==" saltValue="zmK5zSDv/jSVhtIi2GM4ED0KBrSlCUg9jRX5HncacJCQGIBO0dFPFjpGoPND34IxdTR+IaslpHoZIrgmtKjW4A==" spinCount="100000" sheet="1" objects="1" scenarios="1" formatColumns="0" formatRows="0" autoFilter="0"/>
  <autoFilter ref="C127:K154" xr:uid="{00000000-0009-0000-0000-000032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2:BM22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241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4267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4512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ROUND(J139,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ROUND((SUM(BE139:BE222)),  2)</f>
        <v>0</v>
      </c>
      <c r="G37" s="96"/>
      <c r="H37" s="96"/>
      <c r="I37" s="97">
        <v>0.2</v>
      </c>
      <c r="J37" s="95">
        <f>ROUND(((SUM(BE139:BE222))*I37),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ROUND((SUM(BF139:BF222)),  2)</f>
        <v>0</v>
      </c>
      <c r="G38" s="96"/>
      <c r="H38" s="96"/>
      <c r="I38" s="97">
        <v>0.2</v>
      </c>
      <c r="J38" s="95">
        <f>ROUND(((SUM(BF139:BF222))*I38),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ROUND((SUM(BG139:BG222)),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ROUND((SUM(BH139:BH222)),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ROUND((SUM(BI139:BI222)),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4267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SO.106_ASR5 - Ostatné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J139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J140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J141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J144</f>
        <v>0</v>
      </c>
      <c r="L103" s="114"/>
    </row>
    <row r="104" spans="2:47" s="9" customFormat="1" ht="19.899999999999999" hidden="1" customHeight="1">
      <c r="B104" s="114"/>
      <c r="D104" s="115" t="s">
        <v>578</v>
      </c>
      <c r="E104" s="116"/>
      <c r="F104" s="116"/>
      <c r="G104" s="116"/>
      <c r="H104" s="116"/>
      <c r="I104" s="116"/>
      <c r="J104" s="117">
        <f>J147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J149</f>
        <v>0</v>
      </c>
      <c r="L105" s="114"/>
    </row>
    <row r="106" spans="2:47" s="9" customFormat="1" ht="19.899999999999999" hidden="1" customHeight="1">
      <c r="B106" s="114"/>
      <c r="D106" s="115" t="s">
        <v>290</v>
      </c>
      <c r="E106" s="116"/>
      <c r="F106" s="116"/>
      <c r="G106" s="116"/>
      <c r="H106" s="116"/>
      <c r="I106" s="116"/>
      <c r="J106" s="117">
        <f>J163</f>
        <v>0</v>
      </c>
      <c r="L106" s="114"/>
    </row>
    <row r="107" spans="2:47" s="9" customFormat="1" ht="19.899999999999999" hidden="1" customHeight="1">
      <c r="B107" s="114"/>
      <c r="D107" s="115" t="s">
        <v>291</v>
      </c>
      <c r="E107" s="116"/>
      <c r="F107" s="116"/>
      <c r="G107" s="116"/>
      <c r="H107" s="116"/>
      <c r="I107" s="116"/>
      <c r="J107" s="117">
        <f>J172</f>
        <v>0</v>
      </c>
      <c r="L107" s="114"/>
    </row>
    <row r="108" spans="2:47" s="8" customFormat="1" ht="24.95" hidden="1" customHeight="1">
      <c r="B108" s="110"/>
      <c r="D108" s="111" t="s">
        <v>292</v>
      </c>
      <c r="E108" s="112"/>
      <c r="F108" s="112"/>
      <c r="G108" s="112"/>
      <c r="H108" s="112"/>
      <c r="I108" s="112"/>
      <c r="J108" s="113">
        <f>J174</f>
        <v>0</v>
      </c>
      <c r="L108" s="110"/>
    </row>
    <row r="109" spans="2:47" s="9" customFormat="1" ht="19.899999999999999" hidden="1" customHeight="1">
      <c r="B109" s="114"/>
      <c r="D109" s="115" t="s">
        <v>297</v>
      </c>
      <c r="E109" s="116"/>
      <c r="F109" s="116"/>
      <c r="G109" s="116"/>
      <c r="H109" s="116"/>
      <c r="I109" s="116"/>
      <c r="J109" s="117">
        <f>J175</f>
        <v>0</v>
      </c>
      <c r="L109" s="114"/>
    </row>
    <row r="110" spans="2:47" s="9" customFormat="1" ht="19.899999999999999" hidden="1" customHeight="1">
      <c r="B110" s="114"/>
      <c r="D110" s="115" t="s">
        <v>298</v>
      </c>
      <c r="E110" s="116"/>
      <c r="F110" s="116"/>
      <c r="G110" s="116"/>
      <c r="H110" s="116"/>
      <c r="I110" s="116"/>
      <c r="J110" s="117">
        <f>J189</f>
        <v>0</v>
      </c>
      <c r="L110" s="114"/>
    </row>
    <row r="111" spans="2:47" s="9" customFormat="1" ht="19.899999999999999" hidden="1" customHeight="1">
      <c r="B111" s="114"/>
      <c r="D111" s="115" t="s">
        <v>4513</v>
      </c>
      <c r="E111" s="116"/>
      <c r="F111" s="116"/>
      <c r="G111" s="116"/>
      <c r="H111" s="116"/>
      <c r="I111" s="116"/>
      <c r="J111" s="117">
        <f>J202</f>
        <v>0</v>
      </c>
      <c r="L111" s="114"/>
    </row>
    <row r="112" spans="2:47" s="9" customFormat="1" ht="19.899999999999999" hidden="1" customHeight="1">
      <c r="B112" s="114"/>
      <c r="D112" s="115" t="s">
        <v>4514</v>
      </c>
      <c r="E112" s="116"/>
      <c r="F112" s="116"/>
      <c r="G112" s="116"/>
      <c r="H112" s="116"/>
      <c r="I112" s="116"/>
      <c r="J112" s="117">
        <f>J206</f>
        <v>0</v>
      </c>
      <c r="L112" s="114"/>
    </row>
    <row r="113" spans="2:12" s="9" customFormat="1" ht="19.899999999999999" hidden="1" customHeight="1">
      <c r="B113" s="114"/>
      <c r="D113" s="115" t="s">
        <v>1222</v>
      </c>
      <c r="E113" s="116"/>
      <c r="F113" s="116"/>
      <c r="G113" s="116"/>
      <c r="H113" s="116"/>
      <c r="I113" s="116"/>
      <c r="J113" s="117">
        <f>J212</f>
        <v>0</v>
      </c>
      <c r="L113" s="114"/>
    </row>
    <row r="114" spans="2:12" s="9" customFormat="1" ht="19.899999999999999" hidden="1" customHeight="1">
      <c r="B114" s="114"/>
      <c r="D114" s="115" t="s">
        <v>1007</v>
      </c>
      <c r="E114" s="116"/>
      <c r="F114" s="116"/>
      <c r="G114" s="116"/>
      <c r="H114" s="116"/>
      <c r="I114" s="116"/>
      <c r="J114" s="117">
        <f>J215</f>
        <v>0</v>
      </c>
      <c r="L114" s="114"/>
    </row>
    <row r="115" spans="2:12" s="9" customFormat="1" ht="19.899999999999999" hidden="1" customHeight="1">
      <c r="B115" s="114"/>
      <c r="D115" s="115" t="s">
        <v>1224</v>
      </c>
      <c r="E115" s="116"/>
      <c r="F115" s="116"/>
      <c r="G115" s="116"/>
      <c r="H115" s="116"/>
      <c r="I115" s="116"/>
      <c r="J115" s="117">
        <f>J219</f>
        <v>0</v>
      </c>
      <c r="L115" s="114"/>
    </row>
    <row r="116" spans="2:12" s="1" customFormat="1" ht="21.75" hidden="1" customHeight="1">
      <c r="B116" s="28"/>
      <c r="L116" s="28"/>
    </row>
    <row r="117" spans="2:12" s="1" customFormat="1" ht="6.95" hidden="1" customHeight="1"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28"/>
    </row>
    <row r="118" spans="2:12" hidden="1"/>
    <row r="119" spans="2:12" hidden="1"/>
    <row r="120" spans="2:12" hidden="1"/>
    <row r="121" spans="2:12" s="1" customFormat="1" ht="6.95" customHeight="1">
      <c r="B121" s="45"/>
      <c r="C121" s="46"/>
      <c r="D121" s="46"/>
      <c r="E121" s="46"/>
      <c r="F121" s="46"/>
      <c r="G121" s="46"/>
      <c r="H121" s="46"/>
      <c r="I121" s="46"/>
      <c r="J121" s="46"/>
      <c r="K121" s="46"/>
      <c r="L121" s="28"/>
    </row>
    <row r="122" spans="2:12" s="1" customFormat="1" ht="24.95" customHeight="1">
      <c r="B122" s="28"/>
      <c r="C122" s="17" t="s">
        <v>300</v>
      </c>
      <c r="L122" s="28"/>
    </row>
    <row r="123" spans="2:12" s="1" customFormat="1" ht="6.95" customHeight="1">
      <c r="B123" s="28"/>
      <c r="L123" s="28"/>
    </row>
    <row r="124" spans="2:12" s="1" customFormat="1" ht="12" customHeight="1">
      <c r="B124" s="28"/>
      <c r="C124" s="23" t="s">
        <v>15</v>
      </c>
      <c r="L124" s="28"/>
    </row>
    <row r="125" spans="2:12" s="1" customFormat="1" ht="16.5" customHeight="1">
      <c r="B125" s="28"/>
      <c r="E125" s="301" t="str">
        <f>E7</f>
        <v>Rozšírenie kapacít MŠ Oštepová 1, Košice</v>
      </c>
      <c r="F125" s="302"/>
      <c r="G125" s="302"/>
      <c r="H125" s="302"/>
      <c r="L125" s="28"/>
    </row>
    <row r="126" spans="2:12" ht="12" customHeight="1">
      <c r="B126" s="16"/>
      <c r="C126" s="23" t="s">
        <v>277</v>
      </c>
      <c r="L126" s="16"/>
    </row>
    <row r="127" spans="2:12" ht="16.5" customHeight="1">
      <c r="B127" s="16"/>
      <c r="E127" s="301" t="s">
        <v>278</v>
      </c>
      <c r="F127" s="265"/>
      <c r="G127" s="265"/>
      <c r="H127" s="265"/>
      <c r="L127" s="16"/>
    </row>
    <row r="128" spans="2:12" ht="12" customHeight="1">
      <c r="B128" s="16"/>
      <c r="C128" s="23" t="s">
        <v>279</v>
      </c>
      <c r="L128" s="16"/>
    </row>
    <row r="129" spans="2:65" s="1" customFormat="1" ht="16.5" customHeight="1">
      <c r="B129" s="28"/>
      <c r="E129" s="271" t="s">
        <v>4267</v>
      </c>
      <c r="F129" s="303"/>
      <c r="G129" s="303"/>
      <c r="H129" s="303"/>
      <c r="L129" s="28"/>
    </row>
    <row r="130" spans="2:65" s="1" customFormat="1" ht="12" customHeight="1">
      <c r="B130" s="28"/>
      <c r="C130" s="23" t="s">
        <v>281</v>
      </c>
      <c r="L130" s="28"/>
    </row>
    <row r="131" spans="2:65" s="1" customFormat="1" ht="16.5" customHeight="1">
      <c r="B131" s="28"/>
      <c r="E131" s="289" t="str">
        <f>E13</f>
        <v>SO.106_ASR5 - Ostatné</v>
      </c>
      <c r="F131" s="303"/>
      <c r="G131" s="303"/>
      <c r="H131" s="303"/>
      <c r="L131" s="28"/>
    </row>
    <row r="132" spans="2:65" s="1" customFormat="1" ht="6.95" customHeight="1">
      <c r="B132" s="28"/>
      <c r="L132" s="28"/>
    </row>
    <row r="133" spans="2:65" s="1" customFormat="1" ht="12" customHeight="1">
      <c r="B133" s="28"/>
      <c r="C133" s="23" t="s">
        <v>19</v>
      </c>
      <c r="F133" s="21" t="str">
        <f>F16</f>
        <v>Oštepová 1, Košice</v>
      </c>
      <c r="I133" s="23" t="s">
        <v>21</v>
      </c>
      <c r="J133" s="51" t="str">
        <f>IF(J16="","",J16)</f>
        <v>15. 6. 2022</v>
      </c>
      <c r="L133" s="28"/>
    </row>
    <row r="134" spans="2:65" s="1" customFormat="1" ht="6.95" customHeight="1">
      <c r="B134" s="28"/>
      <c r="L134" s="28"/>
    </row>
    <row r="135" spans="2:65" s="1" customFormat="1" ht="15.2" customHeight="1">
      <c r="B135" s="28"/>
      <c r="C135" s="23" t="s">
        <v>23</v>
      </c>
      <c r="F135" s="21" t="str">
        <f>E19</f>
        <v>Mesto Košice</v>
      </c>
      <c r="I135" s="23" t="s">
        <v>29</v>
      </c>
      <c r="J135" s="26" t="str">
        <f>E25</f>
        <v xml:space="preserve"> </v>
      </c>
      <c r="L135" s="28"/>
    </row>
    <row r="136" spans="2:65" s="1" customFormat="1" ht="15.2" customHeight="1">
      <c r="B136" s="28"/>
      <c r="C136" s="23" t="s">
        <v>27</v>
      </c>
      <c r="F136" s="21" t="str">
        <f>IF(E22="","",E22)</f>
        <v>Vyplň údaj</v>
      </c>
      <c r="I136" s="23" t="s">
        <v>32</v>
      </c>
      <c r="J136" s="26" t="str">
        <f>E28</f>
        <v xml:space="preserve"> </v>
      </c>
      <c r="L136" s="28"/>
    </row>
    <row r="137" spans="2:65" s="1" customFormat="1" ht="10.35" customHeight="1">
      <c r="B137" s="28"/>
      <c r="L137" s="28"/>
    </row>
    <row r="138" spans="2:65" s="10" customFormat="1" ht="29.25" customHeight="1">
      <c r="B138" s="118"/>
      <c r="C138" s="119" t="s">
        <v>301</v>
      </c>
      <c r="D138" s="120" t="s">
        <v>59</v>
      </c>
      <c r="E138" s="120" t="s">
        <v>55</v>
      </c>
      <c r="F138" s="120" t="s">
        <v>56</v>
      </c>
      <c r="G138" s="120" t="s">
        <v>302</v>
      </c>
      <c r="H138" s="120" t="s">
        <v>303</v>
      </c>
      <c r="I138" s="120" t="s">
        <v>304</v>
      </c>
      <c r="J138" s="121" t="s">
        <v>285</v>
      </c>
      <c r="K138" s="122" t="s">
        <v>305</v>
      </c>
      <c r="L138" s="118"/>
      <c r="M138" s="58" t="s">
        <v>1</v>
      </c>
      <c r="N138" s="59" t="s">
        <v>38</v>
      </c>
      <c r="O138" s="59" t="s">
        <v>306</v>
      </c>
      <c r="P138" s="59" t="s">
        <v>307</v>
      </c>
      <c r="Q138" s="59" t="s">
        <v>308</v>
      </c>
      <c r="R138" s="59" t="s">
        <v>309</v>
      </c>
      <c r="S138" s="59" t="s">
        <v>310</v>
      </c>
      <c r="T138" s="60" t="s">
        <v>311</v>
      </c>
    </row>
    <row r="139" spans="2:65" s="1" customFormat="1" ht="22.9" customHeight="1">
      <c r="B139" s="28"/>
      <c r="C139" s="63" t="s">
        <v>286</v>
      </c>
      <c r="J139" s="123">
        <f>BK139</f>
        <v>0</v>
      </c>
      <c r="L139" s="28"/>
      <c r="M139" s="61"/>
      <c r="N139" s="52"/>
      <c r="O139" s="52"/>
      <c r="P139" s="124">
        <f>P140+P174</f>
        <v>0</v>
      </c>
      <c r="Q139" s="52"/>
      <c r="R139" s="124">
        <f>R140+R174</f>
        <v>29.490129238399998</v>
      </c>
      <c r="S139" s="52"/>
      <c r="T139" s="125">
        <f>T140+T174</f>
        <v>0</v>
      </c>
      <c r="AT139" s="13" t="s">
        <v>73</v>
      </c>
      <c r="AU139" s="13" t="s">
        <v>287</v>
      </c>
      <c r="BK139" s="126">
        <f>BK140+BK174</f>
        <v>0</v>
      </c>
    </row>
    <row r="140" spans="2:65" s="11" customFormat="1" ht="25.9" customHeight="1">
      <c r="B140" s="127"/>
      <c r="D140" s="128" t="s">
        <v>73</v>
      </c>
      <c r="E140" s="129" t="s">
        <v>312</v>
      </c>
      <c r="F140" s="129" t="s">
        <v>313</v>
      </c>
      <c r="I140" s="130"/>
      <c r="J140" s="131">
        <f>BK140</f>
        <v>0</v>
      </c>
      <c r="L140" s="127"/>
      <c r="M140" s="132"/>
      <c r="P140" s="133">
        <f>P141+P144+P147+P149+P163+P172</f>
        <v>0</v>
      </c>
      <c r="R140" s="133">
        <f>R141+R144+R147+R149+R163+R172</f>
        <v>28.273690331999997</v>
      </c>
      <c r="T140" s="134">
        <f>T141+T144+T147+T149+T163+T172</f>
        <v>0</v>
      </c>
      <c r="AR140" s="128" t="s">
        <v>81</v>
      </c>
      <c r="AT140" s="135" t="s">
        <v>73</v>
      </c>
      <c r="AU140" s="135" t="s">
        <v>74</v>
      </c>
      <c r="AY140" s="128" t="s">
        <v>314</v>
      </c>
      <c r="BK140" s="136">
        <f>BK141+BK144+BK147+BK149+BK163+BK172</f>
        <v>0</v>
      </c>
    </row>
    <row r="141" spans="2:65" s="11" customFormat="1" ht="22.9" customHeight="1">
      <c r="B141" s="127"/>
      <c r="D141" s="128" t="s">
        <v>73</v>
      </c>
      <c r="E141" s="137" t="s">
        <v>81</v>
      </c>
      <c r="F141" s="137" t="s">
        <v>315</v>
      </c>
      <c r="I141" s="130"/>
      <c r="J141" s="138">
        <f>BK141</f>
        <v>0</v>
      </c>
      <c r="L141" s="127"/>
      <c r="M141" s="132"/>
      <c r="P141" s="133">
        <f>SUM(P142:P143)</f>
        <v>0</v>
      </c>
      <c r="R141" s="133">
        <f>SUM(R142:R143)</f>
        <v>0</v>
      </c>
      <c r="T141" s="134">
        <f>SUM(T142:T143)</f>
        <v>0</v>
      </c>
      <c r="AR141" s="128" t="s">
        <v>81</v>
      </c>
      <c r="AT141" s="135" t="s">
        <v>73</v>
      </c>
      <c r="AU141" s="135" t="s">
        <v>81</v>
      </c>
      <c r="AY141" s="128" t="s">
        <v>314</v>
      </c>
      <c r="BK141" s="136">
        <f>SUM(BK142:BK143)</f>
        <v>0</v>
      </c>
    </row>
    <row r="142" spans="2:65" s="1" customFormat="1" ht="24.2" customHeight="1">
      <c r="B142" s="28"/>
      <c r="C142" s="139" t="s">
        <v>81</v>
      </c>
      <c r="D142" s="139" t="s">
        <v>316</v>
      </c>
      <c r="E142" s="140" t="s">
        <v>1226</v>
      </c>
      <c r="F142" s="141" t="s">
        <v>1227</v>
      </c>
      <c r="G142" s="142" t="s">
        <v>319</v>
      </c>
      <c r="H142" s="143">
        <v>3.02</v>
      </c>
      <c r="I142" s="144"/>
      <c r="J142" s="145">
        <f>ROUND(I142*H142,2)</f>
        <v>0</v>
      </c>
      <c r="K142" s="146"/>
      <c r="L142" s="28"/>
      <c r="M142" s="147" t="s">
        <v>1</v>
      </c>
      <c r="N142" s="148" t="s">
        <v>40</v>
      </c>
      <c r="P142" s="149">
        <f>O142*H142</f>
        <v>0</v>
      </c>
      <c r="Q142" s="149">
        <v>0</v>
      </c>
      <c r="R142" s="149">
        <f>Q142*H142</f>
        <v>0</v>
      </c>
      <c r="S142" s="149">
        <v>0</v>
      </c>
      <c r="T142" s="150">
        <f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4515</v>
      </c>
    </row>
    <row r="143" spans="2:65" s="1" customFormat="1" ht="24.2" customHeight="1">
      <c r="B143" s="28"/>
      <c r="C143" s="139" t="s">
        <v>86</v>
      </c>
      <c r="D143" s="139" t="s">
        <v>316</v>
      </c>
      <c r="E143" s="140" t="s">
        <v>1229</v>
      </c>
      <c r="F143" s="141" t="s">
        <v>1230</v>
      </c>
      <c r="G143" s="142" t="s">
        <v>319</v>
      </c>
      <c r="H143" s="143">
        <v>2.7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4516</v>
      </c>
    </row>
    <row r="144" spans="2:65" s="11" customFormat="1" ht="22.9" customHeight="1">
      <c r="B144" s="127"/>
      <c r="D144" s="128" t="s">
        <v>73</v>
      </c>
      <c r="E144" s="137" t="s">
        <v>86</v>
      </c>
      <c r="F144" s="137" t="s">
        <v>1232</v>
      </c>
      <c r="I144" s="130"/>
      <c r="J144" s="138">
        <f>BK144</f>
        <v>0</v>
      </c>
      <c r="L144" s="127"/>
      <c r="M144" s="132"/>
      <c r="P144" s="133">
        <f>SUM(P145:P146)</f>
        <v>0</v>
      </c>
      <c r="R144" s="133">
        <f>SUM(R145:R146)</f>
        <v>1.0137E-2</v>
      </c>
      <c r="T144" s="134">
        <f>SUM(T145:T146)</f>
        <v>0</v>
      </c>
      <c r="AR144" s="128" t="s">
        <v>81</v>
      </c>
      <c r="AT144" s="135" t="s">
        <v>73</v>
      </c>
      <c r="AU144" s="135" t="s">
        <v>81</v>
      </c>
      <c r="AY144" s="128" t="s">
        <v>314</v>
      </c>
      <c r="BK144" s="136">
        <f>SUM(BK145:BK146)</f>
        <v>0</v>
      </c>
    </row>
    <row r="145" spans="2:65" s="1" customFormat="1" ht="24.2" customHeight="1">
      <c r="B145" s="28"/>
      <c r="C145" s="139" t="s">
        <v>90</v>
      </c>
      <c r="D145" s="139" t="s">
        <v>316</v>
      </c>
      <c r="E145" s="140" t="s">
        <v>1236</v>
      </c>
      <c r="F145" s="141" t="s">
        <v>1237</v>
      </c>
      <c r="G145" s="142" t="s">
        <v>340</v>
      </c>
      <c r="H145" s="143">
        <v>30.17</v>
      </c>
      <c r="I145" s="144"/>
      <c r="J145" s="145">
        <f>ROUND(I145*H145,2)</f>
        <v>0</v>
      </c>
      <c r="K145" s="146"/>
      <c r="L145" s="28"/>
      <c r="M145" s="147" t="s">
        <v>1</v>
      </c>
      <c r="N145" s="148" t="s">
        <v>40</v>
      </c>
      <c r="P145" s="149">
        <f>O145*H145</f>
        <v>0</v>
      </c>
      <c r="Q145" s="149">
        <v>3.0000000000000001E-5</v>
      </c>
      <c r="R145" s="149">
        <f>Q145*H145</f>
        <v>9.0510000000000005E-4</v>
      </c>
      <c r="S145" s="149">
        <v>0</v>
      </c>
      <c r="T145" s="150">
        <f>S145*H145</f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3" t="s">
        <v>86</v>
      </c>
      <c r="BK145" s="152">
        <f>ROUND(I145*H145,2)</f>
        <v>0</v>
      </c>
      <c r="BL145" s="13" t="s">
        <v>95</v>
      </c>
      <c r="BM145" s="151" t="s">
        <v>4517</v>
      </c>
    </row>
    <row r="146" spans="2:65" s="1" customFormat="1" ht="16.5" customHeight="1">
      <c r="B146" s="28"/>
      <c r="C146" s="158" t="s">
        <v>95</v>
      </c>
      <c r="D146" s="158" t="s">
        <v>644</v>
      </c>
      <c r="E146" s="159" t="s">
        <v>1239</v>
      </c>
      <c r="F146" s="160" t="s">
        <v>1240</v>
      </c>
      <c r="G146" s="161" t="s">
        <v>340</v>
      </c>
      <c r="H146" s="162">
        <v>30.773</v>
      </c>
      <c r="I146" s="163"/>
      <c r="J146" s="164">
        <f>ROUND(I146*H146,2)</f>
        <v>0</v>
      </c>
      <c r="K146" s="165"/>
      <c r="L146" s="166"/>
      <c r="M146" s="167" t="s">
        <v>1</v>
      </c>
      <c r="N146" s="168" t="s">
        <v>40</v>
      </c>
      <c r="P146" s="149">
        <f>O146*H146</f>
        <v>0</v>
      </c>
      <c r="Q146" s="149">
        <v>2.9999999999999997E-4</v>
      </c>
      <c r="R146" s="149">
        <f>Q146*H146</f>
        <v>9.2318999999999995E-3</v>
      </c>
      <c r="S146" s="149">
        <v>0</v>
      </c>
      <c r="T146" s="150">
        <f>S146*H146</f>
        <v>0</v>
      </c>
      <c r="AR146" s="151" t="s">
        <v>346</v>
      </c>
      <c r="AT146" s="151" t="s">
        <v>644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4518</v>
      </c>
    </row>
    <row r="147" spans="2:65" s="11" customFormat="1" ht="22.9" customHeight="1">
      <c r="B147" s="127"/>
      <c r="D147" s="128" t="s">
        <v>73</v>
      </c>
      <c r="E147" s="137" t="s">
        <v>90</v>
      </c>
      <c r="F147" s="137" t="s">
        <v>582</v>
      </c>
      <c r="I147" s="130"/>
      <c r="J147" s="138">
        <f>BK147</f>
        <v>0</v>
      </c>
      <c r="L147" s="127"/>
      <c r="M147" s="132"/>
      <c r="P147" s="133">
        <f>P148</f>
        <v>0</v>
      </c>
      <c r="R147" s="133">
        <f>R148</f>
        <v>1.5900000000000001E-2</v>
      </c>
      <c r="T147" s="134">
        <f>T148</f>
        <v>0</v>
      </c>
      <c r="AR147" s="128" t="s">
        <v>81</v>
      </c>
      <c r="AT147" s="135" t="s">
        <v>73</v>
      </c>
      <c r="AU147" s="135" t="s">
        <v>81</v>
      </c>
      <c r="AY147" s="128" t="s">
        <v>314</v>
      </c>
      <c r="BK147" s="136">
        <f>BK148</f>
        <v>0</v>
      </c>
    </row>
    <row r="148" spans="2:65" s="1" customFormat="1" ht="24.2" customHeight="1">
      <c r="B148" s="28"/>
      <c r="C148" s="139" t="s">
        <v>330</v>
      </c>
      <c r="D148" s="139" t="s">
        <v>316</v>
      </c>
      <c r="E148" s="140" t="s">
        <v>4385</v>
      </c>
      <c r="F148" s="141" t="s">
        <v>4386</v>
      </c>
      <c r="G148" s="142" t="s">
        <v>396</v>
      </c>
      <c r="H148" s="143">
        <v>3</v>
      </c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5.3E-3</v>
      </c>
      <c r="R148" s="149">
        <f>Q148*H148</f>
        <v>1.5900000000000001E-2</v>
      </c>
      <c r="S148" s="149">
        <v>0</v>
      </c>
      <c r="T148" s="150">
        <f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4519</v>
      </c>
    </row>
    <row r="149" spans="2:65" s="11" customFormat="1" ht="22.9" customHeight="1">
      <c r="B149" s="127"/>
      <c r="D149" s="128" t="s">
        <v>73</v>
      </c>
      <c r="E149" s="137" t="s">
        <v>337</v>
      </c>
      <c r="F149" s="137" t="s">
        <v>586</v>
      </c>
      <c r="I149" s="130"/>
      <c r="J149" s="138">
        <f>BK149</f>
        <v>0</v>
      </c>
      <c r="L149" s="127"/>
      <c r="M149" s="132"/>
      <c r="P149" s="133">
        <f>SUM(P150:P162)</f>
        <v>0</v>
      </c>
      <c r="R149" s="133">
        <f>SUM(R150:R162)</f>
        <v>17.943050132</v>
      </c>
      <c r="T149" s="134">
        <f>SUM(T150:T162)</f>
        <v>0</v>
      </c>
      <c r="AR149" s="128" t="s">
        <v>81</v>
      </c>
      <c r="AT149" s="135" t="s">
        <v>73</v>
      </c>
      <c r="AU149" s="135" t="s">
        <v>81</v>
      </c>
      <c r="AY149" s="128" t="s">
        <v>314</v>
      </c>
      <c r="BK149" s="136">
        <f>SUM(BK150:BK162)</f>
        <v>0</v>
      </c>
    </row>
    <row r="150" spans="2:65" s="1" customFormat="1" ht="24.2" customHeight="1">
      <c r="B150" s="28"/>
      <c r="C150" s="139" t="s">
        <v>337</v>
      </c>
      <c r="D150" s="139" t="s">
        <v>316</v>
      </c>
      <c r="E150" s="140" t="s">
        <v>1017</v>
      </c>
      <c r="F150" s="141" t="s">
        <v>1018</v>
      </c>
      <c r="G150" s="142" t="s">
        <v>340</v>
      </c>
      <c r="H150" s="143">
        <v>83.903000000000006</v>
      </c>
      <c r="I150" s="144"/>
      <c r="J150" s="145">
        <f t="shared" ref="J150:J162" si="0">ROUND(I150*H150,2)</f>
        <v>0</v>
      </c>
      <c r="K150" s="146"/>
      <c r="L150" s="28"/>
      <c r="M150" s="147" t="s">
        <v>1</v>
      </c>
      <c r="N150" s="148" t="s">
        <v>40</v>
      </c>
      <c r="P150" s="149">
        <f t="shared" ref="P150:P162" si="1">O150*H150</f>
        <v>0</v>
      </c>
      <c r="Q150" s="149">
        <v>4.0000000000000002E-4</v>
      </c>
      <c r="R150" s="149">
        <f t="shared" ref="R150:R162" si="2">Q150*H150</f>
        <v>3.3561200000000006E-2</v>
      </c>
      <c r="S150" s="149">
        <v>0</v>
      </c>
      <c r="T150" s="150">
        <f t="shared" ref="T150:T162" si="3">S150*H150</f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ref="BE150:BE162" si="4">IF(N150="základná",J150,0)</f>
        <v>0</v>
      </c>
      <c r="BF150" s="152">
        <f t="shared" ref="BF150:BF162" si="5">IF(N150="znížená",J150,0)</f>
        <v>0</v>
      </c>
      <c r="BG150" s="152">
        <f t="shared" ref="BG150:BG162" si="6">IF(N150="zákl. prenesená",J150,0)</f>
        <v>0</v>
      </c>
      <c r="BH150" s="152">
        <f t="shared" ref="BH150:BH162" si="7">IF(N150="zníž. prenesená",J150,0)</f>
        <v>0</v>
      </c>
      <c r="BI150" s="152">
        <f t="shared" ref="BI150:BI162" si="8">IF(N150="nulová",J150,0)</f>
        <v>0</v>
      </c>
      <c r="BJ150" s="13" t="s">
        <v>86</v>
      </c>
      <c r="BK150" s="152">
        <f t="shared" ref="BK150:BK162" si="9">ROUND(I150*H150,2)</f>
        <v>0</v>
      </c>
      <c r="BL150" s="13" t="s">
        <v>95</v>
      </c>
      <c r="BM150" s="151" t="s">
        <v>4520</v>
      </c>
    </row>
    <row r="151" spans="2:65" s="1" customFormat="1" ht="16.5" customHeight="1">
      <c r="B151" s="28"/>
      <c r="C151" s="139" t="s">
        <v>342</v>
      </c>
      <c r="D151" s="139" t="s">
        <v>316</v>
      </c>
      <c r="E151" s="140" t="s">
        <v>1020</v>
      </c>
      <c r="F151" s="141" t="s">
        <v>1021</v>
      </c>
      <c r="G151" s="142" t="s">
        <v>340</v>
      </c>
      <c r="H151" s="143">
        <v>48.152999999999999</v>
      </c>
      <c r="I151" s="144"/>
      <c r="J151" s="145">
        <f t="shared" si="0"/>
        <v>0</v>
      </c>
      <c r="K151" s="146"/>
      <c r="L151" s="28"/>
      <c r="M151" s="147" t="s">
        <v>1</v>
      </c>
      <c r="N151" s="148" t="s">
        <v>40</v>
      </c>
      <c r="P151" s="149">
        <f t="shared" si="1"/>
        <v>0</v>
      </c>
      <c r="Q151" s="149">
        <v>9.4500000000000001E-3</v>
      </c>
      <c r="R151" s="149">
        <f t="shared" si="2"/>
        <v>0.45504584999999997</v>
      </c>
      <c r="S151" s="149">
        <v>0</v>
      </c>
      <c r="T151" s="150">
        <f t="shared" si="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4521</v>
      </c>
    </row>
    <row r="152" spans="2:65" s="1" customFormat="1" ht="16.5" customHeight="1">
      <c r="B152" s="28"/>
      <c r="C152" s="139" t="s">
        <v>346</v>
      </c>
      <c r="D152" s="139" t="s">
        <v>316</v>
      </c>
      <c r="E152" s="140" t="s">
        <v>1023</v>
      </c>
      <c r="F152" s="141" t="s">
        <v>1024</v>
      </c>
      <c r="G152" s="142" t="s">
        <v>340</v>
      </c>
      <c r="H152" s="143">
        <v>35.75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1.1809999999999999E-2</v>
      </c>
      <c r="R152" s="149">
        <f t="shared" si="2"/>
        <v>0.42220749999999996</v>
      </c>
      <c r="S152" s="149">
        <v>0</v>
      </c>
      <c r="T152" s="150">
        <f t="shared" si="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4522</v>
      </c>
    </row>
    <row r="153" spans="2:65" s="1" customFormat="1" ht="21.75" customHeight="1">
      <c r="B153" s="28"/>
      <c r="C153" s="139" t="s">
        <v>335</v>
      </c>
      <c r="D153" s="139" t="s">
        <v>316</v>
      </c>
      <c r="E153" s="140" t="s">
        <v>1026</v>
      </c>
      <c r="F153" s="141" t="s">
        <v>1027</v>
      </c>
      <c r="G153" s="142" t="s">
        <v>376</v>
      </c>
      <c r="H153" s="143">
        <v>168.65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1.89E-3</v>
      </c>
      <c r="R153" s="149">
        <f t="shared" si="2"/>
        <v>0.31874849999999999</v>
      </c>
      <c r="S153" s="149">
        <v>0</v>
      </c>
      <c r="T153" s="150">
        <f t="shared" si="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4523</v>
      </c>
    </row>
    <row r="154" spans="2:65" s="1" customFormat="1" ht="24.2" customHeight="1">
      <c r="B154" s="28"/>
      <c r="C154" s="139" t="s">
        <v>353</v>
      </c>
      <c r="D154" s="139" t="s">
        <v>316</v>
      </c>
      <c r="E154" s="140" t="s">
        <v>1029</v>
      </c>
      <c r="F154" s="141" t="s">
        <v>4524</v>
      </c>
      <c r="G154" s="142" t="s">
        <v>376</v>
      </c>
      <c r="H154" s="143">
        <v>6.65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1.91E-3</v>
      </c>
      <c r="R154" s="149">
        <f t="shared" si="2"/>
        <v>1.2701500000000001E-2</v>
      </c>
      <c r="S154" s="149">
        <v>0</v>
      </c>
      <c r="T154" s="150">
        <f t="shared" si="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4525</v>
      </c>
    </row>
    <row r="155" spans="2:65" s="1" customFormat="1" ht="24.2" customHeight="1">
      <c r="B155" s="28"/>
      <c r="C155" s="139" t="s">
        <v>357</v>
      </c>
      <c r="D155" s="139" t="s">
        <v>316</v>
      </c>
      <c r="E155" s="140" t="s">
        <v>1032</v>
      </c>
      <c r="F155" s="141" t="s">
        <v>1033</v>
      </c>
      <c r="G155" s="142" t="s">
        <v>340</v>
      </c>
      <c r="H155" s="143">
        <v>48.152999999999999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1.4999999999999999E-4</v>
      </c>
      <c r="R155" s="149">
        <f t="shared" si="2"/>
        <v>7.2229499999999988E-3</v>
      </c>
      <c r="S155" s="149">
        <v>0</v>
      </c>
      <c r="T155" s="150">
        <f t="shared" si="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4526</v>
      </c>
    </row>
    <row r="156" spans="2:65" s="1" customFormat="1" ht="16.5" customHeight="1">
      <c r="B156" s="28"/>
      <c r="C156" s="139" t="s">
        <v>361</v>
      </c>
      <c r="D156" s="139" t="s">
        <v>316</v>
      </c>
      <c r="E156" s="140" t="s">
        <v>714</v>
      </c>
      <c r="F156" s="141" t="s">
        <v>1278</v>
      </c>
      <c r="G156" s="142" t="s">
        <v>319</v>
      </c>
      <c r="H156" s="143">
        <v>4.53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1.837</v>
      </c>
      <c r="R156" s="149">
        <f t="shared" si="2"/>
        <v>8.3216099999999997</v>
      </c>
      <c r="S156" s="149">
        <v>0</v>
      </c>
      <c r="T156" s="150">
        <f t="shared" si="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4527</v>
      </c>
    </row>
    <row r="157" spans="2:65" s="1" customFormat="1" ht="24.2" customHeight="1">
      <c r="B157" s="28"/>
      <c r="C157" s="139" t="s">
        <v>365</v>
      </c>
      <c r="D157" s="139" t="s">
        <v>316</v>
      </c>
      <c r="E157" s="140" t="s">
        <v>1047</v>
      </c>
      <c r="F157" s="141" t="s">
        <v>1048</v>
      </c>
      <c r="G157" s="142" t="s">
        <v>340</v>
      </c>
      <c r="H157" s="143">
        <v>23.295999999999999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0</v>
      </c>
      <c r="R157" s="149">
        <f t="shared" si="2"/>
        <v>0</v>
      </c>
      <c r="S157" s="149">
        <v>0</v>
      </c>
      <c r="T157" s="150">
        <f t="shared" si="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4528</v>
      </c>
    </row>
    <row r="158" spans="2:65" s="1" customFormat="1" ht="24.2" customHeight="1">
      <c r="B158" s="28"/>
      <c r="C158" s="158" t="s">
        <v>369</v>
      </c>
      <c r="D158" s="158" t="s">
        <v>644</v>
      </c>
      <c r="E158" s="159" t="s">
        <v>1050</v>
      </c>
      <c r="F158" s="160" t="s">
        <v>1051</v>
      </c>
      <c r="G158" s="161" t="s">
        <v>555</v>
      </c>
      <c r="H158" s="162">
        <v>4.7990000000000004</v>
      </c>
      <c r="I158" s="163"/>
      <c r="J158" s="164">
        <f t="shared" si="0"/>
        <v>0</v>
      </c>
      <c r="K158" s="165"/>
      <c r="L158" s="166"/>
      <c r="M158" s="167" t="s">
        <v>1</v>
      </c>
      <c r="N158" s="168" t="s">
        <v>40</v>
      </c>
      <c r="P158" s="149">
        <f t="shared" si="1"/>
        <v>0</v>
      </c>
      <c r="Q158" s="149">
        <v>1E-3</v>
      </c>
      <c r="R158" s="149">
        <f t="shared" si="2"/>
        <v>4.7990000000000003E-3</v>
      </c>
      <c r="S158" s="149">
        <v>0</v>
      </c>
      <c r="T158" s="150">
        <f t="shared" si="3"/>
        <v>0</v>
      </c>
      <c r="AR158" s="151" t="s">
        <v>346</v>
      </c>
      <c r="AT158" s="151" t="s">
        <v>644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95</v>
      </c>
      <c r="BM158" s="151" t="s">
        <v>4529</v>
      </c>
    </row>
    <row r="159" spans="2:65" s="1" customFormat="1" ht="24.2" customHeight="1">
      <c r="B159" s="28"/>
      <c r="C159" s="139" t="s">
        <v>373</v>
      </c>
      <c r="D159" s="139" t="s">
        <v>316</v>
      </c>
      <c r="E159" s="140" t="s">
        <v>3341</v>
      </c>
      <c r="F159" s="141" t="s">
        <v>3342</v>
      </c>
      <c r="G159" s="142" t="s">
        <v>340</v>
      </c>
      <c r="H159" s="143">
        <v>41.235999999999997</v>
      </c>
      <c r="I159" s="144"/>
      <c r="J159" s="145">
        <f t="shared" si="0"/>
        <v>0</v>
      </c>
      <c r="K159" s="146"/>
      <c r="L159" s="28"/>
      <c r="M159" s="147" t="s">
        <v>1</v>
      </c>
      <c r="N159" s="148" t="s">
        <v>40</v>
      </c>
      <c r="P159" s="149">
        <f t="shared" si="1"/>
        <v>0</v>
      </c>
      <c r="Q159" s="149">
        <v>6.3E-2</v>
      </c>
      <c r="R159" s="149">
        <f t="shared" si="2"/>
        <v>2.5978679999999996</v>
      </c>
      <c r="S159" s="149">
        <v>0</v>
      </c>
      <c r="T159" s="150">
        <f t="shared" si="3"/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95</v>
      </c>
      <c r="BM159" s="151" t="s">
        <v>4530</v>
      </c>
    </row>
    <row r="160" spans="2:65" s="1" customFormat="1" ht="16.5" customHeight="1">
      <c r="B160" s="28"/>
      <c r="C160" s="139" t="s">
        <v>378</v>
      </c>
      <c r="D160" s="139" t="s">
        <v>316</v>
      </c>
      <c r="E160" s="140" t="s">
        <v>1062</v>
      </c>
      <c r="F160" s="141" t="s">
        <v>1063</v>
      </c>
      <c r="G160" s="142" t="s">
        <v>376</v>
      </c>
      <c r="H160" s="143">
        <v>10</v>
      </c>
      <c r="I160" s="144"/>
      <c r="J160" s="145">
        <f t="shared" si="0"/>
        <v>0</v>
      </c>
      <c r="K160" s="146"/>
      <c r="L160" s="28"/>
      <c r="M160" s="147" t="s">
        <v>1</v>
      </c>
      <c r="N160" s="148" t="s">
        <v>40</v>
      </c>
      <c r="P160" s="149">
        <f t="shared" si="1"/>
        <v>0</v>
      </c>
      <c r="Q160" s="149">
        <v>8.0000000000000007E-5</v>
      </c>
      <c r="R160" s="149">
        <f t="shared" si="2"/>
        <v>8.0000000000000004E-4</v>
      </c>
      <c r="S160" s="149">
        <v>0</v>
      </c>
      <c r="T160" s="150">
        <f t="shared" si="3"/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95</v>
      </c>
      <c r="BM160" s="151" t="s">
        <v>4531</v>
      </c>
    </row>
    <row r="161" spans="2:65" s="1" customFormat="1" ht="16.5" customHeight="1">
      <c r="B161" s="28"/>
      <c r="C161" s="139" t="s">
        <v>382</v>
      </c>
      <c r="D161" s="139" t="s">
        <v>316</v>
      </c>
      <c r="E161" s="140" t="s">
        <v>1071</v>
      </c>
      <c r="F161" s="141" t="s">
        <v>1072</v>
      </c>
      <c r="G161" s="142" t="s">
        <v>340</v>
      </c>
      <c r="H161" s="143">
        <v>17.940000000000001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0</v>
      </c>
      <c r="R161" s="149">
        <f t="shared" si="2"/>
        <v>0</v>
      </c>
      <c r="S161" s="149">
        <v>0</v>
      </c>
      <c r="T161" s="150">
        <f t="shared" si="3"/>
        <v>0</v>
      </c>
      <c r="AR161" s="151" t="s">
        <v>378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378</v>
      </c>
      <c r="BM161" s="151" t="s">
        <v>4532</v>
      </c>
    </row>
    <row r="162" spans="2:65" s="1" customFormat="1" ht="21.75" customHeight="1">
      <c r="B162" s="28"/>
      <c r="C162" s="139" t="s">
        <v>386</v>
      </c>
      <c r="D162" s="139" t="s">
        <v>316</v>
      </c>
      <c r="E162" s="140" t="s">
        <v>3345</v>
      </c>
      <c r="F162" s="141" t="s">
        <v>3346</v>
      </c>
      <c r="G162" s="142" t="s">
        <v>340</v>
      </c>
      <c r="H162" s="143">
        <v>23.295999999999999</v>
      </c>
      <c r="I162" s="144"/>
      <c r="J162" s="145">
        <f t="shared" si="0"/>
        <v>0</v>
      </c>
      <c r="K162" s="146"/>
      <c r="L162" s="28"/>
      <c r="M162" s="147" t="s">
        <v>1</v>
      </c>
      <c r="N162" s="148" t="s">
        <v>40</v>
      </c>
      <c r="P162" s="149">
        <f t="shared" si="1"/>
        <v>0</v>
      </c>
      <c r="Q162" s="149">
        <v>0.247617</v>
      </c>
      <c r="R162" s="149">
        <f t="shared" si="2"/>
        <v>5.768485632</v>
      </c>
      <c r="S162" s="149">
        <v>0</v>
      </c>
      <c r="T162" s="150">
        <f t="shared" si="3"/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4"/>
        <v>0</v>
      </c>
      <c r="BF162" s="152">
        <f t="shared" si="5"/>
        <v>0</v>
      </c>
      <c r="BG162" s="152">
        <f t="shared" si="6"/>
        <v>0</v>
      </c>
      <c r="BH162" s="152">
        <f t="shared" si="7"/>
        <v>0</v>
      </c>
      <c r="BI162" s="152">
        <f t="shared" si="8"/>
        <v>0</v>
      </c>
      <c r="BJ162" s="13" t="s">
        <v>86</v>
      </c>
      <c r="BK162" s="152">
        <f t="shared" si="9"/>
        <v>0</v>
      </c>
      <c r="BL162" s="13" t="s">
        <v>95</v>
      </c>
      <c r="BM162" s="151" t="s">
        <v>4533</v>
      </c>
    </row>
    <row r="163" spans="2:65" s="11" customFormat="1" ht="22.9" customHeight="1">
      <c r="B163" s="127"/>
      <c r="D163" s="128" t="s">
        <v>73</v>
      </c>
      <c r="E163" s="137" t="s">
        <v>335</v>
      </c>
      <c r="F163" s="137" t="s">
        <v>336</v>
      </c>
      <c r="I163" s="130"/>
      <c r="J163" s="138">
        <f>BK163</f>
        <v>0</v>
      </c>
      <c r="L163" s="127"/>
      <c r="M163" s="132"/>
      <c r="P163" s="133">
        <f>SUM(P164:P171)</f>
        <v>0</v>
      </c>
      <c r="R163" s="133">
        <f>SUM(R164:R171)</f>
        <v>10.304603199999999</v>
      </c>
      <c r="T163" s="134">
        <f>SUM(T164:T171)</f>
        <v>0</v>
      </c>
      <c r="AR163" s="128" t="s">
        <v>81</v>
      </c>
      <c r="AT163" s="135" t="s">
        <v>73</v>
      </c>
      <c r="AU163" s="135" t="s">
        <v>81</v>
      </c>
      <c r="AY163" s="128" t="s">
        <v>314</v>
      </c>
      <c r="BK163" s="136">
        <f>SUM(BK164:BK171)</f>
        <v>0</v>
      </c>
    </row>
    <row r="164" spans="2:65" s="1" customFormat="1" ht="16.5" customHeight="1">
      <c r="B164" s="28"/>
      <c r="C164" s="139" t="s">
        <v>390</v>
      </c>
      <c r="D164" s="139" t="s">
        <v>316</v>
      </c>
      <c r="E164" s="140" t="s">
        <v>1292</v>
      </c>
      <c r="F164" s="141" t="s">
        <v>1293</v>
      </c>
      <c r="G164" s="142" t="s">
        <v>340</v>
      </c>
      <c r="H164" s="143">
        <v>23.295999999999999</v>
      </c>
      <c r="I164" s="144"/>
      <c r="J164" s="145">
        <f t="shared" ref="J164:J171" si="10">ROUND(I164*H164,2)</f>
        <v>0</v>
      </c>
      <c r="K164" s="146"/>
      <c r="L164" s="28"/>
      <c r="M164" s="147" t="s">
        <v>1</v>
      </c>
      <c r="N164" s="148" t="s">
        <v>40</v>
      </c>
      <c r="P164" s="149">
        <f t="shared" ref="P164:P171" si="11">O164*H164</f>
        <v>0</v>
      </c>
      <c r="Q164" s="149">
        <v>4.0000000000000003E-5</v>
      </c>
      <c r="R164" s="149">
        <f t="shared" ref="R164:R171" si="12">Q164*H164</f>
        <v>9.3184000000000008E-4</v>
      </c>
      <c r="S164" s="149">
        <v>0</v>
      </c>
      <c r="T164" s="150">
        <f t="shared" ref="T164:T171" si="13">S164*H164</f>
        <v>0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ref="BE164:BE171" si="14">IF(N164="základná",J164,0)</f>
        <v>0</v>
      </c>
      <c r="BF164" s="152">
        <f t="shared" ref="BF164:BF171" si="15">IF(N164="znížená",J164,0)</f>
        <v>0</v>
      </c>
      <c r="BG164" s="152">
        <f t="shared" ref="BG164:BG171" si="16">IF(N164="zákl. prenesená",J164,0)</f>
        <v>0</v>
      </c>
      <c r="BH164" s="152">
        <f t="shared" ref="BH164:BH171" si="17">IF(N164="zníž. prenesená",J164,0)</f>
        <v>0</v>
      </c>
      <c r="BI164" s="152">
        <f t="shared" ref="BI164:BI171" si="18">IF(N164="nulová",J164,0)</f>
        <v>0</v>
      </c>
      <c r="BJ164" s="13" t="s">
        <v>86</v>
      </c>
      <c r="BK164" s="152">
        <f t="shared" ref="BK164:BK171" si="19">ROUND(I164*H164,2)</f>
        <v>0</v>
      </c>
      <c r="BL164" s="13" t="s">
        <v>95</v>
      </c>
      <c r="BM164" s="151" t="s">
        <v>4534</v>
      </c>
    </row>
    <row r="165" spans="2:65" s="1" customFormat="1" ht="37.9" customHeight="1">
      <c r="B165" s="28"/>
      <c r="C165" s="139" t="s">
        <v>7</v>
      </c>
      <c r="D165" s="139" t="s">
        <v>316</v>
      </c>
      <c r="E165" s="140" t="s">
        <v>1295</v>
      </c>
      <c r="F165" s="141" t="s">
        <v>1296</v>
      </c>
      <c r="G165" s="142" t="s">
        <v>376</v>
      </c>
      <c r="H165" s="143">
        <v>60.12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9.8530000000000006E-2</v>
      </c>
      <c r="R165" s="149">
        <f t="shared" si="12"/>
        <v>5.9236236</v>
      </c>
      <c r="S165" s="149">
        <v>0</v>
      </c>
      <c r="T165" s="150">
        <f t="shared" si="13"/>
        <v>0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95</v>
      </c>
      <c r="BM165" s="151" t="s">
        <v>4535</v>
      </c>
    </row>
    <row r="166" spans="2:65" s="1" customFormat="1" ht="16.5" customHeight="1">
      <c r="B166" s="28"/>
      <c r="C166" s="158" t="s">
        <v>398</v>
      </c>
      <c r="D166" s="158" t="s">
        <v>644</v>
      </c>
      <c r="E166" s="159" t="s">
        <v>1298</v>
      </c>
      <c r="F166" s="160" t="s">
        <v>1299</v>
      </c>
      <c r="G166" s="161" t="s">
        <v>396</v>
      </c>
      <c r="H166" s="162">
        <v>124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1.15E-2</v>
      </c>
      <c r="R166" s="149">
        <f t="shared" si="12"/>
        <v>1.4259999999999999</v>
      </c>
      <c r="S166" s="149">
        <v>0</v>
      </c>
      <c r="T166" s="150">
        <f t="shared" si="13"/>
        <v>0</v>
      </c>
      <c r="AR166" s="151" t="s">
        <v>346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95</v>
      </c>
      <c r="BM166" s="151" t="s">
        <v>4536</v>
      </c>
    </row>
    <row r="167" spans="2:65" s="1" customFormat="1" ht="33" customHeight="1">
      <c r="B167" s="28"/>
      <c r="C167" s="139" t="s">
        <v>402</v>
      </c>
      <c r="D167" s="139" t="s">
        <v>316</v>
      </c>
      <c r="E167" s="140" t="s">
        <v>1301</v>
      </c>
      <c r="F167" s="141" t="s">
        <v>1302</v>
      </c>
      <c r="G167" s="142" t="s">
        <v>319</v>
      </c>
      <c r="H167" s="143">
        <v>1.3220000000000001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2.2151299999999998</v>
      </c>
      <c r="R167" s="149">
        <f t="shared" si="12"/>
        <v>2.9284018599999997</v>
      </c>
      <c r="S167" s="149">
        <v>0</v>
      </c>
      <c r="T167" s="150">
        <f t="shared" si="13"/>
        <v>0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95</v>
      </c>
      <c r="BM167" s="151" t="s">
        <v>4537</v>
      </c>
    </row>
    <row r="168" spans="2:65" s="1" customFormat="1" ht="16.5" customHeight="1">
      <c r="B168" s="28"/>
      <c r="C168" s="139" t="s">
        <v>406</v>
      </c>
      <c r="D168" s="139" t="s">
        <v>316</v>
      </c>
      <c r="E168" s="140" t="s">
        <v>1074</v>
      </c>
      <c r="F168" s="141" t="s">
        <v>1075</v>
      </c>
      <c r="G168" s="142" t="s">
        <v>340</v>
      </c>
      <c r="H168" s="143">
        <v>295.20999999999998</v>
      </c>
      <c r="I168" s="144"/>
      <c r="J168" s="145">
        <f t="shared" si="10"/>
        <v>0</v>
      </c>
      <c r="K168" s="146"/>
      <c r="L168" s="28"/>
      <c r="M168" s="147" t="s">
        <v>1</v>
      </c>
      <c r="N168" s="148" t="s">
        <v>40</v>
      </c>
      <c r="P168" s="149">
        <f t="shared" si="11"/>
        <v>0</v>
      </c>
      <c r="Q168" s="149">
        <v>5.0000000000000002E-5</v>
      </c>
      <c r="R168" s="149">
        <f t="shared" si="12"/>
        <v>1.4760499999999999E-2</v>
      </c>
      <c r="S168" s="149">
        <v>0</v>
      </c>
      <c r="T168" s="150">
        <f t="shared" si="13"/>
        <v>0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95</v>
      </c>
      <c r="BM168" s="151" t="s">
        <v>4538</v>
      </c>
    </row>
    <row r="169" spans="2:65" s="1" customFormat="1" ht="24.2" customHeight="1">
      <c r="B169" s="28"/>
      <c r="C169" s="139" t="s">
        <v>410</v>
      </c>
      <c r="D169" s="139" t="s">
        <v>316</v>
      </c>
      <c r="E169" s="140" t="s">
        <v>1308</v>
      </c>
      <c r="F169" s="141" t="s">
        <v>1309</v>
      </c>
      <c r="G169" s="142" t="s">
        <v>376</v>
      </c>
      <c r="H169" s="143">
        <v>28.93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1.6000000000000001E-4</v>
      </c>
      <c r="R169" s="149">
        <f t="shared" si="12"/>
        <v>4.6288000000000006E-3</v>
      </c>
      <c r="S169" s="149">
        <v>0</v>
      </c>
      <c r="T169" s="150">
        <f t="shared" si="13"/>
        <v>0</v>
      </c>
      <c r="AR169" s="151" t="s">
        <v>95</v>
      </c>
      <c r="AT169" s="151" t="s">
        <v>316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95</v>
      </c>
      <c r="BM169" s="151" t="s">
        <v>4539</v>
      </c>
    </row>
    <row r="170" spans="2:65" s="1" customFormat="1" ht="33" customHeight="1">
      <c r="B170" s="28"/>
      <c r="C170" s="139" t="s">
        <v>414</v>
      </c>
      <c r="D170" s="139" t="s">
        <v>316</v>
      </c>
      <c r="E170" s="140" t="s">
        <v>1314</v>
      </c>
      <c r="F170" s="141" t="s">
        <v>1318</v>
      </c>
      <c r="G170" s="142" t="s">
        <v>396</v>
      </c>
      <c r="H170" s="143">
        <v>16</v>
      </c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3.0360000000000001E-4</v>
      </c>
      <c r="R170" s="149">
        <f t="shared" si="12"/>
        <v>4.8576000000000001E-3</v>
      </c>
      <c r="S170" s="149">
        <v>0</v>
      </c>
      <c r="T170" s="150">
        <f t="shared" si="13"/>
        <v>0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95</v>
      </c>
      <c r="BM170" s="151" t="s">
        <v>4540</v>
      </c>
    </row>
    <row r="171" spans="2:65" s="1" customFormat="1" ht="37.9" customHeight="1">
      <c r="B171" s="28"/>
      <c r="C171" s="139" t="s">
        <v>418</v>
      </c>
      <c r="D171" s="139" t="s">
        <v>316</v>
      </c>
      <c r="E171" s="140" t="s">
        <v>3358</v>
      </c>
      <c r="F171" s="141" t="s">
        <v>3359</v>
      </c>
      <c r="G171" s="142" t="s">
        <v>396</v>
      </c>
      <c r="H171" s="143">
        <v>5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2.7980000000000002E-4</v>
      </c>
      <c r="R171" s="149">
        <f t="shared" si="12"/>
        <v>1.3990000000000001E-3</v>
      </c>
      <c r="S171" s="149">
        <v>0</v>
      </c>
      <c r="T171" s="150">
        <f t="shared" si="13"/>
        <v>0</v>
      </c>
      <c r="AR171" s="151" t="s">
        <v>95</v>
      </c>
      <c r="AT171" s="151" t="s">
        <v>316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95</v>
      </c>
      <c r="BM171" s="151" t="s">
        <v>4541</v>
      </c>
    </row>
    <row r="172" spans="2:65" s="11" customFormat="1" ht="22.9" customHeight="1">
      <c r="B172" s="127"/>
      <c r="D172" s="128" t="s">
        <v>73</v>
      </c>
      <c r="E172" s="137" t="s">
        <v>502</v>
      </c>
      <c r="F172" s="137" t="s">
        <v>503</v>
      </c>
      <c r="I172" s="130"/>
      <c r="J172" s="138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81</v>
      </c>
      <c r="AT172" s="135" t="s">
        <v>73</v>
      </c>
      <c r="AU172" s="135" t="s">
        <v>81</v>
      </c>
      <c r="AY172" s="128" t="s">
        <v>314</v>
      </c>
      <c r="BK172" s="136">
        <f>BK173</f>
        <v>0</v>
      </c>
    </row>
    <row r="173" spans="2:65" s="1" customFormat="1" ht="24.2" customHeight="1">
      <c r="B173" s="28"/>
      <c r="C173" s="139" t="s">
        <v>422</v>
      </c>
      <c r="D173" s="139" t="s">
        <v>316</v>
      </c>
      <c r="E173" s="140" t="s">
        <v>638</v>
      </c>
      <c r="F173" s="141" t="s">
        <v>639</v>
      </c>
      <c r="G173" s="142" t="s">
        <v>333</v>
      </c>
      <c r="H173" s="143">
        <v>28.274000000000001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0</v>
      </c>
      <c r="R173" s="149">
        <f>Q173*H173</f>
        <v>0</v>
      </c>
      <c r="S173" s="149">
        <v>0</v>
      </c>
      <c r="T173" s="150">
        <f>S173*H173</f>
        <v>0</v>
      </c>
      <c r="AR173" s="151" t="s">
        <v>95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95</v>
      </c>
      <c r="BM173" s="151" t="s">
        <v>4542</v>
      </c>
    </row>
    <row r="174" spans="2:65" s="11" customFormat="1" ht="25.9" customHeight="1">
      <c r="B174" s="127"/>
      <c r="D174" s="128" t="s">
        <v>73</v>
      </c>
      <c r="E174" s="129" t="s">
        <v>508</v>
      </c>
      <c r="F174" s="129" t="s">
        <v>509</v>
      </c>
      <c r="I174" s="130"/>
      <c r="J174" s="131">
        <f>BK174</f>
        <v>0</v>
      </c>
      <c r="L174" s="127"/>
      <c r="M174" s="132"/>
      <c r="P174" s="133">
        <f>P175+P189+P202+P206+P212+P215+P219</f>
        <v>0</v>
      </c>
      <c r="R174" s="133">
        <f>R175+R189+R202+R206+R212+R215+R219</f>
        <v>1.2164389063999999</v>
      </c>
      <c r="T174" s="134">
        <f>T175+T189+T202+T206+T212+T215+T219</f>
        <v>0</v>
      </c>
      <c r="AR174" s="128" t="s">
        <v>86</v>
      </c>
      <c r="AT174" s="135" t="s">
        <v>73</v>
      </c>
      <c r="AU174" s="135" t="s">
        <v>74</v>
      </c>
      <c r="AY174" s="128" t="s">
        <v>314</v>
      </c>
      <c r="BK174" s="136">
        <f>BK175+BK189+BK202+BK206+BK212+BK215+BK219</f>
        <v>0</v>
      </c>
    </row>
    <row r="175" spans="2:65" s="11" customFormat="1" ht="22.9" customHeight="1">
      <c r="B175" s="127"/>
      <c r="D175" s="128" t="s">
        <v>73</v>
      </c>
      <c r="E175" s="137" t="s">
        <v>546</v>
      </c>
      <c r="F175" s="137" t="s">
        <v>547</v>
      </c>
      <c r="I175" s="130"/>
      <c r="J175" s="138">
        <f>BK175</f>
        <v>0</v>
      </c>
      <c r="L175" s="127"/>
      <c r="M175" s="132"/>
      <c r="P175" s="133">
        <f>SUM(P176:P188)</f>
        <v>0</v>
      </c>
      <c r="R175" s="133">
        <f>SUM(R176:R188)</f>
        <v>0.48458680000000004</v>
      </c>
      <c r="T175" s="134">
        <f>SUM(T176:T188)</f>
        <v>0</v>
      </c>
      <c r="AR175" s="128" t="s">
        <v>86</v>
      </c>
      <c r="AT175" s="135" t="s">
        <v>73</v>
      </c>
      <c r="AU175" s="135" t="s">
        <v>81</v>
      </c>
      <c r="AY175" s="128" t="s">
        <v>314</v>
      </c>
      <c r="BK175" s="136">
        <f>SUM(BK176:BK188)</f>
        <v>0</v>
      </c>
    </row>
    <row r="176" spans="2:65" s="1" customFormat="1" ht="24.2" customHeight="1">
      <c r="B176" s="28"/>
      <c r="C176" s="139" t="s">
        <v>426</v>
      </c>
      <c r="D176" s="139" t="s">
        <v>316</v>
      </c>
      <c r="E176" s="140" t="s">
        <v>3860</v>
      </c>
      <c r="F176" s="141" t="s">
        <v>3861</v>
      </c>
      <c r="G176" s="142" t="s">
        <v>340</v>
      </c>
      <c r="H176" s="143">
        <v>0.45</v>
      </c>
      <c r="I176" s="144"/>
      <c r="J176" s="145">
        <f t="shared" ref="J176:J188" si="20">ROUND(I176*H176,2)</f>
        <v>0</v>
      </c>
      <c r="K176" s="146"/>
      <c r="L176" s="28"/>
      <c r="M176" s="147" t="s">
        <v>1</v>
      </c>
      <c r="N176" s="148" t="s">
        <v>40</v>
      </c>
      <c r="P176" s="149">
        <f t="shared" ref="P176:P188" si="21">O176*H176</f>
        <v>0</v>
      </c>
      <c r="Q176" s="149">
        <v>0</v>
      </c>
      <c r="R176" s="149">
        <f t="shared" ref="R176:R188" si="22">Q176*H176</f>
        <v>0</v>
      </c>
      <c r="S176" s="149">
        <v>0</v>
      </c>
      <c r="T176" s="150">
        <f t="shared" ref="T176:T188" si="23">S176*H176</f>
        <v>0</v>
      </c>
      <c r="AR176" s="151" t="s">
        <v>378</v>
      </c>
      <c r="AT176" s="151" t="s">
        <v>316</v>
      </c>
      <c r="AU176" s="151" t="s">
        <v>86</v>
      </c>
      <c r="AY176" s="13" t="s">
        <v>314</v>
      </c>
      <c r="BE176" s="152">
        <f t="shared" ref="BE176:BE188" si="24">IF(N176="základná",J176,0)</f>
        <v>0</v>
      </c>
      <c r="BF176" s="152">
        <f t="shared" ref="BF176:BF188" si="25">IF(N176="znížená",J176,0)</f>
        <v>0</v>
      </c>
      <c r="BG176" s="152">
        <f t="shared" ref="BG176:BG188" si="26">IF(N176="zákl. prenesená",J176,0)</f>
        <v>0</v>
      </c>
      <c r="BH176" s="152">
        <f t="shared" ref="BH176:BH188" si="27">IF(N176="zníž. prenesená",J176,0)</f>
        <v>0</v>
      </c>
      <c r="BI176" s="152">
        <f t="shared" ref="BI176:BI188" si="28">IF(N176="nulová",J176,0)</f>
        <v>0</v>
      </c>
      <c r="BJ176" s="13" t="s">
        <v>86</v>
      </c>
      <c r="BK176" s="152">
        <f t="shared" ref="BK176:BK188" si="29">ROUND(I176*H176,2)</f>
        <v>0</v>
      </c>
      <c r="BL176" s="13" t="s">
        <v>378</v>
      </c>
      <c r="BM176" s="151" t="s">
        <v>4543</v>
      </c>
    </row>
    <row r="177" spans="2:65" s="1" customFormat="1" ht="24.2" customHeight="1">
      <c r="B177" s="28"/>
      <c r="C177" s="158" t="s">
        <v>430</v>
      </c>
      <c r="D177" s="158" t="s">
        <v>644</v>
      </c>
      <c r="E177" s="159" t="s">
        <v>3863</v>
      </c>
      <c r="F177" s="160" t="s">
        <v>3864</v>
      </c>
      <c r="G177" s="161" t="s">
        <v>340</v>
      </c>
      <c r="H177" s="162">
        <v>0.45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1.7000000000000001E-2</v>
      </c>
      <c r="R177" s="149">
        <f t="shared" si="22"/>
        <v>7.6500000000000005E-3</v>
      </c>
      <c r="S177" s="149">
        <v>0</v>
      </c>
      <c r="T177" s="150">
        <f t="shared" si="23"/>
        <v>0</v>
      </c>
      <c r="AR177" s="151" t="s">
        <v>442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378</v>
      </c>
      <c r="BM177" s="151" t="s">
        <v>4544</v>
      </c>
    </row>
    <row r="178" spans="2:65" s="1" customFormat="1" ht="16.5" customHeight="1">
      <c r="B178" s="28"/>
      <c r="C178" s="139" t="s">
        <v>434</v>
      </c>
      <c r="D178" s="139" t="s">
        <v>316</v>
      </c>
      <c r="E178" s="140" t="s">
        <v>3872</v>
      </c>
      <c r="F178" s="141" t="s">
        <v>3873</v>
      </c>
      <c r="G178" s="142" t="s">
        <v>376</v>
      </c>
      <c r="H178" s="143">
        <v>2.8</v>
      </c>
      <c r="I178" s="144"/>
      <c r="J178" s="145">
        <f t="shared" si="20"/>
        <v>0</v>
      </c>
      <c r="K178" s="146"/>
      <c r="L178" s="28"/>
      <c r="M178" s="147" t="s">
        <v>1</v>
      </c>
      <c r="N178" s="148" t="s">
        <v>40</v>
      </c>
      <c r="P178" s="149">
        <f t="shared" si="21"/>
        <v>0</v>
      </c>
      <c r="Q178" s="149">
        <v>3.3E-4</v>
      </c>
      <c r="R178" s="149">
        <f t="shared" si="22"/>
        <v>9.2399999999999991E-4</v>
      </c>
      <c r="S178" s="149">
        <v>0</v>
      </c>
      <c r="T178" s="150">
        <f t="shared" si="2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4545</v>
      </c>
    </row>
    <row r="179" spans="2:65" s="1" customFormat="1" ht="24.2" customHeight="1">
      <c r="B179" s="28"/>
      <c r="C179" s="158" t="s">
        <v>438</v>
      </c>
      <c r="D179" s="158" t="s">
        <v>644</v>
      </c>
      <c r="E179" s="159" t="s">
        <v>3875</v>
      </c>
      <c r="F179" s="160" t="s">
        <v>3876</v>
      </c>
      <c r="G179" s="161" t="s">
        <v>376</v>
      </c>
      <c r="H179" s="162">
        <v>2.8</v>
      </c>
      <c r="I179" s="163"/>
      <c r="J179" s="164">
        <f t="shared" si="20"/>
        <v>0</v>
      </c>
      <c r="K179" s="165"/>
      <c r="L179" s="166"/>
      <c r="M179" s="167" t="s">
        <v>1</v>
      </c>
      <c r="N179" s="168" t="s">
        <v>40</v>
      </c>
      <c r="P179" s="149">
        <f t="shared" si="21"/>
        <v>0</v>
      </c>
      <c r="Q179" s="149">
        <v>1.3500000000000001E-3</v>
      </c>
      <c r="R179" s="149">
        <f t="shared" si="22"/>
        <v>3.7799999999999999E-3</v>
      </c>
      <c r="S179" s="149">
        <v>0</v>
      </c>
      <c r="T179" s="150">
        <f t="shared" si="23"/>
        <v>0</v>
      </c>
      <c r="AR179" s="151" t="s">
        <v>442</v>
      </c>
      <c r="AT179" s="151" t="s">
        <v>644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4546</v>
      </c>
    </row>
    <row r="180" spans="2:65" s="1" customFormat="1" ht="37.9" customHeight="1">
      <c r="B180" s="28"/>
      <c r="C180" s="139" t="s">
        <v>442</v>
      </c>
      <c r="D180" s="139" t="s">
        <v>316</v>
      </c>
      <c r="E180" s="140" t="s">
        <v>2681</v>
      </c>
      <c r="F180" s="141" t="s">
        <v>2682</v>
      </c>
      <c r="G180" s="142" t="s">
        <v>1370</v>
      </c>
      <c r="H180" s="143">
        <v>1</v>
      </c>
      <c r="I180" s="144"/>
      <c r="J180" s="145">
        <f t="shared" si="20"/>
        <v>0</v>
      </c>
      <c r="K180" s="146"/>
      <c r="L180" s="28"/>
      <c r="M180" s="147" t="s">
        <v>1</v>
      </c>
      <c r="N180" s="148" t="s">
        <v>40</v>
      </c>
      <c r="P180" s="149">
        <f t="shared" si="21"/>
        <v>0</v>
      </c>
      <c r="Q180" s="149">
        <v>0.26600000000000001</v>
      </c>
      <c r="R180" s="149">
        <f t="shared" si="22"/>
        <v>0.26600000000000001</v>
      </c>
      <c r="S180" s="149">
        <v>0</v>
      </c>
      <c r="T180" s="150">
        <f t="shared" si="2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4547</v>
      </c>
    </row>
    <row r="181" spans="2:65" s="1" customFormat="1" ht="24.2" customHeight="1">
      <c r="B181" s="28"/>
      <c r="C181" s="139" t="s">
        <v>446</v>
      </c>
      <c r="D181" s="139" t="s">
        <v>316</v>
      </c>
      <c r="E181" s="140" t="s">
        <v>1376</v>
      </c>
      <c r="F181" s="141" t="s">
        <v>1377</v>
      </c>
      <c r="G181" s="142" t="s">
        <v>555</v>
      </c>
      <c r="H181" s="143">
        <v>12.56</v>
      </c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8.0000000000000007E-5</v>
      </c>
      <c r="R181" s="149">
        <f t="shared" si="22"/>
        <v>1.0048000000000001E-3</v>
      </c>
      <c r="S181" s="149">
        <v>0</v>
      </c>
      <c r="T181" s="150">
        <f t="shared" si="2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4548</v>
      </c>
    </row>
    <row r="182" spans="2:65" s="1" customFormat="1" ht="24.2" customHeight="1">
      <c r="B182" s="28"/>
      <c r="C182" s="139" t="s">
        <v>450</v>
      </c>
      <c r="D182" s="139" t="s">
        <v>316</v>
      </c>
      <c r="E182" s="140" t="s">
        <v>1388</v>
      </c>
      <c r="F182" s="141" t="s">
        <v>1389</v>
      </c>
      <c r="G182" s="142" t="s">
        <v>555</v>
      </c>
      <c r="H182" s="143">
        <v>164.56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5.0000000000000002E-5</v>
      </c>
      <c r="R182" s="149">
        <f t="shared" si="22"/>
        <v>8.2280000000000009E-3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4549</v>
      </c>
    </row>
    <row r="183" spans="2:65" s="1" customFormat="1" ht="24.2" customHeight="1">
      <c r="B183" s="28"/>
      <c r="C183" s="139" t="s">
        <v>454</v>
      </c>
      <c r="D183" s="139" t="s">
        <v>316</v>
      </c>
      <c r="E183" s="140" t="s">
        <v>4550</v>
      </c>
      <c r="F183" s="141" t="s">
        <v>4551</v>
      </c>
      <c r="G183" s="142" t="s">
        <v>555</v>
      </c>
      <c r="H183" s="143">
        <v>12.56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0</v>
      </c>
      <c r="R183" s="149">
        <f t="shared" si="22"/>
        <v>0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4552</v>
      </c>
    </row>
    <row r="184" spans="2:65" s="1" customFormat="1" ht="33" customHeight="1">
      <c r="B184" s="28"/>
      <c r="C184" s="139" t="s">
        <v>458</v>
      </c>
      <c r="D184" s="139" t="s">
        <v>316</v>
      </c>
      <c r="E184" s="140" t="s">
        <v>1406</v>
      </c>
      <c r="F184" s="141" t="s">
        <v>1407</v>
      </c>
      <c r="G184" s="142" t="s">
        <v>555</v>
      </c>
      <c r="H184" s="143">
        <v>164.56</v>
      </c>
      <c r="I184" s="144"/>
      <c r="J184" s="145">
        <f t="shared" si="20"/>
        <v>0</v>
      </c>
      <c r="K184" s="146"/>
      <c r="L184" s="28"/>
      <c r="M184" s="147" t="s">
        <v>1</v>
      </c>
      <c r="N184" s="148" t="s">
        <v>40</v>
      </c>
      <c r="P184" s="149">
        <f t="shared" si="21"/>
        <v>0</v>
      </c>
      <c r="Q184" s="149">
        <v>0</v>
      </c>
      <c r="R184" s="149">
        <f t="shared" si="22"/>
        <v>0</v>
      </c>
      <c r="S184" s="149">
        <v>0</v>
      </c>
      <c r="T184" s="150">
        <f t="shared" si="2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4553</v>
      </c>
    </row>
    <row r="185" spans="2:65" s="1" customFormat="1" ht="16.5" customHeight="1">
      <c r="B185" s="28"/>
      <c r="C185" s="158" t="s">
        <v>462</v>
      </c>
      <c r="D185" s="158" t="s">
        <v>644</v>
      </c>
      <c r="E185" s="159" t="s">
        <v>1409</v>
      </c>
      <c r="F185" s="160" t="s">
        <v>1410</v>
      </c>
      <c r="G185" s="161" t="s">
        <v>333</v>
      </c>
      <c r="H185" s="162">
        <v>0.19</v>
      </c>
      <c r="I185" s="163"/>
      <c r="J185" s="164">
        <f t="shared" si="20"/>
        <v>0</v>
      </c>
      <c r="K185" s="165"/>
      <c r="L185" s="166"/>
      <c r="M185" s="167" t="s">
        <v>1</v>
      </c>
      <c r="N185" s="168" t="s">
        <v>40</v>
      </c>
      <c r="P185" s="149">
        <f t="shared" si="21"/>
        <v>0</v>
      </c>
      <c r="Q185" s="149">
        <v>1</v>
      </c>
      <c r="R185" s="149">
        <f t="shared" si="22"/>
        <v>0.19</v>
      </c>
      <c r="S185" s="149">
        <v>0</v>
      </c>
      <c r="T185" s="150">
        <f t="shared" si="23"/>
        <v>0</v>
      </c>
      <c r="AR185" s="151" t="s">
        <v>442</v>
      </c>
      <c r="AT185" s="151" t="s">
        <v>644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4554</v>
      </c>
    </row>
    <row r="186" spans="2:65" s="1" customFormat="1" ht="24.2" customHeight="1">
      <c r="B186" s="28"/>
      <c r="C186" s="158" t="s">
        <v>466</v>
      </c>
      <c r="D186" s="158" t="s">
        <v>644</v>
      </c>
      <c r="E186" s="159" t="s">
        <v>1415</v>
      </c>
      <c r="F186" s="160" t="s">
        <v>1416</v>
      </c>
      <c r="G186" s="161" t="s">
        <v>333</v>
      </c>
      <c r="H186" s="162">
        <v>7.0000000000000001E-3</v>
      </c>
      <c r="I186" s="163"/>
      <c r="J186" s="164">
        <f t="shared" si="20"/>
        <v>0</v>
      </c>
      <c r="K186" s="165"/>
      <c r="L186" s="166"/>
      <c r="M186" s="167" t="s">
        <v>1</v>
      </c>
      <c r="N186" s="168" t="s">
        <v>40</v>
      </c>
      <c r="P186" s="149">
        <f t="shared" si="21"/>
        <v>0</v>
      </c>
      <c r="Q186" s="149">
        <v>1</v>
      </c>
      <c r="R186" s="149">
        <f t="shared" si="22"/>
        <v>7.0000000000000001E-3</v>
      </c>
      <c r="S186" s="149">
        <v>0</v>
      </c>
      <c r="T186" s="150">
        <f t="shared" si="23"/>
        <v>0</v>
      </c>
      <c r="AR186" s="151" t="s">
        <v>442</v>
      </c>
      <c r="AT186" s="151" t="s">
        <v>644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4555</v>
      </c>
    </row>
    <row r="187" spans="2:65" s="1" customFormat="1" ht="24.2" customHeight="1">
      <c r="B187" s="28"/>
      <c r="C187" s="139" t="s">
        <v>470</v>
      </c>
      <c r="D187" s="139" t="s">
        <v>316</v>
      </c>
      <c r="E187" s="140" t="s">
        <v>1418</v>
      </c>
      <c r="F187" s="141" t="s">
        <v>1419</v>
      </c>
      <c r="G187" s="142" t="s">
        <v>555</v>
      </c>
      <c r="H187" s="143">
        <v>177.12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4556</v>
      </c>
    </row>
    <row r="188" spans="2:65" s="1" customFormat="1" ht="24.2" customHeight="1">
      <c r="B188" s="28"/>
      <c r="C188" s="139" t="s">
        <v>474</v>
      </c>
      <c r="D188" s="139" t="s">
        <v>316</v>
      </c>
      <c r="E188" s="140" t="s">
        <v>1003</v>
      </c>
      <c r="F188" s="141" t="s">
        <v>1004</v>
      </c>
      <c r="G188" s="142" t="s">
        <v>333</v>
      </c>
      <c r="H188" s="143">
        <v>0.48499999999999999</v>
      </c>
      <c r="I188" s="144"/>
      <c r="J188" s="145">
        <f t="shared" si="20"/>
        <v>0</v>
      </c>
      <c r="K188" s="146"/>
      <c r="L188" s="28"/>
      <c r="M188" s="147" t="s">
        <v>1</v>
      </c>
      <c r="N188" s="148" t="s">
        <v>40</v>
      </c>
      <c r="P188" s="149">
        <f t="shared" si="21"/>
        <v>0</v>
      </c>
      <c r="Q188" s="149">
        <v>0</v>
      </c>
      <c r="R188" s="149">
        <f t="shared" si="22"/>
        <v>0</v>
      </c>
      <c r="S188" s="149">
        <v>0</v>
      </c>
      <c r="T188" s="150">
        <f t="shared" si="23"/>
        <v>0</v>
      </c>
      <c r="AR188" s="151" t="s">
        <v>378</v>
      </c>
      <c r="AT188" s="151" t="s">
        <v>316</v>
      </c>
      <c r="AU188" s="151" t="s">
        <v>86</v>
      </c>
      <c r="AY188" s="13" t="s">
        <v>314</v>
      </c>
      <c r="BE188" s="152">
        <f t="shared" si="24"/>
        <v>0</v>
      </c>
      <c r="BF188" s="152">
        <f t="shared" si="25"/>
        <v>0</v>
      </c>
      <c r="BG188" s="152">
        <f t="shared" si="26"/>
        <v>0</v>
      </c>
      <c r="BH188" s="152">
        <f t="shared" si="27"/>
        <v>0</v>
      </c>
      <c r="BI188" s="152">
        <f t="shared" si="28"/>
        <v>0</v>
      </c>
      <c r="BJ188" s="13" t="s">
        <v>86</v>
      </c>
      <c r="BK188" s="152">
        <f t="shared" si="29"/>
        <v>0</v>
      </c>
      <c r="BL188" s="13" t="s">
        <v>378</v>
      </c>
      <c r="BM188" s="151" t="s">
        <v>4557</v>
      </c>
    </row>
    <row r="189" spans="2:65" s="11" customFormat="1" ht="22.9" customHeight="1">
      <c r="B189" s="127"/>
      <c r="D189" s="128" t="s">
        <v>73</v>
      </c>
      <c r="E189" s="137" t="s">
        <v>557</v>
      </c>
      <c r="F189" s="137" t="s">
        <v>558</v>
      </c>
      <c r="I189" s="130"/>
      <c r="J189" s="138">
        <f>BK189</f>
        <v>0</v>
      </c>
      <c r="L189" s="127"/>
      <c r="M189" s="132"/>
      <c r="P189" s="133">
        <f>SUM(P190:P201)</f>
        <v>0</v>
      </c>
      <c r="R189" s="133">
        <f>SUM(R190:R201)</f>
        <v>4.6045000000000003E-2</v>
      </c>
      <c r="T189" s="134">
        <f>SUM(T190:T201)</f>
        <v>0</v>
      </c>
      <c r="AR189" s="128" t="s">
        <v>86</v>
      </c>
      <c r="AT189" s="135" t="s">
        <v>73</v>
      </c>
      <c r="AU189" s="135" t="s">
        <v>81</v>
      </c>
      <c r="AY189" s="128" t="s">
        <v>314</v>
      </c>
      <c r="BK189" s="136">
        <f>SUM(BK190:BK201)</f>
        <v>0</v>
      </c>
    </row>
    <row r="190" spans="2:65" s="1" customFormat="1" ht="21.75" customHeight="1">
      <c r="B190" s="28"/>
      <c r="C190" s="139" t="s">
        <v>478</v>
      </c>
      <c r="D190" s="139" t="s">
        <v>316</v>
      </c>
      <c r="E190" s="140" t="s">
        <v>4558</v>
      </c>
      <c r="F190" s="141" t="s">
        <v>4559</v>
      </c>
      <c r="G190" s="142" t="s">
        <v>396</v>
      </c>
      <c r="H190" s="143">
        <v>10</v>
      </c>
      <c r="I190" s="144"/>
      <c r="J190" s="145">
        <f t="shared" ref="J190:J201" si="30">ROUND(I190*H190,2)</f>
        <v>0</v>
      </c>
      <c r="K190" s="146"/>
      <c r="L190" s="28"/>
      <c r="M190" s="147" t="s">
        <v>1</v>
      </c>
      <c r="N190" s="148" t="s">
        <v>40</v>
      </c>
      <c r="P190" s="149">
        <f t="shared" ref="P190:P201" si="31">O190*H190</f>
        <v>0</v>
      </c>
      <c r="Q190" s="149">
        <v>0</v>
      </c>
      <c r="R190" s="149">
        <f t="shared" ref="R190:R201" si="32">Q190*H190</f>
        <v>0</v>
      </c>
      <c r="S190" s="149">
        <v>0</v>
      </c>
      <c r="T190" s="150">
        <f t="shared" ref="T190:T201" si="33">S190*H190</f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 t="shared" ref="BE190:BE201" si="34">IF(N190="základná",J190,0)</f>
        <v>0</v>
      </c>
      <c r="BF190" s="152">
        <f t="shared" ref="BF190:BF201" si="35">IF(N190="znížená",J190,0)</f>
        <v>0</v>
      </c>
      <c r="BG190" s="152">
        <f t="shared" ref="BG190:BG201" si="36">IF(N190="zákl. prenesená",J190,0)</f>
        <v>0</v>
      </c>
      <c r="BH190" s="152">
        <f t="shared" ref="BH190:BH201" si="37">IF(N190="zníž. prenesená",J190,0)</f>
        <v>0</v>
      </c>
      <c r="BI190" s="152">
        <f t="shared" ref="BI190:BI201" si="38">IF(N190="nulová",J190,0)</f>
        <v>0</v>
      </c>
      <c r="BJ190" s="13" t="s">
        <v>86</v>
      </c>
      <c r="BK190" s="152">
        <f t="shared" ref="BK190:BK201" si="39">ROUND(I190*H190,2)</f>
        <v>0</v>
      </c>
      <c r="BL190" s="13" t="s">
        <v>378</v>
      </c>
      <c r="BM190" s="151" t="s">
        <v>4560</v>
      </c>
    </row>
    <row r="191" spans="2:65" s="1" customFormat="1" ht="16.5" customHeight="1">
      <c r="B191" s="28"/>
      <c r="C191" s="158" t="s">
        <v>482</v>
      </c>
      <c r="D191" s="158" t="s">
        <v>644</v>
      </c>
      <c r="E191" s="159" t="s">
        <v>4561</v>
      </c>
      <c r="F191" s="160" t="s">
        <v>4562</v>
      </c>
      <c r="G191" s="161" t="s">
        <v>396</v>
      </c>
      <c r="H191" s="162">
        <v>2</v>
      </c>
      <c r="I191" s="163"/>
      <c r="J191" s="164">
        <f t="shared" si="30"/>
        <v>0</v>
      </c>
      <c r="K191" s="165"/>
      <c r="L191" s="166"/>
      <c r="M191" s="167" t="s">
        <v>1</v>
      </c>
      <c r="N191" s="168" t="s">
        <v>40</v>
      </c>
      <c r="P191" s="149">
        <f t="shared" si="31"/>
        <v>0</v>
      </c>
      <c r="Q191" s="149">
        <v>2E-3</v>
      </c>
      <c r="R191" s="149">
        <f t="shared" si="32"/>
        <v>4.0000000000000001E-3</v>
      </c>
      <c r="S191" s="149">
        <v>0</v>
      </c>
      <c r="T191" s="150">
        <f t="shared" si="33"/>
        <v>0</v>
      </c>
      <c r="AR191" s="151" t="s">
        <v>442</v>
      </c>
      <c r="AT191" s="151" t="s">
        <v>644</v>
      </c>
      <c r="AU191" s="151" t="s">
        <v>86</v>
      </c>
      <c r="AY191" s="13" t="s">
        <v>314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86</v>
      </c>
      <c r="BK191" s="152">
        <f t="shared" si="39"/>
        <v>0</v>
      </c>
      <c r="BL191" s="13" t="s">
        <v>378</v>
      </c>
      <c r="BM191" s="151" t="s">
        <v>4563</v>
      </c>
    </row>
    <row r="192" spans="2:65" s="1" customFormat="1" ht="16.5" customHeight="1">
      <c r="B192" s="28"/>
      <c r="C192" s="158" t="s">
        <v>486</v>
      </c>
      <c r="D192" s="158" t="s">
        <v>644</v>
      </c>
      <c r="E192" s="159" t="s">
        <v>4564</v>
      </c>
      <c r="F192" s="160" t="s">
        <v>4565</v>
      </c>
      <c r="G192" s="161" t="s">
        <v>396</v>
      </c>
      <c r="H192" s="162">
        <v>8</v>
      </c>
      <c r="I192" s="163"/>
      <c r="J192" s="164">
        <f t="shared" si="30"/>
        <v>0</v>
      </c>
      <c r="K192" s="165"/>
      <c r="L192" s="166"/>
      <c r="M192" s="167" t="s">
        <v>1</v>
      </c>
      <c r="N192" s="168" t="s">
        <v>40</v>
      </c>
      <c r="P192" s="149">
        <f t="shared" si="31"/>
        <v>0</v>
      </c>
      <c r="Q192" s="149">
        <v>8.9999999999999998E-4</v>
      </c>
      <c r="R192" s="149">
        <f t="shared" si="32"/>
        <v>7.1999999999999998E-3</v>
      </c>
      <c r="S192" s="149">
        <v>0</v>
      </c>
      <c r="T192" s="150">
        <f t="shared" si="3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86</v>
      </c>
      <c r="BK192" s="152">
        <f t="shared" si="39"/>
        <v>0</v>
      </c>
      <c r="BL192" s="13" t="s">
        <v>378</v>
      </c>
      <c r="BM192" s="151" t="s">
        <v>4566</v>
      </c>
    </row>
    <row r="193" spans="2:65" s="1" customFormat="1" ht="21.75" customHeight="1">
      <c r="B193" s="28"/>
      <c r="C193" s="139" t="s">
        <v>490</v>
      </c>
      <c r="D193" s="139" t="s">
        <v>316</v>
      </c>
      <c r="E193" s="140" t="s">
        <v>4567</v>
      </c>
      <c r="F193" s="141" t="s">
        <v>4568</v>
      </c>
      <c r="G193" s="142" t="s">
        <v>396</v>
      </c>
      <c r="H193" s="143">
        <v>1</v>
      </c>
      <c r="I193" s="144"/>
      <c r="J193" s="145">
        <f t="shared" si="30"/>
        <v>0</v>
      </c>
      <c r="K193" s="146"/>
      <c r="L193" s="28"/>
      <c r="M193" s="147" t="s">
        <v>1</v>
      </c>
      <c r="N193" s="148" t="s">
        <v>40</v>
      </c>
      <c r="P193" s="149">
        <f t="shared" si="31"/>
        <v>0</v>
      </c>
      <c r="Q193" s="149">
        <v>8.3000000000000001E-3</v>
      </c>
      <c r="R193" s="149">
        <f t="shared" si="32"/>
        <v>8.3000000000000001E-3</v>
      </c>
      <c r="S193" s="149">
        <v>0</v>
      </c>
      <c r="T193" s="150">
        <f t="shared" si="3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86</v>
      </c>
      <c r="BK193" s="152">
        <f t="shared" si="39"/>
        <v>0</v>
      </c>
      <c r="BL193" s="13" t="s">
        <v>378</v>
      </c>
      <c r="BM193" s="151" t="s">
        <v>4569</v>
      </c>
    </row>
    <row r="194" spans="2:65" s="1" customFormat="1" ht="16.5" customHeight="1">
      <c r="B194" s="28"/>
      <c r="C194" s="139" t="s">
        <v>494</v>
      </c>
      <c r="D194" s="139" t="s">
        <v>316</v>
      </c>
      <c r="E194" s="140" t="s">
        <v>4570</v>
      </c>
      <c r="F194" s="141" t="s">
        <v>4571</v>
      </c>
      <c r="G194" s="142" t="s">
        <v>396</v>
      </c>
      <c r="H194" s="143">
        <v>10</v>
      </c>
      <c r="I194" s="144"/>
      <c r="J194" s="145">
        <f t="shared" si="30"/>
        <v>0</v>
      </c>
      <c r="K194" s="146"/>
      <c r="L194" s="28"/>
      <c r="M194" s="147" t="s">
        <v>1</v>
      </c>
      <c r="N194" s="148" t="s">
        <v>40</v>
      </c>
      <c r="P194" s="149">
        <f t="shared" si="31"/>
        <v>0</v>
      </c>
      <c r="Q194" s="149">
        <v>0</v>
      </c>
      <c r="R194" s="149">
        <f t="shared" si="32"/>
        <v>0</v>
      </c>
      <c r="S194" s="149">
        <v>0</v>
      </c>
      <c r="T194" s="150">
        <f t="shared" si="33"/>
        <v>0</v>
      </c>
      <c r="AR194" s="151" t="s">
        <v>378</v>
      </c>
      <c r="AT194" s="151" t="s">
        <v>316</v>
      </c>
      <c r="AU194" s="151" t="s">
        <v>86</v>
      </c>
      <c r="AY194" s="13" t="s">
        <v>314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86</v>
      </c>
      <c r="BK194" s="152">
        <f t="shared" si="39"/>
        <v>0</v>
      </c>
      <c r="BL194" s="13" t="s">
        <v>378</v>
      </c>
      <c r="BM194" s="151" t="s">
        <v>4572</v>
      </c>
    </row>
    <row r="195" spans="2:65" s="1" customFormat="1" ht="16.5" customHeight="1">
      <c r="B195" s="28"/>
      <c r="C195" s="158" t="s">
        <v>498</v>
      </c>
      <c r="D195" s="158" t="s">
        <v>644</v>
      </c>
      <c r="E195" s="159" t="s">
        <v>4573</v>
      </c>
      <c r="F195" s="160" t="s">
        <v>4574</v>
      </c>
      <c r="G195" s="161" t="s">
        <v>396</v>
      </c>
      <c r="H195" s="162">
        <v>2</v>
      </c>
      <c r="I195" s="163"/>
      <c r="J195" s="164">
        <f t="shared" si="30"/>
        <v>0</v>
      </c>
      <c r="K195" s="165"/>
      <c r="L195" s="166"/>
      <c r="M195" s="167" t="s">
        <v>1</v>
      </c>
      <c r="N195" s="168" t="s">
        <v>40</v>
      </c>
      <c r="P195" s="149">
        <f t="shared" si="31"/>
        <v>0</v>
      </c>
      <c r="Q195" s="149">
        <v>3.8999999999999999E-4</v>
      </c>
      <c r="R195" s="149">
        <f t="shared" si="32"/>
        <v>7.7999999999999999E-4</v>
      </c>
      <c r="S195" s="149">
        <v>0</v>
      </c>
      <c r="T195" s="150">
        <f t="shared" si="33"/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86</v>
      </c>
      <c r="BK195" s="152">
        <f t="shared" si="39"/>
        <v>0</v>
      </c>
      <c r="BL195" s="13" t="s">
        <v>378</v>
      </c>
      <c r="BM195" s="151" t="s">
        <v>4575</v>
      </c>
    </row>
    <row r="196" spans="2:65" s="1" customFormat="1" ht="16.5" customHeight="1">
      <c r="B196" s="28"/>
      <c r="C196" s="158" t="s">
        <v>504</v>
      </c>
      <c r="D196" s="158" t="s">
        <v>644</v>
      </c>
      <c r="E196" s="159" t="s">
        <v>4576</v>
      </c>
      <c r="F196" s="160" t="s">
        <v>4577</v>
      </c>
      <c r="G196" s="161" t="s">
        <v>396</v>
      </c>
      <c r="H196" s="162">
        <v>8</v>
      </c>
      <c r="I196" s="163"/>
      <c r="J196" s="164">
        <f t="shared" si="30"/>
        <v>0</v>
      </c>
      <c r="K196" s="165"/>
      <c r="L196" s="166"/>
      <c r="M196" s="167" t="s">
        <v>1</v>
      </c>
      <c r="N196" s="168" t="s">
        <v>40</v>
      </c>
      <c r="P196" s="149">
        <f t="shared" si="31"/>
        <v>0</v>
      </c>
      <c r="Q196" s="149">
        <v>2.2000000000000001E-4</v>
      </c>
      <c r="R196" s="149">
        <f t="shared" si="32"/>
        <v>1.7600000000000001E-3</v>
      </c>
      <c r="S196" s="149">
        <v>0</v>
      </c>
      <c r="T196" s="150">
        <f t="shared" si="33"/>
        <v>0</v>
      </c>
      <c r="AR196" s="151" t="s">
        <v>442</v>
      </c>
      <c r="AT196" s="151" t="s">
        <v>644</v>
      </c>
      <c r="AU196" s="151" t="s">
        <v>86</v>
      </c>
      <c r="AY196" s="13" t="s">
        <v>314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86</v>
      </c>
      <c r="BK196" s="152">
        <f t="shared" si="39"/>
        <v>0</v>
      </c>
      <c r="BL196" s="13" t="s">
        <v>378</v>
      </c>
      <c r="BM196" s="151" t="s">
        <v>4578</v>
      </c>
    </row>
    <row r="197" spans="2:65" s="1" customFormat="1" ht="21.75" customHeight="1">
      <c r="B197" s="28"/>
      <c r="C197" s="139" t="s">
        <v>512</v>
      </c>
      <c r="D197" s="139" t="s">
        <v>316</v>
      </c>
      <c r="E197" s="140" t="s">
        <v>4579</v>
      </c>
      <c r="F197" s="141" t="s">
        <v>4580</v>
      </c>
      <c r="G197" s="142" t="s">
        <v>396</v>
      </c>
      <c r="H197" s="143">
        <v>1</v>
      </c>
      <c r="I197" s="144"/>
      <c r="J197" s="145">
        <f t="shared" si="30"/>
        <v>0</v>
      </c>
      <c r="K197" s="146"/>
      <c r="L197" s="28"/>
      <c r="M197" s="147" t="s">
        <v>1</v>
      </c>
      <c r="N197" s="148" t="s">
        <v>40</v>
      </c>
      <c r="P197" s="149">
        <f t="shared" si="31"/>
        <v>0</v>
      </c>
      <c r="Q197" s="149">
        <v>0</v>
      </c>
      <c r="R197" s="149">
        <f t="shared" si="32"/>
        <v>0</v>
      </c>
      <c r="S197" s="149">
        <v>0</v>
      </c>
      <c r="T197" s="150">
        <f t="shared" si="33"/>
        <v>0</v>
      </c>
      <c r="AR197" s="151" t="s">
        <v>378</v>
      </c>
      <c r="AT197" s="151" t="s">
        <v>316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378</v>
      </c>
      <c r="BM197" s="151" t="s">
        <v>4581</v>
      </c>
    </row>
    <row r="198" spans="2:65" s="1" customFormat="1" ht="24.2" customHeight="1">
      <c r="B198" s="28"/>
      <c r="C198" s="158" t="s">
        <v>518</v>
      </c>
      <c r="D198" s="158" t="s">
        <v>644</v>
      </c>
      <c r="E198" s="159" t="s">
        <v>4582</v>
      </c>
      <c r="F198" s="160" t="s">
        <v>4583</v>
      </c>
      <c r="G198" s="161" t="s">
        <v>396</v>
      </c>
      <c r="H198" s="162">
        <v>1</v>
      </c>
      <c r="I198" s="163"/>
      <c r="J198" s="164">
        <f t="shared" si="30"/>
        <v>0</v>
      </c>
      <c r="K198" s="165"/>
      <c r="L198" s="166"/>
      <c r="M198" s="167" t="s">
        <v>1</v>
      </c>
      <c r="N198" s="168" t="s">
        <v>40</v>
      </c>
      <c r="P198" s="149">
        <f t="shared" si="31"/>
        <v>0</v>
      </c>
      <c r="Q198" s="149">
        <v>1.1900000000000001E-2</v>
      </c>
      <c r="R198" s="149">
        <f t="shared" si="32"/>
        <v>1.1900000000000001E-2</v>
      </c>
      <c r="S198" s="149">
        <v>0</v>
      </c>
      <c r="T198" s="150">
        <f t="shared" si="33"/>
        <v>0</v>
      </c>
      <c r="AR198" s="151" t="s">
        <v>442</v>
      </c>
      <c r="AT198" s="151" t="s">
        <v>644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378</v>
      </c>
      <c r="BM198" s="151" t="s">
        <v>4584</v>
      </c>
    </row>
    <row r="199" spans="2:65" s="1" customFormat="1" ht="16.5" customHeight="1">
      <c r="B199" s="28"/>
      <c r="C199" s="139" t="s">
        <v>524</v>
      </c>
      <c r="D199" s="139" t="s">
        <v>316</v>
      </c>
      <c r="E199" s="140" t="s">
        <v>4585</v>
      </c>
      <c r="F199" s="141" t="s">
        <v>4586</v>
      </c>
      <c r="G199" s="142" t="s">
        <v>376</v>
      </c>
      <c r="H199" s="143">
        <v>4.5</v>
      </c>
      <c r="I199" s="144"/>
      <c r="J199" s="145">
        <f t="shared" si="30"/>
        <v>0</v>
      </c>
      <c r="K199" s="146"/>
      <c r="L199" s="28"/>
      <c r="M199" s="147" t="s">
        <v>1</v>
      </c>
      <c r="N199" s="148" t="s">
        <v>40</v>
      </c>
      <c r="P199" s="149">
        <f t="shared" si="31"/>
        <v>0</v>
      </c>
      <c r="Q199" s="149">
        <v>0</v>
      </c>
      <c r="R199" s="149">
        <f t="shared" si="32"/>
        <v>0</v>
      </c>
      <c r="S199" s="149">
        <v>0</v>
      </c>
      <c r="T199" s="150">
        <f t="shared" si="33"/>
        <v>0</v>
      </c>
      <c r="AR199" s="151" t="s">
        <v>1198</v>
      </c>
      <c r="AT199" s="151" t="s">
        <v>316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1198</v>
      </c>
      <c r="BM199" s="151" t="s">
        <v>4587</v>
      </c>
    </row>
    <row r="200" spans="2:65" s="1" customFormat="1" ht="24.2" customHeight="1">
      <c r="B200" s="28"/>
      <c r="C200" s="158" t="s">
        <v>528</v>
      </c>
      <c r="D200" s="158" t="s">
        <v>644</v>
      </c>
      <c r="E200" s="159" t="s">
        <v>4588</v>
      </c>
      <c r="F200" s="160" t="s">
        <v>4589</v>
      </c>
      <c r="G200" s="161" t="s">
        <v>376</v>
      </c>
      <c r="H200" s="162">
        <v>4.5</v>
      </c>
      <c r="I200" s="163"/>
      <c r="J200" s="164">
        <f t="shared" si="30"/>
        <v>0</v>
      </c>
      <c r="K200" s="165"/>
      <c r="L200" s="166"/>
      <c r="M200" s="167" t="s">
        <v>1</v>
      </c>
      <c r="N200" s="168" t="s">
        <v>40</v>
      </c>
      <c r="P200" s="149">
        <f t="shared" si="31"/>
        <v>0</v>
      </c>
      <c r="Q200" s="149">
        <v>2.6900000000000001E-3</v>
      </c>
      <c r="R200" s="149">
        <f t="shared" si="32"/>
        <v>1.2105000000000001E-2</v>
      </c>
      <c r="S200" s="149">
        <v>0</v>
      </c>
      <c r="T200" s="150">
        <f t="shared" si="33"/>
        <v>0</v>
      </c>
      <c r="AR200" s="151" t="s">
        <v>4590</v>
      </c>
      <c r="AT200" s="151" t="s">
        <v>644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4590</v>
      </c>
      <c r="BM200" s="151" t="s">
        <v>4591</v>
      </c>
    </row>
    <row r="201" spans="2:65" s="1" customFormat="1" ht="24.2" customHeight="1">
      <c r="B201" s="28"/>
      <c r="C201" s="139" t="s">
        <v>532</v>
      </c>
      <c r="D201" s="139" t="s">
        <v>316</v>
      </c>
      <c r="E201" s="140" t="s">
        <v>1779</v>
      </c>
      <c r="F201" s="141" t="s">
        <v>1780</v>
      </c>
      <c r="G201" s="142" t="s">
        <v>1497</v>
      </c>
      <c r="H201" s="171"/>
      <c r="I201" s="144"/>
      <c r="J201" s="145">
        <f t="shared" si="30"/>
        <v>0</v>
      </c>
      <c r="K201" s="146"/>
      <c r="L201" s="28"/>
      <c r="M201" s="147" t="s">
        <v>1</v>
      </c>
      <c r="N201" s="148" t="s">
        <v>40</v>
      </c>
      <c r="P201" s="149">
        <f t="shared" si="31"/>
        <v>0</v>
      </c>
      <c r="Q201" s="149">
        <v>0</v>
      </c>
      <c r="R201" s="149">
        <f t="shared" si="32"/>
        <v>0</v>
      </c>
      <c r="S201" s="149">
        <v>0</v>
      </c>
      <c r="T201" s="150">
        <f t="shared" si="33"/>
        <v>0</v>
      </c>
      <c r="AR201" s="151" t="s">
        <v>378</v>
      </c>
      <c r="AT201" s="151" t="s">
        <v>316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378</v>
      </c>
      <c r="BM201" s="151" t="s">
        <v>4592</v>
      </c>
    </row>
    <row r="202" spans="2:65" s="11" customFormat="1" ht="22.9" customHeight="1">
      <c r="B202" s="127"/>
      <c r="D202" s="128" t="s">
        <v>73</v>
      </c>
      <c r="E202" s="137" t="s">
        <v>4593</v>
      </c>
      <c r="F202" s="137" t="s">
        <v>4594</v>
      </c>
      <c r="I202" s="130"/>
      <c r="J202" s="138">
        <f>BK202</f>
        <v>0</v>
      </c>
      <c r="L202" s="127"/>
      <c r="M202" s="132"/>
      <c r="P202" s="133">
        <f>SUM(P203:P205)</f>
        <v>0</v>
      </c>
      <c r="R202" s="133">
        <f>SUM(R203:R205)</f>
        <v>0.41000459999999994</v>
      </c>
      <c r="T202" s="134">
        <f>SUM(T203:T205)</f>
        <v>0</v>
      </c>
      <c r="AR202" s="128" t="s">
        <v>86</v>
      </c>
      <c r="AT202" s="135" t="s">
        <v>73</v>
      </c>
      <c r="AU202" s="135" t="s">
        <v>81</v>
      </c>
      <c r="AY202" s="128" t="s">
        <v>314</v>
      </c>
      <c r="BK202" s="136">
        <f>SUM(BK203:BK205)</f>
        <v>0</v>
      </c>
    </row>
    <row r="203" spans="2:65" s="1" customFormat="1" ht="24.2" customHeight="1">
      <c r="B203" s="28"/>
      <c r="C203" s="139" t="s">
        <v>538</v>
      </c>
      <c r="D203" s="139" t="s">
        <v>316</v>
      </c>
      <c r="E203" s="140" t="s">
        <v>4595</v>
      </c>
      <c r="F203" s="141" t="s">
        <v>4596</v>
      </c>
      <c r="G203" s="142" t="s">
        <v>340</v>
      </c>
      <c r="H203" s="143">
        <v>17.940000000000001</v>
      </c>
      <c r="I203" s="144"/>
      <c r="J203" s="145">
        <f>ROUND(I203*H203,2)</f>
        <v>0</v>
      </c>
      <c r="K203" s="146"/>
      <c r="L203" s="28"/>
      <c r="M203" s="147" t="s">
        <v>1</v>
      </c>
      <c r="N203" s="148" t="s">
        <v>40</v>
      </c>
      <c r="P203" s="149">
        <f>O203*H203</f>
        <v>0</v>
      </c>
      <c r="Q203" s="149">
        <v>3.2699999999999999E-3</v>
      </c>
      <c r="R203" s="149">
        <f>Q203*H203</f>
        <v>5.8663800000000002E-2</v>
      </c>
      <c r="S203" s="149">
        <v>0</v>
      </c>
      <c r="T203" s="150">
        <f>S203*H203</f>
        <v>0</v>
      </c>
      <c r="AR203" s="151" t="s">
        <v>378</v>
      </c>
      <c r="AT203" s="151" t="s">
        <v>316</v>
      </c>
      <c r="AU203" s="151" t="s">
        <v>86</v>
      </c>
      <c r="AY203" s="13" t="s">
        <v>314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86</v>
      </c>
      <c r="BK203" s="152">
        <f>ROUND(I203*H203,2)</f>
        <v>0</v>
      </c>
      <c r="BL203" s="13" t="s">
        <v>378</v>
      </c>
      <c r="BM203" s="151" t="s">
        <v>4597</v>
      </c>
    </row>
    <row r="204" spans="2:65" s="1" customFormat="1" ht="16.5" customHeight="1">
      <c r="B204" s="28"/>
      <c r="C204" s="158" t="s">
        <v>542</v>
      </c>
      <c r="D204" s="158" t="s">
        <v>644</v>
      </c>
      <c r="E204" s="159" t="s">
        <v>4598</v>
      </c>
      <c r="F204" s="160" t="s">
        <v>4599</v>
      </c>
      <c r="G204" s="161" t="s">
        <v>340</v>
      </c>
      <c r="H204" s="162">
        <v>18.298999999999999</v>
      </c>
      <c r="I204" s="163"/>
      <c r="J204" s="164">
        <f>ROUND(I204*H204,2)</f>
        <v>0</v>
      </c>
      <c r="K204" s="165"/>
      <c r="L204" s="166"/>
      <c r="M204" s="167" t="s">
        <v>1</v>
      </c>
      <c r="N204" s="168" t="s">
        <v>40</v>
      </c>
      <c r="P204" s="149">
        <f>O204*H204</f>
        <v>0</v>
      </c>
      <c r="Q204" s="149">
        <v>1.9199999999999998E-2</v>
      </c>
      <c r="R204" s="149">
        <f>Q204*H204</f>
        <v>0.35134079999999995</v>
      </c>
      <c r="S204" s="149">
        <v>0</v>
      </c>
      <c r="T204" s="150">
        <f>S204*H204</f>
        <v>0</v>
      </c>
      <c r="AR204" s="151" t="s">
        <v>442</v>
      </c>
      <c r="AT204" s="151" t="s">
        <v>644</v>
      </c>
      <c r="AU204" s="151" t="s">
        <v>86</v>
      </c>
      <c r="AY204" s="13" t="s">
        <v>314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86</v>
      </c>
      <c r="BK204" s="152">
        <f>ROUND(I204*H204,2)</f>
        <v>0</v>
      </c>
      <c r="BL204" s="13" t="s">
        <v>378</v>
      </c>
      <c r="BM204" s="151" t="s">
        <v>4600</v>
      </c>
    </row>
    <row r="205" spans="2:65" s="1" customFormat="1" ht="24.2" customHeight="1">
      <c r="B205" s="28"/>
      <c r="C205" s="139" t="s">
        <v>548</v>
      </c>
      <c r="D205" s="139" t="s">
        <v>316</v>
      </c>
      <c r="E205" s="140" t="s">
        <v>4601</v>
      </c>
      <c r="F205" s="141" t="s">
        <v>4602</v>
      </c>
      <c r="G205" s="142" t="s">
        <v>333</v>
      </c>
      <c r="H205" s="143">
        <v>0.41</v>
      </c>
      <c r="I205" s="144"/>
      <c r="J205" s="145">
        <f>ROUND(I205*H205,2)</f>
        <v>0</v>
      </c>
      <c r="K205" s="146"/>
      <c r="L205" s="28"/>
      <c r="M205" s="147" t="s">
        <v>1</v>
      </c>
      <c r="N205" s="148" t="s">
        <v>40</v>
      </c>
      <c r="P205" s="149">
        <f>O205*H205</f>
        <v>0</v>
      </c>
      <c r="Q205" s="149">
        <v>0</v>
      </c>
      <c r="R205" s="149">
        <f>Q205*H205</f>
        <v>0</v>
      </c>
      <c r="S205" s="149">
        <v>0</v>
      </c>
      <c r="T205" s="150">
        <f>S205*H205</f>
        <v>0</v>
      </c>
      <c r="AR205" s="151" t="s">
        <v>378</v>
      </c>
      <c r="AT205" s="151" t="s">
        <v>316</v>
      </c>
      <c r="AU205" s="151" t="s">
        <v>86</v>
      </c>
      <c r="AY205" s="13" t="s">
        <v>314</v>
      </c>
      <c r="BE205" s="152">
        <f>IF(N205="základná",J205,0)</f>
        <v>0</v>
      </c>
      <c r="BF205" s="152">
        <f>IF(N205="znížená",J205,0)</f>
        <v>0</v>
      </c>
      <c r="BG205" s="152">
        <f>IF(N205="zákl. prenesená",J205,0)</f>
        <v>0</v>
      </c>
      <c r="BH205" s="152">
        <f>IF(N205="zníž. prenesená",J205,0)</f>
        <v>0</v>
      </c>
      <c r="BI205" s="152">
        <f>IF(N205="nulová",J205,0)</f>
        <v>0</v>
      </c>
      <c r="BJ205" s="13" t="s">
        <v>86</v>
      </c>
      <c r="BK205" s="152">
        <f>ROUND(I205*H205,2)</f>
        <v>0</v>
      </c>
      <c r="BL205" s="13" t="s">
        <v>378</v>
      </c>
      <c r="BM205" s="151" t="s">
        <v>4603</v>
      </c>
    </row>
    <row r="206" spans="2:65" s="11" customFormat="1" ht="22.9" customHeight="1">
      <c r="B206" s="127"/>
      <c r="D206" s="128" t="s">
        <v>73</v>
      </c>
      <c r="E206" s="137" t="s">
        <v>4604</v>
      </c>
      <c r="F206" s="137" t="s">
        <v>4605</v>
      </c>
      <c r="I206" s="130"/>
      <c r="J206" s="138">
        <f>BK206</f>
        <v>0</v>
      </c>
      <c r="L206" s="127"/>
      <c r="M206" s="132"/>
      <c r="P206" s="133">
        <f>SUM(P207:P211)</f>
        <v>0</v>
      </c>
      <c r="R206" s="133">
        <f>SUM(R207:R211)</f>
        <v>0.15224299999999999</v>
      </c>
      <c r="T206" s="134">
        <f>SUM(T207:T211)</f>
        <v>0</v>
      </c>
      <c r="AR206" s="128" t="s">
        <v>86</v>
      </c>
      <c r="AT206" s="135" t="s">
        <v>73</v>
      </c>
      <c r="AU206" s="135" t="s">
        <v>81</v>
      </c>
      <c r="AY206" s="128" t="s">
        <v>314</v>
      </c>
      <c r="BK206" s="136">
        <f>SUM(BK207:BK211)</f>
        <v>0</v>
      </c>
    </row>
    <row r="207" spans="2:65" s="1" customFormat="1" ht="33" customHeight="1">
      <c r="B207" s="28"/>
      <c r="C207" s="139" t="s">
        <v>552</v>
      </c>
      <c r="D207" s="139" t="s">
        <v>316</v>
      </c>
      <c r="E207" s="140" t="s">
        <v>4606</v>
      </c>
      <c r="F207" s="141" t="s">
        <v>4607</v>
      </c>
      <c r="G207" s="142" t="s">
        <v>340</v>
      </c>
      <c r="H207" s="143">
        <v>9.02</v>
      </c>
      <c r="I207" s="144"/>
      <c r="J207" s="145">
        <f>ROUND(I207*H207,2)</f>
        <v>0</v>
      </c>
      <c r="K207" s="146"/>
      <c r="L207" s="28"/>
      <c r="M207" s="147" t="s">
        <v>1</v>
      </c>
      <c r="N207" s="148" t="s">
        <v>40</v>
      </c>
      <c r="P207" s="149">
        <f>O207*H207</f>
        <v>0</v>
      </c>
      <c r="Q207" s="149">
        <v>2.8500000000000001E-3</v>
      </c>
      <c r="R207" s="149">
        <f>Q207*H207</f>
        <v>2.5707000000000001E-2</v>
      </c>
      <c r="S207" s="149">
        <v>0</v>
      </c>
      <c r="T207" s="150">
        <f>S207*H207</f>
        <v>0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86</v>
      </c>
      <c r="BK207" s="152">
        <f>ROUND(I207*H207,2)</f>
        <v>0</v>
      </c>
      <c r="BL207" s="13" t="s">
        <v>378</v>
      </c>
      <c r="BM207" s="151" t="s">
        <v>4608</v>
      </c>
    </row>
    <row r="208" spans="2:65" s="1" customFormat="1" ht="16.5" customHeight="1">
      <c r="B208" s="28"/>
      <c r="C208" s="158" t="s">
        <v>559</v>
      </c>
      <c r="D208" s="158" t="s">
        <v>644</v>
      </c>
      <c r="E208" s="159" t="s">
        <v>4609</v>
      </c>
      <c r="F208" s="160" t="s">
        <v>4610</v>
      </c>
      <c r="G208" s="161" t="s">
        <v>340</v>
      </c>
      <c r="H208" s="162">
        <v>9.1999999999999993</v>
      </c>
      <c r="I208" s="163"/>
      <c r="J208" s="164">
        <f>ROUND(I208*H208,2)</f>
        <v>0</v>
      </c>
      <c r="K208" s="165"/>
      <c r="L208" s="166"/>
      <c r="M208" s="167" t="s">
        <v>1</v>
      </c>
      <c r="N208" s="168" t="s">
        <v>40</v>
      </c>
      <c r="P208" s="149">
        <f>O208*H208</f>
        <v>0</v>
      </c>
      <c r="Q208" s="149">
        <v>1.2880000000000001E-2</v>
      </c>
      <c r="R208" s="149">
        <f>Q208*H208</f>
        <v>0.118496</v>
      </c>
      <c r="S208" s="149">
        <v>0</v>
      </c>
      <c r="T208" s="150">
        <f>S208*H208</f>
        <v>0</v>
      </c>
      <c r="AR208" s="151" t="s">
        <v>442</v>
      </c>
      <c r="AT208" s="151" t="s">
        <v>644</v>
      </c>
      <c r="AU208" s="151" t="s">
        <v>86</v>
      </c>
      <c r="AY208" s="13" t="s">
        <v>314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3" t="s">
        <v>86</v>
      </c>
      <c r="BK208" s="152">
        <f>ROUND(I208*H208,2)</f>
        <v>0</v>
      </c>
      <c r="BL208" s="13" t="s">
        <v>378</v>
      </c>
      <c r="BM208" s="151" t="s">
        <v>4611</v>
      </c>
    </row>
    <row r="209" spans="2:65" s="1" customFormat="1" ht="24.2" customHeight="1">
      <c r="B209" s="28"/>
      <c r="C209" s="139" t="s">
        <v>563</v>
      </c>
      <c r="D209" s="139" t="s">
        <v>316</v>
      </c>
      <c r="E209" s="140" t="s">
        <v>4612</v>
      </c>
      <c r="F209" s="141" t="s">
        <v>4613</v>
      </c>
      <c r="G209" s="142" t="s">
        <v>376</v>
      </c>
      <c r="H209" s="143">
        <v>6</v>
      </c>
      <c r="I209" s="144"/>
      <c r="J209" s="145">
        <f>ROUND(I209*H209,2)</f>
        <v>0</v>
      </c>
      <c r="K209" s="146"/>
      <c r="L209" s="28"/>
      <c r="M209" s="147" t="s">
        <v>1</v>
      </c>
      <c r="N209" s="148" t="s">
        <v>40</v>
      </c>
      <c r="P209" s="149">
        <f>O209*H209</f>
        <v>0</v>
      </c>
      <c r="Q209" s="149">
        <v>5.0000000000000001E-4</v>
      </c>
      <c r="R209" s="149">
        <f>Q209*H209</f>
        <v>3.0000000000000001E-3</v>
      </c>
      <c r="S209" s="149">
        <v>0</v>
      </c>
      <c r="T209" s="150">
        <f>S209*H209</f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3" t="s">
        <v>86</v>
      </c>
      <c r="BK209" s="152">
        <f>ROUND(I209*H209,2)</f>
        <v>0</v>
      </c>
      <c r="BL209" s="13" t="s">
        <v>378</v>
      </c>
      <c r="BM209" s="151" t="s">
        <v>4614</v>
      </c>
    </row>
    <row r="210" spans="2:65" s="1" customFormat="1" ht="16.5" customHeight="1">
      <c r="B210" s="28"/>
      <c r="C210" s="158" t="s">
        <v>569</v>
      </c>
      <c r="D210" s="158" t="s">
        <v>644</v>
      </c>
      <c r="E210" s="159" t="s">
        <v>4615</v>
      </c>
      <c r="F210" s="160" t="s">
        <v>4616</v>
      </c>
      <c r="G210" s="161" t="s">
        <v>376</v>
      </c>
      <c r="H210" s="162">
        <v>6.3</v>
      </c>
      <c r="I210" s="163"/>
      <c r="J210" s="164">
        <f>ROUND(I210*H210,2)</f>
        <v>0</v>
      </c>
      <c r="K210" s="165"/>
      <c r="L210" s="166"/>
      <c r="M210" s="167" t="s">
        <v>1</v>
      </c>
      <c r="N210" s="168" t="s">
        <v>40</v>
      </c>
      <c r="P210" s="149">
        <f>O210*H210</f>
        <v>0</v>
      </c>
      <c r="Q210" s="149">
        <v>8.0000000000000004E-4</v>
      </c>
      <c r="R210" s="149">
        <f>Q210*H210</f>
        <v>5.0400000000000002E-3</v>
      </c>
      <c r="S210" s="149">
        <v>0</v>
      </c>
      <c r="T210" s="150">
        <f>S210*H210</f>
        <v>0</v>
      </c>
      <c r="AR210" s="151" t="s">
        <v>442</v>
      </c>
      <c r="AT210" s="151" t="s">
        <v>644</v>
      </c>
      <c r="AU210" s="151" t="s">
        <v>86</v>
      </c>
      <c r="AY210" s="13" t="s">
        <v>314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3" t="s">
        <v>86</v>
      </c>
      <c r="BK210" s="152">
        <f>ROUND(I210*H210,2)</f>
        <v>0</v>
      </c>
      <c r="BL210" s="13" t="s">
        <v>378</v>
      </c>
      <c r="BM210" s="151" t="s">
        <v>4617</v>
      </c>
    </row>
    <row r="211" spans="2:65" s="1" customFormat="1" ht="24.2" customHeight="1">
      <c r="B211" s="28"/>
      <c r="C211" s="139" t="s">
        <v>573</v>
      </c>
      <c r="D211" s="139" t="s">
        <v>316</v>
      </c>
      <c r="E211" s="140" t="s">
        <v>4618</v>
      </c>
      <c r="F211" s="141" t="s">
        <v>4619</v>
      </c>
      <c r="G211" s="142" t="s">
        <v>333</v>
      </c>
      <c r="H211" s="143">
        <v>0.152</v>
      </c>
      <c r="I211" s="144"/>
      <c r="J211" s="145">
        <f>ROUND(I211*H211,2)</f>
        <v>0</v>
      </c>
      <c r="K211" s="146"/>
      <c r="L211" s="28"/>
      <c r="M211" s="147" t="s">
        <v>1</v>
      </c>
      <c r="N211" s="148" t="s">
        <v>40</v>
      </c>
      <c r="P211" s="149">
        <f>O211*H211</f>
        <v>0</v>
      </c>
      <c r="Q211" s="149">
        <v>0</v>
      </c>
      <c r="R211" s="149">
        <f>Q211*H211</f>
        <v>0</v>
      </c>
      <c r="S211" s="149">
        <v>0</v>
      </c>
      <c r="T211" s="150">
        <f>S211*H211</f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3" t="s">
        <v>86</v>
      </c>
      <c r="BK211" s="152">
        <f>ROUND(I211*H211,2)</f>
        <v>0</v>
      </c>
      <c r="BL211" s="13" t="s">
        <v>378</v>
      </c>
      <c r="BM211" s="151" t="s">
        <v>4620</v>
      </c>
    </row>
    <row r="212" spans="2:65" s="11" customFormat="1" ht="22.9" customHeight="1">
      <c r="B212" s="127"/>
      <c r="D212" s="128" t="s">
        <v>73</v>
      </c>
      <c r="E212" s="137" t="s">
        <v>1426</v>
      </c>
      <c r="F212" s="137" t="s">
        <v>1427</v>
      </c>
      <c r="I212" s="130"/>
      <c r="J212" s="138">
        <f>BK212</f>
        <v>0</v>
      </c>
      <c r="L212" s="127"/>
      <c r="M212" s="132"/>
      <c r="P212" s="133">
        <f>SUM(P213:P214)</f>
        <v>0</v>
      </c>
      <c r="R212" s="133">
        <f>SUM(R213:R214)</f>
        <v>4.2768000000000007E-3</v>
      </c>
      <c r="T212" s="134">
        <f>SUM(T213:T214)</f>
        <v>0</v>
      </c>
      <c r="AR212" s="128" t="s">
        <v>86</v>
      </c>
      <c r="AT212" s="135" t="s">
        <v>73</v>
      </c>
      <c r="AU212" s="135" t="s">
        <v>81</v>
      </c>
      <c r="AY212" s="128" t="s">
        <v>314</v>
      </c>
      <c r="BK212" s="136">
        <f>SUM(BK213:BK214)</f>
        <v>0</v>
      </c>
    </row>
    <row r="213" spans="2:65" s="1" customFormat="1" ht="21.75" customHeight="1">
      <c r="B213" s="28"/>
      <c r="C213" s="139" t="s">
        <v>1391</v>
      </c>
      <c r="D213" s="139" t="s">
        <v>316</v>
      </c>
      <c r="E213" s="140" t="s">
        <v>1428</v>
      </c>
      <c r="F213" s="141" t="s">
        <v>1429</v>
      </c>
      <c r="G213" s="142" t="s">
        <v>340</v>
      </c>
      <c r="H213" s="143">
        <v>5.94</v>
      </c>
      <c r="I213" s="144"/>
      <c r="J213" s="145">
        <f>ROUND(I213*H213,2)</f>
        <v>0</v>
      </c>
      <c r="K213" s="146"/>
      <c r="L213" s="28"/>
      <c r="M213" s="147" t="s">
        <v>1</v>
      </c>
      <c r="N213" s="148" t="s">
        <v>40</v>
      </c>
      <c r="P213" s="149">
        <f>O213*H213</f>
        <v>0</v>
      </c>
      <c r="Q213" s="149">
        <v>5.2999999999999998E-4</v>
      </c>
      <c r="R213" s="149">
        <f>Q213*H213</f>
        <v>3.1482000000000003E-3</v>
      </c>
      <c r="S213" s="149">
        <v>0</v>
      </c>
      <c r="T213" s="150">
        <f>S213*H213</f>
        <v>0</v>
      </c>
      <c r="AR213" s="151" t="s">
        <v>378</v>
      </c>
      <c r="AT213" s="151" t="s">
        <v>316</v>
      </c>
      <c r="AU213" s="151" t="s">
        <v>86</v>
      </c>
      <c r="AY213" s="13" t="s">
        <v>314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3" t="s">
        <v>86</v>
      </c>
      <c r="BK213" s="152">
        <f>ROUND(I213*H213,2)</f>
        <v>0</v>
      </c>
      <c r="BL213" s="13" t="s">
        <v>378</v>
      </c>
      <c r="BM213" s="151" t="s">
        <v>4621</v>
      </c>
    </row>
    <row r="214" spans="2:65" s="1" customFormat="1" ht="16.5" customHeight="1">
      <c r="B214" s="28"/>
      <c r="C214" s="139" t="s">
        <v>1395</v>
      </c>
      <c r="D214" s="139" t="s">
        <v>316</v>
      </c>
      <c r="E214" s="140" t="s">
        <v>1431</v>
      </c>
      <c r="F214" s="141" t="s">
        <v>1432</v>
      </c>
      <c r="G214" s="142" t="s">
        <v>340</v>
      </c>
      <c r="H214" s="143">
        <v>5.94</v>
      </c>
      <c r="I214" s="144"/>
      <c r="J214" s="145">
        <f>ROUND(I214*H214,2)</f>
        <v>0</v>
      </c>
      <c r="K214" s="146"/>
      <c r="L214" s="28"/>
      <c r="M214" s="147" t="s">
        <v>1</v>
      </c>
      <c r="N214" s="148" t="s">
        <v>40</v>
      </c>
      <c r="P214" s="149">
        <f>O214*H214</f>
        <v>0</v>
      </c>
      <c r="Q214" s="149">
        <v>1.9000000000000001E-4</v>
      </c>
      <c r="R214" s="149">
        <f>Q214*H214</f>
        <v>1.1286000000000002E-3</v>
      </c>
      <c r="S214" s="149">
        <v>0</v>
      </c>
      <c r="T214" s="150">
        <f>S214*H214</f>
        <v>0</v>
      </c>
      <c r="AR214" s="151" t="s">
        <v>378</v>
      </c>
      <c r="AT214" s="151" t="s">
        <v>316</v>
      </c>
      <c r="AU214" s="151" t="s">
        <v>86</v>
      </c>
      <c r="AY214" s="13" t="s">
        <v>314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3" t="s">
        <v>86</v>
      </c>
      <c r="BK214" s="152">
        <f>ROUND(I214*H214,2)</f>
        <v>0</v>
      </c>
      <c r="BL214" s="13" t="s">
        <v>378</v>
      </c>
      <c r="BM214" s="151" t="s">
        <v>4622</v>
      </c>
    </row>
    <row r="215" spans="2:65" s="11" customFormat="1" ht="22.9" customHeight="1">
      <c r="B215" s="127"/>
      <c r="D215" s="128" t="s">
        <v>73</v>
      </c>
      <c r="E215" s="137" t="s">
        <v>1196</v>
      </c>
      <c r="F215" s="137" t="s">
        <v>1197</v>
      </c>
      <c r="I215" s="130"/>
      <c r="J215" s="138">
        <f>BK215</f>
        <v>0</v>
      </c>
      <c r="L215" s="127"/>
      <c r="M215" s="132"/>
      <c r="P215" s="133">
        <f>SUM(P216:P218)</f>
        <v>0</v>
      </c>
      <c r="R215" s="133">
        <f>SUM(R216:R218)</f>
        <v>3.4728706399999996E-2</v>
      </c>
      <c r="T215" s="134">
        <f>SUM(T216:T218)</f>
        <v>0</v>
      </c>
      <c r="AR215" s="128" t="s">
        <v>86</v>
      </c>
      <c r="AT215" s="135" t="s">
        <v>73</v>
      </c>
      <c r="AU215" s="135" t="s">
        <v>81</v>
      </c>
      <c r="AY215" s="128" t="s">
        <v>314</v>
      </c>
      <c r="BK215" s="136">
        <f>SUM(BK216:BK218)</f>
        <v>0</v>
      </c>
    </row>
    <row r="216" spans="2:65" s="1" customFormat="1" ht="24.2" customHeight="1">
      <c r="B216" s="28"/>
      <c r="C216" s="139" t="s">
        <v>1399</v>
      </c>
      <c r="D216" s="139" t="s">
        <v>316</v>
      </c>
      <c r="E216" s="140" t="s">
        <v>1199</v>
      </c>
      <c r="F216" s="141" t="s">
        <v>1200</v>
      </c>
      <c r="G216" s="142" t="s">
        <v>340</v>
      </c>
      <c r="H216" s="143">
        <v>30.922999999999998</v>
      </c>
      <c r="I216" s="144"/>
      <c r="J216" s="145">
        <f>ROUND(I216*H216,2)</f>
        <v>0</v>
      </c>
      <c r="K216" s="146"/>
      <c r="L216" s="28"/>
      <c r="M216" s="147" t="s">
        <v>1</v>
      </c>
      <c r="N216" s="148" t="s">
        <v>40</v>
      </c>
      <c r="P216" s="149">
        <f>O216*H216</f>
        <v>0</v>
      </c>
      <c r="Q216" s="149">
        <v>1E-4</v>
      </c>
      <c r="R216" s="149">
        <f>Q216*H216</f>
        <v>3.0923000000000001E-3</v>
      </c>
      <c r="S216" s="149">
        <v>0</v>
      </c>
      <c r="T216" s="150">
        <f>S216*H216</f>
        <v>0</v>
      </c>
      <c r="AR216" s="151" t="s">
        <v>378</v>
      </c>
      <c r="AT216" s="151" t="s">
        <v>316</v>
      </c>
      <c r="AU216" s="151" t="s">
        <v>86</v>
      </c>
      <c r="AY216" s="13" t="s">
        <v>314</v>
      </c>
      <c r="BE216" s="152">
        <f>IF(N216="základná",J216,0)</f>
        <v>0</v>
      </c>
      <c r="BF216" s="152">
        <f>IF(N216="znížená",J216,0)</f>
        <v>0</v>
      </c>
      <c r="BG216" s="152">
        <f>IF(N216="zákl. prenesená",J216,0)</f>
        <v>0</v>
      </c>
      <c r="BH216" s="152">
        <f>IF(N216="zníž. prenesená",J216,0)</f>
        <v>0</v>
      </c>
      <c r="BI216" s="152">
        <f>IF(N216="nulová",J216,0)</f>
        <v>0</v>
      </c>
      <c r="BJ216" s="13" t="s">
        <v>86</v>
      </c>
      <c r="BK216" s="152">
        <f>ROUND(I216*H216,2)</f>
        <v>0</v>
      </c>
      <c r="BL216" s="13" t="s">
        <v>378</v>
      </c>
      <c r="BM216" s="151" t="s">
        <v>4623</v>
      </c>
    </row>
    <row r="217" spans="2:65" s="1" customFormat="1" ht="24.2" customHeight="1">
      <c r="B217" s="28"/>
      <c r="C217" s="139" t="s">
        <v>1198</v>
      </c>
      <c r="D217" s="139" t="s">
        <v>316</v>
      </c>
      <c r="E217" s="140" t="s">
        <v>1203</v>
      </c>
      <c r="F217" s="141" t="s">
        <v>1204</v>
      </c>
      <c r="G217" s="142" t="s">
        <v>340</v>
      </c>
      <c r="H217" s="143">
        <v>140</v>
      </c>
      <c r="I217" s="144"/>
      <c r="J217" s="145">
        <f>ROUND(I217*H217,2)</f>
        <v>0</v>
      </c>
      <c r="K217" s="146"/>
      <c r="L217" s="28"/>
      <c r="M217" s="147" t="s">
        <v>1</v>
      </c>
      <c r="N217" s="148" t="s">
        <v>40</v>
      </c>
      <c r="P217" s="149">
        <f>O217*H217</f>
        <v>0</v>
      </c>
      <c r="Q217" s="149">
        <v>1.56E-4</v>
      </c>
      <c r="R217" s="149">
        <f>Q217*H217</f>
        <v>2.1839999999999998E-2</v>
      </c>
      <c r="S217" s="149">
        <v>0</v>
      </c>
      <c r="T217" s="150">
        <f>S217*H217</f>
        <v>0</v>
      </c>
      <c r="AR217" s="151" t="s">
        <v>378</v>
      </c>
      <c r="AT217" s="151" t="s">
        <v>316</v>
      </c>
      <c r="AU217" s="151" t="s">
        <v>86</v>
      </c>
      <c r="AY217" s="13" t="s">
        <v>314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3" t="s">
        <v>86</v>
      </c>
      <c r="BK217" s="152">
        <f>ROUND(I217*H217,2)</f>
        <v>0</v>
      </c>
      <c r="BL217" s="13" t="s">
        <v>378</v>
      </c>
      <c r="BM217" s="151" t="s">
        <v>4624</v>
      </c>
    </row>
    <row r="218" spans="2:65" s="1" customFormat="1" ht="37.9" customHeight="1">
      <c r="B218" s="28"/>
      <c r="C218" s="139" t="s">
        <v>1202</v>
      </c>
      <c r="D218" s="139" t="s">
        <v>316</v>
      </c>
      <c r="E218" s="140" t="s">
        <v>1207</v>
      </c>
      <c r="F218" s="141" t="s">
        <v>1208</v>
      </c>
      <c r="G218" s="142" t="s">
        <v>340</v>
      </c>
      <c r="H218" s="143">
        <v>30.922999999999998</v>
      </c>
      <c r="I218" s="144"/>
      <c r="J218" s="145">
        <f>ROUND(I218*H218,2)</f>
        <v>0</v>
      </c>
      <c r="K218" s="146"/>
      <c r="L218" s="28"/>
      <c r="M218" s="147" t="s">
        <v>1</v>
      </c>
      <c r="N218" s="148" t="s">
        <v>40</v>
      </c>
      <c r="P218" s="149">
        <f>O218*H218</f>
        <v>0</v>
      </c>
      <c r="Q218" s="149">
        <v>3.168E-4</v>
      </c>
      <c r="R218" s="149">
        <f>Q218*H218</f>
        <v>9.796406399999999E-3</v>
      </c>
      <c r="S218" s="149">
        <v>0</v>
      </c>
      <c r="T218" s="150">
        <f>S218*H218</f>
        <v>0</v>
      </c>
      <c r="AR218" s="151" t="s">
        <v>378</v>
      </c>
      <c r="AT218" s="151" t="s">
        <v>316</v>
      </c>
      <c r="AU218" s="151" t="s">
        <v>86</v>
      </c>
      <c r="AY218" s="13" t="s">
        <v>314</v>
      </c>
      <c r="BE218" s="152">
        <f>IF(N218="základná",J218,0)</f>
        <v>0</v>
      </c>
      <c r="BF218" s="152">
        <f>IF(N218="znížená",J218,0)</f>
        <v>0</v>
      </c>
      <c r="BG218" s="152">
        <f>IF(N218="zákl. prenesená",J218,0)</f>
        <v>0</v>
      </c>
      <c r="BH218" s="152">
        <f>IF(N218="zníž. prenesená",J218,0)</f>
        <v>0</v>
      </c>
      <c r="BI218" s="152">
        <f>IF(N218="nulová",J218,0)</f>
        <v>0</v>
      </c>
      <c r="BJ218" s="13" t="s">
        <v>86</v>
      </c>
      <c r="BK218" s="152">
        <f>ROUND(I218*H218,2)</f>
        <v>0</v>
      </c>
      <c r="BL218" s="13" t="s">
        <v>378</v>
      </c>
      <c r="BM218" s="151" t="s">
        <v>4625</v>
      </c>
    </row>
    <row r="219" spans="2:65" s="11" customFormat="1" ht="22.9" customHeight="1">
      <c r="B219" s="127"/>
      <c r="D219" s="128" t="s">
        <v>73</v>
      </c>
      <c r="E219" s="137" t="s">
        <v>1439</v>
      </c>
      <c r="F219" s="137" t="s">
        <v>1440</v>
      </c>
      <c r="I219" s="130"/>
      <c r="J219" s="138">
        <f>BK219</f>
        <v>0</v>
      </c>
      <c r="L219" s="127"/>
      <c r="M219" s="132"/>
      <c r="P219" s="133">
        <f>SUM(P220:P222)</f>
        <v>0</v>
      </c>
      <c r="R219" s="133">
        <f>SUM(R220:R222)</f>
        <v>8.4554000000000004E-2</v>
      </c>
      <c r="T219" s="134">
        <f>SUM(T220:T222)</f>
        <v>0</v>
      </c>
      <c r="AR219" s="128" t="s">
        <v>86</v>
      </c>
      <c r="AT219" s="135" t="s">
        <v>73</v>
      </c>
      <c r="AU219" s="135" t="s">
        <v>81</v>
      </c>
      <c r="AY219" s="128" t="s">
        <v>314</v>
      </c>
      <c r="BK219" s="136">
        <f>SUM(BK220:BK222)</f>
        <v>0</v>
      </c>
    </row>
    <row r="220" spans="2:65" s="1" customFormat="1" ht="33" customHeight="1">
      <c r="B220" s="28"/>
      <c r="C220" s="139" t="s">
        <v>1206</v>
      </c>
      <c r="D220" s="139" t="s">
        <v>316</v>
      </c>
      <c r="E220" s="140" t="s">
        <v>4626</v>
      </c>
      <c r="F220" s="141" t="s">
        <v>1442</v>
      </c>
      <c r="G220" s="142" t="s">
        <v>340</v>
      </c>
      <c r="H220" s="143">
        <v>4.3</v>
      </c>
      <c r="I220" s="144"/>
      <c r="J220" s="145">
        <f>ROUND(I220*H220,2)</f>
        <v>0</v>
      </c>
      <c r="K220" s="146"/>
      <c r="L220" s="28"/>
      <c r="M220" s="147" t="s">
        <v>1</v>
      </c>
      <c r="N220" s="148" t="s">
        <v>40</v>
      </c>
      <c r="P220" s="149">
        <f>O220*H220</f>
        <v>0</v>
      </c>
      <c r="Q220" s="149">
        <v>1.9480000000000001E-2</v>
      </c>
      <c r="R220" s="149">
        <f>Q220*H220</f>
        <v>8.3764000000000005E-2</v>
      </c>
      <c r="S220" s="149">
        <v>0</v>
      </c>
      <c r="T220" s="150">
        <f>S220*H220</f>
        <v>0</v>
      </c>
      <c r="AR220" s="151" t="s">
        <v>378</v>
      </c>
      <c r="AT220" s="151" t="s">
        <v>316</v>
      </c>
      <c r="AU220" s="151" t="s">
        <v>86</v>
      </c>
      <c r="AY220" s="13" t="s">
        <v>314</v>
      </c>
      <c r="BE220" s="152">
        <f>IF(N220="základná",J220,0)</f>
        <v>0</v>
      </c>
      <c r="BF220" s="152">
        <f>IF(N220="znížená",J220,0)</f>
        <v>0</v>
      </c>
      <c r="BG220" s="152">
        <f>IF(N220="zákl. prenesená",J220,0)</f>
        <v>0</v>
      </c>
      <c r="BH220" s="152">
        <f>IF(N220="zníž. prenesená",J220,0)</f>
        <v>0</v>
      </c>
      <c r="BI220" s="152">
        <f>IF(N220="nulová",J220,0)</f>
        <v>0</v>
      </c>
      <c r="BJ220" s="13" t="s">
        <v>86</v>
      </c>
      <c r="BK220" s="152">
        <f>ROUND(I220*H220,2)</f>
        <v>0</v>
      </c>
      <c r="BL220" s="13" t="s">
        <v>378</v>
      </c>
      <c r="BM220" s="151" t="s">
        <v>4627</v>
      </c>
    </row>
    <row r="221" spans="2:65" s="1" customFormat="1" ht="16.5" customHeight="1">
      <c r="B221" s="28"/>
      <c r="C221" s="158" t="s">
        <v>1210</v>
      </c>
      <c r="D221" s="158" t="s">
        <v>644</v>
      </c>
      <c r="E221" s="159" t="s">
        <v>1444</v>
      </c>
      <c r="F221" s="160" t="s">
        <v>1445</v>
      </c>
      <c r="G221" s="161" t="s">
        <v>376</v>
      </c>
      <c r="H221" s="162">
        <v>1.58</v>
      </c>
      <c r="I221" s="163"/>
      <c r="J221" s="164">
        <f>ROUND(I221*H221,2)</f>
        <v>0</v>
      </c>
      <c r="K221" s="165"/>
      <c r="L221" s="166"/>
      <c r="M221" s="167" t="s">
        <v>1</v>
      </c>
      <c r="N221" s="168" t="s">
        <v>40</v>
      </c>
      <c r="P221" s="149">
        <f>O221*H221</f>
        <v>0</v>
      </c>
      <c r="Q221" s="149">
        <v>5.0000000000000001E-4</v>
      </c>
      <c r="R221" s="149">
        <f>Q221*H221</f>
        <v>7.9000000000000001E-4</v>
      </c>
      <c r="S221" s="149">
        <v>0</v>
      </c>
      <c r="T221" s="150">
        <f>S221*H221</f>
        <v>0</v>
      </c>
      <c r="AR221" s="151" t="s">
        <v>442</v>
      </c>
      <c r="AT221" s="151" t="s">
        <v>644</v>
      </c>
      <c r="AU221" s="151" t="s">
        <v>86</v>
      </c>
      <c r="AY221" s="13" t="s">
        <v>314</v>
      </c>
      <c r="BE221" s="152">
        <f>IF(N221="základná",J221,0)</f>
        <v>0</v>
      </c>
      <c r="BF221" s="152">
        <f>IF(N221="znížená",J221,0)</f>
        <v>0</v>
      </c>
      <c r="BG221" s="152">
        <f>IF(N221="zákl. prenesená",J221,0)</f>
        <v>0</v>
      </c>
      <c r="BH221" s="152">
        <f>IF(N221="zníž. prenesená",J221,0)</f>
        <v>0</v>
      </c>
      <c r="BI221" s="152">
        <f>IF(N221="nulová",J221,0)</f>
        <v>0</v>
      </c>
      <c r="BJ221" s="13" t="s">
        <v>86</v>
      </c>
      <c r="BK221" s="152">
        <f>ROUND(I221*H221,2)</f>
        <v>0</v>
      </c>
      <c r="BL221" s="13" t="s">
        <v>378</v>
      </c>
      <c r="BM221" s="151" t="s">
        <v>4628</v>
      </c>
    </row>
    <row r="222" spans="2:65" s="1" customFormat="1" ht="21.75" customHeight="1">
      <c r="B222" s="28"/>
      <c r="C222" s="139" t="s">
        <v>1214</v>
      </c>
      <c r="D222" s="139" t="s">
        <v>316</v>
      </c>
      <c r="E222" s="140" t="s">
        <v>4629</v>
      </c>
      <c r="F222" s="141" t="s">
        <v>4630</v>
      </c>
      <c r="G222" s="142" t="s">
        <v>333</v>
      </c>
      <c r="H222" s="143">
        <v>8.5000000000000006E-2</v>
      </c>
      <c r="I222" s="144"/>
      <c r="J222" s="145">
        <f>ROUND(I222*H222,2)</f>
        <v>0</v>
      </c>
      <c r="K222" s="146"/>
      <c r="L222" s="28"/>
      <c r="M222" s="153" t="s">
        <v>1</v>
      </c>
      <c r="N222" s="154" t="s">
        <v>40</v>
      </c>
      <c r="O222" s="155"/>
      <c r="P222" s="156">
        <f>O222*H222</f>
        <v>0</v>
      </c>
      <c r="Q222" s="156">
        <v>0</v>
      </c>
      <c r="R222" s="156">
        <f>Q222*H222</f>
        <v>0</v>
      </c>
      <c r="S222" s="156">
        <v>0</v>
      </c>
      <c r="T222" s="157">
        <f>S222*H222</f>
        <v>0</v>
      </c>
      <c r="AR222" s="151" t="s">
        <v>378</v>
      </c>
      <c r="AT222" s="151" t="s">
        <v>316</v>
      </c>
      <c r="AU222" s="151" t="s">
        <v>86</v>
      </c>
      <c r="AY222" s="13" t="s">
        <v>314</v>
      </c>
      <c r="BE222" s="152">
        <f>IF(N222="základná",J222,0)</f>
        <v>0</v>
      </c>
      <c r="BF222" s="152">
        <f>IF(N222="znížená",J222,0)</f>
        <v>0</v>
      </c>
      <c r="BG222" s="152">
        <f>IF(N222="zákl. prenesená",J222,0)</f>
        <v>0</v>
      </c>
      <c r="BH222" s="152">
        <f>IF(N222="zníž. prenesená",J222,0)</f>
        <v>0</v>
      </c>
      <c r="BI222" s="152">
        <f>IF(N222="nulová",J222,0)</f>
        <v>0</v>
      </c>
      <c r="BJ222" s="13" t="s">
        <v>86</v>
      </c>
      <c r="BK222" s="152">
        <f>ROUND(I222*H222,2)</f>
        <v>0</v>
      </c>
      <c r="BL222" s="13" t="s">
        <v>378</v>
      </c>
      <c r="BM222" s="151" t="s">
        <v>4631</v>
      </c>
    </row>
    <row r="223" spans="2:65" s="1" customFormat="1" ht="6.95" customHeight="1">
      <c r="B223" s="43"/>
      <c r="C223" s="44"/>
      <c r="D223" s="44"/>
      <c r="E223" s="44"/>
      <c r="F223" s="44"/>
      <c r="G223" s="44"/>
      <c r="H223" s="44"/>
      <c r="I223" s="44"/>
      <c r="J223" s="44"/>
      <c r="K223" s="44"/>
      <c r="L223" s="28"/>
    </row>
  </sheetData>
  <sheetProtection algorithmName="SHA-512" hashValue="OlCYCGV2T9QWE4xO0r1JNP5lJ+Y5wTlYg5KdNILs7ZS3IfL90cmf0FZ2Yci6LzkbYyNzy9fW7DQVVnwq3vJcVw==" saltValue="GFLV6UhGNCkpnGfeoYJJNzVBXKgFqwjtyJwrxYpkutQkBK8v9mq92wbIS/FEE2RjJSp3m3WXig9pSlDT+x/Daw==" spinCount="100000" sheet="1" objects="1" scenarios="1" formatColumns="0" formatRows="0" autoFilter="0"/>
  <autoFilter ref="C138:K222" xr:uid="{00000000-0009-0000-0000-000033000000}"/>
  <mergeCells count="15">
    <mergeCell ref="E125:H125"/>
    <mergeCell ref="E129:H129"/>
    <mergeCell ref="E127:H127"/>
    <mergeCell ref="E131:H13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2:BM130"/>
  <sheetViews>
    <sheetView showGridLines="0" workbookViewId="0">
      <selection activeCell="F129" sqref="F12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243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4267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4632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ROUND((SUM(BE126:BE129)),  2)</f>
        <v>0</v>
      </c>
      <c r="G37" s="96"/>
      <c r="H37" s="96"/>
      <c r="I37" s="97">
        <v>0.2</v>
      </c>
      <c r="J37" s="95">
        <f>ROUND(((SUM(BE126:BE129))*I37),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ROUND((SUM(BF126:BF129)),  2)</f>
        <v>0</v>
      </c>
      <c r="G38" s="96"/>
      <c r="H38" s="96"/>
      <c r="I38" s="97">
        <v>0.2</v>
      </c>
      <c r="J38" s="95">
        <f>ROUND(((SUM(BF126:BF129))*I38),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ROUND((SUM(BG126:BG129)),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ROUND((SUM(BH126:BH129)),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ROUND((SUM(BI126:BI129)),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4267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SO.106_ELI - Elektroinštalácia a bleskozvod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1462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1463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301" t="str">
        <f>E7</f>
        <v>Rozšírenie kapacít MŠ Oštepová 1, Košice</v>
      </c>
      <c r="F112" s="302"/>
      <c r="G112" s="302"/>
      <c r="H112" s="302"/>
      <c r="L112" s="28"/>
    </row>
    <row r="113" spans="2:63" ht="12" customHeight="1">
      <c r="B113" s="16"/>
      <c r="C113" s="23" t="s">
        <v>277</v>
      </c>
      <c r="L113" s="16"/>
    </row>
    <row r="114" spans="2:63" ht="16.5" customHeight="1">
      <c r="B114" s="16"/>
      <c r="E114" s="301" t="s">
        <v>278</v>
      </c>
      <c r="F114" s="265"/>
      <c r="G114" s="265"/>
      <c r="H114" s="265"/>
      <c r="L114" s="16"/>
    </row>
    <row r="115" spans="2:63" ht="12" customHeight="1">
      <c r="B115" s="16"/>
      <c r="C115" s="23" t="s">
        <v>279</v>
      </c>
      <c r="L115" s="16"/>
    </row>
    <row r="116" spans="2:63" s="1" customFormat="1" ht="16.5" customHeight="1">
      <c r="B116" s="28"/>
      <c r="E116" s="271" t="s">
        <v>4267</v>
      </c>
      <c r="F116" s="303"/>
      <c r="G116" s="303"/>
      <c r="H116" s="303"/>
      <c r="L116" s="28"/>
    </row>
    <row r="117" spans="2:63" s="1" customFormat="1" ht="12" customHeight="1">
      <c r="B117" s="28"/>
      <c r="C117" s="23" t="s">
        <v>1460</v>
      </c>
      <c r="L117" s="28"/>
    </row>
    <row r="118" spans="2:63" s="1" customFormat="1" ht="16.5" customHeight="1">
      <c r="B118" s="28"/>
      <c r="E118" s="289" t="str">
        <f>E13</f>
        <v>SO.106_ELI - Elektroinštalácia a bleskozvod</v>
      </c>
      <c r="F118" s="303"/>
      <c r="G118" s="303"/>
      <c r="H118" s="303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Oštepová 1, Košice</v>
      </c>
      <c r="I120" s="23" t="s">
        <v>21</v>
      </c>
      <c r="J120" s="51" t="str">
        <f>IF(J16="","",J16)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E19</f>
        <v>Mesto Košice</v>
      </c>
      <c r="I122" s="23" t="s">
        <v>29</v>
      </c>
      <c r="J122" s="26" t="str">
        <f>E25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644</v>
      </c>
      <c r="F127" s="129" t="s">
        <v>1464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90</v>
      </c>
      <c r="AT127" s="135" t="s">
        <v>73</v>
      </c>
      <c r="AU127" s="135" t="s">
        <v>74</v>
      </c>
      <c r="AY127" s="128" t="s">
        <v>314</v>
      </c>
      <c r="BK127" s="136">
        <f>BK128</f>
        <v>0</v>
      </c>
    </row>
    <row r="128" spans="2:63" s="11" customFormat="1" ht="22.9" customHeight="1">
      <c r="B128" s="127"/>
      <c r="D128" s="128" t="s">
        <v>73</v>
      </c>
      <c r="E128" s="137" t="s">
        <v>1465</v>
      </c>
      <c r="F128" s="137" t="s">
        <v>1466</v>
      </c>
      <c r="I128" s="130"/>
      <c r="J128" s="138">
        <f>BK128</f>
        <v>0</v>
      </c>
      <c r="L128" s="127"/>
      <c r="M128" s="132"/>
      <c r="P128" s="133">
        <f>P129</f>
        <v>0</v>
      </c>
      <c r="R128" s="133">
        <f>R129</f>
        <v>0</v>
      </c>
      <c r="T128" s="134">
        <f>T129</f>
        <v>0</v>
      </c>
      <c r="AR128" s="128" t="s">
        <v>90</v>
      </c>
      <c r="AT128" s="135" t="s">
        <v>73</v>
      </c>
      <c r="AU128" s="135" t="s">
        <v>81</v>
      </c>
      <c r="AY128" s="128" t="s">
        <v>314</v>
      </c>
      <c r="BK128" s="136">
        <f>BK129</f>
        <v>0</v>
      </c>
    </row>
    <row r="129" spans="2:65" s="1" customFormat="1" ht="16.5" customHeight="1">
      <c r="B129" s="28"/>
      <c r="C129" s="139" t="s">
        <v>81</v>
      </c>
      <c r="D129" s="139" t="s">
        <v>316</v>
      </c>
      <c r="E129" s="140" t="s">
        <v>1467</v>
      </c>
      <c r="F129" s="141" t="s">
        <v>4633</v>
      </c>
      <c r="G129" s="142" t="s">
        <v>1370</v>
      </c>
      <c r="H129" s="143">
        <v>1</v>
      </c>
      <c r="I129" s="144"/>
      <c r="J129" s="145">
        <f>ROUND(I129*H129,2)</f>
        <v>0</v>
      </c>
      <c r="K129" s="146"/>
      <c r="L129" s="28"/>
      <c r="M129" s="153" t="s">
        <v>1</v>
      </c>
      <c r="N129" s="154" t="s">
        <v>40</v>
      </c>
      <c r="O129" s="155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AR129" s="151" t="s">
        <v>1198</v>
      </c>
      <c r="AT129" s="151" t="s">
        <v>316</v>
      </c>
      <c r="AU129" s="151" t="s">
        <v>86</v>
      </c>
      <c r="AY129" s="13" t="s">
        <v>314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86</v>
      </c>
      <c r="BK129" s="152">
        <f>ROUND(I129*H129,2)</f>
        <v>0</v>
      </c>
      <c r="BL129" s="13" t="s">
        <v>1198</v>
      </c>
      <c r="BM129" s="151" t="s">
        <v>4634</v>
      </c>
    </row>
    <row r="130" spans="2:65" s="1" customFormat="1" ht="6.95" customHeight="1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</sheetData>
  <sheetProtection algorithmName="SHA-512" hashValue="FP8YK5phquQrQ4GWv7f8VoiGwzV9b/wr80ydI1HCeP4iYzeit9d8ZxR1IwwlgylvMcz6obHc/P/fUzBZg5+FUw==" saltValue="QJ8Eq3pTPN24iwcEUp75wdwbsKaWb2OPnGKXZh8NlyVo3e0jG/wYtAP8wSaCTKRQubkYduuv9tE/TvQ61RSl2w==" spinCount="100000" sheet="1" objects="1" scenarios="1" formatColumns="0" formatRows="0" autoFilter="0"/>
  <autoFilter ref="C125:K129" xr:uid="{00000000-0009-0000-0000-000034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0B266-EC65-4909-8A6C-6017F02E0191}">
  <sheetPr>
    <pageSetUpPr autoPageBreaks="0"/>
  </sheetPr>
  <dimension ref="B2:J39"/>
  <sheetViews>
    <sheetView zoomScaleNormal="100" zoomScaleSheetLayoutView="100" workbookViewId="0">
      <selection activeCell="K124" sqref="K124:AF124"/>
    </sheetView>
  </sheetViews>
  <sheetFormatPr defaultRowHeight="12.75"/>
  <cols>
    <col min="1" max="1" width="9.33203125" style="172"/>
    <col min="2" max="2" width="57" style="176" customWidth="1"/>
    <col min="3" max="3" width="7.83203125" style="173" customWidth="1"/>
    <col min="4" max="4" width="10.1640625" style="175" customWidth="1"/>
    <col min="5" max="5" width="14" style="174" customWidth="1"/>
    <col min="6" max="6" width="17.33203125" style="173" customWidth="1"/>
    <col min="7" max="7" width="12.33203125" style="173" customWidth="1"/>
    <col min="8" max="8" width="18.6640625" style="173" customWidth="1"/>
    <col min="9" max="9" width="20" style="173" customWidth="1"/>
    <col min="10" max="10" width="11.83203125" style="172" bestFit="1" customWidth="1"/>
    <col min="11" max="257" width="9.33203125" style="172"/>
    <col min="258" max="258" width="57" style="172" customWidth="1"/>
    <col min="259" max="259" width="7.83203125" style="172" customWidth="1"/>
    <col min="260" max="260" width="10.1640625" style="172" customWidth="1"/>
    <col min="261" max="261" width="14" style="172" customWidth="1"/>
    <col min="262" max="262" width="17.33203125" style="172" customWidth="1"/>
    <col min="263" max="263" width="12.33203125" style="172" customWidth="1"/>
    <col min="264" max="264" width="18.6640625" style="172" customWidth="1"/>
    <col min="265" max="265" width="20" style="172" customWidth="1"/>
    <col min="266" max="266" width="11.83203125" style="172" bestFit="1" customWidth="1"/>
    <col min="267" max="513" width="9.33203125" style="172"/>
    <col min="514" max="514" width="57" style="172" customWidth="1"/>
    <col min="515" max="515" width="7.83203125" style="172" customWidth="1"/>
    <col min="516" max="516" width="10.1640625" style="172" customWidth="1"/>
    <col min="517" max="517" width="14" style="172" customWidth="1"/>
    <col min="518" max="518" width="17.33203125" style="172" customWidth="1"/>
    <col min="519" max="519" width="12.33203125" style="172" customWidth="1"/>
    <col min="520" max="520" width="18.6640625" style="172" customWidth="1"/>
    <col min="521" max="521" width="20" style="172" customWidth="1"/>
    <col min="522" max="522" width="11.83203125" style="172" bestFit="1" customWidth="1"/>
    <col min="523" max="769" width="9.33203125" style="172"/>
    <col min="770" max="770" width="57" style="172" customWidth="1"/>
    <col min="771" max="771" width="7.83203125" style="172" customWidth="1"/>
    <col min="772" max="772" width="10.1640625" style="172" customWidth="1"/>
    <col min="773" max="773" width="14" style="172" customWidth="1"/>
    <col min="774" max="774" width="17.33203125" style="172" customWidth="1"/>
    <col min="775" max="775" width="12.33203125" style="172" customWidth="1"/>
    <col min="776" max="776" width="18.6640625" style="172" customWidth="1"/>
    <col min="777" max="777" width="20" style="172" customWidth="1"/>
    <col min="778" max="778" width="11.83203125" style="172" bestFit="1" customWidth="1"/>
    <col min="779" max="1025" width="9.33203125" style="172"/>
    <col min="1026" max="1026" width="57" style="172" customWidth="1"/>
    <col min="1027" max="1027" width="7.83203125" style="172" customWidth="1"/>
    <col min="1028" max="1028" width="10.1640625" style="172" customWidth="1"/>
    <col min="1029" max="1029" width="14" style="172" customWidth="1"/>
    <col min="1030" max="1030" width="17.33203125" style="172" customWidth="1"/>
    <col min="1031" max="1031" width="12.33203125" style="172" customWidth="1"/>
    <col min="1032" max="1032" width="18.6640625" style="172" customWidth="1"/>
    <col min="1033" max="1033" width="20" style="172" customWidth="1"/>
    <col min="1034" max="1034" width="11.83203125" style="172" bestFit="1" customWidth="1"/>
    <col min="1035" max="1281" width="9.33203125" style="172"/>
    <col min="1282" max="1282" width="57" style="172" customWidth="1"/>
    <col min="1283" max="1283" width="7.83203125" style="172" customWidth="1"/>
    <col min="1284" max="1284" width="10.1640625" style="172" customWidth="1"/>
    <col min="1285" max="1285" width="14" style="172" customWidth="1"/>
    <col min="1286" max="1286" width="17.33203125" style="172" customWidth="1"/>
    <col min="1287" max="1287" width="12.33203125" style="172" customWidth="1"/>
    <col min="1288" max="1288" width="18.6640625" style="172" customWidth="1"/>
    <col min="1289" max="1289" width="20" style="172" customWidth="1"/>
    <col min="1290" max="1290" width="11.83203125" style="172" bestFit="1" customWidth="1"/>
    <col min="1291" max="1537" width="9.33203125" style="172"/>
    <col min="1538" max="1538" width="57" style="172" customWidth="1"/>
    <col min="1539" max="1539" width="7.83203125" style="172" customWidth="1"/>
    <col min="1540" max="1540" width="10.1640625" style="172" customWidth="1"/>
    <col min="1541" max="1541" width="14" style="172" customWidth="1"/>
    <col min="1542" max="1542" width="17.33203125" style="172" customWidth="1"/>
    <col min="1543" max="1543" width="12.33203125" style="172" customWidth="1"/>
    <col min="1544" max="1544" width="18.6640625" style="172" customWidth="1"/>
    <col min="1545" max="1545" width="20" style="172" customWidth="1"/>
    <col min="1546" max="1546" width="11.83203125" style="172" bestFit="1" customWidth="1"/>
    <col min="1547" max="1793" width="9.33203125" style="172"/>
    <col min="1794" max="1794" width="57" style="172" customWidth="1"/>
    <col min="1795" max="1795" width="7.83203125" style="172" customWidth="1"/>
    <col min="1796" max="1796" width="10.1640625" style="172" customWidth="1"/>
    <col min="1797" max="1797" width="14" style="172" customWidth="1"/>
    <col min="1798" max="1798" width="17.33203125" style="172" customWidth="1"/>
    <col min="1799" max="1799" width="12.33203125" style="172" customWidth="1"/>
    <col min="1800" max="1800" width="18.6640625" style="172" customWidth="1"/>
    <col min="1801" max="1801" width="20" style="172" customWidth="1"/>
    <col min="1802" max="1802" width="11.83203125" style="172" bestFit="1" customWidth="1"/>
    <col min="1803" max="2049" width="9.33203125" style="172"/>
    <col min="2050" max="2050" width="57" style="172" customWidth="1"/>
    <col min="2051" max="2051" width="7.83203125" style="172" customWidth="1"/>
    <col min="2052" max="2052" width="10.1640625" style="172" customWidth="1"/>
    <col min="2053" max="2053" width="14" style="172" customWidth="1"/>
    <col min="2054" max="2054" width="17.33203125" style="172" customWidth="1"/>
    <col min="2055" max="2055" width="12.33203125" style="172" customWidth="1"/>
    <col min="2056" max="2056" width="18.6640625" style="172" customWidth="1"/>
    <col min="2057" max="2057" width="20" style="172" customWidth="1"/>
    <col min="2058" max="2058" width="11.83203125" style="172" bestFit="1" customWidth="1"/>
    <col min="2059" max="2305" width="9.33203125" style="172"/>
    <col min="2306" max="2306" width="57" style="172" customWidth="1"/>
    <col min="2307" max="2307" width="7.83203125" style="172" customWidth="1"/>
    <col min="2308" max="2308" width="10.1640625" style="172" customWidth="1"/>
    <col min="2309" max="2309" width="14" style="172" customWidth="1"/>
    <col min="2310" max="2310" width="17.33203125" style="172" customWidth="1"/>
    <col min="2311" max="2311" width="12.33203125" style="172" customWidth="1"/>
    <col min="2312" max="2312" width="18.6640625" style="172" customWidth="1"/>
    <col min="2313" max="2313" width="20" style="172" customWidth="1"/>
    <col min="2314" max="2314" width="11.83203125" style="172" bestFit="1" customWidth="1"/>
    <col min="2315" max="2561" width="9.33203125" style="172"/>
    <col min="2562" max="2562" width="57" style="172" customWidth="1"/>
    <col min="2563" max="2563" width="7.83203125" style="172" customWidth="1"/>
    <col min="2564" max="2564" width="10.1640625" style="172" customWidth="1"/>
    <col min="2565" max="2565" width="14" style="172" customWidth="1"/>
    <col min="2566" max="2566" width="17.33203125" style="172" customWidth="1"/>
    <col min="2567" max="2567" width="12.33203125" style="172" customWidth="1"/>
    <col min="2568" max="2568" width="18.6640625" style="172" customWidth="1"/>
    <col min="2569" max="2569" width="20" style="172" customWidth="1"/>
    <col min="2570" max="2570" width="11.83203125" style="172" bestFit="1" customWidth="1"/>
    <col min="2571" max="2817" width="9.33203125" style="172"/>
    <col min="2818" max="2818" width="57" style="172" customWidth="1"/>
    <col min="2819" max="2819" width="7.83203125" style="172" customWidth="1"/>
    <col min="2820" max="2820" width="10.1640625" style="172" customWidth="1"/>
    <col min="2821" max="2821" width="14" style="172" customWidth="1"/>
    <col min="2822" max="2822" width="17.33203125" style="172" customWidth="1"/>
    <col min="2823" max="2823" width="12.33203125" style="172" customWidth="1"/>
    <col min="2824" max="2824" width="18.6640625" style="172" customWidth="1"/>
    <col min="2825" max="2825" width="20" style="172" customWidth="1"/>
    <col min="2826" max="2826" width="11.83203125" style="172" bestFit="1" customWidth="1"/>
    <col min="2827" max="3073" width="9.33203125" style="172"/>
    <col min="3074" max="3074" width="57" style="172" customWidth="1"/>
    <col min="3075" max="3075" width="7.83203125" style="172" customWidth="1"/>
    <col min="3076" max="3076" width="10.1640625" style="172" customWidth="1"/>
    <col min="3077" max="3077" width="14" style="172" customWidth="1"/>
    <col min="3078" max="3078" width="17.33203125" style="172" customWidth="1"/>
    <col min="3079" max="3079" width="12.33203125" style="172" customWidth="1"/>
    <col min="3080" max="3080" width="18.6640625" style="172" customWidth="1"/>
    <col min="3081" max="3081" width="20" style="172" customWidth="1"/>
    <col min="3082" max="3082" width="11.83203125" style="172" bestFit="1" customWidth="1"/>
    <col min="3083" max="3329" width="9.33203125" style="172"/>
    <col min="3330" max="3330" width="57" style="172" customWidth="1"/>
    <col min="3331" max="3331" width="7.83203125" style="172" customWidth="1"/>
    <col min="3332" max="3332" width="10.1640625" style="172" customWidth="1"/>
    <col min="3333" max="3333" width="14" style="172" customWidth="1"/>
    <col min="3334" max="3334" width="17.33203125" style="172" customWidth="1"/>
    <col min="3335" max="3335" width="12.33203125" style="172" customWidth="1"/>
    <col min="3336" max="3336" width="18.6640625" style="172" customWidth="1"/>
    <col min="3337" max="3337" width="20" style="172" customWidth="1"/>
    <col min="3338" max="3338" width="11.83203125" style="172" bestFit="1" customWidth="1"/>
    <col min="3339" max="3585" width="9.33203125" style="172"/>
    <col min="3586" max="3586" width="57" style="172" customWidth="1"/>
    <col min="3587" max="3587" width="7.83203125" style="172" customWidth="1"/>
    <col min="3588" max="3588" width="10.1640625" style="172" customWidth="1"/>
    <col min="3589" max="3589" width="14" style="172" customWidth="1"/>
    <col min="3590" max="3590" width="17.33203125" style="172" customWidth="1"/>
    <col min="3591" max="3591" width="12.33203125" style="172" customWidth="1"/>
    <col min="3592" max="3592" width="18.6640625" style="172" customWidth="1"/>
    <col min="3593" max="3593" width="20" style="172" customWidth="1"/>
    <col min="3594" max="3594" width="11.83203125" style="172" bestFit="1" customWidth="1"/>
    <col min="3595" max="3841" width="9.33203125" style="172"/>
    <col min="3842" max="3842" width="57" style="172" customWidth="1"/>
    <col min="3843" max="3843" width="7.83203125" style="172" customWidth="1"/>
    <col min="3844" max="3844" width="10.1640625" style="172" customWidth="1"/>
    <col min="3845" max="3845" width="14" style="172" customWidth="1"/>
    <col min="3846" max="3846" width="17.33203125" style="172" customWidth="1"/>
    <col min="3847" max="3847" width="12.33203125" style="172" customWidth="1"/>
    <col min="3848" max="3848" width="18.6640625" style="172" customWidth="1"/>
    <col min="3849" max="3849" width="20" style="172" customWidth="1"/>
    <col min="3850" max="3850" width="11.83203125" style="172" bestFit="1" customWidth="1"/>
    <col min="3851" max="4097" width="9.33203125" style="172"/>
    <col min="4098" max="4098" width="57" style="172" customWidth="1"/>
    <col min="4099" max="4099" width="7.83203125" style="172" customWidth="1"/>
    <col min="4100" max="4100" width="10.1640625" style="172" customWidth="1"/>
    <col min="4101" max="4101" width="14" style="172" customWidth="1"/>
    <col min="4102" max="4102" width="17.33203125" style="172" customWidth="1"/>
    <col min="4103" max="4103" width="12.33203125" style="172" customWidth="1"/>
    <col min="4104" max="4104" width="18.6640625" style="172" customWidth="1"/>
    <col min="4105" max="4105" width="20" style="172" customWidth="1"/>
    <col min="4106" max="4106" width="11.83203125" style="172" bestFit="1" customWidth="1"/>
    <col min="4107" max="4353" width="9.33203125" style="172"/>
    <col min="4354" max="4354" width="57" style="172" customWidth="1"/>
    <col min="4355" max="4355" width="7.83203125" style="172" customWidth="1"/>
    <col min="4356" max="4356" width="10.1640625" style="172" customWidth="1"/>
    <col min="4357" max="4357" width="14" style="172" customWidth="1"/>
    <col min="4358" max="4358" width="17.33203125" style="172" customWidth="1"/>
    <col min="4359" max="4359" width="12.33203125" style="172" customWidth="1"/>
    <col min="4360" max="4360" width="18.6640625" style="172" customWidth="1"/>
    <col min="4361" max="4361" width="20" style="172" customWidth="1"/>
    <col min="4362" max="4362" width="11.83203125" style="172" bestFit="1" customWidth="1"/>
    <col min="4363" max="4609" width="9.33203125" style="172"/>
    <col min="4610" max="4610" width="57" style="172" customWidth="1"/>
    <col min="4611" max="4611" width="7.83203125" style="172" customWidth="1"/>
    <col min="4612" max="4612" width="10.1640625" style="172" customWidth="1"/>
    <col min="4613" max="4613" width="14" style="172" customWidth="1"/>
    <col min="4614" max="4614" width="17.33203125" style="172" customWidth="1"/>
    <col min="4615" max="4615" width="12.33203125" style="172" customWidth="1"/>
    <col min="4616" max="4616" width="18.6640625" style="172" customWidth="1"/>
    <col min="4617" max="4617" width="20" style="172" customWidth="1"/>
    <col min="4618" max="4618" width="11.83203125" style="172" bestFit="1" customWidth="1"/>
    <col min="4619" max="4865" width="9.33203125" style="172"/>
    <col min="4866" max="4866" width="57" style="172" customWidth="1"/>
    <col min="4867" max="4867" width="7.83203125" style="172" customWidth="1"/>
    <col min="4868" max="4868" width="10.1640625" style="172" customWidth="1"/>
    <col min="4869" max="4869" width="14" style="172" customWidth="1"/>
    <col min="4870" max="4870" width="17.33203125" style="172" customWidth="1"/>
    <col min="4871" max="4871" width="12.33203125" style="172" customWidth="1"/>
    <col min="4872" max="4872" width="18.6640625" style="172" customWidth="1"/>
    <col min="4873" max="4873" width="20" style="172" customWidth="1"/>
    <col min="4874" max="4874" width="11.83203125" style="172" bestFit="1" customWidth="1"/>
    <col min="4875" max="5121" width="9.33203125" style="172"/>
    <col min="5122" max="5122" width="57" style="172" customWidth="1"/>
    <col min="5123" max="5123" width="7.83203125" style="172" customWidth="1"/>
    <col min="5124" max="5124" width="10.1640625" style="172" customWidth="1"/>
    <col min="5125" max="5125" width="14" style="172" customWidth="1"/>
    <col min="5126" max="5126" width="17.33203125" style="172" customWidth="1"/>
    <col min="5127" max="5127" width="12.33203125" style="172" customWidth="1"/>
    <col min="5128" max="5128" width="18.6640625" style="172" customWidth="1"/>
    <col min="5129" max="5129" width="20" style="172" customWidth="1"/>
    <col min="5130" max="5130" width="11.83203125" style="172" bestFit="1" customWidth="1"/>
    <col min="5131" max="5377" width="9.33203125" style="172"/>
    <col min="5378" max="5378" width="57" style="172" customWidth="1"/>
    <col min="5379" max="5379" width="7.83203125" style="172" customWidth="1"/>
    <col min="5380" max="5380" width="10.1640625" style="172" customWidth="1"/>
    <col min="5381" max="5381" width="14" style="172" customWidth="1"/>
    <col min="5382" max="5382" width="17.33203125" style="172" customWidth="1"/>
    <col min="5383" max="5383" width="12.33203125" style="172" customWidth="1"/>
    <col min="5384" max="5384" width="18.6640625" style="172" customWidth="1"/>
    <col min="5385" max="5385" width="20" style="172" customWidth="1"/>
    <col min="5386" max="5386" width="11.83203125" style="172" bestFit="1" customWidth="1"/>
    <col min="5387" max="5633" width="9.33203125" style="172"/>
    <col min="5634" max="5634" width="57" style="172" customWidth="1"/>
    <col min="5635" max="5635" width="7.83203125" style="172" customWidth="1"/>
    <col min="5636" max="5636" width="10.1640625" style="172" customWidth="1"/>
    <col min="5637" max="5637" width="14" style="172" customWidth="1"/>
    <col min="5638" max="5638" width="17.33203125" style="172" customWidth="1"/>
    <col min="5639" max="5639" width="12.33203125" style="172" customWidth="1"/>
    <col min="5640" max="5640" width="18.6640625" style="172" customWidth="1"/>
    <col min="5641" max="5641" width="20" style="172" customWidth="1"/>
    <col min="5642" max="5642" width="11.83203125" style="172" bestFit="1" customWidth="1"/>
    <col min="5643" max="5889" width="9.33203125" style="172"/>
    <col min="5890" max="5890" width="57" style="172" customWidth="1"/>
    <col min="5891" max="5891" width="7.83203125" style="172" customWidth="1"/>
    <col min="5892" max="5892" width="10.1640625" style="172" customWidth="1"/>
    <col min="5893" max="5893" width="14" style="172" customWidth="1"/>
    <col min="5894" max="5894" width="17.33203125" style="172" customWidth="1"/>
    <col min="5895" max="5895" width="12.33203125" style="172" customWidth="1"/>
    <col min="5896" max="5896" width="18.6640625" style="172" customWidth="1"/>
    <col min="5897" max="5897" width="20" style="172" customWidth="1"/>
    <col min="5898" max="5898" width="11.83203125" style="172" bestFit="1" customWidth="1"/>
    <col min="5899" max="6145" width="9.33203125" style="172"/>
    <col min="6146" max="6146" width="57" style="172" customWidth="1"/>
    <col min="6147" max="6147" width="7.83203125" style="172" customWidth="1"/>
    <col min="6148" max="6148" width="10.1640625" style="172" customWidth="1"/>
    <col min="6149" max="6149" width="14" style="172" customWidth="1"/>
    <col min="6150" max="6150" width="17.33203125" style="172" customWidth="1"/>
    <col min="6151" max="6151" width="12.33203125" style="172" customWidth="1"/>
    <col min="6152" max="6152" width="18.6640625" style="172" customWidth="1"/>
    <col min="6153" max="6153" width="20" style="172" customWidth="1"/>
    <col min="6154" max="6154" width="11.83203125" style="172" bestFit="1" customWidth="1"/>
    <col min="6155" max="6401" width="9.33203125" style="172"/>
    <col min="6402" max="6402" width="57" style="172" customWidth="1"/>
    <col min="6403" max="6403" width="7.83203125" style="172" customWidth="1"/>
    <col min="6404" max="6404" width="10.1640625" style="172" customWidth="1"/>
    <col min="6405" max="6405" width="14" style="172" customWidth="1"/>
    <col min="6406" max="6406" width="17.33203125" style="172" customWidth="1"/>
    <col min="6407" max="6407" width="12.33203125" style="172" customWidth="1"/>
    <col min="6408" max="6408" width="18.6640625" style="172" customWidth="1"/>
    <col min="6409" max="6409" width="20" style="172" customWidth="1"/>
    <col min="6410" max="6410" width="11.83203125" style="172" bestFit="1" customWidth="1"/>
    <col min="6411" max="6657" width="9.33203125" style="172"/>
    <col min="6658" max="6658" width="57" style="172" customWidth="1"/>
    <col min="6659" max="6659" width="7.83203125" style="172" customWidth="1"/>
    <col min="6660" max="6660" width="10.1640625" style="172" customWidth="1"/>
    <col min="6661" max="6661" width="14" style="172" customWidth="1"/>
    <col min="6662" max="6662" width="17.33203125" style="172" customWidth="1"/>
    <col min="6663" max="6663" width="12.33203125" style="172" customWidth="1"/>
    <col min="6664" max="6664" width="18.6640625" style="172" customWidth="1"/>
    <col min="6665" max="6665" width="20" style="172" customWidth="1"/>
    <col min="6666" max="6666" width="11.83203125" style="172" bestFit="1" customWidth="1"/>
    <col min="6667" max="6913" width="9.33203125" style="172"/>
    <col min="6914" max="6914" width="57" style="172" customWidth="1"/>
    <col min="6915" max="6915" width="7.83203125" style="172" customWidth="1"/>
    <col min="6916" max="6916" width="10.1640625" style="172" customWidth="1"/>
    <col min="6917" max="6917" width="14" style="172" customWidth="1"/>
    <col min="6918" max="6918" width="17.33203125" style="172" customWidth="1"/>
    <col min="6919" max="6919" width="12.33203125" style="172" customWidth="1"/>
    <col min="6920" max="6920" width="18.6640625" style="172" customWidth="1"/>
    <col min="6921" max="6921" width="20" style="172" customWidth="1"/>
    <col min="6922" max="6922" width="11.83203125" style="172" bestFit="1" customWidth="1"/>
    <col min="6923" max="7169" width="9.33203125" style="172"/>
    <col min="7170" max="7170" width="57" style="172" customWidth="1"/>
    <col min="7171" max="7171" width="7.83203125" style="172" customWidth="1"/>
    <col min="7172" max="7172" width="10.1640625" style="172" customWidth="1"/>
    <col min="7173" max="7173" width="14" style="172" customWidth="1"/>
    <col min="7174" max="7174" width="17.33203125" style="172" customWidth="1"/>
    <col min="7175" max="7175" width="12.33203125" style="172" customWidth="1"/>
    <col min="7176" max="7176" width="18.6640625" style="172" customWidth="1"/>
    <col min="7177" max="7177" width="20" style="172" customWidth="1"/>
    <col min="7178" max="7178" width="11.83203125" style="172" bestFit="1" customWidth="1"/>
    <col min="7179" max="7425" width="9.33203125" style="172"/>
    <col min="7426" max="7426" width="57" style="172" customWidth="1"/>
    <col min="7427" max="7427" width="7.83203125" style="172" customWidth="1"/>
    <col min="7428" max="7428" width="10.1640625" style="172" customWidth="1"/>
    <col min="7429" max="7429" width="14" style="172" customWidth="1"/>
    <col min="7430" max="7430" width="17.33203125" style="172" customWidth="1"/>
    <col min="7431" max="7431" width="12.33203125" style="172" customWidth="1"/>
    <col min="7432" max="7432" width="18.6640625" style="172" customWidth="1"/>
    <col min="7433" max="7433" width="20" style="172" customWidth="1"/>
    <col min="7434" max="7434" width="11.83203125" style="172" bestFit="1" customWidth="1"/>
    <col min="7435" max="7681" width="9.33203125" style="172"/>
    <col min="7682" max="7682" width="57" style="172" customWidth="1"/>
    <col min="7683" max="7683" width="7.83203125" style="172" customWidth="1"/>
    <col min="7684" max="7684" width="10.1640625" style="172" customWidth="1"/>
    <col min="7685" max="7685" width="14" style="172" customWidth="1"/>
    <col min="7686" max="7686" width="17.33203125" style="172" customWidth="1"/>
    <col min="7687" max="7687" width="12.33203125" style="172" customWidth="1"/>
    <col min="7688" max="7688" width="18.6640625" style="172" customWidth="1"/>
    <col min="7689" max="7689" width="20" style="172" customWidth="1"/>
    <col min="7690" max="7690" width="11.83203125" style="172" bestFit="1" customWidth="1"/>
    <col min="7691" max="7937" width="9.33203125" style="172"/>
    <col min="7938" max="7938" width="57" style="172" customWidth="1"/>
    <col min="7939" max="7939" width="7.83203125" style="172" customWidth="1"/>
    <col min="7940" max="7940" width="10.1640625" style="172" customWidth="1"/>
    <col min="7941" max="7941" width="14" style="172" customWidth="1"/>
    <col min="7942" max="7942" width="17.33203125" style="172" customWidth="1"/>
    <col min="7943" max="7943" width="12.33203125" style="172" customWidth="1"/>
    <col min="7944" max="7944" width="18.6640625" style="172" customWidth="1"/>
    <col min="7945" max="7945" width="20" style="172" customWidth="1"/>
    <col min="7946" max="7946" width="11.83203125" style="172" bestFit="1" customWidth="1"/>
    <col min="7947" max="8193" width="9.33203125" style="172"/>
    <col min="8194" max="8194" width="57" style="172" customWidth="1"/>
    <col min="8195" max="8195" width="7.83203125" style="172" customWidth="1"/>
    <col min="8196" max="8196" width="10.1640625" style="172" customWidth="1"/>
    <col min="8197" max="8197" width="14" style="172" customWidth="1"/>
    <col min="8198" max="8198" width="17.33203125" style="172" customWidth="1"/>
    <col min="8199" max="8199" width="12.33203125" style="172" customWidth="1"/>
    <col min="8200" max="8200" width="18.6640625" style="172" customWidth="1"/>
    <col min="8201" max="8201" width="20" style="172" customWidth="1"/>
    <col min="8202" max="8202" width="11.83203125" style="172" bestFit="1" customWidth="1"/>
    <col min="8203" max="8449" width="9.33203125" style="172"/>
    <col min="8450" max="8450" width="57" style="172" customWidth="1"/>
    <col min="8451" max="8451" width="7.83203125" style="172" customWidth="1"/>
    <col min="8452" max="8452" width="10.1640625" style="172" customWidth="1"/>
    <col min="8453" max="8453" width="14" style="172" customWidth="1"/>
    <col min="8454" max="8454" width="17.33203125" style="172" customWidth="1"/>
    <col min="8455" max="8455" width="12.33203125" style="172" customWidth="1"/>
    <col min="8456" max="8456" width="18.6640625" style="172" customWidth="1"/>
    <col min="8457" max="8457" width="20" style="172" customWidth="1"/>
    <col min="8458" max="8458" width="11.83203125" style="172" bestFit="1" customWidth="1"/>
    <col min="8459" max="8705" width="9.33203125" style="172"/>
    <col min="8706" max="8706" width="57" style="172" customWidth="1"/>
    <col min="8707" max="8707" width="7.83203125" style="172" customWidth="1"/>
    <col min="8708" max="8708" width="10.1640625" style="172" customWidth="1"/>
    <col min="8709" max="8709" width="14" style="172" customWidth="1"/>
    <col min="8710" max="8710" width="17.33203125" style="172" customWidth="1"/>
    <col min="8711" max="8711" width="12.33203125" style="172" customWidth="1"/>
    <col min="8712" max="8712" width="18.6640625" style="172" customWidth="1"/>
    <col min="8713" max="8713" width="20" style="172" customWidth="1"/>
    <col min="8714" max="8714" width="11.83203125" style="172" bestFit="1" customWidth="1"/>
    <col min="8715" max="8961" width="9.33203125" style="172"/>
    <col min="8962" max="8962" width="57" style="172" customWidth="1"/>
    <col min="8963" max="8963" width="7.83203125" style="172" customWidth="1"/>
    <col min="8964" max="8964" width="10.1640625" style="172" customWidth="1"/>
    <col min="8965" max="8965" width="14" style="172" customWidth="1"/>
    <col min="8966" max="8966" width="17.33203125" style="172" customWidth="1"/>
    <col min="8967" max="8967" width="12.33203125" style="172" customWidth="1"/>
    <col min="8968" max="8968" width="18.6640625" style="172" customWidth="1"/>
    <col min="8969" max="8969" width="20" style="172" customWidth="1"/>
    <col min="8970" max="8970" width="11.83203125" style="172" bestFit="1" customWidth="1"/>
    <col min="8971" max="9217" width="9.33203125" style="172"/>
    <col min="9218" max="9218" width="57" style="172" customWidth="1"/>
    <col min="9219" max="9219" width="7.83203125" style="172" customWidth="1"/>
    <col min="9220" max="9220" width="10.1640625" style="172" customWidth="1"/>
    <col min="9221" max="9221" width="14" style="172" customWidth="1"/>
    <col min="9222" max="9222" width="17.33203125" style="172" customWidth="1"/>
    <col min="9223" max="9223" width="12.33203125" style="172" customWidth="1"/>
    <col min="9224" max="9224" width="18.6640625" style="172" customWidth="1"/>
    <col min="9225" max="9225" width="20" style="172" customWidth="1"/>
    <col min="9226" max="9226" width="11.83203125" style="172" bestFit="1" customWidth="1"/>
    <col min="9227" max="9473" width="9.33203125" style="172"/>
    <col min="9474" max="9474" width="57" style="172" customWidth="1"/>
    <col min="9475" max="9475" width="7.83203125" style="172" customWidth="1"/>
    <col min="9476" max="9476" width="10.1640625" style="172" customWidth="1"/>
    <col min="9477" max="9477" width="14" style="172" customWidth="1"/>
    <col min="9478" max="9478" width="17.33203125" style="172" customWidth="1"/>
    <col min="9479" max="9479" width="12.33203125" style="172" customWidth="1"/>
    <col min="9480" max="9480" width="18.6640625" style="172" customWidth="1"/>
    <col min="9481" max="9481" width="20" style="172" customWidth="1"/>
    <col min="9482" max="9482" width="11.83203125" style="172" bestFit="1" customWidth="1"/>
    <col min="9483" max="9729" width="9.33203125" style="172"/>
    <col min="9730" max="9730" width="57" style="172" customWidth="1"/>
    <col min="9731" max="9731" width="7.83203125" style="172" customWidth="1"/>
    <col min="9732" max="9732" width="10.1640625" style="172" customWidth="1"/>
    <col min="9733" max="9733" width="14" style="172" customWidth="1"/>
    <col min="9734" max="9734" width="17.33203125" style="172" customWidth="1"/>
    <col min="9735" max="9735" width="12.33203125" style="172" customWidth="1"/>
    <col min="9736" max="9736" width="18.6640625" style="172" customWidth="1"/>
    <col min="9737" max="9737" width="20" style="172" customWidth="1"/>
    <col min="9738" max="9738" width="11.83203125" style="172" bestFit="1" customWidth="1"/>
    <col min="9739" max="9985" width="9.33203125" style="172"/>
    <col min="9986" max="9986" width="57" style="172" customWidth="1"/>
    <col min="9987" max="9987" width="7.83203125" style="172" customWidth="1"/>
    <col min="9988" max="9988" width="10.1640625" style="172" customWidth="1"/>
    <col min="9989" max="9989" width="14" style="172" customWidth="1"/>
    <col min="9990" max="9990" width="17.33203125" style="172" customWidth="1"/>
    <col min="9991" max="9991" width="12.33203125" style="172" customWidth="1"/>
    <col min="9992" max="9992" width="18.6640625" style="172" customWidth="1"/>
    <col min="9993" max="9993" width="20" style="172" customWidth="1"/>
    <col min="9994" max="9994" width="11.83203125" style="172" bestFit="1" customWidth="1"/>
    <col min="9995" max="10241" width="9.33203125" style="172"/>
    <col min="10242" max="10242" width="57" style="172" customWidth="1"/>
    <col min="10243" max="10243" width="7.83203125" style="172" customWidth="1"/>
    <col min="10244" max="10244" width="10.1640625" style="172" customWidth="1"/>
    <col min="10245" max="10245" width="14" style="172" customWidth="1"/>
    <col min="10246" max="10246" width="17.33203125" style="172" customWidth="1"/>
    <col min="10247" max="10247" width="12.33203125" style="172" customWidth="1"/>
    <col min="10248" max="10248" width="18.6640625" style="172" customWidth="1"/>
    <col min="10249" max="10249" width="20" style="172" customWidth="1"/>
    <col min="10250" max="10250" width="11.83203125" style="172" bestFit="1" customWidth="1"/>
    <col min="10251" max="10497" width="9.33203125" style="172"/>
    <col min="10498" max="10498" width="57" style="172" customWidth="1"/>
    <col min="10499" max="10499" width="7.83203125" style="172" customWidth="1"/>
    <col min="10500" max="10500" width="10.1640625" style="172" customWidth="1"/>
    <col min="10501" max="10501" width="14" style="172" customWidth="1"/>
    <col min="10502" max="10502" width="17.33203125" style="172" customWidth="1"/>
    <col min="10503" max="10503" width="12.33203125" style="172" customWidth="1"/>
    <col min="10504" max="10504" width="18.6640625" style="172" customWidth="1"/>
    <col min="10505" max="10505" width="20" style="172" customWidth="1"/>
    <col min="10506" max="10506" width="11.83203125" style="172" bestFit="1" customWidth="1"/>
    <col min="10507" max="10753" width="9.33203125" style="172"/>
    <col min="10754" max="10754" width="57" style="172" customWidth="1"/>
    <col min="10755" max="10755" width="7.83203125" style="172" customWidth="1"/>
    <col min="10756" max="10756" width="10.1640625" style="172" customWidth="1"/>
    <col min="10757" max="10757" width="14" style="172" customWidth="1"/>
    <col min="10758" max="10758" width="17.33203125" style="172" customWidth="1"/>
    <col min="10759" max="10759" width="12.33203125" style="172" customWidth="1"/>
    <col min="10760" max="10760" width="18.6640625" style="172" customWidth="1"/>
    <col min="10761" max="10761" width="20" style="172" customWidth="1"/>
    <col min="10762" max="10762" width="11.83203125" style="172" bestFit="1" customWidth="1"/>
    <col min="10763" max="11009" width="9.33203125" style="172"/>
    <col min="11010" max="11010" width="57" style="172" customWidth="1"/>
    <col min="11011" max="11011" width="7.83203125" style="172" customWidth="1"/>
    <col min="11012" max="11012" width="10.1640625" style="172" customWidth="1"/>
    <col min="11013" max="11013" width="14" style="172" customWidth="1"/>
    <col min="11014" max="11014" width="17.33203125" style="172" customWidth="1"/>
    <col min="11015" max="11015" width="12.33203125" style="172" customWidth="1"/>
    <col min="11016" max="11016" width="18.6640625" style="172" customWidth="1"/>
    <col min="11017" max="11017" width="20" style="172" customWidth="1"/>
    <col min="11018" max="11018" width="11.83203125" style="172" bestFit="1" customWidth="1"/>
    <col min="11019" max="11265" width="9.33203125" style="172"/>
    <col min="11266" max="11266" width="57" style="172" customWidth="1"/>
    <col min="11267" max="11267" width="7.83203125" style="172" customWidth="1"/>
    <col min="11268" max="11268" width="10.1640625" style="172" customWidth="1"/>
    <col min="11269" max="11269" width="14" style="172" customWidth="1"/>
    <col min="11270" max="11270" width="17.33203125" style="172" customWidth="1"/>
    <col min="11271" max="11271" width="12.33203125" style="172" customWidth="1"/>
    <col min="11272" max="11272" width="18.6640625" style="172" customWidth="1"/>
    <col min="11273" max="11273" width="20" style="172" customWidth="1"/>
    <col min="11274" max="11274" width="11.83203125" style="172" bestFit="1" customWidth="1"/>
    <col min="11275" max="11521" width="9.33203125" style="172"/>
    <col min="11522" max="11522" width="57" style="172" customWidth="1"/>
    <col min="11523" max="11523" width="7.83203125" style="172" customWidth="1"/>
    <col min="11524" max="11524" width="10.1640625" style="172" customWidth="1"/>
    <col min="11525" max="11525" width="14" style="172" customWidth="1"/>
    <col min="11526" max="11526" width="17.33203125" style="172" customWidth="1"/>
    <col min="11527" max="11527" width="12.33203125" style="172" customWidth="1"/>
    <col min="11528" max="11528" width="18.6640625" style="172" customWidth="1"/>
    <col min="11529" max="11529" width="20" style="172" customWidth="1"/>
    <col min="11530" max="11530" width="11.83203125" style="172" bestFit="1" customWidth="1"/>
    <col min="11531" max="11777" width="9.33203125" style="172"/>
    <col min="11778" max="11778" width="57" style="172" customWidth="1"/>
    <col min="11779" max="11779" width="7.83203125" style="172" customWidth="1"/>
    <col min="11780" max="11780" width="10.1640625" style="172" customWidth="1"/>
    <col min="11781" max="11781" width="14" style="172" customWidth="1"/>
    <col min="11782" max="11782" width="17.33203125" style="172" customWidth="1"/>
    <col min="11783" max="11783" width="12.33203125" style="172" customWidth="1"/>
    <col min="11784" max="11784" width="18.6640625" style="172" customWidth="1"/>
    <col min="11785" max="11785" width="20" style="172" customWidth="1"/>
    <col min="11786" max="11786" width="11.83203125" style="172" bestFit="1" customWidth="1"/>
    <col min="11787" max="12033" width="9.33203125" style="172"/>
    <col min="12034" max="12034" width="57" style="172" customWidth="1"/>
    <col min="12035" max="12035" width="7.83203125" style="172" customWidth="1"/>
    <col min="12036" max="12036" width="10.1640625" style="172" customWidth="1"/>
    <col min="12037" max="12037" width="14" style="172" customWidth="1"/>
    <col min="12038" max="12038" width="17.33203125" style="172" customWidth="1"/>
    <col min="12039" max="12039" width="12.33203125" style="172" customWidth="1"/>
    <col min="12040" max="12040" width="18.6640625" style="172" customWidth="1"/>
    <col min="12041" max="12041" width="20" style="172" customWidth="1"/>
    <col min="12042" max="12042" width="11.83203125" style="172" bestFit="1" customWidth="1"/>
    <col min="12043" max="12289" width="9.33203125" style="172"/>
    <col min="12290" max="12290" width="57" style="172" customWidth="1"/>
    <col min="12291" max="12291" width="7.83203125" style="172" customWidth="1"/>
    <col min="12292" max="12292" width="10.1640625" style="172" customWidth="1"/>
    <col min="12293" max="12293" width="14" style="172" customWidth="1"/>
    <col min="12294" max="12294" width="17.33203125" style="172" customWidth="1"/>
    <col min="12295" max="12295" width="12.33203125" style="172" customWidth="1"/>
    <col min="12296" max="12296" width="18.6640625" style="172" customWidth="1"/>
    <col min="12297" max="12297" width="20" style="172" customWidth="1"/>
    <col min="12298" max="12298" width="11.83203125" style="172" bestFit="1" customWidth="1"/>
    <col min="12299" max="12545" width="9.33203125" style="172"/>
    <col min="12546" max="12546" width="57" style="172" customWidth="1"/>
    <col min="12547" max="12547" width="7.83203125" style="172" customWidth="1"/>
    <col min="12548" max="12548" width="10.1640625" style="172" customWidth="1"/>
    <col min="12549" max="12549" width="14" style="172" customWidth="1"/>
    <col min="12550" max="12550" width="17.33203125" style="172" customWidth="1"/>
    <col min="12551" max="12551" width="12.33203125" style="172" customWidth="1"/>
    <col min="12552" max="12552" width="18.6640625" style="172" customWidth="1"/>
    <col min="12553" max="12553" width="20" style="172" customWidth="1"/>
    <col min="12554" max="12554" width="11.83203125" style="172" bestFit="1" customWidth="1"/>
    <col min="12555" max="12801" width="9.33203125" style="172"/>
    <col min="12802" max="12802" width="57" style="172" customWidth="1"/>
    <col min="12803" max="12803" width="7.83203125" style="172" customWidth="1"/>
    <col min="12804" max="12804" width="10.1640625" style="172" customWidth="1"/>
    <col min="12805" max="12805" width="14" style="172" customWidth="1"/>
    <col min="12806" max="12806" width="17.33203125" style="172" customWidth="1"/>
    <col min="12807" max="12807" width="12.33203125" style="172" customWidth="1"/>
    <col min="12808" max="12808" width="18.6640625" style="172" customWidth="1"/>
    <col min="12809" max="12809" width="20" style="172" customWidth="1"/>
    <col min="12810" max="12810" width="11.83203125" style="172" bestFit="1" customWidth="1"/>
    <col min="12811" max="13057" width="9.33203125" style="172"/>
    <col min="13058" max="13058" width="57" style="172" customWidth="1"/>
    <col min="13059" max="13059" width="7.83203125" style="172" customWidth="1"/>
    <col min="13060" max="13060" width="10.1640625" style="172" customWidth="1"/>
    <col min="13061" max="13061" width="14" style="172" customWidth="1"/>
    <col min="13062" max="13062" width="17.33203125" style="172" customWidth="1"/>
    <col min="13063" max="13063" width="12.33203125" style="172" customWidth="1"/>
    <col min="13064" max="13064" width="18.6640625" style="172" customWidth="1"/>
    <col min="13065" max="13065" width="20" style="172" customWidth="1"/>
    <col min="13066" max="13066" width="11.83203125" style="172" bestFit="1" customWidth="1"/>
    <col min="13067" max="13313" width="9.33203125" style="172"/>
    <col min="13314" max="13314" width="57" style="172" customWidth="1"/>
    <col min="13315" max="13315" width="7.83203125" style="172" customWidth="1"/>
    <col min="13316" max="13316" width="10.1640625" style="172" customWidth="1"/>
    <col min="13317" max="13317" width="14" style="172" customWidth="1"/>
    <col min="13318" max="13318" width="17.33203125" style="172" customWidth="1"/>
    <col min="13319" max="13319" width="12.33203125" style="172" customWidth="1"/>
    <col min="13320" max="13320" width="18.6640625" style="172" customWidth="1"/>
    <col min="13321" max="13321" width="20" style="172" customWidth="1"/>
    <col min="13322" max="13322" width="11.83203125" style="172" bestFit="1" customWidth="1"/>
    <col min="13323" max="13569" width="9.33203125" style="172"/>
    <col min="13570" max="13570" width="57" style="172" customWidth="1"/>
    <col min="13571" max="13571" width="7.83203125" style="172" customWidth="1"/>
    <col min="13572" max="13572" width="10.1640625" style="172" customWidth="1"/>
    <col min="13573" max="13573" width="14" style="172" customWidth="1"/>
    <col min="13574" max="13574" width="17.33203125" style="172" customWidth="1"/>
    <col min="13575" max="13575" width="12.33203125" style="172" customWidth="1"/>
    <col min="13576" max="13576" width="18.6640625" style="172" customWidth="1"/>
    <col min="13577" max="13577" width="20" style="172" customWidth="1"/>
    <col min="13578" max="13578" width="11.83203125" style="172" bestFit="1" customWidth="1"/>
    <col min="13579" max="13825" width="9.33203125" style="172"/>
    <col min="13826" max="13826" width="57" style="172" customWidth="1"/>
    <col min="13827" max="13827" width="7.83203125" style="172" customWidth="1"/>
    <col min="13828" max="13828" width="10.1640625" style="172" customWidth="1"/>
    <col min="13829" max="13829" width="14" style="172" customWidth="1"/>
    <col min="13830" max="13830" width="17.33203125" style="172" customWidth="1"/>
    <col min="13831" max="13831" width="12.33203125" style="172" customWidth="1"/>
    <col min="13832" max="13832" width="18.6640625" style="172" customWidth="1"/>
    <col min="13833" max="13833" width="20" style="172" customWidth="1"/>
    <col min="13834" max="13834" width="11.83203125" style="172" bestFit="1" customWidth="1"/>
    <col min="13835" max="14081" width="9.33203125" style="172"/>
    <col min="14082" max="14082" width="57" style="172" customWidth="1"/>
    <col min="14083" max="14083" width="7.83203125" style="172" customWidth="1"/>
    <col min="14084" max="14084" width="10.1640625" style="172" customWidth="1"/>
    <col min="14085" max="14085" width="14" style="172" customWidth="1"/>
    <col min="14086" max="14086" width="17.33203125" style="172" customWidth="1"/>
    <col min="14087" max="14087" width="12.33203125" style="172" customWidth="1"/>
    <col min="14088" max="14088" width="18.6640625" style="172" customWidth="1"/>
    <col min="14089" max="14089" width="20" style="172" customWidth="1"/>
    <col min="14090" max="14090" width="11.83203125" style="172" bestFit="1" customWidth="1"/>
    <col min="14091" max="14337" width="9.33203125" style="172"/>
    <col min="14338" max="14338" width="57" style="172" customWidth="1"/>
    <col min="14339" max="14339" width="7.83203125" style="172" customWidth="1"/>
    <col min="14340" max="14340" width="10.1640625" style="172" customWidth="1"/>
    <col min="14341" max="14341" width="14" style="172" customWidth="1"/>
    <col min="14342" max="14342" width="17.33203125" style="172" customWidth="1"/>
    <col min="14343" max="14343" width="12.33203125" style="172" customWidth="1"/>
    <col min="14344" max="14344" width="18.6640625" style="172" customWidth="1"/>
    <col min="14345" max="14345" width="20" style="172" customWidth="1"/>
    <col min="14346" max="14346" width="11.83203125" style="172" bestFit="1" customWidth="1"/>
    <col min="14347" max="14593" width="9.33203125" style="172"/>
    <col min="14594" max="14594" width="57" style="172" customWidth="1"/>
    <col min="14595" max="14595" width="7.83203125" style="172" customWidth="1"/>
    <col min="14596" max="14596" width="10.1640625" style="172" customWidth="1"/>
    <col min="14597" max="14597" width="14" style="172" customWidth="1"/>
    <col min="14598" max="14598" width="17.33203125" style="172" customWidth="1"/>
    <col min="14599" max="14599" width="12.33203125" style="172" customWidth="1"/>
    <col min="14600" max="14600" width="18.6640625" style="172" customWidth="1"/>
    <col min="14601" max="14601" width="20" style="172" customWidth="1"/>
    <col min="14602" max="14602" width="11.83203125" style="172" bestFit="1" customWidth="1"/>
    <col min="14603" max="14849" width="9.33203125" style="172"/>
    <col min="14850" max="14850" width="57" style="172" customWidth="1"/>
    <col min="14851" max="14851" width="7.83203125" style="172" customWidth="1"/>
    <col min="14852" max="14852" width="10.1640625" style="172" customWidth="1"/>
    <col min="14853" max="14853" width="14" style="172" customWidth="1"/>
    <col min="14854" max="14854" width="17.33203125" style="172" customWidth="1"/>
    <col min="14855" max="14855" width="12.33203125" style="172" customWidth="1"/>
    <col min="14856" max="14856" width="18.6640625" style="172" customWidth="1"/>
    <col min="14857" max="14857" width="20" style="172" customWidth="1"/>
    <col min="14858" max="14858" width="11.83203125" style="172" bestFit="1" customWidth="1"/>
    <col min="14859" max="15105" width="9.33203125" style="172"/>
    <col min="15106" max="15106" width="57" style="172" customWidth="1"/>
    <col min="15107" max="15107" width="7.83203125" style="172" customWidth="1"/>
    <col min="15108" max="15108" width="10.1640625" style="172" customWidth="1"/>
    <col min="15109" max="15109" width="14" style="172" customWidth="1"/>
    <col min="15110" max="15110" width="17.33203125" style="172" customWidth="1"/>
    <col min="15111" max="15111" width="12.33203125" style="172" customWidth="1"/>
    <col min="15112" max="15112" width="18.6640625" style="172" customWidth="1"/>
    <col min="15113" max="15113" width="20" style="172" customWidth="1"/>
    <col min="15114" max="15114" width="11.83203125" style="172" bestFit="1" customWidth="1"/>
    <col min="15115" max="15361" width="9.33203125" style="172"/>
    <col min="15362" max="15362" width="57" style="172" customWidth="1"/>
    <col min="15363" max="15363" width="7.83203125" style="172" customWidth="1"/>
    <col min="15364" max="15364" width="10.1640625" style="172" customWidth="1"/>
    <col min="15365" max="15365" width="14" style="172" customWidth="1"/>
    <col min="15366" max="15366" width="17.33203125" style="172" customWidth="1"/>
    <col min="15367" max="15367" width="12.33203125" style="172" customWidth="1"/>
    <col min="15368" max="15368" width="18.6640625" style="172" customWidth="1"/>
    <col min="15369" max="15369" width="20" style="172" customWidth="1"/>
    <col min="15370" max="15370" width="11.83203125" style="172" bestFit="1" customWidth="1"/>
    <col min="15371" max="15617" width="9.33203125" style="172"/>
    <col min="15618" max="15618" width="57" style="172" customWidth="1"/>
    <col min="15619" max="15619" width="7.83203125" style="172" customWidth="1"/>
    <col min="15620" max="15620" width="10.1640625" style="172" customWidth="1"/>
    <col min="15621" max="15621" width="14" style="172" customWidth="1"/>
    <col min="15622" max="15622" width="17.33203125" style="172" customWidth="1"/>
    <col min="15623" max="15623" width="12.33203125" style="172" customWidth="1"/>
    <col min="15624" max="15624" width="18.6640625" style="172" customWidth="1"/>
    <col min="15625" max="15625" width="20" style="172" customWidth="1"/>
    <col min="15626" max="15626" width="11.83203125" style="172" bestFit="1" customWidth="1"/>
    <col min="15627" max="15873" width="9.33203125" style="172"/>
    <col min="15874" max="15874" width="57" style="172" customWidth="1"/>
    <col min="15875" max="15875" width="7.83203125" style="172" customWidth="1"/>
    <col min="15876" max="15876" width="10.1640625" style="172" customWidth="1"/>
    <col min="15877" max="15877" width="14" style="172" customWidth="1"/>
    <col min="15878" max="15878" width="17.33203125" style="172" customWidth="1"/>
    <col min="15879" max="15879" width="12.33203125" style="172" customWidth="1"/>
    <col min="15880" max="15880" width="18.6640625" style="172" customWidth="1"/>
    <col min="15881" max="15881" width="20" style="172" customWidth="1"/>
    <col min="15882" max="15882" width="11.83203125" style="172" bestFit="1" customWidth="1"/>
    <col min="15883" max="16129" width="9.33203125" style="172"/>
    <col min="16130" max="16130" width="57" style="172" customWidth="1"/>
    <col min="16131" max="16131" width="7.83203125" style="172" customWidth="1"/>
    <col min="16132" max="16132" width="10.1640625" style="172" customWidth="1"/>
    <col min="16133" max="16133" width="14" style="172" customWidth="1"/>
    <col min="16134" max="16134" width="17.33203125" style="172" customWidth="1"/>
    <col min="16135" max="16135" width="12.33203125" style="172" customWidth="1"/>
    <col min="16136" max="16136" width="18.6640625" style="172" customWidth="1"/>
    <col min="16137" max="16137" width="20" style="172" customWidth="1"/>
    <col min="16138" max="16138" width="11.83203125" style="172" bestFit="1" customWidth="1"/>
    <col min="16139" max="16384" width="9.33203125" style="172"/>
  </cols>
  <sheetData>
    <row r="2" spans="2:9" s="190" customFormat="1" ht="15.75">
      <c r="B2" s="192" t="s">
        <v>5047</v>
      </c>
      <c r="C2" s="191"/>
      <c r="D2" s="191"/>
      <c r="E2" s="191"/>
      <c r="F2" s="191"/>
      <c r="G2" s="191"/>
      <c r="H2" s="191"/>
      <c r="I2" s="191"/>
    </row>
    <row r="3" spans="2:9" ht="15">
      <c r="B3" s="189" t="s">
        <v>5066</v>
      </c>
    </row>
    <row r="5" spans="2:9" s="173" customFormat="1" ht="25.5">
      <c r="B5" s="186" t="s">
        <v>5045</v>
      </c>
      <c r="C5" s="186" t="s">
        <v>5044</v>
      </c>
      <c r="D5" s="188" t="s">
        <v>303</v>
      </c>
      <c r="E5" s="187" t="s">
        <v>5043</v>
      </c>
      <c r="F5" s="186" t="s">
        <v>5042</v>
      </c>
      <c r="G5" s="186" t="s">
        <v>5041</v>
      </c>
      <c r="H5" s="186" t="s">
        <v>5040</v>
      </c>
      <c r="I5" s="186" t="s">
        <v>5039</v>
      </c>
    </row>
    <row r="6" spans="2:9" s="173" customFormat="1">
      <c r="D6" s="175"/>
      <c r="E6" s="174"/>
    </row>
    <row r="7" spans="2:9">
      <c r="B7" s="173" t="s">
        <v>5038</v>
      </c>
    </row>
    <row r="8" spans="2:9">
      <c r="B8" s="185" t="s">
        <v>5037</v>
      </c>
      <c r="C8" s="184" t="s">
        <v>376</v>
      </c>
      <c r="D8" s="183" t="s">
        <v>5050</v>
      </c>
      <c r="E8" s="182">
        <v>0</v>
      </c>
      <c r="F8" s="182">
        <f>D8*E8</f>
        <v>0</v>
      </c>
      <c r="G8" s="182">
        <v>0</v>
      </c>
      <c r="H8" s="182">
        <f>D8*G8</f>
        <v>0</v>
      </c>
      <c r="I8" s="182">
        <f t="shared" ref="I8:I16" si="0">F8+H8</f>
        <v>0</v>
      </c>
    </row>
    <row r="9" spans="2:9">
      <c r="B9" s="185" t="s">
        <v>5035</v>
      </c>
      <c r="C9" s="184" t="s">
        <v>376</v>
      </c>
      <c r="D9" s="183" t="s">
        <v>7</v>
      </c>
      <c r="E9" s="182">
        <v>0</v>
      </c>
      <c r="F9" s="182">
        <f>D9*E9</f>
        <v>0</v>
      </c>
      <c r="G9" s="182">
        <v>0</v>
      </c>
      <c r="H9" s="182">
        <f>D9*G9</f>
        <v>0</v>
      </c>
      <c r="I9" s="182">
        <f>F9+H9</f>
        <v>0</v>
      </c>
    </row>
    <row r="10" spans="2:9">
      <c r="B10" s="185" t="s">
        <v>5033</v>
      </c>
      <c r="C10" s="184" t="s">
        <v>376</v>
      </c>
      <c r="D10" s="183" t="s">
        <v>474</v>
      </c>
      <c r="E10" s="182">
        <v>0</v>
      </c>
      <c r="F10" s="182">
        <f>D10*E10</f>
        <v>0</v>
      </c>
      <c r="G10" s="182">
        <v>0</v>
      </c>
      <c r="H10" s="182">
        <f>D10*G10</f>
        <v>0</v>
      </c>
      <c r="I10" s="182">
        <f>F10+H10</f>
        <v>0</v>
      </c>
    </row>
    <row r="11" spans="2:9" ht="25.5">
      <c r="B11" s="185" t="s">
        <v>5051</v>
      </c>
      <c r="C11" s="184" t="s">
        <v>396</v>
      </c>
      <c r="D11" s="184">
        <v>16</v>
      </c>
      <c r="E11" s="182">
        <v>0</v>
      </c>
      <c r="F11" s="182">
        <f t="shared" ref="F11:F16" si="1">D11*E11</f>
        <v>0</v>
      </c>
      <c r="G11" s="182">
        <v>0</v>
      </c>
      <c r="H11" s="182">
        <f t="shared" ref="H11:H16" si="2">D11*G11</f>
        <v>0</v>
      </c>
      <c r="I11" s="182">
        <f t="shared" si="0"/>
        <v>0</v>
      </c>
    </row>
    <row r="12" spans="2:9">
      <c r="B12" s="185" t="s">
        <v>5052</v>
      </c>
      <c r="C12" s="184" t="s">
        <v>396</v>
      </c>
      <c r="D12" s="184">
        <v>14</v>
      </c>
      <c r="E12" s="182">
        <v>0</v>
      </c>
      <c r="F12" s="182">
        <f>D12*E12</f>
        <v>0</v>
      </c>
      <c r="G12" s="182">
        <v>0</v>
      </c>
      <c r="H12" s="182">
        <f>D12*G12</f>
        <v>0</v>
      </c>
      <c r="I12" s="182">
        <f t="shared" si="0"/>
        <v>0</v>
      </c>
    </row>
    <row r="13" spans="2:9">
      <c r="B13" s="185" t="s">
        <v>5053</v>
      </c>
      <c r="C13" s="184" t="s">
        <v>396</v>
      </c>
      <c r="D13" s="184">
        <v>18</v>
      </c>
      <c r="E13" s="182">
        <v>0</v>
      </c>
      <c r="F13" s="182">
        <f t="shared" si="1"/>
        <v>0</v>
      </c>
      <c r="G13" s="182">
        <v>0</v>
      </c>
      <c r="H13" s="182">
        <f t="shared" si="2"/>
        <v>0</v>
      </c>
      <c r="I13" s="182">
        <f t="shared" si="0"/>
        <v>0</v>
      </c>
    </row>
    <row r="14" spans="2:9">
      <c r="B14" s="185" t="s">
        <v>5054</v>
      </c>
      <c r="C14" s="184" t="s">
        <v>396</v>
      </c>
      <c r="D14" s="184">
        <v>38</v>
      </c>
      <c r="E14" s="182">
        <v>0</v>
      </c>
      <c r="F14" s="182">
        <f t="shared" si="1"/>
        <v>0</v>
      </c>
      <c r="G14" s="182">
        <v>0</v>
      </c>
      <c r="H14" s="182">
        <f t="shared" si="2"/>
        <v>0</v>
      </c>
      <c r="I14" s="182">
        <f t="shared" si="0"/>
        <v>0</v>
      </c>
    </row>
    <row r="15" spans="2:9">
      <c r="B15" s="185" t="s">
        <v>5012</v>
      </c>
      <c r="C15" s="184" t="s">
        <v>396</v>
      </c>
      <c r="D15" s="183" t="s">
        <v>81</v>
      </c>
      <c r="E15" s="182">
        <v>0</v>
      </c>
      <c r="F15" s="182">
        <f t="shared" si="1"/>
        <v>0</v>
      </c>
      <c r="G15" s="182">
        <v>0</v>
      </c>
      <c r="H15" s="182">
        <f t="shared" si="2"/>
        <v>0</v>
      </c>
      <c r="I15" s="182">
        <f t="shared" si="0"/>
        <v>0</v>
      </c>
    </row>
    <row r="16" spans="2:9">
      <c r="B16" s="185" t="s">
        <v>4992</v>
      </c>
      <c r="C16" s="184" t="s">
        <v>1454</v>
      </c>
      <c r="D16" s="183" t="s">
        <v>1198</v>
      </c>
      <c r="E16" s="182">
        <v>0</v>
      </c>
      <c r="F16" s="182">
        <f t="shared" si="1"/>
        <v>0</v>
      </c>
      <c r="G16" s="182">
        <v>0</v>
      </c>
      <c r="H16" s="182">
        <f t="shared" si="2"/>
        <v>0</v>
      </c>
      <c r="I16" s="182">
        <f t="shared" si="0"/>
        <v>0</v>
      </c>
    </row>
    <row r="17" spans="2:9">
      <c r="F17" s="174"/>
      <c r="G17" s="174"/>
      <c r="H17" s="174"/>
      <c r="I17" s="174"/>
    </row>
    <row r="18" spans="2:9">
      <c r="B18" s="173" t="s">
        <v>5005</v>
      </c>
      <c r="F18" s="174"/>
      <c r="G18" s="174"/>
      <c r="H18" s="174"/>
      <c r="I18" s="174"/>
    </row>
    <row r="19" spans="2:9">
      <c r="B19" s="185" t="s">
        <v>5004</v>
      </c>
      <c r="C19" s="184" t="s">
        <v>396</v>
      </c>
      <c r="D19" s="183" t="s">
        <v>5067</v>
      </c>
      <c r="E19" s="182">
        <v>0</v>
      </c>
      <c r="F19" s="182">
        <f t="shared" ref="F19:F29" si="3">D19*E19</f>
        <v>0</v>
      </c>
      <c r="G19" s="182">
        <v>0</v>
      </c>
      <c r="H19" s="182">
        <f t="shared" ref="H19:H29" si="4">D19*G19</f>
        <v>0</v>
      </c>
      <c r="I19" s="182">
        <f t="shared" ref="I19:I29" si="5">F19+H19</f>
        <v>0</v>
      </c>
    </row>
    <row r="20" spans="2:9">
      <c r="B20" s="185" t="s">
        <v>5003</v>
      </c>
      <c r="C20" s="184" t="s">
        <v>396</v>
      </c>
      <c r="D20" s="183" t="s">
        <v>434</v>
      </c>
      <c r="E20" s="182">
        <v>0</v>
      </c>
      <c r="F20" s="182">
        <f t="shared" si="3"/>
        <v>0</v>
      </c>
      <c r="G20" s="182">
        <v>0</v>
      </c>
      <c r="H20" s="182">
        <f t="shared" si="4"/>
        <v>0</v>
      </c>
      <c r="I20" s="182">
        <f t="shared" si="5"/>
        <v>0</v>
      </c>
    </row>
    <row r="21" spans="2:9">
      <c r="B21" s="185" t="s">
        <v>5002</v>
      </c>
      <c r="C21" s="184" t="s">
        <v>376</v>
      </c>
      <c r="D21" s="183" t="s">
        <v>5067</v>
      </c>
      <c r="E21" s="182">
        <v>0</v>
      </c>
      <c r="F21" s="182">
        <f t="shared" si="3"/>
        <v>0</v>
      </c>
      <c r="G21" s="182">
        <v>0</v>
      </c>
      <c r="H21" s="182">
        <f t="shared" si="4"/>
        <v>0</v>
      </c>
      <c r="I21" s="182">
        <f t="shared" si="5"/>
        <v>0</v>
      </c>
    </row>
    <row r="22" spans="2:9">
      <c r="B22" s="185" t="s">
        <v>5000</v>
      </c>
      <c r="C22" s="184" t="s">
        <v>396</v>
      </c>
      <c r="D22" s="183" t="s">
        <v>573</v>
      </c>
      <c r="E22" s="182">
        <v>0</v>
      </c>
      <c r="F22" s="182">
        <f t="shared" si="3"/>
        <v>0</v>
      </c>
      <c r="G22" s="182">
        <v>0</v>
      </c>
      <c r="H22" s="182">
        <f t="shared" si="4"/>
        <v>0</v>
      </c>
      <c r="I22" s="182">
        <f t="shared" si="5"/>
        <v>0</v>
      </c>
    </row>
    <row r="23" spans="2:9">
      <c r="B23" s="185" t="s">
        <v>4999</v>
      </c>
      <c r="C23" s="184" t="s">
        <v>396</v>
      </c>
      <c r="D23" s="183" t="s">
        <v>524</v>
      </c>
      <c r="E23" s="182">
        <v>0</v>
      </c>
      <c r="F23" s="182">
        <f t="shared" si="3"/>
        <v>0</v>
      </c>
      <c r="G23" s="182">
        <v>0</v>
      </c>
      <c r="H23" s="182">
        <f t="shared" si="4"/>
        <v>0</v>
      </c>
      <c r="I23" s="182">
        <f t="shared" si="5"/>
        <v>0</v>
      </c>
    </row>
    <row r="24" spans="2:9">
      <c r="B24" s="185" t="s">
        <v>4998</v>
      </c>
      <c r="C24" s="184" t="s">
        <v>396</v>
      </c>
      <c r="D24" s="183" t="s">
        <v>337</v>
      </c>
      <c r="E24" s="182">
        <v>0</v>
      </c>
      <c r="F24" s="182">
        <f t="shared" si="3"/>
        <v>0</v>
      </c>
      <c r="G24" s="182">
        <v>0</v>
      </c>
      <c r="H24" s="182">
        <f t="shared" si="4"/>
        <v>0</v>
      </c>
      <c r="I24" s="182">
        <f t="shared" si="5"/>
        <v>0</v>
      </c>
    </row>
    <row r="25" spans="2:9">
      <c r="B25" s="185" t="s">
        <v>4997</v>
      </c>
      <c r="C25" s="184" t="s">
        <v>396</v>
      </c>
      <c r="D25" s="183" t="s">
        <v>386</v>
      </c>
      <c r="E25" s="182">
        <v>0</v>
      </c>
      <c r="F25" s="182">
        <f t="shared" si="3"/>
        <v>0</v>
      </c>
      <c r="G25" s="182">
        <v>0</v>
      </c>
      <c r="H25" s="182">
        <f t="shared" si="4"/>
        <v>0</v>
      </c>
      <c r="I25" s="182">
        <f t="shared" si="5"/>
        <v>0</v>
      </c>
    </row>
    <row r="26" spans="2:9">
      <c r="B26" s="185" t="s">
        <v>4996</v>
      </c>
      <c r="C26" s="184" t="s">
        <v>396</v>
      </c>
      <c r="D26" s="183" t="s">
        <v>434</v>
      </c>
      <c r="E26" s="182">
        <v>0</v>
      </c>
      <c r="F26" s="182">
        <f t="shared" si="3"/>
        <v>0</v>
      </c>
      <c r="G26" s="182">
        <v>0</v>
      </c>
      <c r="H26" s="182">
        <f t="shared" si="4"/>
        <v>0</v>
      </c>
      <c r="I26" s="182">
        <f t="shared" si="5"/>
        <v>0</v>
      </c>
    </row>
    <row r="27" spans="2:9">
      <c r="B27" s="185" t="s">
        <v>4995</v>
      </c>
      <c r="C27" s="184" t="s">
        <v>396</v>
      </c>
      <c r="D27" s="183" t="s">
        <v>524</v>
      </c>
      <c r="E27" s="182">
        <v>0</v>
      </c>
      <c r="F27" s="182">
        <f t="shared" si="3"/>
        <v>0</v>
      </c>
      <c r="G27" s="182">
        <v>0</v>
      </c>
      <c r="H27" s="182">
        <f t="shared" si="4"/>
        <v>0</v>
      </c>
      <c r="I27" s="182">
        <f t="shared" si="5"/>
        <v>0</v>
      </c>
    </row>
    <row r="28" spans="2:9">
      <c r="B28" s="185" t="s">
        <v>4994</v>
      </c>
      <c r="C28" s="184" t="s">
        <v>396</v>
      </c>
      <c r="D28" s="183" t="s">
        <v>337</v>
      </c>
      <c r="E28" s="182">
        <v>0</v>
      </c>
      <c r="F28" s="182">
        <f t="shared" si="3"/>
        <v>0</v>
      </c>
      <c r="G28" s="182">
        <v>0</v>
      </c>
      <c r="H28" s="182">
        <f t="shared" si="4"/>
        <v>0</v>
      </c>
      <c r="I28" s="182">
        <f t="shared" si="5"/>
        <v>0</v>
      </c>
    </row>
    <row r="29" spans="2:9">
      <c r="B29" s="185" t="s">
        <v>4993</v>
      </c>
      <c r="C29" s="184" t="s">
        <v>376</v>
      </c>
      <c r="D29" s="183" t="s">
        <v>573</v>
      </c>
      <c r="E29" s="182">
        <v>0</v>
      </c>
      <c r="F29" s="182">
        <f t="shared" si="3"/>
        <v>0</v>
      </c>
      <c r="G29" s="182">
        <v>0</v>
      </c>
      <c r="H29" s="182">
        <f t="shared" si="4"/>
        <v>0</v>
      </c>
      <c r="I29" s="182">
        <f t="shared" si="5"/>
        <v>0</v>
      </c>
    </row>
    <row r="30" spans="2:9">
      <c r="F30" s="174"/>
      <c r="G30" s="174"/>
      <c r="H30" s="174"/>
      <c r="I30" s="174"/>
    </row>
    <row r="31" spans="2:9">
      <c r="B31" s="173" t="s">
        <v>110</v>
      </c>
      <c r="F31" s="174"/>
      <c r="G31" s="174"/>
      <c r="H31" s="174"/>
      <c r="I31" s="174"/>
    </row>
    <row r="32" spans="2:9">
      <c r="B32" s="185" t="s">
        <v>4991</v>
      </c>
      <c r="C32" s="184" t="s">
        <v>1454</v>
      </c>
      <c r="D32" s="183" t="s">
        <v>474</v>
      </c>
      <c r="E32" s="182">
        <v>0</v>
      </c>
      <c r="F32" s="182">
        <f t="shared" ref="F32:F37" si="6">D32*E32</f>
        <v>0</v>
      </c>
      <c r="G32" s="182">
        <v>0</v>
      </c>
      <c r="H32" s="182">
        <f t="shared" ref="H32:H37" si="7">D32*G32</f>
        <v>0</v>
      </c>
      <c r="I32" s="182">
        <f t="shared" ref="I32:I37" si="8">F32+H32</f>
        <v>0</v>
      </c>
    </row>
    <row r="33" spans="2:10">
      <c r="B33" s="185" t="s">
        <v>4990</v>
      </c>
      <c r="C33" s="184" t="s">
        <v>1454</v>
      </c>
      <c r="D33" s="183" t="s">
        <v>1174</v>
      </c>
      <c r="E33" s="182">
        <v>0</v>
      </c>
      <c r="F33" s="182">
        <f t="shared" si="6"/>
        <v>0</v>
      </c>
      <c r="G33" s="182">
        <v>0</v>
      </c>
      <c r="H33" s="182">
        <f t="shared" si="7"/>
        <v>0</v>
      </c>
      <c r="I33" s="182">
        <f t="shared" si="8"/>
        <v>0</v>
      </c>
    </row>
    <row r="34" spans="2:10">
      <c r="B34" s="185" t="s">
        <v>4989</v>
      </c>
      <c r="C34" s="184" t="s">
        <v>1454</v>
      </c>
      <c r="D34" s="183" t="s">
        <v>1198</v>
      </c>
      <c r="E34" s="182">
        <v>0</v>
      </c>
      <c r="F34" s="182">
        <f t="shared" si="6"/>
        <v>0</v>
      </c>
      <c r="G34" s="182">
        <v>0</v>
      </c>
      <c r="H34" s="182">
        <f t="shared" si="7"/>
        <v>0</v>
      </c>
      <c r="I34" s="182">
        <f t="shared" si="8"/>
        <v>0</v>
      </c>
    </row>
    <row r="35" spans="2:10">
      <c r="B35" s="185" t="s">
        <v>4988</v>
      </c>
      <c r="C35" s="184" t="s">
        <v>1454</v>
      </c>
      <c r="D35" s="183" t="s">
        <v>378</v>
      </c>
      <c r="E35" s="182">
        <v>0</v>
      </c>
      <c r="F35" s="182">
        <f>D35*E35</f>
        <v>0</v>
      </c>
      <c r="G35" s="182">
        <v>0</v>
      </c>
      <c r="H35" s="182">
        <f>D35*G35</f>
        <v>0</v>
      </c>
      <c r="I35" s="182">
        <f t="shared" si="8"/>
        <v>0</v>
      </c>
    </row>
    <row r="36" spans="2:10">
      <c r="B36" s="185" t="s">
        <v>4987</v>
      </c>
      <c r="C36" s="184" t="s">
        <v>1454</v>
      </c>
      <c r="D36" s="183" t="s">
        <v>1174</v>
      </c>
      <c r="E36" s="182">
        <v>0</v>
      </c>
      <c r="F36" s="182">
        <f t="shared" si="6"/>
        <v>0</v>
      </c>
      <c r="G36" s="182">
        <v>0</v>
      </c>
      <c r="H36" s="182">
        <f t="shared" si="7"/>
        <v>0</v>
      </c>
      <c r="I36" s="182">
        <f t="shared" si="8"/>
        <v>0</v>
      </c>
    </row>
    <row r="37" spans="2:10">
      <c r="B37" s="185" t="s">
        <v>4986</v>
      </c>
      <c r="C37" s="184" t="s">
        <v>1454</v>
      </c>
      <c r="D37" s="183" t="s">
        <v>442</v>
      </c>
      <c r="E37" s="182">
        <v>0</v>
      </c>
      <c r="F37" s="182">
        <f t="shared" si="6"/>
        <v>0</v>
      </c>
      <c r="G37" s="182">
        <v>0</v>
      </c>
      <c r="H37" s="182">
        <f t="shared" si="7"/>
        <v>0</v>
      </c>
      <c r="I37" s="182">
        <f t="shared" si="8"/>
        <v>0</v>
      </c>
    </row>
    <row r="38" spans="2:10" ht="13.5" thickBot="1">
      <c r="F38" s="174"/>
      <c r="G38" s="174"/>
      <c r="H38" s="174"/>
      <c r="I38" s="174"/>
    </row>
    <row r="39" spans="2:10" ht="16.5" thickBot="1">
      <c r="B39" s="181" t="s">
        <v>4985</v>
      </c>
      <c r="C39" s="180"/>
      <c r="D39" s="180"/>
      <c r="E39" s="180"/>
      <c r="F39" s="178">
        <f>SUM(F8:F37)</f>
        <v>0</v>
      </c>
      <c r="G39" s="179"/>
      <c r="H39" s="178">
        <f>SUM(H8:H37)</f>
        <v>0</v>
      </c>
      <c r="I39" s="178">
        <f>SUM(I8:I37)</f>
        <v>0</v>
      </c>
      <c r="J39" s="177"/>
    </row>
  </sheetData>
  <printOptions horizontalCentered="1"/>
  <pageMargins left="0.39370078740157483" right="0.39370078740157483" top="0.63" bottom="0.53" header="0.39370078740157483" footer="0.39370078740157483"/>
  <pageSetup paperSize="9" orientation="landscape" horizontalDpi="36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13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108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280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1006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ROUND(J134,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ROUND((SUM(BE134:BE212)),  2)</f>
        <v>0</v>
      </c>
      <c r="G37" s="96"/>
      <c r="H37" s="96"/>
      <c r="I37" s="97">
        <v>0.2</v>
      </c>
      <c r="J37" s="95">
        <f>ROUND(((SUM(BE134:BE212))*I37),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ROUND((SUM(BF134:BF212)),  2)</f>
        <v>0</v>
      </c>
      <c r="G38" s="96"/>
      <c r="H38" s="96"/>
      <c r="I38" s="97">
        <v>0.2</v>
      </c>
      <c r="J38" s="95">
        <f>ROUND(((SUM(BF134:BF212))*I38),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ROUND((SUM(BG134:BG212)),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ROUND((SUM(BH134:BH212)),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ROUND((SUM(BI134:BI212)),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280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SO.101_ASR5 - Interiér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J134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J135</f>
        <v>0</v>
      </c>
      <c r="L101" s="110"/>
    </row>
    <row r="102" spans="2:47" s="9" customFormat="1" ht="19.899999999999999" hidden="1" customHeight="1">
      <c r="B102" s="114"/>
      <c r="D102" s="115" t="s">
        <v>579</v>
      </c>
      <c r="E102" s="116"/>
      <c r="F102" s="116"/>
      <c r="G102" s="116"/>
      <c r="H102" s="116"/>
      <c r="I102" s="116"/>
      <c r="J102" s="117">
        <f>J136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J159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J161</f>
        <v>0</v>
      </c>
      <c r="L104" s="114"/>
    </row>
    <row r="105" spans="2:47" s="8" customFormat="1" ht="24.95" hidden="1" customHeight="1">
      <c r="B105" s="110"/>
      <c r="D105" s="111" t="s">
        <v>292</v>
      </c>
      <c r="E105" s="112"/>
      <c r="F105" s="112"/>
      <c r="G105" s="112"/>
      <c r="H105" s="112"/>
      <c r="I105" s="112"/>
      <c r="J105" s="113">
        <f>J163</f>
        <v>0</v>
      </c>
      <c r="L105" s="110"/>
    </row>
    <row r="106" spans="2:47" s="9" customFormat="1" ht="19.899999999999999" hidden="1" customHeight="1">
      <c r="B106" s="114"/>
      <c r="D106" s="115" t="s">
        <v>293</v>
      </c>
      <c r="E106" s="116"/>
      <c r="F106" s="116"/>
      <c r="G106" s="116"/>
      <c r="H106" s="116"/>
      <c r="I106" s="116"/>
      <c r="J106" s="117">
        <f>J164</f>
        <v>0</v>
      </c>
      <c r="L106" s="114"/>
    </row>
    <row r="107" spans="2:47" s="9" customFormat="1" ht="19.899999999999999" hidden="1" customHeight="1">
      <c r="B107" s="114"/>
      <c r="D107" s="115" t="s">
        <v>580</v>
      </c>
      <c r="E107" s="116"/>
      <c r="F107" s="116"/>
      <c r="G107" s="116"/>
      <c r="H107" s="116"/>
      <c r="I107" s="116"/>
      <c r="J107" s="117">
        <f>J172</f>
        <v>0</v>
      </c>
      <c r="L107" s="114"/>
    </row>
    <row r="108" spans="2:47" s="9" customFormat="1" ht="19.899999999999999" hidden="1" customHeight="1">
      <c r="B108" s="114"/>
      <c r="D108" s="115" t="s">
        <v>830</v>
      </c>
      <c r="E108" s="116"/>
      <c r="F108" s="116"/>
      <c r="G108" s="116"/>
      <c r="H108" s="116"/>
      <c r="I108" s="116"/>
      <c r="J108" s="117">
        <f>J176</f>
        <v>0</v>
      </c>
      <c r="L108" s="114"/>
    </row>
    <row r="109" spans="2:47" s="9" customFormat="1" ht="19.899999999999999" hidden="1" customHeight="1">
      <c r="B109" s="114"/>
      <c r="D109" s="115" t="s">
        <v>299</v>
      </c>
      <c r="E109" s="116"/>
      <c r="F109" s="116"/>
      <c r="G109" s="116"/>
      <c r="H109" s="116"/>
      <c r="I109" s="116"/>
      <c r="J109" s="117">
        <f>J188</f>
        <v>0</v>
      </c>
      <c r="L109" s="114"/>
    </row>
    <row r="110" spans="2:47" s="9" customFormat="1" ht="19.899999999999999" hidden="1" customHeight="1">
      <c r="B110" s="114"/>
      <c r="D110" s="115" t="s">
        <v>1007</v>
      </c>
      <c r="E110" s="116"/>
      <c r="F110" s="116"/>
      <c r="G110" s="116"/>
      <c r="H110" s="116"/>
      <c r="I110" s="116"/>
      <c r="J110" s="117">
        <f>J207</f>
        <v>0</v>
      </c>
      <c r="L110" s="114"/>
    </row>
    <row r="111" spans="2:47" s="1" customFormat="1" ht="21.75" hidden="1" customHeight="1">
      <c r="B111" s="28"/>
      <c r="L111" s="28"/>
    </row>
    <row r="112" spans="2:47" s="1" customFormat="1" ht="6.95" hidden="1" customHeight="1"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28"/>
    </row>
    <row r="113" spans="2:12" hidden="1"/>
    <row r="114" spans="2:12" hidden="1"/>
    <row r="115" spans="2:12" hidden="1"/>
    <row r="116" spans="2:12" s="1" customFormat="1" ht="6.95" customHeight="1">
      <c r="B116" s="45"/>
      <c r="C116" s="46"/>
      <c r="D116" s="46"/>
      <c r="E116" s="46"/>
      <c r="F116" s="46"/>
      <c r="G116" s="46"/>
      <c r="H116" s="46"/>
      <c r="I116" s="46"/>
      <c r="J116" s="46"/>
      <c r="K116" s="46"/>
      <c r="L116" s="28"/>
    </row>
    <row r="117" spans="2:12" s="1" customFormat="1" ht="24.95" customHeight="1">
      <c r="B117" s="28"/>
      <c r="C117" s="17" t="s">
        <v>300</v>
      </c>
      <c r="L117" s="28"/>
    </row>
    <row r="118" spans="2:12" s="1" customFormat="1" ht="6.95" customHeight="1">
      <c r="B118" s="28"/>
      <c r="L118" s="28"/>
    </row>
    <row r="119" spans="2:12" s="1" customFormat="1" ht="12" customHeight="1">
      <c r="B119" s="28"/>
      <c r="C119" s="23" t="s">
        <v>15</v>
      </c>
      <c r="L119" s="28"/>
    </row>
    <row r="120" spans="2:12" s="1" customFormat="1" ht="16.5" customHeight="1">
      <c r="B120" s="28"/>
      <c r="E120" s="301" t="str">
        <f>E7</f>
        <v>Rozšírenie kapacít MŠ Oštepová 1, Košice</v>
      </c>
      <c r="F120" s="302"/>
      <c r="G120" s="302"/>
      <c r="H120" s="302"/>
      <c r="L120" s="28"/>
    </row>
    <row r="121" spans="2:12" ht="12" customHeight="1">
      <c r="B121" s="16"/>
      <c r="C121" s="23" t="s">
        <v>277</v>
      </c>
      <c r="L121" s="16"/>
    </row>
    <row r="122" spans="2:12" ht="16.5" customHeight="1">
      <c r="B122" s="16"/>
      <c r="E122" s="301" t="s">
        <v>278</v>
      </c>
      <c r="F122" s="265"/>
      <c r="G122" s="265"/>
      <c r="H122" s="265"/>
      <c r="L122" s="16"/>
    </row>
    <row r="123" spans="2:12" ht="12" customHeight="1">
      <c r="B123" s="16"/>
      <c r="C123" s="23" t="s">
        <v>279</v>
      </c>
      <c r="L123" s="16"/>
    </row>
    <row r="124" spans="2:12" s="1" customFormat="1" ht="16.5" customHeight="1">
      <c r="B124" s="28"/>
      <c r="E124" s="271" t="s">
        <v>280</v>
      </c>
      <c r="F124" s="303"/>
      <c r="G124" s="303"/>
      <c r="H124" s="303"/>
      <c r="L124" s="28"/>
    </row>
    <row r="125" spans="2:12" s="1" customFormat="1" ht="12" customHeight="1">
      <c r="B125" s="28"/>
      <c r="C125" s="23" t="s">
        <v>281</v>
      </c>
      <c r="L125" s="28"/>
    </row>
    <row r="126" spans="2:12" s="1" customFormat="1" ht="16.5" customHeight="1">
      <c r="B126" s="28"/>
      <c r="E126" s="289" t="str">
        <f>E13</f>
        <v>SO.101_ASR5 - Interiér</v>
      </c>
      <c r="F126" s="303"/>
      <c r="G126" s="303"/>
      <c r="H126" s="303"/>
      <c r="L126" s="28"/>
    </row>
    <row r="127" spans="2:12" s="1" customFormat="1" ht="6.95" customHeight="1">
      <c r="B127" s="28"/>
      <c r="L127" s="28"/>
    </row>
    <row r="128" spans="2:12" s="1" customFormat="1" ht="12" customHeight="1">
      <c r="B128" s="28"/>
      <c r="C128" s="23" t="s">
        <v>19</v>
      </c>
      <c r="F128" s="21" t="str">
        <f>F16</f>
        <v>Oštepová 1, Košice</v>
      </c>
      <c r="I128" s="23" t="s">
        <v>21</v>
      </c>
      <c r="J128" s="51" t="str">
        <f>IF(J16="","",J16)</f>
        <v>15. 6. 2022</v>
      </c>
      <c r="L128" s="28"/>
    </row>
    <row r="129" spans="2:65" s="1" customFormat="1" ht="6.95" customHeight="1">
      <c r="B129" s="28"/>
      <c r="L129" s="28"/>
    </row>
    <row r="130" spans="2:65" s="1" customFormat="1" ht="15.2" customHeight="1">
      <c r="B130" s="28"/>
      <c r="C130" s="23" t="s">
        <v>23</v>
      </c>
      <c r="F130" s="21" t="str">
        <f>E19</f>
        <v>Mesto Košice</v>
      </c>
      <c r="I130" s="23" t="s">
        <v>29</v>
      </c>
      <c r="J130" s="26" t="str">
        <f>E25</f>
        <v xml:space="preserve"> </v>
      </c>
      <c r="L130" s="28"/>
    </row>
    <row r="131" spans="2:65" s="1" customFormat="1" ht="15.2" customHeight="1">
      <c r="B131" s="28"/>
      <c r="C131" s="23" t="s">
        <v>27</v>
      </c>
      <c r="F131" s="21" t="str">
        <f>IF(E22="","",E22)</f>
        <v>Vyplň údaj</v>
      </c>
      <c r="I131" s="23" t="s">
        <v>32</v>
      </c>
      <c r="J131" s="26" t="str">
        <f>E28</f>
        <v xml:space="preserve"> </v>
      </c>
      <c r="L131" s="28"/>
    </row>
    <row r="132" spans="2:65" s="1" customFormat="1" ht="10.35" customHeight="1">
      <c r="B132" s="28"/>
      <c r="L132" s="28"/>
    </row>
    <row r="133" spans="2:65" s="10" customFormat="1" ht="29.25" customHeight="1">
      <c r="B133" s="118"/>
      <c r="C133" s="119" t="s">
        <v>301</v>
      </c>
      <c r="D133" s="120" t="s">
        <v>59</v>
      </c>
      <c r="E133" s="120" t="s">
        <v>55</v>
      </c>
      <c r="F133" s="120" t="s">
        <v>56</v>
      </c>
      <c r="G133" s="120" t="s">
        <v>302</v>
      </c>
      <c r="H133" s="120" t="s">
        <v>303</v>
      </c>
      <c r="I133" s="120" t="s">
        <v>304</v>
      </c>
      <c r="J133" s="121" t="s">
        <v>285</v>
      </c>
      <c r="K133" s="122" t="s">
        <v>305</v>
      </c>
      <c r="L133" s="118"/>
      <c r="M133" s="58" t="s">
        <v>1</v>
      </c>
      <c r="N133" s="59" t="s">
        <v>38</v>
      </c>
      <c r="O133" s="59" t="s">
        <v>306</v>
      </c>
      <c r="P133" s="59" t="s">
        <v>307</v>
      </c>
      <c r="Q133" s="59" t="s">
        <v>308</v>
      </c>
      <c r="R133" s="59" t="s">
        <v>309</v>
      </c>
      <c r="S133" s="59" t="s">
        <v>310</v>
      </c>
      <c r="T133" s="60" t="s">
        <v>311</v>
      </c>
    </row>
    <row r="134" spans="2:65" s="1" customFormat="1" ht="22.9" customHeight="1">
      <c r="B134" s="28"/>
      <c r="C134" s="63" t="s">
        <v>286</v>
      </c>
      <c r="J134" s="123">
        <f>BK134</f>
        <v>0</v>
      </c>
      <c r="L134" s="28"/>
      <c r="M134" s="61"/>
      <c r="N134" s="52"/>
      <c r="O134" s="52"/>
      <c r="P134" s="124">
        <f>P135+P163</f>
        <v>0</v>
      </c>
      <c r="Q134" s="52"/>
      <c r="R134" s="124">
        <f>R135+R163</f>
        <v>28.958600872060003</v>
      </c>
      <c r="S134" s="52"/>
      <c r="T134" s="125">
        <f>T135+T163</f>
        <v>0</v>
      </c>
      <c r="AT134" s="13" t="s">
        <v>73</v>
      </c>
      <c r="AU134" s="13" t="s">
        <v>287</v>
      </c>
      <c r="BK134" s="126">
        <f>BK135+BK163</f>
        <v>0</v>
      </c>
    </row>
    <row r="135" spans="2:65" s="11" customFormat="1" ht="25.9" customHeight="1">
      <c r="B135" s="127"/>
      <c r="D135" s="128" t="s">
        <v>73</v>
      </c>
      <c r="E135" s="129" t="s">
        <v>312</v>
      </c>
      <c r="F135" s="129" t="s">
        <v>313</v>
      </c>
      <c r="I135" s="130"/>
      <c r="J135" s="131">
        <f>BK135</f>
        <v>0</v>
      </c>
      <c r="L135" s="127"/>
      <c r="M135" s="132"/>
      <c r="P135" s="133">
        <f>P136+P159+P161</f>
        <v>0</v>
      </c>
      <c r="R135" s="133">
        <f>R136+R159+R161</f>
        <v>21.847121595660003</v>
      </c>
      <c r="T135" s="134">
        <f>T136+T159+T161</f>
        <v>0</v>
      </c>
      <c r="AR135" s="128" t="s">
        <v>81</v>
      </c>
      <c r="AT135" s="135" t="s">
        <v>73</v>
      </c>
      <c r="AU135" s="135" t="s">
        <v>74</v>
      </c>
      <c r="AY135" s="128" t="s">
        <v>314</v>
      </c>
      <c r="BK135" s="136">
        <f>BK136+BK159+BK161</f>
        <v>0</v>
      </c>
    </row>
    <row r="136" spans="2:65" s="11" customFormat="1" ht="22.9" customHeight="1">
      <c r="B136" s="127"/>
      <c r="D136" s="128" t="s">
        <v>73</v>
      </c>
      <c r="E136" s="137" t="s">
        <v>337</v>
      </c>
      <c r="F136" s="137" t="s">
        <v>586</v>
      </c>
      <c r="I136" s="130"/>
      <c r="J136" s="138">
        <f>BK136</f>
        <v>0</v>
      </c>
      <c r="L136" s="127"/>
      <c r="M136" s="132"/>
      <c r="P136" s="133">
        <f>SUM(P137:P158)</f>
        <v>0</v>
      </c>
      <c r="R136" s="133">
        <f>SUM(R137:R158)</f>
        <v>21.837321595660004</v>
      </c>
      <c r="T136" s="134">
        <f>SUM(T137:T158)</f>
        <v>0</v>
      </c>
      <c r="AR136" s="128" t="s">
        <v>81</v>
      </c>
      <c r="AT136" s="135" t="s">
        <v>73</v>
      </c>
      <c r="AU136" s="135" t="s">
        <v>81</v>
      </c>
      <c r="AY136" s="128" t="s">
        <v>314</v>
      </c>
      <c r="BK136" s="136">
        <f>SUM(BK137:BK158)</f>
        <v>0</v>
      </c>
    </row>
    <row r="137" spans="2:65" s="1" customFormat="1" ht="24.2" customHeight="1">
      <c r="B137" s="28"/>
      <c r="C137" s="139" t="s">
        <v>81</v>
      </c>
      <c r="D137" s="139" t="s">
        <v>316</v>
      </c>
      <c r="E137" s="140" t="s">
        <v>1008</v>
      </c>
      <c r="F137" s="141" t="s">
        <v>1009</v>
      </c>
      <c r="G137" s="142" t="s">
        <v>340</v>
      </c>
      <c r="H137" s="143">
        <v>126.09</v>
      </c>
      <c r="I137" s="144"/>
      <c r="J137" s="145">
        <f t="shared" ref="J137:J158" si="0">ROUND(I137*H137,2)</f>
        <v>0</v>
      </c>
      <c r="K137" s="146"/>
      <c r="L137" s="28"/>
      <c r="M137" s="147" t="s">
        <v>1</v>
      </c>
      <c r="N137" s="148" t="s">
        <v>40</v>
      </c>
      <c r="P137" s="149">
        <f t="shared" ref="P137:P158" si="1">O137*H137</f>
        <v>0</v>
      </c>
      <c r="Q137" s="149">
        <v>4.0000000000000002E-4</v>
      </c>
      <c r="R137" s="149">
        <f t="shared" ref="R137:R158" si="2">Q137*H137</f>
        <v>5.0436000000000002E-2</v>
      </c>
      <c r="S137" s="149">
        <v>0</v>
      </c>
      <c r="T137" s="150">
        <f t="shared" ref="T137:T158" si="3"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ref="BE137:BE158" si="4">IF(N137="základná",J137,0)</f>
        <v>0</v>
      </c>
      <c r="BF137" s="152">
        <f t="shared" ref="BF137:BF158" si="5">IF(N137="znížená",J137,0)</f>
        <v>0</v>
      </c>
      <c r="BG137" s="152">
        <f t="shared" ref="BG137:BG158" si="6">IF(N137="zákl. prenesená",J137,0)</f>
        <v>0</v>
      </c>
      <c r="BH137" s="152">
        <f t="shared" ref="BH137:BH158" si="7">IF(N137="zníž. prenesená",J137,0)</f>
        <v>0</v>
      </c>
      <c r="BI137" s="152">
        <f t="shared" ref="BI137:BI158" si="8">IF(N137="nulová",J137,0)</f>
        <v>0</v>
      </c>
      <c r="BJ137" s="13" t="s">
        <v>86</v>
      </c>
      <c r="BK137" s="152">
        <f t="shared" ref="BK137:BK158" si="9">ROUND(I137*H137,2)</f>
        <v>0</v>
      </c>
      <c r="BL137" s="13" t="s">
        <v>95</v>
      </c>
      <c r="BM137" s="151" t="s">
        <v>1010</v>
      </c>
    </row>
    <row r="138" spans="2:65" s="1" customFormat="1" ht="16.5" customHeight="1">
      <c r="B138" s="28"/>
      <c r="C138" s="139" t="s">
        <v>86</v>
      </c>
      <c r="D138" s="139" t="s">
        <v>316</v>
      </c>
      <c r="E138" s="140" t="s">
        <v>1011</v>
      </c>
      <c r="F138" s="141" t="s">
        <v>1012</v>
      </c>
      <c r="G138" s="142" t="s">
        <v>340</v>
      </c>
      <c r="H138" s="143">
        <v>126.09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9.9000000000000008E-3</v>
      </c>
      <c r="R138" s="149">
        <f t="shared" si="2"/>
        <v>1.248291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1013</v>
      </c>
    </row>
    <row r="139" spans="2:65" s="1" customFormat="1" ht="24.2" customHeight="1">
      <c r="B139" s="28"/>
      <c r="C139" s="139" t="s">
        <v>90</v>
      </c>
      <c r="D139" s="139" t="s">
        <v>316</v>
      </c>
      <c r="E139" s="140" t="s">
        <v>1014</v>
      </c>
      <c r="F139" s="141" t="s">
        <v>1015</v>
      </c>
      <c r="G139" s="142" t="s">
        <v>340</v>
      </c>
      <c r="H139" s="143">
        <v>126.09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1.4999999999999999E-4</v>
      </c>
      <c r="R139" s="149">
        <f t="shared" si="2"/>
        <v>1.89135E-2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1016</v>
      </c>
    </row>
    <row r="140" spans="2:65" s="1" customFormat="1" ht="24.2" customHeight="1">
      <c r="B140" s="28"/>
      <c r="C140" s="139" t="s">
        <v>95</v>
      </c>
      <c r="D140" s="139" t="s">
        <v>316</v>
      </c>
      <c r="E140" s="140" t="s">
        <v>1017</v>
      </c>
      <c r="F140" s="141" t="s">
        <v>1018</v>
      </c>
      <c r="G140" s="142" t="s">
        <v>340</v>
      </c>
      <c r="H140" s="143">
        <v>204.05199999999999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4.0000000000000002E-4</v>
      </c>
      <c r="R140" s="149">
        <f t="shared" si="2"/>
        <v>8.1620800000000007E-2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1019</v>
      </c>
    </row>
    <row r="141" spans="2:65" s="1" customFormat="1" ht="16.5" customHeight="1">
      <c r="B141" s="28"/>
      <c r="C141" s="139" t="s">
        <v>330</v>
      </c>
      <c r="D141" s="139" t="s">
        <v>316</v>
      </c>
      <c r="E141" s="140" t="s">
        <v>1020</v>
      </c>
      <c r="F141" s="141" t="s">
        <v>1021</v>
      </c>
      <c r="G141" s="142" t="s">
        <v>340</v>
      </c>
      <c r="H141" s="143">
        <v>188.096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9.4500000000000001E-3</v>
      </c>
      <c r="R141" s="149">
        <f t="shared" si="2"/>
        <v>1.7775072000000001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1022</v>
      </c>
    </row>
    <row r="142" spans="2:65" s="1" customFormat="1" ht="16.5" customHeight="1">
      <c r="B142" s="28"/>
      <c r="C142" s="139" t="s">
        <v>337</v>
      </c>
      <c r="D142" s="139" t="s">
        <v>316</v>
      </c>
      <c r="E142" s="140" t="s">
        <v>1023</v>
      </c>
      <c r="F142" s="141" t="s">
        <v>1024</v>
      </c>
      <c r="G142" s="142" t="s">
        <v>340</v>
      </c>
      <c r="H142" s="143">
        <v>15.956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1.1809999999999999E-2</v>
      </c>
      <c r="R142" s="149">
        <f t="shared" si="2"/>
        <v>0.18844035999999997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1025</v>
      </c>
    </row>
    <row r="143" spans="2:65" s="1" customFormat="1" ht="21.75" customHeight="1">
      <c r="B143" s="28"/>
      <c r="C143" s="139" t="s">
        <v>342</v>
      </c>
      <c r="D143" s="139" t="s">
        <v>316</v>
      </c>
      <c r="E143" s="140" t="s">
        <v>1026</v>
      </c>
      <c r="F143" s="141" t="s">
        <v>1027</v>
      </c>
      <c r="G143" s="142" t="s">
        <v>376</v>
      </c>
      <c r="H143" s="143">
        <v>59.7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1.89E-3</v>
      </c>
      <c r="R143" s="149">
        <f t="shared" si="2"/>
        <v>0.112833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1028</v>
      </c>
    </row>
    <row r="144" spans="2:65" s="1" customFormat="1" ht="21.75" customHeight="1">
      <c r="B144" s="28"/>
      <c r="C144" s="139" t="s">
        <v>346</v>
      </c>
      <c r="D144" s="139" t="s">
        <v>316</v>
      </c>
      <c r="E144" s="140" t="s">
        <v>1029</v>
      </c>
      <c r="F144" s="141" t="s">
        <v>1030</v>
      </c>
      <c r="G144" s="142" t="s">
        <v>376</v>
      </c>
      <c r="H144" s="143">
        <v>98.2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1.91E-3</v>
      </c>
      <c r="R144" s="149">
        <f t="shared" si="2"/>
        <v>0.18756200000000001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1031</v>
      </c>
    </row>
    <row r="145" spans="2:65" s="1" customFormat="1" ht="24.2" customHeight="1">
      <c r="B145" s="28"/>
      <c r="C145" s="139" t="s">
        <v>335</v>
      </c>
      <c r="D145" s="139" t="s">
        <v>316</v>
      </c>
      <c r="E145" s="140" t="s">
        <v>1032</v>
      </c>
      <c r="F145" s="141" t="s">
        <v>1033</v>
      </c>
      <c r="G145" s="142" t="s">
        <v>340</v>
      </c>
      <c r="H145" s="143">
        <v>188.096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1.4999999999999999E-4</v>
      </c>
      <c r="R145" s="149">
        <f t="shared" si="2"/>
        <v>2.8214399999999997E-2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1034</v>
      </c>
    </row>
    <row r="146" spans="2:65" s="1" customFormat="1" ht="24.2" customHeight="1">
      <c r="B146" s="28"/>
      <c r="C146" s="139" t="s">
        <v>353</v>
      </c>
      <c r="D146" s="139" t="s">
        <v>316</v>
      </c>
      <c r="E146" s="140" t="s">
        <v>1035</v>
      </c>
      <c r="F146" s="141" t="s">
        <v>1036</v>
      </c>
      <c r="G146" s="142" t="s">
        <v>340</v>
      </c>
      <c r="H146" s="143">
        <v>181.29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1037</v>
      </c>
    </row>
    <row r="147" spans="2:65" s="1" customFormat="1" ht="24.2" customHeight="1">
      <c r="B147" s="28"/>
      <c r="C147" s="158" t="s">
        <v>357</v>
      </c>
      <c r="D147" s="158" t="s">
        <v>644</v>
      </c>
      <c r="E147" s="159" t="s">
        <v>1038</v>
      </c>
      <c r="F147" s="160" t="s">
        <v>1039</v>
      </c>
      <c r="G147" s="161" t="s">
        <v>340</v>
      </c>
      <c r="H147" s="162">
        <v>208.48400000000001</v>
      </c>
      <c r="I147" s="163"/>
      <c r="J147" s="164">
        <f t="shared" si="0"/>
        <v>0</v>
      </c>
      <c r="K147" s="165"/>
      <c r="L147" s="166"/>
      <c r="M147" s="167" t="s">
        <v>1</v>
      </c>
      <c r="N147" s="168" t="s">
        <v>40</v>
      </c>
      <c r="P147" s="149">
        <f t="shared" si="1"/>
        <v>0</v>
      </c>
      <c r="Q147" s="149">
        <v>1E-4</v>
      </c>
      <c r="R147" s="149">
        <f t="shared" si="2"/>
        <v>2.0848400000000003E-2</v>
      </c>
      <c r="S147" s="149">
        <v>0</v>
      </c>
      <c r="T147" s="150">
        <f t="shared" si="3"/>
        <v>0</v>
      </c>
      <c r="AR147" s="151" t="s">
        <v>346</v>
      </c>
      <c r="AT147" s="151" t="s">
        <v>644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1040</v>
      </c>
    </row>
    <row r="148" spans="2:65" s="1" customFormat="1" ht="16.5" customHeight="1">
      <c r="B148" s="28"/>
      <c r="C148" s="139" t="s">
        <v>361</v>
      </c>
      <c r="D148" s="139" t="s">
        <v>316</v>
      </c>
      <c r="E148" s="140" t="s">
        <v>1041</v>
      </c>
      <c r="F148" s="141" t="s">
        <v>1042</v>
      </c>
      <c r="G148" s="142" t="s">
        <v>376</v>
      </c>
      <c r="H148" s="143">
        <v>76.13</v>
      </c>
      <c r="I148" s="144"/>
      <c r="J148" s="145">
        <f t="shared" si="0"/>
        <v>0</v>
      </c>
      <c r="K148" s="146"/>
      <c r="L148" s="28"/>
      <c r="M148" s="147" t="s">
        <v>1</v>
      </c>
      <c r="N148" s="14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1043</v>
      </c>
    </row>
    <row r="149" spans="2:65" s="1" customFormat="1" ht="33" customHeight="1">
      <c r="B149" s="28"/>
      <c r="C149" s="158" t="s">
        <v>365</v>
      </c>
      <c r="D149" s="158" t="s">
        <v>644</v>
      </c>
      <c r="E149" s="159" t="s">
        <v>1044</v>
      </c>
      <c r="F149" s="160" t="s">
        <v>1045</v>
      </c>
      <c r="G149" s="161" t="s">
        <v>376</v>
      </c>
      <c r="H149" s="162">
        <v>76.891000000000005</v>
      </c>
      <c r="I149" s="163"/>
      <c r="J149" s="164">
        <f t="shared" si="0"/>
        <v>0</v>
      </c>
      <c r="K149" s="165"/>
      <c r="L149" s="166"/>
      <c r="M149" s="167" t="s">
        <v>1</v>
      </c>
      <c r="N149" s="168" t="s">
        <v>40</v>
      </c>
      <c r="P149" s="149">
        <f t="shared" si="1"/>
        <v>0</v>
      </c>
      <c r="Q149" s="149">
        <v>1.6000000000000001E-4</v>
      </c>
      <c r="R149" s="149">
        <f t="shared" si="2"/>
        <v>1.2302560000000002E-2</v>
      </c>
      <c r="S149" s="149">
        <v>0</v>
      </c>
      <c r="T149" s="150">
        <f t="shared" si="3"/>
        <v>0</v>
      </c>
      <c r="AR149" s="151" t="s">
        <v>346</v>
      </c>
      <c r="AT149" s="151" t="s">
        <v>644</v>
      </c>
      <c r="AU149" s="151" t="s">
        <v>86</v>
      </c>
      <c r="AY149" s="13" t="s">
        <v>314</v>
      </c>
      <c r="BE149" s="152">
        <f t="shared" si="4"/>
        <v>0</v>
      </c>
      <c r="BF149" s="152">
        <f t="shared" si="5"/>
        <v>0</v>
      </c>
      <c r="BG149" s="152">
        <f t="shared" si="6"/>
        <v>0</v>
      </c>
      <c r="BH149" s="152">
        <f t="shared" si="7"/>
        <v>0</v>
      </c>
      <c r="BI149" s="152">
        <f t="shared" si="8"/>
        <v>0</v>
      </c>
      <c r="BJ149" s="13" t="s">
        <v>86</v>
      </c>
      <c r="BK149" s="152">
        <f t="shared" si="9"/>
        <v>0</v>
      </c>
      <c r="BL149" s="13" t="s">
        <v>95</v>
      </c>
      <c r="BM149" s="151" t="s">
        <v>1046</v>
      </c>
    </row>
    <row r="150" spans="2:65" s="1" customFormat="1" ht="24.2" customHeight="1">
      <c r="B150" s="28"/>
      <c r="C150" s="139" t="s">
        <v>369</v>
      </c>
      <c r="D150" s="139" t="s">
        <v>316</v>
      </c>
      <c r="E150" s="140" t="s">
        <v>1047</v>
      </c>
      <c r="F150" s="141" t="s">
        <v>1048</v>
      </c>
      <c r="G150" s="142" t="s">
        <v>340</v>
      </c>
      <c r="H150" s="143">
        <v>181.29</v>
      </c>
      <c r="I150" s="144"/>
      <c r="J150" s="145">
        <f t="shared" si="0"/>
        <v>0</v>
      </c>
      <c r="K150" s="146"/>
      <c r="L150" s="28"/>
      <c r="M150" s="147" t="s">
        <v>1</v>
      </c>
      <c r="N150" s="148" t="s">
        <v>40</v>
      </c>
      <c r="P150" s="149">
        <f t="shared" si="1"/>
        <v>0</v>
      </c>
      <c r="Q150" s="149">
        <v>0</v>
      </c>
      <c r="R150" s="149">
        <f t="shared" si="2"/>
        <v>0</v>
      </c>
      <c r="S150" s="149">
        <v>0</v>
      </c>
      <c r="T150" s="150">
        <f t="shared" si="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4"/>
        <v>0</v>
      </c>
      <c r="BF150" s="152">
        <f t="shared" si="5"/>
        <v>0</v>
      </c>
      <c r="BG150" s="152">
        <f t="shared" si="6"/>
        <v>0</v>
      </c>
      <c r="BH150" s="152">
        <f t="shared" si="7"/>
        <v>0</v>
      </c>
      <c r="BI150" s="152">
        <f t="shared" si="8"/>
        <v>0</v>
      </c>
      <c r="BJ150" s="13" t="s">
        <v>86</v>
      </c>
      <c r="BK150" s="152">
        <f t="shared" si="9"/>
        <v>0</v>
      </c>
      <c r="BL150" s="13" t="s">
        <v>95</v>
      </c>
      <c r="BM150" s="151" t="s">
        <v>1049</v>
      </c>
    </row>
    <row r="151" spans="2:65" s="1" customFormat="1" ht="24.2" customHeight="1">
      <c r="B151" s="28"/>
      <c r="C151" s="158" t="s">
        <v>373</v>
      </c>
      <c r="D151" s="158" t="s">
        <v>644</v>
      </c>
      <c r="E151" s="159" t="s">
        <v>1050</v>
      </c>
      <c r="F151" s="160" t="s">
        <v>1051</v>
      </c>
      <c r="G151" s="161" t="s">
        <v>555</v>
      </c>
      <c r="H151" s="162">
        <v>37.345999999999997</v>
      </c>
      <c r="I151" s="163"/>
      <c r="J151" s="164">
        <f t="shared" si="0"/>
        <v>0</v>
      </c>
      <c r="K151" s="165"/>
      <c r="L151" s="166"/>
      <c r="M151" s="167" t="s">
        <v>1</v>
      </c>
      <c r="N151" s="168" t="s">
        <v>40</v>
      </c>
      <c r="P151" s="149">
        <f t="shared" si="1"/>
        <v>0</v>
      </c>
      <c r="Q151" s="149">
        <v>1E-3</v>
      </c>
      <c r="R151" s="149">
        <f t="shared" si="2"/>
        <v>3.7345999999999997E-2</v>
      </c>
      <c r="S151" s="149">
        <v>0</v>
      </c>
      <c r="T151" s="150">
        <f t="shared" si="3"/>
        <v>0</v>
      </c>
      <c r="AR151" s="151" t="s">
        <v>346</v>
      </c>
      <c r="AT151" s="151" t="s">
        <v>644</v>
      </c>
      <c r="AU151" s="151" t="s">
        <v>86</v>
      </c>
      <c r="AY151" s="13" t="s">
        <v>314</v>
      </c>
      <c r="BE151" s="152">
        <f t="shared" si="4"/>
        <v>0</v>
      </c>
      <c r="BF151" s="152">
        <f t="shared" si="5"/>
        <v>0</v>
      </c>
      <c r="BG151" s="152">
        <f t="shared" si="6"/>
        <v>0</v>
      </c>
      <c r="BH151" s="152">
        <f t="shared" si="7"/>
        <v>0</v>
      </c>
      <c r="BI151" s="152">
        <f t="shared" si="8"/>
        <v>0</v>
      </c>
      <c r="BJ151" s="13" t="s">
        <v>86</v>
      </c>
      <c r="BK151" s="152">
        <f t="shared" si="9"/>
        <v>0</v>
      </c>
      <c r="BL151" s="13" t="s">
        <v>95</v>
      </c>
      <c r="BM151" s="151" t="s">
        <v>1052</v>
      </c>
    </row>
    <row r="152" spans="2:65" s="1" customFormat="1" ht="21.75" customHeight="1">
      <c r="B152" s="28"/>
      <c r="C152" s="139" t="s">
        <v>378</v>
      </c>
      <c r="D152" s="139" t="s">
        <v>316</v>
      </c>
      <c r="E152" s="140" t="s">
        <v>1053</v>
      </c>
      <c r="F152" s="141" t="s">
        <v>1054</v>
      </c>
      <c r="G152" s="142" t="s">
        <v>340</v>
      </c>
      <c r="H152" s="143">
        <v>181.29</v>
      </c>
      <c r="I152" s="144"/>
      <c r="J152" s="145">
        <f t="shared" si="0"/>
        <v>0</v>
      </c>
      <c r="K152" s="146"/>
      <c r="L152" s="28"/>
      <c r="M152" s="147" t="s">
        <v>1</v>
      </c>
      <c r="N152" s="148" t="s">
        <v>40</v>
      </c>
      <c r="P152" s="149">
        <f t="shared" si="1"/>
        <v>0</v>
      </c>
      <c r="Q152" s="149">
        <v>8.2400000000000001E-2</v>
      </c>
      <c r="R152" s="149">
        <f t="shared" si="2"/>
        <v>14.938295999999999</v>
      </c>
      <c r="S152" s="149">
        <v>0</v>
      </c>
      <c r="T152" s="150">
        <f t="shared" si="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4"/>
        <v>0</v>
      </c>
      <c r="BF152" s="152">
        <f t="shared" si="5"/>
        <v>0</v>
      </c>
      <c r="BG152" s="152">
        <f t="shared" si="6"/>
        <v>0</v>
      </c>
      <c r="BH152" s="152">
        <f t="shared" si="7"/>
        <v>0</v>
      </c>
      <c r="BI152" s="152">
        <f t="shared" si="8"/>
        <v>0</v>
      </c>
      <c r="BJ152" s="13" t="s">
        <v>86</v>
      </c>
      <c r="BK152" s="152">
        <f t="shared" si="9"/>
        <v>0</v>
      </c>
      <c r="BL152" s="13" t="s">
        <v>95</v>
      </c>
      <c r="BM152" s="151" t="s">
        <v>1055</v>
      </c>
    </row>
    <row r="153" spans="2:65" s="1" customFormat="1" ht="24.2" customHeight="1">
      <c r="B153" s="28"/>
      <c r="C153" s="139" t="s">
        <v>382</v>
      </c>
      <c r="D153" s="139" t="s">
        <v>316</v>
      </c>
      <c r="E153" s="140" t="s">
        <v>1056</v>
      </c>
      <c r="F153" s="141" t="s">
        <v>1057</v>
      </c>
      <c r="G153" s="142" t="s">
        <v>340</v>
      </c>
      <c r="H153" s="143">
        <v>110.34</v>
      </c>
      <c r="I153" s="144"/>
      <c r="J153" s="145">
        <f t="shared" si="0"/>
        <v>0</v>
      </c>
      <c r="K153" s="146"/>
      <c r="L153" s="28"/>
      <c r="M153" s="147" t="s">
        <v>1</v>
      </c>
      <c r="N153" s="148" t="s">
        <v>40</v>
      </c>
      <c r="P153" s="149">
        <f t="shared" si="1"/>
        <v>0</v>
      </c>
      <c r="Q153" s="149">
        <v>1.469E-2</v>
      </c>
      <c r="R153" s="149">
        <f t="shared" si="2"/>
        <v>1.6208946</v>
      </c>
      <c r="S153" s="149">
        <v>0</v>
      </c>
      <c r="T153" s="150">
        <f t="shared" si="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4"/>
        <v>0</v>
      </c>
      <c r="BF153" s="152">
        <f t="shared" si="5"/>
        <v>0</v>
      </c>
      <c r="BG153" s="152">
        <f t="shared" si="6"/>
        <v>0</v>
      </c>
      <c r="BH153" s="152">
        <f t="shared" si="7"/>
        <v>0</v>
      </c>
      <c r="BI153" s="152">
        <f t="shared" si="8"/>
        <v>0</v>
      </c>
      <c r="BJ153" s="13" t="s">
        <v>86</v>
      </c>
      <c r="BK153" s="152">
        <f t="shared" si="9"/>
        <v>0</v>
      </c>
      <c r="BL153" s="13" t="s">
        <v>95</v>
      </c>
      <c r="BM153" s="151" t="s">
        <v>1058</v>
      </c>
    </row>
    <row r="154" spans="2:65" s="1" customFormat="1" ht="24.2" customHeight="1">
      <c r="B154" s="28"/>
      <c r="C154" s="139" t="s">
        <v>386</v>
      </c>
      <c r="D154" s="139" t="s">
        <v>316</v>
      </c>
      <c r="E154" s="140" t="s">
        <v>1059</v>
      </c>
      <c r="F154" s="141" t="s">
        <v>1060</v>
      </c>
      <c r="G154" s="142" t="s">
        <v>340</v>
      </c>
      <c r="H154" s="143">
        <v>70.95</v>
      </c>
      <c r="I154" s="144"/>
      <c r="J154" s="145">
        <f t="shared" si="0"/>
        <v>0</v>
      </c>
      <c r="K154" s="146"/>
      <c r="L154" s="28"/>
      <c r="M154" s="147" t="s">
        <v>1</v>
      </c>
      <c r="N154" s="148" t="s">
        <v>40</v>
      </c>
      <c r="P154" s="149">
        <f t="shared" si="1"/>
        <v>0</v>
      </c>
      <c r="Q154" s="149">
        <v>2.1219999999999999E-2</v>
      </c>
      <c r="R154" s="149">
        <f t="shared" si="2"/>
        <v>1.5055590000000001</v>
      </c>
      <c r="S154" s="149">
        <v>0</v>
      </c>
      <c r="T154" s="150">
        <f t="shared" si="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4"/>
        <v>0</v>
      </c>
      <c r="BF154" s="152">
        <f t="shared" si="5"/>
        <v>0</v>
      </c>
      <c r="BG154" s="152">
        <f t="shared" si="6"/>
        <v>0</v>
      </c>
      <c r="BH154" s="152">
        <f t="shared" si="7"/>
        <v>0</v>
      </c>
      <c r="BI154" s="152">
        <f t="shared" si="8"/>
        <v>0</v>
      </c>
      <c r="BJ154" s="13" t="s">
        <v>86</v>
      </c>
      <c r="BK154" s="152">
        <f t="shared" si="9"/>
        <v>0</v>
      </c>
      <c r="BL154" s="13" t="s">
        <v>95</v>
      </c>
      <c r="BM154" s="151" t="s">
        <v>1061</v>
      </c>
    </row>
    <row r="155" spans="2:65" s="1" customFormat="1" ht="16.5" customHeight="1">
      <c r="B155" s="28"/>
      <c r="C155" s="139" t="s">
        <v>390</v>
      </c>
      <c r="D155" s="139" t="s">
        <v>316</v>
      </c>
      <c r="E155" s="140" t="s">
        <v>1062</v>
      </c>
      <c r="F155" s="141" t="s">
        <v>1063</v>
      </c>
      <c r="G155" s="142" t="s">
        <v>376</v>
      </c>
      <c r="H155" s="143">
        <v>50</v>
      </c>
      <c r="I155" s="144"/>
      <c r="J155" s="145">
        <f t="shared" si="0"/>
        <v>0</v>
      </c>
      <c r="K155" s="146"/>
      <c r="L155" s="28"/>
      <c r="M155" s="147" t="s">
        <v>1</v>
      </c>
      <c r="N155" s="148" t="s">
        <v>40</v>
      </c>
      <c r="P155" s="149">
        <f t="shared" si="1"/>
        <v>0</v>
      </c>
      <c r="Q155" s="149">
        <v>8.0000000000000007E-5</v>
      </c>
      <c r="R155" s="149">
        <f t="shared" si="2"/>
        <v>4.0000000000000001E-3</v>
      </c>
      <c r="S155" s="149">
        <v>0</v>
      </c>
      <c r="T155" s="150">
        <f t="shared" si="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1064</v>
      </c>
    </row>
    <row r="156" spans="2:65" s="1" customFormat="1" ht="24.2" customHeight="1">
      <c r="B156" s="28"/>
      <c r="C156" s="139" t="s">
        <v>7</v>
      </c>
      <c r="D156" s="139" t="s">
        <v>316</v>
      </c>
      <c r="E156" s="140" t="s">
        <v>1065</v>
      </c>
      <c r="F156" s="141" t="s">
        <v>1066</v>
      </c>
      <c r="G156" s="142" t="s">
        <v>376</v>
      </c>
      <c r="H156" s="143">
        <v>52.51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7.7565999999999996E-5</v>
      </c>
      <c r="R156" s="149">
        <f t="shared" si="2"/>
        <v>4.0729906599999994E-3</v>
      </c>
      <c r="S156" s="149">
        <v>0</v>
      </c>
      <c r="T156" s="150">
        <f t="shared" si="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1067</v>
      </c>
    </row>
    <row r="157" spans="2:65" s="1" customFormat="1" ht="37.9" customHeight="1">
      <c r="B157" s="28"/>
      <c r="C157" s="139" t="s">
        <v>398</v>
      </c>
      <c r="D157" s="139" t="s">
        <v>316</v>
      </c>
      <c r="E157" s="140" t="s">
        <v>1068</v>
      </c>
      <c r="F157" s="141" t="s">
        <v>1069</v>
      </c>
      <c r="G157" s="142" t="s">
        <v>376</v>
      </c>
      <c r="H157" s="143">
        <v>52.51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3.4999999999999999E-6</v>
      </c>
      <c r="R157" s="149">
        <f t="shared" si="2"/>
        <v>1.83785E-4</v>
      </c>
      <c r="S157" s="149">
        <v>0</v>
      </c>
      <c r="T157" s="150">
        <f t="shared" si="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1070</v>
      </c>
    </row>
    <row r="158" spans="2:65" s="1" customFormat="1" ht="16.5" customHeight="1">
      <c r="B158" s="28"/>
      <c r="C158" s="139" t="s">
        <v>402</v>
      </c>
      <c r="D158" s="139" t="s">
        <v>316</v>
      </c>
      <c r="E158" s="140" t="s">
        <v>1071</v>
      </c>
      <c r="F158" s="141" t="s">
        <v>1072</v>
      </c>
      <c r="G158" s="142" t="s">
        <v>340</v>
      </c>
      <c r="H158" s="143">
        <v>181.29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378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378</v>
      </c>
      <c r="BM158" s="151" t="s">
        <v>1073</v>
      </c>
    </row>
    <row r="159" spans="2:65" s="11" customFormat="1" ht="22.9" customHeight="1">
      <c r="B159" s="127"/>
      <c r="D159" s="128" t="s">
        <v>73</v>
      </c>
      <c r="E159" s="137" t="s">
        <v>335</v>
      </c>
      <c r="F159" s="137" t="s">
        <v>336</v>
      </c>
      <c r="I159" s="130"/>
      <c r="J159" s="138">
        <f>BK159</f>
        <v>0</v>
      </c>
      <c r="L159" s="127"/>
      <c r="M159" s="132"/>
      <c r="P159" s="133">
        <f>P160</f>
        <v>0</v>
      </c>
      <c r="R159" s="133">
        <f>R160</f>
        <v>9.7999999999999997E-3</v>
      </c>
      <c r="T159" s="134">
        <f>T160</f>
        <v>0</v>
      </c>
      <c r="AR159" s="128" t="s">
        <v>81</v>
      </c>
      <c r="AT159" s="135" t="s">
        <v>73</v>
      </c>
      <c r="AU159" s="135" t="s">
        <v>81</v>
      </c>
      <c r="AY159" s="128" t="s">
        <v>314</v>
      </c>
      <c r="BK159" s="136">
        <f>BK160</f>
        <v>0</v>
      </c>
    </row>
    <row r="160" spans="2:65" s="1" customFormat="1" ht="16.5" customHeight="1">
      <c r="B160" s="28"/>
      <c r="C160" s="139" t="s">
        <v>406</v>
      </c>
      <c r="D160" s="139" t="s">
        <v>316</v>
      </c>
      <c r="E160" s="140" t="s">
        <v>1074</v>
      </c>
      <c r="F160" s="141" t="s">
        <v>1075</v>
      </c>
      <c r="G160" s="142" t="s">
        <v>340</v>
      </c>
      <c r="H160" s="143">
        <v>196</v>
      </c>
      <c r="I160" s="144"/>
      <c r="J160" s="145">
        <f>ROUND(I160*H160,2)</f>
        <v>0</v>
      </c>
      <c r="K160" s="146"/>
      <c r="L160" s="28"/>
      <c r="M160" s="147" t="s">
        <v>1</v>
      </c>
      <c r="N160" s="148" t="s">
        <v>40</v>
      </c>
      <c r="P160" s="149">
        <f>O160*H160</f>
        <v>0</v>
      </c>
      <c r="Q160" s="149">
        <v>5.0000000000000002E-5</v>
      </c>
      <c r="R160" s="149">
        <f>Q160*H160</f>
        <v>9.7999999999999997E-3</v>
      </c>
      <c r="S160" s="149">
        <v>0</v>
      </c>
      <c r="T160" s="150">
        <f>S160*H160</f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95</v>
      </c>
      <c r="BM160" s="151" t="s">
        <v>1076</v>
      </c>
    </row>
    <row r="161" spans="2:65" s="11" customFormat="1" ht="22.9" customHeight="1">
      <c r="B161" s="127"/>
      <c r="D161" s="128" t="s">
        <v>73</v>
      </c>
      <c r="E161" s="137" t="s">
        <v>502</v>
      </c>
      <c r="F161" s="137" t="s">
        <v>503</v>
      </c>
      <c r="I161" s="130"/>
      <c r="J161" s="138">
        <f>BK161</f>
        <v>0</v>
      </c>
      <c r="L161" s="127"/>
      <c r="M161" s="132"/>
      <c r="P161" s="133">
        <f>P162</f>
        <v>0</v>
      </c>
      <c r="R161" s="133">
        <f>R162</f>
        <v>0</v>
      </c>
      <c r="T161" s="134">
        <f>T162</f>
        <v>0</v>
      </c>
      <c r="AR161" s="128" t="s">
        <v>81</v>
      </c>
      <c r="AT161" s="135" t="s">
        <v>73</v>
      </c>
      <c r="AU161" s="135" t="s">
        <v>81</v>
      </c>
      <c r="AY161" s="128" t="s">
        <v>314</v>
      </c>
      <c r="BK161" s="136">
        <f>BK162</f>
        <v>0</v>
      </c>
    </row>
    <row r="162" spans="2:65" s="1" customFormat="1" ht="24.2" customHeight="1">
      <c r="B162" s="28"/>
      <c r="C162" s="139" t="s">
        <v>410</v>
      </c>
      <c r="D162" s="139" t="s">
        <v>316</v>
      </c>
      <c r="E162" s="140" t="s">
        <v>638</v>
      </c>
      <c r="F162" s="141" t="s">
        <v>639</v>
      </c>
      <c r="G162" s="142" t="s">
        <v>333</v>
      </c>
      <c r="H162" s="143">
        <v>21.847000000000001</v>
      </c>
      <c r="I162" s="144"/>
      <c r="J162" s="145">
        <f>ROUND(I162*H162,2)</f>
        <v>0</v>
      </c>
      <c r="K162" s="146"/>
      <c r="L162" s="28"/>
      <c r="M162" s="147" t="s">
        <v>1</v>
      </c>
      <c r="N162" s="148" t="s">
        <v>40</v>
      </c>
      <c r="P162" s="149">
        <f>O162*H162</f>
        <v>0</v>
      </c>
      <c r="Q162" s="149">
        <v>0</v>
      </c>
      <c r="R162" s="149">
        <f>Q162*H162</f>
        <v>0</v>
      </c>
      <c r="S162" s="149">
        <v>0</v>
      </c>
      <c r="T162" s="150">
        <f>S162*H162</f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>IF(N162="základná",J162,0)</f>
        <v>0</v>
      </c>
      <c r="BF162" s="152">
        <f>IF(N162="znížená",J162,0)</f>
        <v>0</v>
      </c>
      <c r="BG162" s="152">
        <f>IF(N162="zákl. prenesená",J162,0)</f>
        <v>0</v>
      </c>
      <c r="BH162" s="152">
        <f>IF(N162="zníž. prenesená",J162,0)</f>
        <v>0</v>
      </c>
      <c r="BI162" s="152">
        <f>IF(N162="nulová",J162,0)</f>
        <v>0</v>
      </c>
      <c r="BJ162" s="13" t="s">
        <v>86</v>
      </c>
      <c r="BK162" s="152">
        <f>ROUND(I162*H162,2)</f>
        <v>0</v>
      </c>
      <c r="BL162" s="13" t="s">
        <v>95</v>
      </c>
      <c r="BM162" s="151" t="s">
        <v>1077</v>
      </c>
    </row>
    <row r="163" spans="2:65" s="11" customFormat="1" ht="25.9" customHeight="1">
      <c r="B163" s="127"/>
      <c r="D163" s="128" t="s">
        <v>73</v>
      </c>
      <c r="E163" s="129" t="s">
        <v>508</v>
      </c>
      <c r="F163" s="129" t="s">
        <v>509</v>
      </c>
      <c r="I163" s="130"/>
      <c r="J163" s="131">
        <f>BK163</f>
        <v>0</v>
      </c>
      <c r="L163" s="127"/>
      <c r="M163" s="132"/>
      <c r="P163" s="133">
        <f>P164+P172+P176+P188+P207</f>
        <v>0</v>
      </c>
      <c r="R163" s="133">
        <f>R164+R172+R176+R188+R207</f>
        <v>7.111479276399999</v>
      </c>
      <c r="T163" s="134">
        <f>T164+T172+T176+T188+T207</f>
        <v>0</v>
      </c>
      <c r="AR163" s="128" t="s">
        <v>86</v>
      </c>
      <c r="AT163" s="135" t="s">
        <v>73</v>
      </c>
      <c r="AU163" s="135" t="s">
        <v>74</v>
      </c>
      <c r="AY163" s="128" t="s">
        <v>314</v>
      </c>
      <c r="BK163" s="136">
        <f>BK164+BK172+BK176+BK188+BK207</f>
        <v>0</v>
      </c>
    </row>
    <row r="164" spans="2:65" s="11" customFormat="1" ht="22.9" customHeight="1">
      <c r="B164" s="127"/>
      <c r="D164" s="128" t="s">
        <v>73</v>
      </c>
      <c r="E164" s="137" t="s">
        <v>510</v>
      </c>
      <c r="F164" s="137" t="s">
        <v>511</v>
      </c>
      <c r="I164" s="130"/>
      <c r="J164" s="138">
        <f>BK164</f>
        <v>0</v>
      </c>
      <c r="L164" s="127"/>
      <c r="M164" s="132"/>
      <c r="P164" s="133">
        <f>SUM(P165:P171)</f>
        <v>0</v>
      </c>
      <c r="R164" s="133">
        <f>SUM(R165:R171)</f>
        <v>0.19376599999999999</v>
      </c>
      <c r="T164" s="134">
        <f>SUM(T165:T171)</f>
        <v>0</v>
      </c>
      <c r="AR164" s="128" t="s">
        <v>86</v>
      </c>
      <c r="AT164" s="135" t="s">
        <v>73</v>
      </c>
      <c r="AU164" s="135" t="s">
        <v>81</v>
      </c>
      <c r="AY164" s="128" t="s">
        <v>314</v>
      </c>
      <c r="BK164" s="136">
        <f>SUM(BK165:BK171)</f>
        <v>0</v>
      </c>
    </row>
    <row r="165" spans="2:65" s="1" customFormat="1" ht="24.2" customHeight="1">
      <c r="B165" s="28"/>
      <c r="C165" s="139" t="s">
        <v>414</v>
      </c>
      <c r="D165" s="139" t="s">
        <v>316</v>
      </c>
      <c r="E165" s="140" t="s">
        <v>1078</v>
      </c>
      <c r="F165" s="141" t="s">
        <v>1079</v>
      </c>
      <c r="G165" s="142" t="s">
        <v>340</v>
      </c>
      <c r="H165" s="143">
        <v>181.29</v>
      </c>
      <c r="I165" s="144"/>
      <c r="J165" s="145">
        <f t="shared" ref="J165:J171" si="10">ROUND(I165*H165,2)</f>
        <v>0</v>
      </c>
      <c r="K165" s="146"/>
      <c r="L165" s="28"/>
      <c r="M165" s="147" t="s">
        <v>1</v>
      </c>
      <c r="N165" s="148" t="s">
        <v>40</v>
      </c>
      <c r="P165" s="149">
        <f t="shared" ref="P165:P171" si="11">O165*H165</f>
        <v>0</v>
      </c>
      <c r="Q165" s="149">
        <v>0</v>
      </c>
      <c r="R165" s="149">
        <f t="shared" ref="R165:R171" si="12">Q165*H165</f>
        <v>0</v>
      </c>
      <c r="S165" s="149">
        <v>0</v>
      </c>
      <c r="T165" s="150">
        <f t="shared" ref="T165:T171" si="13">S165*H165</f>
        <v>0</v>
      </c>
      <c r="AR165" s="151" t="s">
        <v>378</v>
      </c>
      <c r="AT165" s="151" t="s">
        <v>316</v>
      </c>
      <c r="AU165" s="151" t="s">
        <v>86</v>
      </c>
      <c r="AY165" s="13" t="s">
        <v>314</v>
      </c>
      <c r="BE165" s="152">
        <f t="shared" ref="BE165:BE171" si="14">IF(N165="základná",J165,0)</f>
        <v>0</v>
      </c>
      <c r="BF165" s="152">
        <f t="shared" ref="BF165:BF171" si="15">IF(N165="znížená",J165,0)</f>
        <v>0</v>
      </c>
      <c r="BG165" s="152">
        <f t="shared" ref="BG165:BG171" si="16">IF(N165="zákl. prenesená",J165,0)</f>
        <v>0</v>
      </c>
      <c r="BH165" s="152">
        <f t="shared" ref="BH165:BH171" si="17">IF(N165="zníž. prenesená",J165,0)</f>
        <v>0</v>
      </c>
      <c r="BI165" s="152">
        <f t="shared" ref="BI165:BI171" si="18">IF(N165="nulová",J165,0)</f>
        <v>0</v>
      </c>
      <c r="BJ165" s="13" t="s">
        <v>86</v>
      </c>
      <c r="BK165" s="152">
        <f t="shared" ref="BK165:BK171" si="19">ROUND(I165*H165,2)</f>
        <v>0</v>
      </c>
      <c r="BL165" s="13" t="s">
        <v>378</v>
      </c>
      <c r="BM165" s="151" t="s">
        <v>1080</v>
      </c>
    </row>
    <row r="166" spans="2:65" s="1" customFormat="1" ht="24.2" customHeight="1">
      <c r="B166" s="28"/>
      <c r="C166" s="158" t="s">
        <v>418</v>
      </c>
      <c r="D166" s="158" t="s">
        <v>644</v>
      </c>
      <c r="E166" s="159" t="s">
        <v>645</v>
      </c>
      <c r="F166" s="160" t="s">
        <v>646</v>
      </c>
      <c r="G166" s="161" t="s">
        <v>647</v>
      </c>
      <c r="H166" s="162">
        <v>38.25</v>
      </c>
      <c r="I166" s="163"/>
      <c r="J166" s="164">
        <f t="shared" si="10"/>
        <v>0</v>
      </c>
      <c r="K166" s="165"/>
      <c r="L166" s="166"/>
      <c r="M166" s="167" t="s">
        <v>1</v>
      </c>
      <c r="N166" s="168" t="s">
        <v>40</v>
      </c>
      <c r="P166" s="149">
        <f t="shared" si="11"/>
        <v>0</v>
      </c>
      <c r="Q166" s="149">
        <v>1E-3</v>
      </c>
      <c r="R166" s="149">
        <f t="shared" si="12"/>
        <v>3.8249999999999999E-2</v>
      </c>
      <c r="S166" s="149">
        <v>0</v>
      </c>
      <c r="T166" s="150">
        <f t="shared" si="13"/>
        <v>0</v>
      </c>
      <c r="AR166" s="151" t="s">
        <v>442</v>
      </c>
      <c r="AT166" s="151" t="s">
        <v>644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378</v>
      </c>
      <c r="BM166" s="151" t="s">
        <v>1081</v>
      </c>
    </row>
    <row r="167" spans="2:65" s="1" customFormat="1" ht="24.2" customHeight="1">
      <c r="B167" s="28"/>
      <c r="C167" s="139" t="s">
        <v>422</v>
      </c>
      <c r="D167" s="139" t="s">
        <v>316</v>
      </c>
      <c r="E167" s="140" t="s">
        <v>1082</v>
      </c>
      <c r="F167" s="141" t="s">
        <v>1083</v>
      </c>
      <c r="G167" s="142" t="s">
        <v>340</v>
      </c>
      <c r="H167" s="143">
        <v>181.29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5.4000000000000001E-4</v>
      </c>
      <c r="R167" s="149">
        <f t="shared" si="12"/>
        <v>9.78966E-2</v>
      </c>
      <c r="S167" s="149">
        <v>0</v>
      </c>
      <c r="T167" s="150">
        <f t="shared" si="13"/>
        <v>0</v>
      </c>
      <c r="AR167" s="151" t="s">
        <v>378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378</v>
      </c>
      <c r="BM167" s="151" t="s">
        <v>1084</v>
      </c>
    </row>
    <row r="168" spans="2:65" s="1" customFormat="1" ht="24.2" customHeight="1">
      <c r="B168" s="28"/>
      <c r="C168" s="158" t="s">
        <v>426</v>
      </c>
      <c r="D168" s="158" t="s">
        <v>644</v>
      </c>
      <c r="E168" s="159" t="s">
        <v>661</v>
      </c>
      <c r="F168" s="160" t="s">
        <v>662</v>
      </c>
      <c r="G168" s="161" t="s">
        <v>340</v>
      </c>
      <c r="H168" s="162">
        <v>217.548</v>
      </c>
      <c r="I168" s="163"/>
      <c r="J168" s="164">
        <f t="shared" si="10"/>
        <v>0</v>
      </c>
      <c r="K168" s="165"/>
      <c r="L168" s="166"/>
      <c r="M168" s="167" t="s">
        <v>1</v>
      </c>
      <c r="N168" s="168" t="s">
        <v>40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442</v>
      </c>
      <c r="AT168" s="151" t="s">
        <v>644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378</v>
      </c>
      <c r="BM168" s="151" t="s">
        <v>1085</v>
      </c>
    </row>
    <row r="169" spans="2:65" s="1" customFormat="1" ht="24.2" customHeight="1">
      <c r="B169" s="28"/>
      <c r="C169" s="139" t="s">
        <v>430</v>
      </c>
      <c r="D169" s="139" t="s">
        <v>316</v>
      </c>
      <c r="E169" s="140" t="s">
        <v>1086</v>
      </c>
      <c r="F169" s="141" t="s">
        <v>1087</v>
      </c>
      <c r="G169" s="142" t="s">
        <v>340</v>
      </c>
      <c r="H169" s="143">
        <v>32.68</v>
      </c>
      <c r="I169" s="144"/>
      <c r="J169" s="145">
        <f t="shared" si="10"/>
        <v>0</v>
      </c>
      <c r="K169" s="146"/>
      <c r="L169" s="28"/>
      <c r="M169" s="147" t="s">
        <v>1</v>
      </c>
      <c r="N169" s="148" t="s">
        <v>40</v>
      </c>
      <c r="P169" s="149">
        <f t="shared" si="11"/>
        <v>0</v>
      </c>
      <c r="Q169" s="149">
        <v>1.58E-3</v>
      </c>
      <c r="R169" s="149">
        <f t="shared" si="12"/>
        <v>5.1634399999999997E-2</v>
      </c>
      <c r="S169" s="149">
        <v>0</v>
      </c>
      <c r="T169" s="150">
        <f t="shared" si="13"/>
        <v>0</v>
      </c>
      <c r="AR169" s="151" t="s">
        <v>378</v>
      </c>
      <c r="AT169" s="151" t="s">
        <v>316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378</v>
      </c>
      <c r="BM169" s="151" t="s">
        <v>1088</v>
      </c>
    </row>
    <row r="170" spans="2:65" s="1" customFormat="1" ht="24.2" customHeight="1">
      <c r="B170" s="28"/>
      <c r="C170" s="158" t="s">
        <v>434</v>
      </c>
      <c r="D170" s="158" t="s">
        <v>644</v>
      </c>
      <c r="E170" s="159" t="s">
        <v>1089</v>
      </c>
      <c r="F170" s="160" t="s">
        <v>1090</v>
      </c>
      <c r="G170" s="161" t="s">
        <v>376</v>
      </c>
      <c r="H170" s="162">
        <v>59.85</v>
      </c>
      <c r="I170" s="163"/>
      <c r="J170" s="164">
        <f t="shared" si="10"/>
        <v>0</v>
      </c>
      <c r="K170" s="165"/>
      <c r="L170" s="166"/>
      <c r="M170" s="167" t="s">
        <v>1</v>
      </c>
      <c r="N170" s="168" t="s">
        <v>40</v>
      </c>
      <c r="P170" s="149">
        <f t="shared" si="11"/>
        <v>0</v>
      </c>
      <c r="Q170" s="149">
        <v>1E-4</v>
      </c>
      <c r="R170" s="149">
        <f t="shared" si="12"/>
        <v>5.9850000000000007E-3</v>
      </c>
      <c r="S170" s="149">
        <v>0</v>
      </c>
      <c r="T170" s="150">
        <f t="shared" si="13"/>
        <v>0</v>
      </c>
      <c r="AR170" s="151" t="s">
        <v>442</v>
      </c>
      <c r="AT170" s="151" t="s">
        <v>644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378</v>
      </c>
      <c r="BM170" s="151" t="s">
        <v>1091</v>
      </c>
    </row>
    <row r="171" spans="2:65" s="1" customFormat="1" ht="24.2" customHeight="1">
      <c r="B171" s="28"/>
      <c r="C171" s="139" t="s">
        <v>438</v>
      </c>
      <c r="D171" s="139" t="s">
        <v>316</v>
      </c>
      <c r="E171" s="140" t="s">
        <v>664</v>
      </c>
      <c r="F171" s="141" t="s">
        <v>665</v>
      </c>
      <c r="G171" s="142" t="s">
        <v>333</v>
      </c>
      <c r="H171" s="143">
        <v>0.19400000000000001</v>
      </c>
      <c r="I171" s="144"/>
      <c r="J171" s="145">
        <f t="shared" si="10"/>
        <v>0</v>
      </c>
      <c r="K171" s="146"/>
      <c r="L171" s="28"/>
      <c r="M171" s="147" t="s">
        <v>1</v>
      </c>
      <c r="N171" s="148" t="s">
        <v>40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378</v>
      </c>
      <c r="AT171" s="151" t="s">
        <v>316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378</v>
      </c>
      <c r="BM171" s="151" t="s">
        <v>1092</v>
      </c>
    </row>
    <row r="172" spans="2:65" s="11" customFormat="1" ht="22.9" customHeight="1">
      <c r="B172" s="127"/>
      <c r="D172" s="128" t="s">
        <v>73</v>
      </c>
      <c r="E172" s="137" t="s">
        <v>667</v>
      </c>
      <c r="F172" s="137" t="s">
        <v>668</v>
      </c>
      <c r="I172" s="130"/>
      <c r="J172" s="138">
        <f>BK172</f>
        <v>0</v>
      </c>
      <c r="L172" s="127"/>
      <c r="M172" s="132"/>
      <c r="P172" s="133">
        <f>SUM(P173:P175)</f>
        <v>0</v>
      </c>
      <c r="R172" s="133">
        <f>SUM(R173:R175)</f>
        <v>0.19601095999999998</v>
      </c>
      <c r="T172" s="134">
        <f>SUM(T173:T175)</f>
        <v>0</v>
      </c>
      <c r="AR172" s="128" t="s">
        <v>86</v>
      </c>
      <c r="AT172" s="135" t="s">
        <v>73</v>
      </c>
      <c r="AU172" s="135" t="s">
        <v>81</v>
      </c>
      <c r="AY172" s="128" t="s">
        <v>314</v>
      </c>
      <c r="BK172" s="136">
        <f>SUM(BK173:BK175)</f>
        <v>0</v>
      </c>
    </row>
    <row r="173" spans="2:65" s="1" customFormat="1" ht="24.2" customHeight="1">
      <c r="B173" s="28"/>
      <c r="C173" s="139" t="s">
        <v>442</v>
      </c>
      <c r="D173" s="139" t="s">
        <v>316</v>
      </c>
      <c r="E173" s="140" t="s">
        <v>1093</v>
      </c>
      <c r="F173" s="141" t="s">
        <v>1094</v>
      </c>
      <c r="G173" s="142" t="s">
        <v>340</v>
      </c>
      <c r="H173" s="143">
        <v>181.29</v>
      </c>
      <c r="I173" s="144"/>
      <c r="J173" s="145">
        <f>ROUND(I173*H173,2)</f>
        <v>0</v>
      </c>
      <c r="K173" s="146"/>
      <c r="L173" s="28"/>
      <c r="M173" s="147" t="s">
        <v>1</v>
      </c>
      <c r="N173" s="148" t="s">
        <v>40</v>
      </c>
      <c r="P173" s="149">
        <f>O173*H173</f>
        <v>0</v>
      </c>
      <c r="Q173" s="149">
        <v>0</v>
      </c>
      <c r="R173" s="149">
        <f>Q173*H173</f>
        <v>0</v>
      </c>
      <c r="S173" s="149">
        <v>0</v>
      </c>
      <c r="T173" s="150">
        <f>S173*H173</f>
        <v>0</v>
      </c>
      <c r="AR173" s="151" t="s">
        <v>378</v>
      </c>
      <c r="AT173" s="151" t="s">
        <v>316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378</v>
      </c>
      <c r="BM173" s="151" t="s">
        <v>1095</v>
      </c>
    </row>
    <row r="174" spans="2:65" s="1" customFormat="1" ht="24.2" customHeight="1">
      <c r="B174" s="28"/>
      <c r="C174" s="158" t="s">
        <v>446</v>
      </c>
      <c r="D174" s="158" t="s">
        <v>644</v>
      </c>
      <c r="E174" s="159" t="s">
        <v>1096</v>
      </c>
      <c r="F174" s="160" t="s">
        <v>1097</v>
      </c>
      <c r="G174" s="161" t="s">
        <v>340</v>
      </c>
      <c r="H174" s="162">
        <v>184.916</v>
      </c>
      <c r="I174" s="163"/>
      <c r="J174" s="164">
        <f>ROUND(I174*H174,2)</f>
        <v>0</v>
      </c>
      <c r="K174" s="165"/>
      <c r="L174" s="166"/>
      <c r="M174" s="167" t="s">
        <v>1</v>
      </c>
      <c r="N174" s="168" t="s">
        <v>40</v>
      </c>
      <c r="P174" s="149">
        <f>O174*H174</f>
        <v>0</v>
      </c>
      <c r="Q174" s="149">
        <v>1.06E-3</v>
      </c>
      <c r="R174" s="149">
        <f>Q174*H174</f>
        <v>0.19601095999999998</v>
      </c>
      <c r="S174" s="149">
        <v>0</v>
      </c>
      <c r="T174" s="150">
        <f>S174*H174</f>
        <v>0</v>
      </c>
      <c r="AR174" s="151" t="s">
        <v>442</v>
      </c>
      <c r="AT174" s="151" t="s">
        <v>644</v>
      </c>
      <c r="AU174" s="151" t="s">
        <v>86</v>
      </c>
      <c r="AY174" s="13" t="s">
        <v>314</v>
      </c>
      <c r="BE174" s="152">
        <f>IF(N174="základná",J174,0)</f>
        <v>0</v>
      </c>
      <c r="BF174" s="152">
        <f>IF(N174="znížená",J174,0)</f>
        <v>0</v>
      </c>
      <c r="BG174" s="152">
        <f>IF(N174="zákl. prenesená",J174,0)</f>
        <v>0</v>
      </c>
      <c r="BH174" s="152">
        <f>IF(N174="zníž. prenesená",J174,0)</f>
        <v>0</v>
      </c>
      <c r="BI174" s="152">
        <f>IF(N174="nulová",J174,0)</f>
        <v>0</v>
      </c>
      <c r="BJ174" s="13" t="s">
        <v>86</v>
      </c>
      <c r="BK174" s="152">
        <f>ROUND(I174*H174,2)</f>
        <v>0</v>
      </c>
      <c r="BL174" s="13" t="s">
        <v>378</v>
      </c>
      <c r="BM174" s="151" t="s">
        <v>1098</v>
      </c>
    </row>
    <row r="175" spans="2:65" s="1" customFormat="1" ht="24.2" customHeight="1">
      <c r="B175" s="28"/>
      <c r="C175" s="139" t="s">
        <v>450</v>
      </c>
      <c r="D175" s="139" t="s">
        <v>316</v>
      </c>
      <c r="E175" s="140" t="s">
        <v>678</v>
      </c>
      <c r="F175" s="141" t="s">
        <v>679</v>
      </c>
      <c r="G175" s="142" t="s">
        <v>333</v>
      </c>
      <c r="H175" s="143">
        <v>0.19600000000000001</v>
      </c>
      <c r="I175" s="144"/>
      <c r="J175" s="145">
        <f>ROUND(I175*H175,2)</f>
        <v>0</v>
      </c>
      <c r="K175" s="146"/>
      <c r="L175" s="28"/>
      <c r="M175" s="147" t="s">
        <v>1</v>
      </c>
      <c r="N175" s="148" t="s">
        <v>40</v>
      </c>
      <c r="P175" s="149">
        <f>O175*H175</f>
        <v>0</v>
      </c>
      <c r="Q175" s="149">
        <v>0</v>
      </c>
      <c r="R175" s="149">
        <f>Q175*H175</f>
        <v>0</v>
      </c>
      <c r="S175" s="149">
        <v>0</v>
      </c>
      <c r="T175" s="150">
        <f>S175*H175</f>
        <v>0</v>
      </c>
      <c r="AR175" s="151" t="s">
        <v>378</v>
      </c>
      <c r="AT175" s="151" t="s">
        <v>316</v>
      </c>
      <c r="AU175" s="151" t="s">
        <v>86</v>
      </c>
      <c r="AY175" s="13" t="s">
        <v>314</v>
      </c>
      <c r="BE175" s="152">
        <f>IF(N175="základná",J175,0)</f>
        <v>0</v>
      </c>
      <c r="BF175" s="152">
        <f>IF(N175="znížená",J175,0)</f>
        <v>0</v>
      </c>
      <c r="BG175" s="152">
        <f>IF(N175="zákl. prenesená",J175,0)</f>
        <v>0</v>
      </c>
      <c r="BH175" s="152">
        <f>IF(N175="zníž. prenesená",J175,0)</f>
        <v>0</v>
      </c>
      <c r="BI175" s="152">
        <f>IF(N175="nulová",J175,0)</f>
        <v>0</v>
      </c>
      <c r="BJ175" s="13" t="s">
        <v>86</v>
      </c>
      <c r="BK175" s="152">
        <f>ROUND(I175*H175,2)</f>
        <v>0</v>
      </c>
      <c r="BL175" s="13" t="s">
        <v>378</v>
      </c>
      <c r="BM175" s="151" t="s">
        <v>1099</v>
      </c>
    </row>
    <row r="176" spans="2:65" s="11" customFormat="1" ht="22.9" customHeight="1">
      <c r="B176" s="127"/>
      <c r="D176" s="128" t="s">
        <v>73</v>
      </c>
      <c r="E176" s="137" t="s">
        <v>841</v>
      </c>
      <c r="F176" s="137" t="s">
        <v>842</v>
      </c>
      <c r="I176" s="130"/>
      <c r="J176" s="138">
        <f>BK176</f>
        <v>0</v>
      </c>
      <c r="L176" s="127"/>
      <c r="M176" s="132"/>
      <c r="P176" s="133">
        <f>SUM(P177:P187)</f>
        <v>0</v>
      </c>
      <c r="R176" s="133">
        <f>SUM(R177:R187)</f>
        <v>5.3429607868</v>
      </c>
      <c r="T176" s="134">
        <f>SUM(T177:T187)</f>
        <v>0</v>
      </c>
      <c r="AR176" s="128" t="s">
        <v>86</v>
      </c>
      <c r="AT176" s="135" t="s">
        <v>73</v>
      </c>
      <c r="AU176" s="135" t="s">
        <v>81</v>
      </c>
      <c r="AY176" s="128" t="s">
        <v>314</v>
      </c>
      <c r="BK176" s="136">
        <f>SUM(BK177:BK187)</f>
        <v>0</v>
      </c>
    </row>
    <row r="177" spans="2:65" s="1" customFormat="1" ht="24.2" customHeight="1">
      <c r="B177" s="28"/>
      <c r="C177" s="139" t="s">
        <v>454</v>
      </c>
      <c r="D177" s="139" t="s">
        <v>316</v>
      </c>
      <c r="E177" s="140" t="s">
        <v>1100</v>
      </c>
      <c r="F177" s="141" t="s">
        <v>1101</v>
      </c>
      <c r="G177" s="142" t="s">
        <v>340</v>
      </c>
      <c r="H177" s="143">
        <v>17.510000000000002</v>
      </c>
      <c r="I177" s="144"/>
      <c r="J177" s="145">
        <f t="shared" ref="J177:J187" si="20">ROUND(I177*H177,2)</f>
        <v>0</v>
      </c>
      <c r="K177" s="146"/>
      <c r="L177" s="28"/>
      <c r="M177" s="147" t="s">
        <v>1</v>
      </c>
      <c r="N177" s="148" t="s">
        <v>40</v>
      </c>
      <c r="P177" s="149">
        <f t="shared" ref="P177:P187" si="21">O177*H177</f>
        <v>0</v>
      </c>
      <c r="Q177" s="149">
        <v>4.1840000000000002E-2</v>
      </c>
      <c r="R177" s="149">
        <f t="shared" ref="R177:R187" si="22">Q177*H177</f>
        <v>0.73261840000000011</v>
      </c>
      <c r="S177" s="149">
        <v>0</v>
      </c>
      <c r="T177" s="150">
        <f t="shared" ref="T177:T187" si="23">S177*H177</f>
        <v>0</v>
      </c>
      <c r="AR177" s="151" t="s">
        <v>378</v>
      </c>
      <c r="AT177" s="151" t="s">
        <v>316</v>
      </c>
      <c r="AU177" s="151" t="s">
        <v>86</v>
      </c>
      <c r="AY177" s="13" t="s">
        <v>314</v>
      </c>
      <c r="BE177" s="152">
        <f t="shared" ref="BE177:BE187" si="24">IF(N177="základná",J177,0)</f>
        <v>0</v>
      </c>
      <c r="BF177" s="152">
        <f t="shared" ref="BF177:BF187" si="25">IF(N177="znížená",J177,0)</f>
        <v>0</v>
      </c>
      <c r="BG177" s="152">
        <f t="shared" ref="BG177:BG187" si="26">IF(N177="zákl. prenesená",J177,0)</f>
        <v>0</v>
      </c>
      <c r="BH177" s="152">
        <f t="shared" ref="BH177:BH187" si="27">IF(N177="zníž. prenesená",J177,0)</f>
        <v>0</v>
      </c>
      <c r="BI177" s="152">
        <f t="shared" ref="BI177:BI187" si="28">IF(N177="nulová",J177,0)</f>
        <v>0</v>
      </c>
      <c r="BJ177" s="13" t="s">
        <v>86</v>
      </c>
      <c r="BK177" s="152">
        <f t="shared" ref="BK177:BK187" si="29">ROUND(I177*H177,2)</f>
        <v>0</v>
      </c>
      <c r="BL177" s="13" t="s">
        <v>378</v>
      </c>
      <c r="BM177" s="151" t="s">
        <v>1102</v>
      </c>
    </row>
    <row r="178" spans="2:65" s="1" customFormat="1" ht="24.2" customHeight="1">
      <c r="B178" s="28"/>
      <c r="C178" s="139" t="s">
        <v>458</v>
      </c>
      <c r="D178" s="139" t="s">
        <v>316</v>
      </c>
      <c r="E178" s="140" t="s">
        <v>1103</v>
      </c>
      <c r="F178" s="141" t="s">
        <v>1104</v>
      </c>
      <c r="G178" s="142" t="s">
        <v>340</v>
      </c>
      <c r="H178" s="143">
        <v>13.37</v>
      </c>
      <c r="I178" s="144"/>
      <c r="J178" s="145">
        <f t="shared" si="20"/>
        <v>0</v>
      </c>
      <c r="K178" s="146"/>
      <c r="L178" s="28"/>
      <c r="M178" s="147" t="s">
        <v>1</v>
      </c>
      <c r="N178" s="148" t="s">
        <v>40</v>
      </c>
      <c r="P178" s="149">
        <f t="shared" si="21"/>
        <v>0</v>
      </c>
      <c r="Q178" s="149">
        <v>4.3099999999999999E-2</v>
      </c>
      <c r="R178" s="149">
        <f t="shared" si="22"/>
        <v>0.57624699999999995</v>
      </c>
      <c r="S178" s="149">
        <v>0</v>
      </c>
      <c r="T178" s="150">
        <f t="shared" si="23"/>
        <v>0</v>
      </c>
      <c r="AR178" s="151" t="s">
        <v>378</v>
      </c>
      <c r="AT178" s="151" t="s">
        <v>316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378</v>
      </c>
      <c r="BM178" s="151" t="s">
        <v>1105</v>
      </c>
    </row>
    <row r="179" spans="2:65" s="1" customFormat="1" ht="33" customHeight="1">
      <c r="B179" s="28"/>
      <c r="C179" s="139" t="s">
        <v>462</v>
      </c>
      <c r="D179" s="139" t="s">
        <v>316</v>
      </c>
      <c r="E179" s="140" t="s">
        <v>1106</v>
      </c>
      <c r="F179" s="141" t="s">
        <v>1107</v>
      </c>
      <c r="G179" s="142" t="s">
        <v>340</v>
      </c>
      <c r="H179" s="143">
        <v>47.71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4.2459320000000002E-2</v>
      </c>
      <c r="R179" s="149">
        <f t="shared" si="22"/>
        <v>2.0257341572000001</v>
      </c>
      <c r="S179" s="149">
        <v>0</v>
      </c>
      <c r="T179" s="150">
        <f t="shared" si="23"/>
        <v>0</v>
      </c>
      <c r="AR179" s="151" t="s">
        <v>378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378</v>
      </c>
      <c r="BM179" s="151" t="s">
        <v>1108</v>
      </c>
    </row>
    <row r="180" spans="2:65" s="1" customFormat="1" ht="33" customHeight="1">
      <c r="B180" s="28"/>
      <c r="C180" s="139" t="s">
        <v>466</v>
      </c>
      <c r="D180" s="139" t="s">
        <v>316</v>
      </c>
      <c r="E180" s="140" t="s">
        <v>1109</v>
      </c>
      <c r="F180" s="141" t="s">
        <v>1110</v>
      </c>
      <c r="G180" s="142" t="s">
        <v>340</v>
      </c>
      <c r="H180" s="143">
        <v>19.649999999999999</v>
      </c>
      <c r="I180" s="144"/>
      <c r="J180" s="145">
        <f t="shared" si="20"/>
        <v>0</v>
      </c>
      <c r="K180" s="146"/>
      <c r="L180" s="28"/>
      <c r="M180" s="147" t="s">
        <v>1</v>
      </c>
      <c r="N180" s="148" t="s">
        <v>40</v>
      </c>
      <c r="P180" s="149">
        <f t="shared" si="21"/>
        <v>0</v>
      </c>
      <c r="Q180" s="149">
        <v>4.3844319999999999E-2</v>
      </c>
      <c r="R180" s="149">
        <f t="shared" si="22"/>
        <v>0.86154088799999995</v>
      </c>
      <c r="S180" s="149">
        <v>0</v>
      </c>
      <c r="T180" s="150">
        <f t="shared" si="23"/>
        <v>0</v>
      </c>
      <c r="AR180" s="151" t="s">
        <v>378</v>
      </c>
      <c r="AT180" s="151" t="s">
        <v>316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378</v>
      </c>
      <c r="BM180" s="151" t="s">
        <v>1111</v>
      </c>
    </row>
    <row r="181" spans="2:65" s="1" customFormat="1" ht="37.9" customHeight="1">
      <c r="B181" s="28"/>
      <c r="C181" s="139" t="s">
        <v>470</v>
      </c>
      <c r="D181" s="139" t="s">
        <v>316</v>
      </c>
      <c r="E181" s="140" t="s">
        <v>1112</v>
      </c>
      <c r="F181" s="141" t="s">
        <v>1113</v>
      </c>
      <c r="G181" s="142" t="s">
        <v>340</v>
      </c>
      <c r="H181" s="143">
        <v>3.6</v>
      </c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4.4012320000000001E-2</v>
      </c>
      <c r="R181" s="149">
        <f t="shared" si="22"/>
        <v>0.15844435200000001</v>
      </c>
      <c r="S181" s="149">
        <v>0</v>
      </c>
      <c r="T181" s="150">
        <f t="shared" si="23"/>
        <v>0</v>
      </c>
      <c r="AR181" s="151" t="s">
        <v>378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378</v>
      </c>
      <c r="BM181" s="151" t="s">
        <v>1114</v>
      </c>
    </row>
    <row r="182" spans="2:65" s="1" customFormat="1" ht="44.25" customHeight="1">
      <c r="B182" s="28"/>
      <c r="C182" s="139" t="s">
        <v>474</v>
      </c>
      <c r="D182" s="139" t="s">
        <v>316</v>
      </c>
      <c r="E182" s="140" t="s">
        <v>1115</v>
      </c>
      <c r="F182" s="141" t="s">
        <v>1116</v>
      </c>
      <c r="G182" s="142" t="s">
        <v>340</v>
      </c>
      <c r="H182" s="143">
        <v>4.08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4.4038319999999999E-2</v>
      </c>
      <c r="R182" s="149">
        <f t="shared" si="22"/>
        <v>0.17967634560000001</v>
      </c>
      <c r="S182" s="149">
        <v>0</v>
      </c>
      <c r="T182" s="150">
        <f t="shared" si="23"/>
        <v>0</v>
      </c>
      <c r="AR182" s="151" t="s">
        <v>378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378</v>
      </c>
      <c r="BM182" s="151" t="s">
        <v>1117</v>
      </c>
    </row>
    <row r="183" spans="2:65" s="1" customFormat="1" ht="44.25" customHeight="1">
      <c r="B183" s="28"/>
      <c r="C183" s="139" t="s">
        <v>478</v>
      </c>
      <c r="D183" s="139" t="s">
        <v>316</v>
      </c>
      <c r="E183" s="140" t="s">
        <v>1118</v>
      </c>
      <c r="F183" s="141" t="s">
        <v>1119</v>
      </c>
      <c r="G183" s="142" t="s">
        <v>340</v>
      </c>
      <c r="H183" s="143">
        <v>3.05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2.0745360000000001E-2</v>
      </c>
      <c r="R183" s="149">
        <f t="shared" si="22"/>
        <v>6.3273347999999993E-2</v>
      </c>
      <c r="S183" s="149">
        <v>0</v>
      </c>
      <c r="T183" s="150">
        <f t="shared" si="23"/>
        <v>0</v>
      </c>
      <c r="AR183" s="151" t="s">
        <v>378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378</v>
      </c>
      <c r="BM183" s="151" t="s">
        <v>1120</v>
      </c>
    </row>
    <row r="184" spans="2:65" s="1" customFormat="1" ht="44.25" customHeight="1">
      <c r="B184" s="28"/>
      <c r="C184" s="139" t="s">
        <v>482</v>
      </c>
      <c r="D184" s="139" t="s">
        <v>316</v>
      </c>
      <c r="E184" s="140" t="s">
        <v>1121</v>
      </c>
      <c r="F184" s="141" t="s">
        <v>1122</v>
      </c>
      <c r="G184" s="142" t="s">
        <v>340</v>
      </c>
      <c r="H184" s="143">
        <v>7.35</v>
      </c>
      <c r="I184" s="144"/>
      <c r="J184" s="145">
        <f t="shared" si="20"/>
        <v>0</v>
      </c>
      <c r="K184" s="146"/>
      <c r="L184" s="28"/>
      <c r="M184" s="147" t="s">
        <v>1</v>
      </c>
      <c r="N184" s="148" t="s">
        <v>40</v>
      </c>
      <c r="P184" s="149">
        <f t="shared" si="21"/>
        <v>0</v>
      </c>
      <c r="Q184" s="149">
        <v>2.1375359999999999E-2</v>
      </c>
      <c r="R184" s="149">
        <f t="shared" si="22"/>
        <v>0.157108896</v>
      </c>
      <c r="S184" s="149">
        <v>0</v>
      </c>
      <c r="T184" s="150">
        <f t="shared" si="23"/>
        <v>0</v>
      </c>
      <c r="AR184" s="151" t="s">
        <v>378</v>
      </c>
      <c r="AT184" s="151" t="s">
        <v>316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378</v>
      </c>
      <c r="BM184" s="151" t="s">
        <v>1123</v>
      </c>
    </row>
    <row r="185" spans="2:65" s="1" customFormat="1" ht="37.9" customHeight="1">
      <c r="B185" s="28"/>
      <c r="C185" s="139" t="s">
        <v>486</v>
      </c>
      <c r="D185" s="139" t="s">
        <v>316</v>
      </c>
      <c r="E185" s="140" t="s">
        <v>1124</v>
      </c>
      <c r="F185" s="141" t="s">
        <v>1125</v>
      </c>
      <c r="G185" s="142" t="s">
        <v>340</v>
      </c>
      <c r="H185" s="143">
        <v>45.81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1.184E-2</v>
      </c>
      <c r="R185" s="149">
        <f t="shared" si="22"/>
        <v>0.54239040000000005</v>
      </c>
      <c r="S185" s="149">
        <v>0</v>
      </c>
      <c r="T185" s="150">
        <f t="shared" si="23"/>
        <v>0</v>
      </c>
      <c r="AR185" s="151" t="s">
        <v>378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378</v>
      </c>
      <c r="BM185" s="151" t="s">
        <v>1126</v>
      </c>
    </row>
    <row r="186" spans="2:65" s="1" customFormat="1" ht="37.9" customHeight="1">
      <c r="B186" s="28"/>
      <c r="C186" s="139" t="s">
        <v>490</v>
      </c>
      <c r="D186" s="139" t="s">
        <v>316</v>
      </c>
      <c r="E186" s="140" t="s">
        <v>1127</v>
      </c>
      <c r="F186" s="141" t="s">
        <v>1128</v>
      </c>
      <c r="G186" s="142" t="s">
        <v>340</v>
      </c>
      <c r="H186" s="143">
        <v>3.78</v>
      </c>
      <c r="I186" s="144"/>
      <c r="J186" s="145">
        <f t="shared" si="20"/>
        <v>0</v>
      </c>
      <c r="K186" s="146"/>
      <c r="L186" s="28"/>
      <c r="M186" s="147" t="s">
        <v>1</v>
      </c>
      <c r="N186" s="148" t="s">
        <v>40</v>
      </c>
      <c r="P186" s="149">
        <f t="shared" si="21"/>
        <v>0</v>
      </c>
      <c r="Q186" s="149">
        <v>1.2149999999999999E-2</v>
      </c>
      <c r="R186" s="149">
        <f t="shared" si="22"/>
        <v>4.5926999999999996E-2</v>
      </c>
      <c r="S186" s="149">
        <v>0</v>
      </c>
      <c r="T186" s="150">
        <f t="shared" si="23"/>
        <v>0</v>
      </c>
      <c r="AR186" s="151" t="s">
        <v>378</v>
      </c>
      <c r="AT186" s="151" t="s">
        <v>316</v>
      </c>
      <c r="AU186" s="151" t="s">
        <v>86</v>
      </c>
      <c r="AY186" s="13" t="s">
        <v>314</v>
      </c>
      <c r="BE186" s="152">
        <f t="shared" si="24"/>
        <v>0</v>
      </c>
      <c r="BF186" s="152">
        <f t="shared" si="25"/>
        <v>0</v>
      </c>
      <c r="BG186" s="152">
        <f t="shared" si="26"/>
        <v>0</v>
      </c>
      <c r="BH186" s="152">
        <f t="shared" si="27"/>
        <v>0</v>
      </c>
      <c r="BI186" s="152">
        <f t="shared" si="28"/>
        <v>0</v>
      </c>
      <c r="BJ186" s="13" t="s">
        <v>86</v>
      </c>
      <c r="BK186" s="152">
        <f t="shared" si="29"/>
        <v>0</v>
      </c>
      <c r="BL186" s="13" t="s">
        <v>378</v>
      </c>
      <c r="BM186" s="151" t="s">
        <v>1129</v>
      </c>
    </row>
    <row r="187" spans="2:65" s="1" customFormat="1" ht="24.2" customHeight="1">
      <c r="B187" s="28"/>
      <c r="C187" s="139" t="s">
        <v>494</v>
      </c>
      <c r="D187" s="139" t="s">
        <v>316</v>
      </c>
      <c r="E187" s="140" t="s">
        <v>858</v>
      </c>
      <c r="F187" s="141" t="s">
        <v>859</v>
      </c>
      <c r="G187" s="142" t="s">
        <v>333</v>
      </c>
      <c r="H187" s="143">
        <v>5.343</v>
      </c>
      <c r="I187" s="144"/>
      <c r="J187" s="145">
        <f t="shared" si="20"/>
        <v>0</v>
      </c>
      <c r="K187" s="146"/>
      <c r="L187" s="28"/>
      <c r="M187" s="147" t="s">
        <v>1</v>
      </c>
      <c r="N187" s="148" t="s">
        <v>40</v>
      </c>
      <c r="P187" s="149">
        <f t="shared" si="21"/>
        <v>0</v>
      </c>
      <c r="Q187" s="149">
        <v>0</v>
      </c>
      <c r="R187" s="149">
        <f t="shared" si="22"/>
        <v>0</v>
      </c>
      <c r="S187" s="149">
        <v>0</v>
      </c>
      <c r="T187" s="150">
        <f t="shared" si="23"/>
        <v>0</v>
      </c>
      <c r="AR187" s="151" t="s">
        <v>378</v>
      </c>
      <c r="AT187" s="151" t="s">
        <v>316</v>
      </c>
      <c r="AU187" s="151" t="s">
        <v>86</v>
      </c>
      <c r="AY187" s="13" t="s">
        <v>314</v>
      </c>
      <c r="BE187" s="152">
        <f t="shared" si="24"/>
        <v>0</v>
      </c>
      <c r="BF187" s="152">
        <f t="shared" si="25"/>
        <v>0</v>
      </c>
      <c r="BG187" s="152">
        <f t="shared" si="26"/>
        <v>0</v>
      </c>
      <c r="BH187" s="152">
        <f t="shared" si="27"/>
        <v>0</v>
      </c>
      <c r="BI187" s="152">
        <f t="shared" si="28"/>
        <v>0</v>
      </c>
      <c r="BJ187" s="13" t="s">
        <v>86</v>
      </c>
      <c r="BK187" s="152">
        <f t="shared" si="29"/>
        <v>0</v>
      </c>
      <c r="BL187" s="13" t="s">
        <v>378</v>
      </c>
      <c r="BM187" s="151" t="s">
        <v>1130</v>
      </c>
    </row>
    <row r="188" spans="2:65" s="11" customFormat="1" ht="22.9" customHeight="1">
      <c r="B188" s="127"/>
      <c r="D188" s="128" t="s">
        <v>73</v>
      </c>
      <c r="E188" s="137" t="s">
        <v>567</v>
      </c>
      <c r="F188" s="137" t="s">
        <v>568</v>
      </c>
      <c r="I188" s="130"/>
      <c r="J188" s="138">
        <f>BK188</f>
        <v>0</v>
      </c>
      <c r="L188" s="127"/>
      <c r="M188" s="132"/>
      <c r="P188" s="133">
        <f>SUM(P189:P206)</f>
        <v>0</v>
      </c>
      <c r="R188" s="133">
        <f>SUM(R189:R206)</f>
        <v>1.1247741200000001</v>
      </c>
      <c r="T188" s="134">
        <f>SUM(T189:T206)</f>
        <v>0</v>
      </c>
      <c r="AR188" s="128" t="s">
        <v>86</v>
      </c>
      <c r="AT188" s="135" t="s">
        <v>73</v>
      </c>
      <c r="AU188" s="135" t="s">
        <v>81</v>
      </c>
      <c r="AY188" s="128" t="s">
        <v>314</v>
      </c>
      <c r="BK188" s="136">
        <f>SUM(BK189:BK206)</f>
        <v>0</v>
      </c>
    </row>
    <row r="189" spans="2:65" s="1" customFormat="1" ht="16.5" customHeight="1">
      <c r="B189" s="28"/>
      <c r="C189" s="139" t="s">
        <v>1131</v>
      </c>
      <c r="D189" s="139" t="s">
        <v>316</v>
      </c>
      <c r="E189" s="140" t="s">
        <v>1132</v>
      </c>
      <c r="F189" s="141" t="s">
        <v>1133</v>
      </c>
      <c r="G189" s="142" t="s">
        <v>376</v>
      </c>
      <c r="H189" s="143">
        <v>3.65</v>
      </c>
      <c r="I189" s="144"/>
      <c r="J189" s="145">
        <f t="shared" ref="J189:J206" si="30">ROUND(I189*H189,2)</f>
        <v>0</v>
      </c>
      <c r="K189" s="146"/>
      <c r="L189" s="28"/>
      <c r="M189" s="147" t="s">
        <v>1</v>
      </c>
      <c r="N189" s="148" t="s">
        <v>40</v>
      </c>
      <c r="P189" s="149">
        <f t="shared" ref="P189:P206" si="31">O189*H189</f>
        <v>0</v>
      </c>
      <c r="Q189" s="149">
        <v>1.0000000000000001E-5</v>
      </c>
      <c r="R189" s="149">
        <f t="shared" ref="R189:R206" si="32">Q189*H189</f>
        <v>3.65E-5</v>
      </c>
      <c r="S189" s="149">
        <v>0</v>
      </c>
      <c r="T189" s="150">
        <f t="shared" ref="T189:T206" si="33">S189*H189</f>
        <v>0</v>
      </c>
      <c r="AR189" s="151" t="s">
        <v>378</v>
      </c>
      <c r="AT189" s="151" t="s">
        <v>316</v>
      </c>
      <c r="AU189" s="151" t="s">
        <v>86</v>
      </c>
      <c r="AY189" s="13" t="s">
        <v>314</v>
      </c>
      <c r="BE189" s="152">
        <f t="shared" ref="BE189:BE206" si="34">IF(N189="základná",J189,0)</f>
        <v>0</v>
      </c>
      <c r="BF189" s="152">
        <f t="shared" ref="BF189:BF206" si="35">IF(N189="znížená",J189,0)</f>
        <v>0</v>
      </c>
      <c r="BG189" s="152">
        <f t="shared" ref="BG189:BG206" si="36">IF(N189="zákl. prenesená",J189,0)</f>
        <v>0</v>
      </c>
      <c r="BH189" s="152">
        <f t="shared" ref="BH189:BH206" si="37">IF(N189="zníž. prenesená",J189,0)</f>
        <v>0</v>
      </c>
      <c r="BI189" s="152">
        <f t="shared" ref="BI189:BI206" si="38">IF(N189="nulová",J189,0)</f>
        <v>0</v>
      </c>
      <c r="BJ189" s="13" t="s">
        <v>86</v>
      </c>
      <c r="BK189" s="152">
        <f t="shared" ref="BK189:BK206" si="39">ROUND(I189*H189,2)</f>
        <v>0</v>
      </c>
      <c r="BL189" s="13" t="s">
        <v>378</v>
      </c>
      <c r="BM189" s="151" t="s">
        <v>1134</v>
      </c>
    </row>
    <row r="190" spans="2:65" s="1" customFormat="1" ht="16.5" customHeight="1">
      <c r="B190" s="28"/>
      <c r="C190" s="158" t="s">
        <v>1135</v>
      </c>
      <c r="D190" s="158" t="s">
        <v>644</v>
      </c>
      <c r="E190" s="159" t="s">
        <v>1136</v>
      </c>
      <c r="F190" s="160" t="s">
        <v>1137</v>
      </c>
      <c r="G190" s="161" t="s">
        <v>376</v>
      </c>
      <c r="H190" s="162">
        <v>3.6869999999999998</v>
      </c>
      <c r="I190" s="163"/>
      <c r="J190" s="164">
        <f t="shared" si="30"/>
        <v>0</v>
      </c>
      <c r="K190" s="165"/>
      <c r="L190" s="166"/>
      <c r="M190" s="167" t="s">
        <v>1</v>
      </c>
      <c r="N190" s="168" t="s">
        <v>40</v>
      </c>
      <c r="P190" s="149">
        <f t="shared" si="31"/>
        <v>0</v>
      </c>
      <c r="Q190" s="149">
        <v>2.9999999999999997E-4</v>
      </c>
      <c r="R190" s="149">
        <f t="shared" si="32"/>
        <v>1.1060999999999998E-3</v>
      </c>
      <c r="S190" s="149">
        <v>0</v>
      </c>
      <c r="T190" s="150">
        <f t="shared" si="33"/>
        <v>0</v>
      </c>
      <c r="AR190" s="151" t="s">
        <v>442</v>
      </c>
      <c r="AT190" s="151" t="s">
        <v>644</v>
      </c>
      <c r="AU190" s="151" t="s">
        <v>86</v>
      </c>
      <c r="AY190" s="13" t="s">
        <v>314</v>
      </c>
      <c r="BE190" s="152">
        <f t="shared" si="34"/>
        <v>0</v>
      </c>
      <c r="BF190" s="152">
        <f t="shared" si="35"/>
        <v>0</v>
      </c>
      <c r="BG190" s="152">
        <f t="shared" si="36"/>
        <v>0</v>
      </c>
      <c r="BH190" s="152">
        <f t="shared" si="37"/>
        <v>0</v>
      </c>
      <c r="BI190" s="152">
        <f t="shared" si="38"/>
        <v>0</v>
      </c>
      <c r="BJ190" s="13" t="s">
        <v>86</v>
      </c>
      <c r="BK190" s="152">
        <f t="shared" si="39"/>
        <v>0</v>
      </c>
      <c r="BL190" s="13" t="s">
        <v>378</v>
      </c>
      <c r="BM190" s="151" t="s">
        <v>1138</v>
      </c>
    </row>
    <row r="191" spans="2:65" s="1" customFormat="1" ht="16.5" customHeight="1">
      <c r="B191" s="28"/>
      <c r="C191" s="139" t="s">
        <v>1139</v>
      </c>
      <c r="D191" s="139" t="s">
        <v>316</v>
      </c>
      <c r="E191" s="140" t="s">
        <v>1140</v>
      </c>
      <c r="F191" s="141" t="s">
        <v>1141</v>
      </c>
      <c r="G191" s="142" t="s">
        <v>376</v>
      </c>
      <c r="H191" s="143">
        <v>38.270000000000003</v>
      </c>
      <c r="I191" s="144"/>
      <c r="J191" s="145">
        <f t="shared" si="30"/>
        <v>0</v>
      </c>
      <c r="K191" s="146"/>
      <c r="L191" s="28"/>
      <c r="M191" s="147" t="s">
        <v>1</v>
      </c>
      <c r="N191" s="148" t="s">
        <v>40</v>
      </c>
      <c r="P191" s="149">
        <f t="shared" si="31"/>
        <v>0</v>
      </c>
      <c r="Q191" s="149">
        <v>4.0000000000000003E-5</v>
      </c>
      <c r="R191" s="149">
        <f t="shared" si="32"/>
        <v>1.5308000000000003E-3</v>
      </c>
      <c r="S191" s="149">
        <v>0</v>
      </c>
      <c r="T191" s="150">
        <f t="shared" si="33"/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 t="shared" si="34"/>
        <v>0</v>
      </c>
      <c r="BF191" s="152">
        <f t="shared" si="35"/>
        <v>0</v>
      </c>
      <c r="BG191" s="152">
        <f t="shared" si="36"/>
        <v>0</v>
      </c>
      <c r="BH191" s="152">
        <f t="shared" si="37"/>
        <v>0</v>
      </c>
      <c r="BI191" s="152">
        <f t="shared" si="38"/>
        <v>0</v>
      </c>
      <c r="BJ191" s="13" t="s">
        <v>86</v>
      </c>
      <c r="BK191" s="152">
        <f t="shared" si="39"/>
        <v>0</v>
      </c>
      <c r="BL191" s="13" t="s">
        <v>378</v>
      </c>
      <c r="BM191" s="151" t="s">
        <v>1142</v>
      </c>
    </row>
    <row r="192" spans="2:65" s="1" customFormat="1" ht="24.2" customHeight="1">
      <c r="B192" s="28"/>
      <c r="C192" s="158" t="s">
        <v>1143</v>
      </c>
      <c r="D192" s="158" t="s">
        <v>644</v>
      </c>
      <c r="E192" s="159" t="s">
        <v>1144</v>
      </c>
      <c r="F192" s="160" t="s">
        <v>1145</v>
      </c>
      <c r="G192" s="161" t="s">
        <v>376</v>
      </c>
      <c r="H192" s="162">
        <v>38.652999999999999</v>
      </c>
      <c r="I192" s="163"/>
      <c r="J192" s="164">
        <f t="shared" si="30"/>
        <v>0</v>
      </c>
      <c r="K192" s="165"/>
      <c r="L192" s="166"/>
      <c r="M192" s="167" t="s">
        <v>1</v>
      </c>
      <c r="N192" s="168" t="s">
        <v>40</v>
      </c>
      <c r="P192" s="149">
        <f t="shared" si="31"/>
        <v>0</v>
      </c>
      <c r="Q192" s="149">
        <v>1.6299999999999999E-3</v>
      </c>
      <c r="R192" s="149">
        <f t="shared" si="32"/>
        <v>6.3004389999999993E-2</v>
      </c>
      <c r="S192" s="149">
        <v>0</v>
      </c>
      <c r="T192" s="150">
        <f t="shared" si="33"/>
        <v>0</v>
      </c>
      <c r="AR192" s="151" t="s">
        <v>442</v>
      </c>
      <c r="AT192" s="151" t="s">
        <v>644</v>
      </c>
      <c r="AU192" s="151" t="s">
        <v>86</v>
      </c>
      <c r="AY192" s="13" t="s">
        <v>314</v>
      </c>
      <c r="BE192" s="152">
        <f t="shared" si="34"/>
        <v>0</v>
      </c>
      <c r="BF192" s="152">
        <f t="shared" si="35"/>
        <v>0</v>
      </c>
      <c r="BG192" s="152">
        <f t="shared" si="36"/>
        <v>0</v>
      </c>
      <c r="BH192" s="152">
        <f t="shared" si="37"/>
        <v>0</v>
      </c>
      <c r="BI192" s="152">
        <f t="shared" si="38"/>
        <v>0</v>
      </c>
      <c r="BJ192" s="13" t="s">
        <v>86</v>
      </c>
      <c r="BK192" s="152">
        <f t="shared" si="39"/>
        <v>0</v>
      </c>
      <c r="BL192" s="13" t="s">
        <v>378</v>
      </c>
      <c r="BM192" s="151" t="s">
        <v>1146</v>
      </c>
    </row>
    <row r="193" spans="2:65" s="1" customFormat="1" ht="16.5" customHeight="1">
      <c r="B193" s="28"/>
      <c r="C193" s="139" t="s">
        <v>1147</v>
      </c>
      <c r="D193" s="139" t="s">
        <v>316</v>
      </c>
      <c r="E193" s="140" t="s">
        <v>1148</v>
      </c>
      <c r="F193" s="141" t="s">
        <v>1149</v>
      </c>
      <c r="G193" s="142" t="s">
        <v>376</v>
      </c>
      <c r="H193" s="143">
        <v>50.37</v>
      </c>
      <c r="I193" s="144"/>
      <c r="J193" s="145">
        <f t="shared" si="30"/>
        <v>0</v>
      </c>
      <c r="K193" s="146"/>
      <c r="L193" s="28"/>
      <c r="M193" s="147" t="s">
        <v>1</v>
      </c>
      <c r="N193" s="148" t="s">
        <v>40</v>
      </c>
      <c r="P193" s="149">
        <f t="shared" si="31"/>
        <v>0</v>
      </c>
      <c r="Q193" s="149">
        <v>4.5000000000000003E-5</v>
      </c>
      <c r="R193" s="149">
        <f t="shared" si="32"/>
        <v>2.2666499999999998E-3</v>
      </c>
      <c r="S193" s="149">
        <v>0</v>
      </c>
      <c r="T193" s="150">
        <f t="shared" si="33"/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 t="shared" si="34"/>
        <v>0</v>
      </c>
      <c r="BF193" s="152">
        <f t="shared" si="35"/>
        <v>0</v>
      </c>
      <c r="BG193" s="152">
        <f t="shared" si="36"/>
        <v>0</v>
      </c>
      <c r="BH193" s="152">
        <f t="shared" si="37"/>
        <v>0</v>
      </c>
      <c r="BI193" s="152">
        <f t="shared" si="38"/>
        <v>0</v>
      </c>
      <c r="BJ193" s="13" t="s">
        <v>86</v>
      </c>
      <c r="BK193" s="152">
        <f t="shared" si="39"/>
        <v>0</v>
      </c>
      <c r="BL193" s="13" t="s">
        <v>378</v>
      </c>
      <c r="BM193" s="151" t="s">
        <v>1150</v>
      </c>
    </row>
    <row r="194" spans="2:65" s="1" customFormat="1" ht="24.2" customHeight="1">
      <c r="B194" s="28"/>
      <c r="C194" s="158" t="s">
        <v>1151</v>
      </c>
      <c r="D194" s="158" t="s">
        <v>644</v>
      </c>
      <c r="E194" s="159" t="s">
        <v>1152</v>
      </c>
      <c r="F194" s="160" t="s">
        <v>1153</v>
      </c>
      <c r="G194" s="161" t="s">
        <v>340</v>
      </c>
      <c r="H194" s="162">
        <v>2.8460000000000001</v>
      </c>
      <c r="I194" s="163"/>
      <c r="J194" s="164">
        <f t="shared" si="30"/>
        <v>0</v>
      </c>
      <c r="K194" s="165"/>
      <c r="L194" s="166"/>
      <c r="M194" s="167" t="s">
        <v>1</v>
      </c>
      <c r="N194" s="168" t="s">
        <v>40</v>
      </c>
      <c r="P194" s="149">
        <f t="shared" si="31"/>
        <v>0</v>
      </c>
      <c r="Q194" s="149">
        <v>3.0000000000000001E-3</v>
      </c>
      <c r="R194" s="149">
        <f t="shared" si="32"/>
        <v>8.5380000000000005E-3</v>
      </c>
      <c r="S194" s="149">
        <v>0</v>
      </c>
      <c r="T194" s="150">
        <f t="shared" si="33"/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 t="shared" si="34"/>
        <v>0</v>
      </c>
      <c r="BF194" s="152">
        <f t="shared" si="35"/>
        <v>0</v>
      </c>
      <c r="BG194" s="152">
        <f t="shared" si="36"/>
        <v>0</v>
      </c>
      <c r="BH194" s="152">
        <f t="shared" si="37"/>
        <v>0</v>
      </c>
      <c r="BI194" s="152">
        <f t="shared" si="38"/>
        <v>0</v>
      </c>
      <c r="BJ194" s="13" t="s">
        <v>86</v>
      </c>
      <c r="BK194" s="152">
        <f t="shared" si="39"/>
        <v>0</v>
      </c>
      <c r="BL194" s="13" t="s">
        <v>378</v>
      </c>
      <c r="BM194" s="151" t="s">
        <v>1154</v>
      </c>
    </row>
    <row r="195" spans="2:65" s="1" customFormat="1" ht="24.2" customHeight="1">
      <c r="B195" s="28"/>
      <c r="C195" s="158" t="s">
        <v>1155</v>
      </c>
      <c r="D195" s="158" t="s">
        <v>644</v>
      </c>
      <c r="E195" s="159" t="s">
        <v>1156</v>
      </c>
      <c r="F195" s="160" t="s">
        <v>1157</v>
      </c>
      <c r="G195" s="161" t="s">
        <v>340</v>
      </c>
      <c r="H195" s="162">
        <v>1.234</v>
      </c>
      <c r="I195" s="163"/>
      <c r="J195" s="164">
        <f t="shared" si="30"/>
        <v>0</v>
      </c>
      <c r="K195" s="165"/>
      <c r="L195" s="166"/>
      <c r="M195" s="167" t="s">
        <v>1</v>
      </c>
      <c r="N195" s="168" t="s">
        <v>40</v>
      </c>
      <c r="P195" s="149">
        <f t="shared" si="31"/>
        <v>0</v>
      </c>
      <c r="Q195" s="149">
        <v>3.0000000000000001E-3</v>
      </c>
      <c r="R195" s="149">
        <f t="shared" si="32"/>
        <v>3.702E-3</v>
      </c>
      <c r="S195" s="149">
        <v>0</v>
      </c>
      <c r="T195" s="150">
        <f t="shared" si="33"/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 t="shared" si="34"/>
        <v>0</v>
      </c>
      <c r="BF195" s="152">
        <f t="shared" si="35"/>
        <v>0</v>
      </c>
      <c r="BG195" s="152">
        <f t="shared" si="36"/>
        <v>0</v>
      </c>
      <c r="BH195" s="152">
        <f t="shared" si="37"/>
        <v>0</v>
      </c>
      <c r="BI195" s="152">
        <f t="shared" si="38"/>
        <v>0</v>
      </c>
      <c r="BJ195" s="13" t="s">
        <v>86</v>
      </c>
      <c r="BK195" s="152">
        <f t="shared" si="39"/>
        <v>0</v>
      </c>
      <c r="BL195" s="13" t="s">
        <v>378</v>
      </c>
      <c r="BM195" s="151" t="s">
        <v>1158</v>
      </c>
    </row>
    <row r="196" spans="2:65" s="1" customFormat="1" ht="16.5" customHeight="1">
      <c r="B196" s="28"/>
      <c r="C196" s="139" t="s">
        <v>1159</v>
      </c>
      <c r="D196" s="139" t="s">
        <v>316</v>
      </c>
      <c r="E196" s="140" t="s">
        <v>1160</v>
      </c>
      <c r="F196" s="141" t="s">
        <v>1161</v>
      </c>
      <c r="G196" s="142" t="s">
        <v>376</v>
      </c>
      <c r="H196" s="143">
        <v>56.1</v>
      </c>
      <c r="I196" s="144"/>
      <c r="J196" s="145">
        <f t="shared" si="30"/>
        <v>0</v>
      </c>
      <c r="K196" s="146"/>
      <c r="L196" s="28"/>
      <c r="M196" s="147" t="s">
        <v>1</v>
      </c>
      <c r="N196" s="148" t="s">
        <v>40</v>
      </c>
      <c r="P196" s="149">
        <f t="shared" si="31"/>
        <v>0</v>
      </c>
      <c r="Q196" s="149">
        <v>4.0000000000000003E-5</v>
      </c>
      <c r="R196" s="149">
        <f t="shared" si="32"/>
        <v>2.2440000000000003E-3</v>
      </c>
      <c r="S196" s="149">
        <v>0</v>
      </c>
      <c r="T196" s="150">
        <f t="shared" si="33"/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 t="shared" si="34"/>
        <v>0</v>
      </c>
      <c r="BF196" s="152">
        <f t="shared" si="35"/>
        <v>0</v>
      </c>
      <c r="BG196" s="152">
        <f t="shared" si="36"/>
        <v>0</v>
      </c>
      <c r="BH196" s="152">
        <f t="shared" si="37"/>
        <v>0</v>
      </c>
      <c r="BI196" s="152">
        <f t="shared" si="38"/>
        <v>0</v>
      </c>
      <c r="BJ196" s="13" t="s">
        <v>86</v>
      </c>
      <c r="BK196" s="152">
        <f t="shared" si="39"/>
        <v>0</v>
      </c>
      <c r="BL196" s="13" t="s">
        <v>378</v>
      </c>
      <c r="BM196" s="151" t="s">
        <v>1162</v>
      </c>
    </row>
    <row r="197" spans="2:65" s="1" customFormat="1" ht="16.5" customHeight="1">
      <c r="B197" s="28"/>
      <c r="C197" s="158" t="s">
        <v>1163</v>
      </c>
      <c r="D197" s="158" t="s">
        <v>644</v>
      </c>
      <c r="E197" s="159" t="s">
        <v>1164</v>
      </c>
      <c r="F197" s="160" t="s">
        <v>1165</v>
      </c>
      <c r="G197" s="161" t="s">
        <v>340</v>
      </c>
      <c r="H197" s="162">
        <v>5.7220000000000004</v>
      </c>
      <c r="I197" s="163"/>
      <c r="J197" s="164">
        <f t="shared" si="30"/>
        <v>0</v>
      </c>
      <c r="K197" s="165"/>
      <c r="L197" s="166"/>
      <c r="M197" s="167" t="s">
        <v>1</v>
      </c>
      <c r="N197" s="168" t="s">
        <v>40</v>
      </c>
      <c r="P197" s="149">
        <f t="shared" si="31"/>
        <v>0</v>
      </c>
      <c r="Q197" s="149">
        <v>4.2500000000000003E-3</v>
      </c>
      <c r="R197" s="149">
        <f t="shared" si="32"/>
        <v>2.4318500000000003E-2</v>
      </c>
      <c r="S197" s="149">
        <v>0</v>
      </c>
      <c r="T197" s="150">
        <f t="shared" si="33"/>
        <v>0</v>
      </c>
      <c r="AR197" s="151" t="s">
        <v>442</v>
      </c>
      <c r="AT197" s="151" t="s">
        <v>644</v>
      </c>
      <c r="AU197" s="151" t="s">
        <v>86</v>
      </c>
      <c r="AY197" s="13" t="s">
        <v>314</v>
      </c>
      <c r="BE197" s="152">
        <f t="shared" si="34"/>
        <v>0</v>
      </c>
      <c r="BF197" s="152">
        <f t="shared" si="35"/>
        <v>0</v>
      </c>
      <c r="BG197" s="152">
        <f t="shared" si="36"/>
        <v>0</v>
      </c>
      <c r="BH197" s="152">
        <f t="shared" si="37"/>
        <v>0</v>
      </c>
      <c r="BI197" s="152">
        <f t="shared" si="38"/>
        <v>0</v>
      </c>
      <c r="BJ197" s="13" t="s">
        <v>86</v>
      </c>
      <c r="BK197" s="152">
        <f t="shared" si="39"/>
        <v>0</v>
      </c>
      <c r="BL197" s="13" t="s">
        <v>378</v>
      </c>
      <c r="BM197" s="151" t="s">
        <v>1166</v>
      </c>
    </row>
    <row r="198" spans="2:65" s="1" customFormat="1" ht="24.2" customHeight="1">
      <c r="B198" s="28"/>
      <c r="C198" s="139" t="s">
        <v>1167</v>
      </c>
      <c r="D198" s="139" t="s">
        <v>316</v>
      </c>
      <c r="E198" s="140" t="s">
        <v>1168</v>
      </c>
      <c r="F198" s="141" t="s">
        <v>1169</v>
      </c>
      <c r="G198" s="142" t="s">
        <v>340</v>
      </c>
      <c r="H198" s="143">
        <v>52.44</v>
      </c>
      <c r="I198" s="144"/>
      <c r="J198" s="145">
        <f t="shared" si="30"/>
        <v>0</v>
      </c>
      <c r="K198" s="146"/>
      <c r="L198" s="28"/>
      <c r="M198" s="147" t="s">
        <v>1</v>
      </c>
      <c r="N198" s="148" t="s">
        <v>40</v>
      </c>
      <c r="P198" s="149">
        <f t="shared" si="31"/>
        <v>0</v>
      </c>
      <c r="Q198" s="149">
        <v>2.9999999999999997E-4</v>
      </c>
      <c r="R198" s="149">
        <f t="shared" si="32"/>
        <v>1.5731999999999999E-2</v>
      </c>
      <c r="S198" s="149">
        <v>0</v>
      </c>
      <c r="T198" s="150">
        <f t="shared" si="33"/>
        <v>0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 t="shared" si="34"/>
        <v>0</v>
      </c>
      <c r="BF198" s="152">
        <f t="shared" si="35"/>
        <v>0</v>
      </c>
      <c r="BG198" s="152">
        <f t="shared" si="36"/>
        <v>0</v>
      </c>
      <c r="BH198" s="152">
        <f t="shared" si="37"/>
        <v>0</v>
      </c>
      <c r="BI198" s="152">
        <f t="shared" si="38"/>
        <v>0</v>
      </c>
      <c r="BJ198" s="13" t="s">
        <v>86</v>
      </c>
      <c r="BK198" s="152">
        <f t="shared" si="39"/>
        <v>0</v>
      </c>
      <c r="BL198" s="13" t="s">
        <v>378</v>
      </c>
      <c r="BM198" s="151" t="s">
        <v>1170</v>
      </c>
    </row>
    <row r="199" spans="2:65" s="1" customFormat="1" ht="24.2" customHeight="1">
      <c r="B199" s="28"/>
      <c r="C199" s="158" t="s">
        <v>1171</v>
      </c>
      <c r="D199" s="158" t="s">
        <v>644</v>
      </c>
      <c r="E199" s="159" t="s">
        <v>1172</v>
      </c>
      <c r="F199" s="160" t="s">
        <v>1153</v>
      </c>
      <c r="G199" s="161" t="s">
        <v>340</v>
      </c>
      <c r="H199" s="162">
        <v>54.012999999999998</v>
      </c>
      <c r="I199" s="163"/>
      <c r="J199" s="164">
        <f t="shared" si="30"/>
        <v>0</v>
      </c>
      <c r="K199" s="165"/>
      <c r="L199" s="166"/>
      <c r="M199" s="167" t="s">
        <v>1</v>
      </c>
      <c r="N199" s="168" t="s">
        <v>40</v>
      </c>
      <c r="P199" s="149">
        <f t="shared" si="31"/>
        <v>0</v>
      </c>
      <c r="Q199" s="149">
        <v>3.0000000000000001E-3</v>
      </c>
      <c r="R199" s="149">
        <f t="shared" si="32"/>
        <v>0.16203899999999999</v>
      </c>
      <c r="S199" s="149">
        <v>0</v>
      </c>
      <c r="T199" s="150">
        <f t="shared" si="33"/>
        <v>0</v>
      </c>
      <c r="AR199" s="151" t="s">
        <v>442</v>
      </c>
      <c r="AT199" s="151" t="s">
        <v>644</v>
      </c>
      <c r="AU199" s="151" t="s">
        <v>86</v>
      </c>
      <c r="AY199" s="13" t="s">
        <v>314</v>
      </c>
      <c r="BE199" s="152">
        <f t="shared" si="34"/>
        <v>0</v>
      </c>
      <c r="BF199" s="152">
        <f t="shared" si="35"/>
        <v>0</v>
      </c>
      <c r="BG199" s="152">
        <f t="shared" si="36"/>
        <v>0</v>
      </c>
      <c r="BH199" s="152">
        <f t="shared" si="37"/>
        <v>0</v>
      </c>
      <c r="BI199" s="152">
        <f t="shared" si="38"/>
        <v>0</v>
      </c>
      <c r="BJ199" s="13" t="s">
        <v>86</v>
      </c>
      <c r="BK199" s="152">
        <f t="shared" si="39"/>
        <v>0</v>
      </c>
      <c r="BL199" s="13" t="s">
        <v>378</v>
      </c>
      <c r="BM199" s="151" t="s">
        <v>1173</v>
      </c>
    </row>
    <row r="200" spans="2:65" s="1" customFormat="1" ht="24.2" customHeight="1">
      <c r="B200" s="28"/>
      <c r="C200" s="139" t="s">
        <v>1174</v>
      </c>
      <c r="D200" s="139" t="s">
        <v>316</v>
      </c>
      <c r="E200" s="140" t="s">
        <v>1168</v>
      </c>
      <c r="F200" s="141" t="s">
        <v>1169</v>
      </c>
      <c r="G200" s="142" t="s">
        <v>340</v>
      </c>
      <c r="H200" s="143">
        <v>32.68</v>
      </c>
      <c r="I200" s="144"/>
      <c r="J200" s="145">
        <f t="shared" si="30"/>
        <v>0</v>
      </c>
      <c r="K200" s="146"/>
      <c r="L200" s="28"/>
      <c r="M200" s="147" t="s">
        <v>1</v>
      </c>
      <c r="N200" s="148" t="s">
        <v>40</v>
      </c>
      <c r="P200" s="149">
        <f t="shared" si="31"/>
        <v>0</v>
      </c>
      <c r="Q200" s="149">
        <v>2.9999999999999997E-4</v>
      </c>
      <c r="R200" s="149">
        <f t="shared" si="32"/>
        <v>9.8039999999999985E-3</v>
      </c>
      <c r="S200" s="149">
        <v>0</v>
      </c>
      <c r="T200" s="150">
        <f t="shared" si="33"/>
        <v>0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 t="shared" si="34"/>
        <v>0</v>
      </c>
      <c r="BF200" s="152">
        <f t="shared" si="35"/>
        <v>0</v>
      </c>
      <c r="BG200" s="152">
        <f t="shared" si="36"/>
        <v>0</v>
      </c>
      <c r="BH200" s="152">
        <f t="shared" si="37"/>
        <v>0</v>
      </c>
      <c r="BI200" s="152">
        <f t="shared" si="38"/>
        <v>0</v>
      </c>
      <c r="BJ200" s="13" t="s">
        <v>86</v>
      </c>
      <c r="BK200" s="152">
        <f t="shared" si="39"/>
        <v>0</v>
      </c>
      <c r="BL200" s="13" t="s">
        <v>378</v>
      </c>
      <c r="BM200" s="151" t="s">
        <v>1175</v>
      </c>
    </row>
    <row r="201" spans="2:65" s="1" customFormat="1" ht="24.2" customHeight="1">
      <c r="B201" s="28"/>
      <c r="C201" s="158" t="s">
        <v>1176</v>
      </c>
      <c r="D201" s="158" t="s">
        <v>644</v>
      </c>
      <c r="E201" s="159" t="s">
        <v>1156</v>
      </c>
      <c r="F201" s="160" t="s">
        <v>1157</v>
      </c>
      <c r="G201" s="161" t="s">
        <v>340</v>
      </c>
      <c r="H201" s="162">
        <v>33.659999999999997</v>
      </c>
      <c r="I201" s="163"/>
      <c r="J201" s="164">
        <f t="shared" si="30"/>
        <v>0</v>
      </c>
      <c r="K201" s="165"/>
      <c r="L201" s="166"/>
      <c r="M201" s="167" t="s">
        <v>1</v>
      </c>
      <c r="N201" s="168" t="s">
        <v>40</v>
      </c>
      <c r="P201" s="149">
        <f t="shared" si="31"/>
        <v>0</v>
      </c>
      <c r="Q201" s="149">
        <v>3.0000000000000001E-3</v>
      </c>
      <c r="R201" s="149">
        <f t="shared" si="32"/>
        <v>0.10097999999999999</v>
      </c>
      <c r="S201" s="149">
        <v>0</v>
      </c>
      <c r="T201" s="150">
        <f t="shared" si="33"/>
        <v>0</v>
      </c>
      <c r="AR201" s="151" t="s">
        <v>442</v>
      </c>
      <c r="AT201" s="151" t="s">
        <v>644</v>
      </c>
      <c r="AU201" s="151" t="s">
        <v>86</v>
      </c>
      <c r="AY201" s="13" t="s">
        <v>314</v>
      </c>
      <c r="BE201" s="152">
        <f t="shared" si="34"/>
        <v>0</v>
      </c>
      <c r="BF201" s="152">
        <f t="shared" si="35"/>
        <v>0</v>
      </c>
      <c r="BG201" s="152">
        <f t="shared" si="36"/>
        <v>0</v>
      </c>
      <c r="BH201" s="152">
        <f t="shared" si="37"/>
        <v>0</v>
      </c>
      <c r="BI201" s="152">
        <f t="shared" si="38"/>
        <v>0</v>
      </c>
      <c r="BJ201" s="13" t="s">
        <v>86</v>
      </c>
      <c r="BK201" s="152">
        <f t="shared" si="39"/>
        <v>0</v>
      </c>
      <c r="BL201" s="13" t="s">
        <v>378</v>
      </c>
      <c r="BM201" s="151" t="s">
        <v>1177</v>
      </c>
    </row>
    <row r="202" spans="2:65" s="1" customFormat="1" ht="24.2" customHeight="1">
      <c r="B202" s="28"/>
      <c r="C202" s="139" t="s">
        <v>1178</v>
      </c>
      <c r="D202" s="139" t="s">
        <v>316</v>
      </c>
      <c r="E202" s="140" t="s">
        <v>1179</v>
      </c>
      <c r="F202" s="141" t="s">
        <v>1180</v>
      </c>
      <c r="G202" s="142" t="s">
        <v>340</v>
      </c>
      <c r="H202" s="143">
        <v>110.34</v>
      </c>
      <c r="I202" s="144"/>
      <c r="J202" s="145">
        <f t="shared" si="30"/>
        <v>0</v>
      </c>
      <c r="K202" s="146"/>
      <c r="L202" s="28"/>
      <c r="M202" s="147" t="s">
        <v>1</v>
      </c>
      <c r="N202" s="148" t="s">
        <v>40</v>
      </c>
      <c r="P202" s="149">
        <f t="shared" si="31"/>
        <v>0</v>
      </c>
      <c r="Q202" s="149">
        <v>4.4999999999999999E-4</v>
      </c>
      <c r="R202" s="149">
        <f t="shared" si="32"/>
        <v>4.9653000000000003E-2</v>
      </c>
      <c r="S202" s="149">
        <v>0</v>
      </c>
      <c r="T202" s="150">
        <f t="shared" si="33"/>
        <v>0</v>
      </c>
      <c r="AR202" s="151" t="s">
        <v>378</v>
      </c>
      <c r="AT202" s="151" t="s">
        <v>316</v>
      </c>
      <c r="AU202" s="151" t="s">
        <v>86</v>
      </c>
      <c r="AY202" s="13" t="s">
        <v>314</v>
      </c>
      <c r="BE202" s="152">
        <f t="shared" si="34"/>
        <v>0</v>
      </c>
      <c r="BF202" s="152">
        <f t="shared" si="35"/>
        <v>0</v>
      </c>
      <c r="BG202" s="152">
        <f t="shared" si="36"/>
        <v>0</v>
      </c>
      <c r="BH202" s="152">
        <f t="shared" si="37"/>
        <v>0</v>
      </c>
      <c r="BI202" s="152">
        <f t="shared" si="38"/>
        <v>0</v>
      </c>
      <c r="BJ202" s="13" t="s">
        <v>86</v>
      </c>
      <c r="BK202" s="152">
        <f t="shared" si="39"/>
        <v>0</v>
      </c>
      <c r="BL202" s="13" t="s">
        <v>378</v>
      </c>
      <c r="BM202" s="151" t="s">
        <v>1181</v>
      </c>
    </row>
    <row r="203" spans="2:65" s="1" customFormat="1" ht="16.5" customHeight="1">
      <c r="B203" s="28"/>
      <c r="C203" s="158" t="s">
        <v>1182</v>
      </c>
      <c r="D203" s="158" t="s">
        <v>644</v>
      </c>
      <c r="E203" s="159" t="s">
        <v>1164</v>
      </c>
      <c r="F203" s="160" t="s">
        <v>1165</v>
      </c>
      <c r="G203" s="161" t="s">
        <v>340</v>
      </c>
      <c r="H203" s="162">
        <v>115.857</v>
      </c>
      <c r="I203" s="163"/>
      <c r="J203" s="164">
        <f t="shared" si="30"/>
        <v>0</v>
      </c>
      <c r="K203" s="165"/>
      <c r="L203" s="166"/>
      <c r="M203" s="167" t="s">
        <v>1</v>
      </c>
      <c r="N203" s="168" t="s">
        <v>40</v>
      </c>
      <c r="P203" s="149">
        <f t="shared" si="31"/>
        <v>0</v>
      </c>
      <c r="Q203" s="149">
        <v>4.2500000000000003E-3</v>
      </c>
      <c r="R203" s="149">
        <f t="shared" si="32"/>
        <v>0.49239225000000003</v>
      </c>
      <c r="S203" s="149">
        <v>0</v>
      </c>
      <c r="T203" s="150">
        <f t="shared" si="33"/>
        <v>0</v>
      </c>
      <c r="AR203" s="151" t="s">
        <v>442</v>
      </c>
      <c r="AT203" s="151" t="s">
        <v>644</v>
      </c>
      <c r="AU203" s="151" t="s">
        <v>86</v>
      </c>
      <c r="AY203" s="13" t="s">
        <v>314</v>
      </c>
      <c r="BE203" s="152">
        <f t="shared" si="34"/>
        <v>0</v>
      </c>
      <c r="BF203" s="152">
        <f t="shared" si="35"/>
        <v>0</v>
      </c>
      <c r="BG203" s="152">
        <f t="shared" si="36"/>
        <v>0</v>
      </c>
      <c r="BH203" s="152">
        <f t="shared" si="37"/>
        <v>0</v>
      </c>
      <c r="BI203" s="152">
        <f t="shared" si="38"/>
        <v>0</v>
      </c>
      <c r="BJ203" s="13" t="s">
        <v>86</v>
      </c>
      <c r="BK203" s="152">
        <f t="shared" si="39"/>
        <v>0</v>
      </c>
      <c r="BL203" s="13" t="s">
        <v>378</v>
      </c>
      <c r="BM203" s="151" t="s">
        <v>1183</v>
      </c>
    </row>
    <row r="204" spans="2:65" s="1" customFormat="1" ht="24.2" customHeight="1">
      <c r="B204" s="28"/>
      <c r="C204" s="139" t="s">
        <v>1184</v>
      </c>
      <c r="D204" s="139" t="s">
        <v>316</v>
      </c>
      <c r="E204" s="140" t="s">
        <v>1185</v>
      </c>
      <c r="F204" s="141" t="s">
        <v>1186</v>
      </c>
      <c r="G204" s="142" t="s">
        <v>340</v>
      </c>
      <c r="H204" s="143">
        <v>72.75</v>
      </c>
      <c r="I204" s="144"/>
      <c r="J204" s="145">
        <f t="shared" si="30"/>
        <v>0</v>
      </c>
      <c r="K204" s="146"/>
      <c r="L204" s="28"/>
      <c r="M204" s="147" t="s">
        <v>1</v>
      </c>
      <c r="N204" s="148" t="s">
        <v>40</v>
      </c>
      <c r="P204" s="149">
        <f t="shared" si="31"/>
        <v>0</v>
      </c>
      <c r="Q204" s="149">
        <v>2.9999999999999997E-4</v>
      </c>
      <c r="R204" s="149">
        <f t="shared" si="32"/>
        <v>2.1824999999999997E-2</v>
      </c>
      <c r="S204" s="149">
        <v>0</v>
      </c>
      <c r="T204" s="150">
        <f t="shared" si="33"/>
        <v>0</v>
      </c>
      <c r="AR204" s="151" t="s">
        <v>378</v>
      </c>
      <c r="AT204" s="151" t="s">
        <v>316</v>
      </c>
      <c r="AU204" s="151" t="s">
        <v>86</v>
      </c>
      <c r="AY204" s="13" t="s">
        <v>314</v>
      </c>
      <c r="BE204" s="152">
        <f t="shared" si="34"/>
        <v>0</v>
      </c>
      <c r="BF204" s="152">
        <f t="shared" si="35"/>
        <v>0</v>
      </c>
      <c r="BG204" s="152">
        <f t="shared" si="36"/>
        <v>0</v>
      </c>
      <c r="BH204" s="152">
        <f t="shared" si="37"/>
        <v>0</v>
      </c>
      <c r="BI204" s="152">
        <f t="shared" si="38"/>
        <v>0</v>
      </c>
      <c r="BJ204" s="13" t="s">
        <v>86</v>
      </c>
      <c r="BK204" s="152">
        <f t="shared" si="39"/>
        <v>0</v>
      </c>
      <c r="BL204" s="13" t="s">
        <v>378</v>
      </c>
      <c r="BM204" s="151" t="s">
        <v>1187</v>
      </c>
    </row>
    <row r="205" spans="2:65" s="1" customFormat="1" ht="24.2" customHeight="1">
      <c r="B205" s="28"/>
      <c r="C205" s="158" t="s">
        <v>1188</v>
      </c>
      <c r="D205" s="158" t="s">
        <v>644</v>
      </c>
      <c r="E205" s="159" t="s">
        <v>1189</v>
      </c>
      <c r="F205" s="160" t="s">
        <v>1190</v>
      </c>
      <c r="G205" s="161" t="s">
        <v>340</v>
      </c>
      <c r="H205" s="162">
        <v>74.933000000000007</v>
      </c>
      <c r="I205" s="163"/>
      <c r="J205" s="164">
        <f t="shared" si="30"/>
        <v>0</v>
      </c>
      <c r="K205" s="165"/>
      <c r="L205" s="166"/>
      <c r="M205" s="167" t="s">
        <v>1</v>
      </c>
      <c r="N205" s="168" t="s">
        <v>40</v>
      </c>
      <c r="P205" s="149">
        <f t="shared" si="31"/>
        <v>0</v>
      </c>
      <c r="Q205" s="149">
        <v>2.2100000000000002E-3</v>
      </c>
      <c r="R205" s="149">
        <f t="shared" si="32"/>
        <v>0.16560193000000004</v>
      </c>
      <c r="S205" s="149">
        <v>0</v>
      </c>
      <c r="T205" s="150">
        <f t="shared" si="33"/>
        <v>0</v>
      </c>
      <c r="AR205" s="151" t="s">
        <v>442</v>
      </c>
      <c r="AT205" s="151" t="s">
        <v>644</v>
      </c>
      <c r="AU205" s="151" t="s">
        <v>86</v>
      </c>
      <c r="AY205" s="13" t="s">
        <v>314</v>
      </c>
      <c r="BE205" s="152">
        <f t="shared" si="34"/>
        <v>0</v>
      </c>
      <c r="BF205" s="152">
        <f t="shared" si="35"/>
        <v>0</v>
      </c>
      <c r="BG205" s="152">
        <f t="shared" si="36"/>
        <v>0</v>
      </c>
      <c r="BH205" s="152">
        <f t="shared" si="37"/>
        <v>0</v>
      </c>
      <c r="BI205" s="152">
        <f t="shared" si="38"/>
        <v>0</v>
      </c>
      <c r="BJ205" s="13" t="s">
        <v>86</v>
      </c>
      <c r="BK205" s="152">
        <f t="shared" si="39"/>
        <v>0</v>
      </c>
      <c r="BL205" s="13" t="s">
        <v>378</v>
      </c>
      <c r="BM205" s="151" t="s">
        <v>1191</v>
      </c>
    </row>
    <row r="206" spans="2:65" s="1" customFormat="1" ht="24.2" customHeight="1">
      <c r="B206" s="28"/>
      <c r="C206" s="139" t="s">
        <v>1192</v>
      </c>
      <c r="D206" s="139" t="s">
        <v>316</v>
      </c>
      <c r="E206" s="140" t="s">
        <v>1193</v>
      </c>
      <c r="F206" s="141" t="s">
        <v>1194</v>
      </c>
      <c r="G206" s="142" t="s">
        <v>333</v>
      </c>
      <c r="H206" s="143">
        <v>1.125</v>
      </c>
      <c r="I206" s="144"/>
      <c r="J206" s="145">
        <f t="shared" si="30"/>
        <v>0</v>
      </c>
      <c r="K206" s="146"/>
      <c r="L206" s="28"/>
      <c r="M206" s="147" t="s">
        <v>1</v>
      </c>
      <c r="N206" s="148" t="s">
        <v>40</v>
      </c>
      <c r="P206" s="149">
        <f t="shared" si="31"/>
        <v>0</v>
      </c>
      <c r="Q206" s="149">
        <v>0</v>
      </c>
      <c r="R206" s="149">
        <f t="shared" si="32"/>
        <v>0</v>
      </c>
      <c r="S206" s="149">
        <v>0</v>
      </c>
      <c r="T206" s="150">
        <f t="shared" si="33"/>
        <v>0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 t="shared" si="34"/>
        <v>0</v>
      </c>
      <c r="BF206" s="152">
        <f t="shared" si="35"/>
        <v>0</v>
      </c>
      <c r="BG206" s="152">
        <f t="shared" si="36"/>
        <v>0</v>
      </c>
      <c r="BH206" s="152">
        <f t="shared" si="37"/>
        <v>0</v>
      </c>
      <c r="BI206" s="152">
        <f t="shared" si="38"/>
        <v>0</v>
      </c>
      <c r="BJ206" s="13" t="s">
        <v>86</v>
      </c>
      <c r="BK206" s="152">
        <f t="shared" si="39"/>
        <v>0</v>
      </c>
      <c r="BL206" s="13" t="s">
        <v>378</v>
      </c>
      <c r="BM206" s="151" t="s">
        <v>1195</v>
      </c>
    </row>
    <row r="207" spans="2:65" s="11" customFormat="1" ht="22.9" customHeight="1">
      <c r="B207" s="127"/>
      <c r="D207" s="128" t="s">
        <v>73</v>
      </c>
      <c r="E207" s="137" t="s">
        <v>1196</v>
      </c>
      <c r="F207" s="137" t="s">
        <v>1197</v>
      </c>
      <c r="I207" s="130"/>
      <c r="J207" s="138">
        <f>BK207</f>
        <v>0</v>
      </c>
      <c r="L207" s="127"/>
      <c r="M207" s="132"/>
      <c r="P207" s="133">
        <f>SUM(P208:P212)</f>
        <v>0</v>
      </c>
      <c r="R207" s="133">
        <f>SUM(R208:R212)</f>
        <v>0.25396740959999997</v>
      </c>
      <c r="T207" s="134">
        <f>SUM(T208:T212)</f>
        <v>0</v>
      </c>
      <c r="AR207" s="128" t="s">
        <v>86</v>
      </c>
      <c r="AT207" s="135" t="s">
        <v>73</v>
      </c>
      <c r="AU207" s="135" t="s">
        <v>81</v>
      </c>
      <c r="AY207" s="128" t="s">
        <v>314</v>
      </c>
      <c r="BK207" s="136">
        <f>SUM(BK208:BK212)</f>
        <v>0</v>
      </c>
    </row>
    <row r="208" spans="2:65" s="1" customFormat="1" ht="24.2" customHeight="1">
      <c r="B208" s="28"/>
      <c r="C208" s="139" t="s">
        <v>1198</v>
      </c>
      <c r="D208" s="139" t="s">
        <v>316</v>
      </c>
      <c r="E208" s="140" t="s">
        <v>1199</v>
      </c>
      <c r="F208" s="141" t="s">
        <v>1200</v>
      </c>
      <c r="G208" s="142" t="s">
        <v>340</v>
      </c>
      <c r="H208" s="143">
        <v>538.26400000000001</v>
      </c>
      <c r="I208" s="144"/>
      <c r="J208" s="145">
        <f>ROUND(I208*H208,2)</f>
        <v>0</v>
      </c>
      <c r="K208" s="146"/>
      <c r="L208" s="28"/>
      <c r="M208" s="147" t="s">
        <v>1</v>
      </c>
      <c r="N208" s="148" t="s">
        <v>40</v>
      </c>
      <c r="P208" s="149">
        <f>O208*H208</f>
        <v>0</v>
      </c>
      <c r="Q208" s="149">
        <v>1E-4</v>
      </c>
      <c r="R208" s="149">
        <f>Q208*H208</f>
        <v>5.3826400000000003E-2</v>
      </c>
      <c r="S208" s="149">
        <v>0</v>
      </c>
      <c r="T208" s="150">
        <f>S208*H208</f>
        <v>0</v>
      </c>
      <c r="AR208" s="151" t="s">
        <v>378</v>
      </c>
      <c r="AT208" s="151" t="s">
        <v>316</v>
      </c>
      <c r="AU208" s="151" t="s">
        <v>86</v>
      </c>
      <c r="AY208" s="13" t="s">
        <v>314</v>
      </c>
      <c r="BE208" s="152">
        <f>IF(N208="základná",J208,0)</f>
        <v>0</v>
      </c>
      <c r="BF208" s="152">
        <f>IF(N208="znížená",J208,0)</f>
        <v>0</v>
      </c>
      <c r="BG208" s="152">
        <f>IF(N208="zákl. prenesená",J208,0)</f>
        <v>0</v>
      </c>
      <c r="BH208" s="152">
        <f>IF(N208="zníž. prenesená",J208,0)</f>
        <v>0</v>
      </c>
      <c r="BI208" s="152">
        <f>IF(N208="nulová",J208,0)</f>
        <v>0</v>
      </c>
      <c r="BJ208" s="13" t="s">
        <v>86</v>
      </c>
      <c r="BK208" s="152">
        <f>ROUND(I208*H208,2)</f>
        <v>0</v>
      </c>
      <c r="BL208" s="13" t="s">
        <v>378</v>
      </c>
      <c r="BM208" s="151" t="s">
        <v>1201</v>
      </c>
    </row>
    <row r="209" spans="2:65" s="1" customFormat="1" ht="24.2" customHeight="1">
      <c r="B209" s="28"/>
      <c r="C209" s="139" t="s">
        <v>1202</v>
      </c>
      <c r="D209" s="139" t="s">
        <v>316</v>
      </c>
      <c r="E209" s="140" t="s">
        <v>1203</v>
      </c>
      <c r="F209" s="141" t="s">
        <v>1204</v>
      </c>
      <c r="G209" s="142" t="s">
        <v>340</v>
      </c>
      <c r="H209" s="143">
        <v>294</v>
      </c>
      <c r="I209" s="144"/>
      <c r="J209" s="145">
        <f>ROUND(I209*H209,2)</f>
        <v>0</v>
      </c>
      <c r="K209" s="146"/>
      <c r="L209" s="28"/>
      <c r="M209" s="147" t="s">
        <v>1</v>
      </c>
      <c r="N209" s="148" t="s">
        <v>40</v>
      </c>
      <c r="P209" s="149">
        <f>O209*H209</f>
        <v>0</v>
      </c>
      <c r="Q209" s="149">
        <v>1.56E-4</v>
      </c>
      <c r="R209" s="149">
        <f>Q209*H209</f>
        <v>4.5864000000000002E-2</v>
      </c>
      <c r="S209" s="149">
        <v>0</v>
      </c>
      <c r="T209" s="150">
        <f>S209*H209</f>
        <v>0</v>
      </c>
      <c r="AR209" s="151" t="s">
        <v>378</v>
      </c>
      <c r="AT209" s="151" t="s">
        <v>316</v>
      </c>
      <c r="AU209" s="151" t="s">
        <v>86</v>
      </c>
      <c r="AY209" s="13" t="s">
        <v>314</v>
      </c>
      <c r="BE209" s="152">
        <f>IF(N209="základná",J209,0)</f>
        <v>0</v>
      </c>
      <c r="BF209" s="152">
        <f>IF(N209="znížená",J209,0)</f>
        <v>0</v>
      </c>
      <c r="BG209" s="152">
        <f>IF(N209="zákl. prenesená",J209,0)</f>
        <v>0</v>
      </c>
      <c r="BH209" s="152">
        <f>IF(N209="zníž. prenesená",J209,0)</f>
        <v>0</v>
      </c>
      <c r="BI209" s="152">
        <f>IF(N209="nulová",J209,0)</f>
        <v>0</v>
      </c>
      <c r="BJ209" s="13" t="s">
        <v>86</v>
      </c>
      <c r="BK209" s="152">
        <f>ROUND(I209*H209,2)</f>
        <v>0</v>
      </c>
      <c r="BL209" s="13" t="s">
        <v>378</v>
      </c>
      <c r="BM209" s="151" t="s">
        <v>1205</v>
      </c>
    </row>
    <row r="210" spans="2:65" s="1" customFormat="1" ht="37.9" customHeight="1">
      <c r="B210" s="28"/>
      <c r="C210" s="139" t="s">
        <v>1206</v>
      </c>
      <c r="D210" s="139" t="s">
        <v>316</v>
      </c>
      <c r="E210" s="140" t="s">
        <v>1207</v>
      </c>
      <c r="F210" s="141" t="s">
        <v>1208</v>
      </c>
      <c r="G210" s="142" t="s">
        <v>340</v>
      </c>
      <c r="H210" s="143">
        <v>56.951999999999998</v>
      </c>
      <c r="I210" s="144"/>
      <c r="J210" s="145">
        <f>ROUND(I210*H210,2)</f>
        <v>0</v>
      </c>
      <c r="K210" s="146"/>
      <c r="L210" s="28"/>
      <c r="M210" s="147" t="s">
        <v>1</v>
      </c>
      <c r="N210" s="148" t="s">
        <v>40</v>
      </c>
      <c r="P210" s="149">
        <f>O210*H210</f>
        <v>0</v>
      </c>
      <c r="Q210" s="149">
        <v>3.168E-4</v>
      </c>
      <c r="R210" s="149">
        <f>Q210*H210</f>
        <v>1.8042393599999998E-2</v>
      </c>
      <c r="S210" s="149">
        <v>0</v>
      </c>
      <c r="T210" s="150">
        <f>S210*H210</f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3" t="s">
        <v>86</v>
      </c>
      <c r="BK210" s="152">
        <f>ROUND(I210*H210,2)</f>
        <v>0</v>
      </c>
      <c r="BL210" s="13" t="s">
        <v>378</v>
      </c>
      <c r="BM210" s="151" t="s">
        <v>1209</v>
      </c>
    </row>
    <row r="211" spans="2:65" s="1" customFormat="1" ht="44.25" customHeight="1">
      <c r="B211" s="28"/>
      <c r="C211" s="139" t="s">
        <v>1210</v>
      </c>
      <c r="D211" s="139" t="s">
        <v>316</v>
      </c>
      <c r="E211" s="140" t="s">
        <v>1211</v>
      </c>
      <c r="F211" s="141" t="s">
        <v>1212</v>
      </c>
      <c r="G211" s="142" t="s">
        <v>340</v>
      </c>
      <c r="H211" s="143">
        <v>347.12</v>
      </c>
      <c r="I211" s="144"/>
      <c r="J211" s="145">
        <f>ROUND(I211*H211,2)</f>
        <v>0</v>
      </c>
      <c r="K211" s="146"/>
      <c r="L211" s="28"/>
      <c r="M211" s="147" t="s">
        <v>1</v>
      </c>
      <c r="N211" s="148" t="s">
        <v>40</v>
      </c>
      <c r="P211" s="149">
        <f>O211*H211</f>
        <v>0</v>
      </c>
      <c r="Q211" s="149">
        <v>2.5329999999999998E-4</v>
      </c>
      <c r="R211" s="149">
        <f>Q211*H211</f>
        <v>8.7925495999999992E-2</v>
      </c>
      <c r="S211" s="149">
        <v>0</v>
      </c>
      <c r="T211" s="150">
        <f>S211*H211</f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>IF(N211="základná",J211,0)</f>
        <v>0</v>
      </c>
      <c r="BF211" s="152">
        <f>IF(N211="znížená",J211,0)</f>
        <v>0</v>
      </c>
      <c r="BG211" s="152">
        <f>IF(N211="zákl. prenesená",J211,0)</f>
        <v>0</v>
      </c>
      <c r="BH211" s="152">
        <f>IF(N211="zníž. prenesená",J211,0)</f>
        <v>0</v>
      </c>
      <c r="BI211" s="152">
        <f>IF(N211="nulová",J211,0)</f>
        <v>0</v>
      </c>
      <c r="BJ211" s="13" t="s">
        <v>86</v>
      </c>
      <c r="BK211" s="152">
        <f>ROUND(I211*H211,2)</f>
        <v>0</v>
      </c>
      <c r="BL211" s="13" t="s">
        <v>378</v>
      </c>
      <c r="BM211" s="151" t="s">
        <v>1213</v>
      </c>
    </row>
    <row r="212" spans="2:65" s="1" customFormat="1" ht="24.2" customHeight="1">
      <c r="B212" s="28"/>
      <c r="C212" s="139" t="s">
        <v>1214</v>
      </c>
      <c r="D212" s="139" t="s">
        <v>316</v>
      </c>
      <c r="E212" s="140" t="s">
        <v>1215</v>
      </c>
      <c r="F212" s="141" t="s">
        <v>1216</v>
      </c>
      <c r="G212" s="142" t="s">
        <v>340</v>
      </c>
      <c r="H212" s="143">
        <v>134.19200000000001</v>
      </c>
      <c r="I212" s="144"/>
      <c r="J212" s="145">
        <f>ROUND(I212*H212,2)</f>
        <v>0</v>
      </c>
      <c r="K212" s="146"/>
      <c r="L212" s="28"/>
      <c r="M212" s="153" t="s">
        <v>1</v>
      </c>
      <c r="N212" s="154" t="s">
        <v>40</v>
      </c>
      <c r="O212" s="155"/>
      <c r="P212" s="156">
        <f>O212*H212</f>
        <v>0</v>
      </c>
      <c r="Q212" s="156">
        <v>3.6000000000000002E-4</v>
      </c>
      <c r="R212" s="156">
        <f>Q212*H212</f>
        <v>4.8309120000000004E-2</v>
      </c>
      <c r="S212" s="156">
        <v>0</v>
      </c>
      <c r="T212" s="157">
        <f>S212*H212</f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3" t="s">
        <v>86</v>
      </c>
      <c r="BK212" s="152">
        <f>ROUND(I212*H212,2)</f>
        <v>0</v>
      </c>
      <c r="BL212" s="13" t="s">
        <v>378</v>
      </c>
      <c r="BM212" s="151" t="s">
        <v>1217</v>
      </c>
    </row>
    <row r="213" spans="2:65" s="1" customFormat="1" ht="6.95" customHeight="1">
      <c r="B213" s="43"/>
      <c r="C213" s="44"/>
      <c r="D213" s="44"/>
      <c r="E213" s="44"/>
      <c r="F213" s="44"/>
      <c r="G213" s="44"/>
      <c r="H213" s="44"/>
      <c r="I213" s="44"/>
      <c r="J213" s="44"/>
      <c r="K213" s="44"/>
      <c r="L213" s="28"/>
    </row>
  </sheetData>
  <sheetProtection algorithmName="SHA-512" hashValue="JCuAHlmJpkTRrbC4tECXkkrS6rKjaB/Uflc17sSTfCnVbrCU5LJqLQxhdcaEtjYQJDj36UsY4a5fc3/QZR/hnQ==" saltValue="7n52vNKABt/H4TszUJxdsD1fIVl8VnfQR4pmXFYiqmNf64ES9J7S/G2RQyjtdNy1UK5myHWjAqsqqJ6CgGZewQ==" spinCount="100000" sheet="1" objects="1" scenarios="1" formatColumns="0" formatRows="0" autoFilter="0"/>
  <autoFilter ref="C133:K212" xr:uid="{00000000-0009-0000-0000-000005000000}"/>
  <mergeCells count="15">
    <mergeCell ref="E120:H120"/>
    <mergeCell ref="E124:H124"/>
    <mergeCell ref="E122:H122"/>
    <mergeCell ref="E126:H12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2:BM161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245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4267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4635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ROUND(J129,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ROUND((SUM(BE129:BE160)),  2)</f>
        <v>0</v>
      </c>
      <c r="G37" s="96"/>
      <c r="H37" s="96"/>
      <c r="I37" s="97">
        <v>0.2</v>
      </c>
      <c r="J37" s="95">
        <f>ROUND(((SUM(BE129:BE160))*I37),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ROUND((SUM(BF129:BF160)),  2)</f>
        <v>0</v>
      </c>
      <c r="G38" s="96"/>
      <c r="H38" s="96"/>
      <c r="I38" s="97">
        <v>0.2</v>
      </c>
      <c r="J38" s="95">
        <f>ROUND(((SUM(BF129:BF160))*I38),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ROUND((SUM(BG129:BG160)),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ROUND((SUM(BH129:BH160)),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ROUND((SUM(BI129:BI160)),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4267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SO.106_UK - Vyregulovanie UK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J129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292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899999999999999" hidden="1" customHeight="1">
      <c r="B102" s="114"/>
      <c r="D102" s="115" t="s">
        <v>1471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899999999999999" hidden="1" customHeight="1">
      <c r="B103" s="114"/>
      <c r="D103" s="115" t="s">
        <v>3452</v>
      </c>
      <c r="E103" s="116"/>
      <c r="F103" s="116"/>
      <c r="G103" s="116"/>
      <c r="H103" s="116"/>
      <c r="I103" s="116"/>
      <c r="J103" s="117">
        <f>J137</f>
        <v>0</v>
      </c>
      <c r="L103" s="114"/>
    </row>
    <row r="104" spans="2:47" s="9" customFormat="1" ht="19.899999999999999" hidden="1" customHeight="1">
      <c r="B104" s="114"/>
      <c r="D104" s="115" t="s">
        <v>3453</v>
      </c>
      <c r="E104" s="116"/>
      <c r="F104" s="116"/>
      <c r="G104" s="116"/>
      <c r="H104" s="116"/>
      <c r="I104" s="116"/>
      <c r="J104" s="117">
        <f>J148</f>
        <v>0</v>
      </c>
      <c r="L104" s="114"/>
    </row>
    <row r="105" spans="2:47" s="8" customFormat="1" ht="24.95" hidden="1" customHeight="1">
      <c r="B105" s="110"/>
      <c r="D105" s="111" t="s">
        <v>3454</v>
      </c>
      <c r="E105" s="112"/>
      <c r="F105" s="112"/>
      <c r="G105" s="112"/>
      <c r="H105" s="112"/>
      <c r="I105" s="112"/>
      <c r="J105" s="113">
        <f>J157</f>
        <v>0</v>
      </c>
      <c r="L105" s="110"/>
    </row>
    <row r="106" spans="2:47" s="1" customFormat="1" ht="21.75" hidden="1" customHeight="1">
      <c r="B106" s="28"/>
      <c r="L106" s="28"/>
    </row>
    <row r="107" spans="2:47" s="1" customFormat="1" ht="6.95" hidden="1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08" spans="2:47" hidden="1"/>
    <row r="109" spans="2:47" hidden="1"/>
    <row r="110" spans="2:47" hidden="1"/>
    <row r="111" spans="2:47" s="1" customFormat="1" ht="6.95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5" customHeight="1">
      <c r="B112" s="28"/>
      <c r="C112" s="17" t="s">
        <v>300</v>
      </c>
      <c r="L112" s="28"/>
    </row>
    <row r="113" spans="2:20" s="1" customFormat="1" ht="6.95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301" t="str">
        <f>E7</f>
        <v>Rozšírenie kapacít MŠ Oštepová 1, Košice</v>
      </c>
      <c r="F115" s="302"/>
      <c r="G115" s="302"/>
      <c r="H115" s="302"/>
      <c r="L115" s="28"/>
    </row>
    <row r="116" spans="2:20" ht="12" customHeight="1">
      <c r="B116" s="16"/>
      <c r="C116" s="23" t="s">
        <v>277</v>
      </c>
      <c r="L116" s="16"/>
    </row>
    <row r="117" spans="2:20" ht="16.5" customHeight="1">
      <c r="B117" s="16"/>
      <c r="E117" s="301" t="s">
        <v>278</v>
      </c>
      <c r="F117" s="265"/>
      <c r="G117" s="265"/>
      <c r="H117" s="265"/>
      <c r="L117" s="16"/>
    </row>
    <row r="118" spans="2:20" ht="12" customHeight="1">
      <c r="B118" s="16"/>
      <c r="C118" s="23" t="s">
        <v>279</v>
      </c>
      <c r="L118" s="16"/>
    </row>
    <row r="119" spans="2:20" s="1" customFormat="1" ht="16.5" customHeight="1">
      <c r="B119" s="28"/>
      <c r="E119" s="271" t="s">
        <v>4267</v>
      </c>
      <c r="F119" s="303"/>
      <c r="G119" s="303"/>
      <c r="H119" s="303"/>
      <c r="L119" s="28"/>
    </row>
    <row r="120" spans="2:20" s="1" customFormat="1" ht="12" customHeight="1">
      <c r="B120" s="28"/>
      <c r="C120" s="23" t="s">
        <v>1460</v>
      </c>
      <c r="L120" s="28"/>
    </row>
    <row r="121" spans="2:20" s="1" customFormat="1" ht="16.5" customHeight="1">
      <c r="B121" s="28"/>
      <c r="E121" s="289" t="str">
        <f>E13</f>
        <v>SO.106_UK - Vyregulovanie UK</v>
      </c>
      <c r="F121" s="303"/>
      <c r="G121" s="303"/>
      <c r="H121" s="303"/>
      <c r="L121" s="28"/>
    </row>
    <row r="122" spans="2:20" s="1" customFormat="1" ht="6.95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Oštepová 1, Košice</v>
      </c>
      <c r="I123" s="23" t="s">
        <v>21</v>
      </c>
      <c r="J123" s="51" t="str">
        <f>IF(J16="","",J16)</f>
        <v>15. 6. 2022</v>
      </c>
      <c r="L123" s="28"/>
    </row>
    <row r="124" spans="2:20" s="1" customFormat="1" ht="6.95" customHeight="1">
      <c r="B124" s="28"/>
      <c r="L124" s="28"/>
    </row>
    <row r="125" spans="2:20" s="1" customFormat="1" ht="15.2" customHeight="1">
      <c r="B125" s="28"/>
      <c r="C125" s="23" t="s">
        <v>23</v>
      </c>
      <c r="F125" s="21" t="str">
        <f>E19</f>
        <v>Mesto Košice</v>
      </c>
      <c r="I125" s="23" t="s">
        <v>29</v>
      </c>
      <c r="J125" s="26" t="str">
        <f>E25</f>
        <v xml:space="preserve"> </v>
      </c>
      <c r="L125" s="28"/>
    </row>
    <row r="126" spans="2:20" s="1" customFormat="1" ht="15.2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 xml:space="preserve"> 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301</v>
      </c>
      <c r="D128" s="120" t="s">
        <v>59</v>
      </c>
      <c r="E128" s="120" t="s">
        <v>55</v>
      </c>
      <c r="F128" s="120" t="s">
        <v>56</v>
      </c>
      <c r="G128" s="120" t="s">
        <v>302</v>
      </c>
      <c r="H128" s="120" t="s">
        <v>303</v>
      </c>
      <c r="I128" s="120" t="s">
        <v>304</v>
      </c>
      <c r="J128" s="121" t="s">
        <v>285</v>
      </c>
      <c r="K128" s="122" t="s">
        <v>305</v>
      </c>
      <c r="L128" s="118"/>
      <c r="M128" s="58" t="s">
        <v>1</v>
      </c>
      <c r="N128" s="59" t="s">
        <v>38</v>
      </c>
      <c r="O128" s="59" t="s">
        <v>306</v>
      </c>
      <c r="P128" s="59" t="s">
        <v>307</v>
      </c>
      <c r="Q128" s="59" t="s">
        <v>308</v>
      </c>
      <c r="R128" s="59" t="s">
        <v>309</v>
      </c>
      <c r="S128" s="59" t="s">
        <v>310</v>
      </c>
      <c r="T128" s="60" t="s">
        <v>311</v>
      </c>
    </row>
    <row r="129" spans="2:65" s="1" customFormat="1" ht="22.9" customHeight="1">
      <c r="B129" s="28"/>
      <c r="C129" s="63" t="s">
        <v>286</v>
      </c>
      <c r="J129" s="123">
        <f>BK129</f>
        <v>0</v>
      </c>
      <c r="L129" s="28"/>
      <c r="M129" s="61"/>
      <c r="N129" s="52"/>
      <c r="O129" s="52"/>
      <c r="P129" s="124">
        <f>P130+P157</f>
        <v>0</v>
      </c>
      <c r="Q129" s="52"/>
      <c r="R129" s="124">
        <f>R130+R157</f>
        <v>0</v>
      </c>
      <c r="S129" s="52"/>
      <c r="T129" s="125">
        <f>T130+T157</f>
        <v>0</v>
      </c>
      <c r="AT129" s="13" t="s">
        <v>73</v>
      </c>
      <c r="AU129" s="13" t="s">
        <v>287</v>
      </c>
      <c r="BK129" s="126">
        <f>BK130+BK157</f>
        <v>0</v>
      </c>
    </row>
    <row r="130" spans="2:65" s="11" customFormat="1" ht="25.9" customHeight="1">
      <c r="B130" s="127"/>
      <c r="D130" s="128" t="s">
        <v>73</v>
      </c>
      <c r="E130" s="129" t="s">
        <v>508</v>
      </c>
      <c r="F130" s="129" t="s">
        <v>509</v>
      </c>
      <c r="I130" s="130"/>
      <c r="J130" s="131">
        <f>BK130</f>
        <v>0</v>
      </c>
      <c r="L130" s="127"/>
      <c r="M130" s="132"/>
      <c r="P130" s="133">
        <f>P131+P137+P148</f>
        <v>0</v>
      </c>
      <c r="R130" s="133">
        <f>R131+R137+R148</f>
        <v>0</v>
      </c>
      <c r="T130" s="134">
        <f>T131+T137+T148</f>
        <v>0</v>
      </c>
      <c r="AR130" s="128" t="s">
        <v>86</v>
      </c>
      <c r="AT130" s="135" t="s">
        <v>73</v>
      </c>
      <c r="AU130" s="135" t="s">
        <v>74</v>
      </c>
      <c r="AY130" s="128" t="s">
        <v>314</v>
      </c>
      <c r="BK130" s="136">
        <f>BK131+BK137+BK148</f>
        <v>0</v>
      </c>
    </row>
    <row r="131" spans="2:65" s="11" customFormat="1" ht="22.9" customHeight="1">
      <c r="B131" s="127"/>
      <c r="D131" s="128" t="s">
        <v>73</v>
      </c>
      <c r="E131" s="137" t="s">
        <v>1502</v>
      </c>
      <c r="F131" s="137" t="s">
        <v>1503</v>
      </c>
      <c r="I131" s="130"/>
      <c r="J131" s="138">
        <f>BK131</f>
        <v>0</v>
      </c>
      <c r="L131" s="127"/>
      <c r="M131" s="132"/>
      <c r="P131" s="133">
        <f>SUM(P132:P136)</f>
        <v>0</v>
      </c>
      <c r="R131" s="133">
        <f>SUM(R132:R136)</f>
        <v>0</v>
      </c>
      <c r="T131" s="134">
        <f>SUM(T132:T136)</f>
        <v>0</v>
      </c>
      <c r="AR131" s="128" t="s">
        <v>86</v>
      </c>
      <c r="AT131" s="135" t="s">
        <v>73</v>
      </c>
      <c r="AU131" s="135" t="s">
        <v>81</v>
      </c>
      <c r="AY131" s="128" t="s">
        <v>314</v>
      </c>
      <c r="BK131" s="136">
        <f>SUM(BK132:BK136)</f>
        <v>0</v>
      </c>
    </row>
    <row r="132" spans="2:65" s="1" customFormat="1" ht="21.75" customHeight="1">
      <c r="B132" s="28"/>
      <c r="C132" s="139" t="s">
        <v>81</v>
      </c>
      <c r="D132" s="139" t="s">
        <v>316</v>
      </c>
      <c r="E132" s="140" t="s">
        <v>3491</v>
      </c>
      <c r="F132" s="141" t="s">
        <v>3492</v>
      </c>
      <c r="G132" s="142" t="s">
        <v>376</v>
      </c>
      <c r="H132" s="143">
        <v>198</v>
      </c>
      <c r="I132" s="144"/>
      <c r="J132" s="145">
        <f>ROUND(I132*H132,2)</f>
        <v>0</v>
      </c>
      <c r="K132" s="146"/>
      <c r="L132" s="28"/>
      <c r="M132" s="147" t="s">
        <v>1</v>
      </c>
      <c r="N132" s="148" t="s">
        <v>40</v>
      </c>
      <c r="P132" s="149">
        <f>O132*H132</f>
        <v>0</v>
      </c>
      <c r="Q132" s="149">
        <v>0</v>
      </c>
      <c r="R132" s="149">
        <f>Q132*H132</f>
        <v>0</v>
      </c>
      <c r="S132" s="149">
        <v>0</v>
      </c>
      <c r="T132" s="150">
        <f>S132*H132</f>
        <v>0</v>
      </c>
      <c r="AR132" s="151" t="s">
        <v>378</v>
      </c>
      <c r="AT132" s="151" t="s">
        <v>316</v>
      </c>
      <c r="AU132" s="151" t="s">
        <v>86</v>
      </c>
      <c r="AY132" s="13" t="s">
        <v>314</v>
      </c>
      <c r="BE132" s="152">
        <f>IF(N132="základná",J132,0)</f>
        <v>0</v>
      </c>
      <c r="BF132" s="152">
        <f>IF(N132="znížená",J132,0)</f>
        <v>0</v>
      </c>
      <c r="BG132" s="152">
        <f>IF(N132="zákl. prenesená",J132,0)</f>
        <v>0</v>
      </c>
      <c r="BH132" s="152">
        <f>IF(N132="zníž. prenesená",J132,0)</f>
        <v>0</v>
      </c>
      <c r="BI132" s="152">
        <f>IF(N132="nulová",J132,0)</f>
        <v>0</v>
      </c>
      <c r="BJ132" s="13" t="s">
        <v>86</v>
      </c>
      <c r="BK132" s="152">
        <f>ROUND(I132*H132,2)</f>
        <v>0</v>
      </c>
      <c r="BL132" s="13" t="s">
        <v>378</v>
      </c>
      <c r="BM132" s="151" t="s">
        <v>4636</v>
      </c>
    </row>
    <row r="133" spans="2:65" s="1" customFormat="1" ht="21.75" customHeight="1">
      <c r="B133" s="28"/>
      <c r="C133" s="139" t="s">
        <v>86</v>
      </c>
      <c r="D133" s="139" t="s">
        <v>316</v>
      </c>
      <c r="E133" s="140" t="s">
        <v>4203</v>
      </c>
      <c r="F133" s="141" t="s">
        <v>4204</v>
      </c>
      <c r="G133" s="142" t="s">
        <v>396</v>
      </c>
      <c r="H133" s="143">
        <v>4</v>
      </c>
      <c r="I133" s="144"/>
      <c r="J133" s="145">
        <f>ROUND(I133*H133,2)</f>
        <v>0</v>
      </c>
      <c r="K133" s="146"/>
      <c r="L133" s="28"/>
      <c r="M133" s="147" t="s">
        <v>1</v>
      </c>
      <c r="N133" s="148" t="s">
        <v>40</v>
      </c>
      <c r="P133" s="149">
        <f>O133*H133</f>
        <v>0</v>
      </c>
      <c r="Q133" s="149">
        <v>0</v>
      </c>
      <c r="R133" s="149">
        <f>Q133*H133</f>
        <v>0</v>
      </c>
      <c r="S133" s="149">
        <v>0</v>
      </c>
      <c r="T133" s="150">
        <f>S133*H133</f>
        <v>0</v>
      </c>
      <c r="AR133" s="151" t="s">
        <v>378</v>
      </c>
      <c r="AT133" s="151" t="s">
        <v>316</v>
      </c>
      <c r="AU133" s="151" t="s">
        <v>86</v>
      </c>
      <c r="AY133" s="13" t="s">
        <v>314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86</v>
      </c>
      <c r="BK133" s="152">
        <f>ROUND(I133*H133,2)</f>
        <v>0</v>
      </c>
      <c r="BL133" s="13" t="s">
        <v>378</v>
      </c>
      <c r="BM133" s="151" t="s">
        <v>4637</v>
      </c>
    </row>
    <row r="134" spans="2:65" s="1" customFormat="1" ht="16.5" customHeight="1">
      <c r="B134" s="28"/>
      <c r="C134" s="139" t="s">
        <v>90</v>
      </c>
      <c r="D134" s="139" t="s">
        <v>316</v>
      </c>
      <c r="E134" s="140" t="s">
        <v>3494</v>
      </c>
      <c r="F134" s="141" t="s">
        <v>3495</v>
      </c>
      <c r="G134" s="142" t="s">
        <v>396</v>
      </c>
      <c r="H134" s="143">
        <v>4</v>
      </c>
      <c r="I134" s="144"/>
      <c r="J134" s="145">
        <f>ROUND(I134*H134,2)</f>
        <v>0</v>
      </c>
      <c r="K134" s="146"/>
      <c r="L134" s="28"/>
      <c r="M134" s="147" t="s">
        <v>1</v>
      </c>
      <c r="N134" s="148" t="s">
        <v>40</v>
      </c>
      <c r="P134" s="149">
        <f>O134*H134</f>
        <v>0</v>
      </c>
      <c r="Q134" s="149">
        <v>0</v>
      </c>
      <c r="R134" s="149">
        <f>Q134*H134</f>
        <v>0</v>
      </c>
      <c r="S134" s="149">
        <v>0</v>
      </c>
      <c r="T134" s="150">
        <f>S134*H134</f>
        <v>0</v>
      </c>
      <c r="AR134" s="151" t="s">
        <v>378</v>
      </c>
      <c r="AT134" s="151" t="s">
        <v>316</v>
      </c>
      <c r="AU134" s="151" t="s">
        <v>86</v>
      </c>
      <c r="AY134" s="13" t="s">
        <v>314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86</v>
      </c>
      <c r="BK134" s="152">
        <f>ROUND(I134*H134,2)</f>
        <v>0</v>
      </c>
      <c r="BL134" s="13" t="s">
        <v>378</v>
      </c>
      <c r="BM134" s="151" t="s">
        <v>4638</v>
      </c>
    </row>
    <row r="135" spans="2:65" s="1" customFormat="1" ht="24.2" customHeight="1">
      <c r="B135" s="28"/>
      <c r="C135" s="139" t="s">
        <v>95</v>
      </c>
      <c r="D135" s="139" t="s">
        <v>316</v>
      </c>
      <c r="E135" s="140" t="s">
        <v>3500</v>
      </c>
      <c r="F135" s="141" t="s">
        <v>1544</v>
      </c>
      <c r="G135" s="142" t="s">
        <v>333</v>
      </c>
      <c r="H135" s="143">
        <v>0.01</v>
      </c>
      <c r="I135" s="144"/>
      <c r="J135" s="145">
        <f>ROUND(I135*H135,2)</f>
        <v>0</v>
      </c>
      <c r="K135" s="146"/>
      <c r="L135" s="28"/>
      <c r="M135" s="147" t="s">
        <v>1</v>
      </c>
      <c r="N135" s="148" t="s">
        <v>40</v>
      </c>
      <c r="P135" s="149">
        <f>O135*H135</f>
        <v>0</v>
      </c>
      <c r="Q135" s="149">
        <v>0</v>
      </c>
      <c r="R135" s="149">
        <f>Q135*H135</f>
        <v>0</v>
      </c>
      <c r="S135" s="149">
        <v>0</v>
      </c>
      <c r="T135" s="150">
        <f>S135*H135</f>
        <v>0</v>
      </c>
      <c r="AR135" s="151" t="s">
        <v>378</v>
      </c>
      <c r="AT135" s="151" t="s">
        <v>316</v>
      </c>
      <c r="AU135" s="151" t="s">
        <v>86</v>
      </c>
      <c r="AY135" s="13" t="s">
        <v>314</v>
      </c>
      <c r="BE135" s="152">
        <f>IF(N135="základná",J135,0)</f>
        <v>0</v>
      </c>
      <c r="BF135" s="152">
        <f>IF(N135="znížená",J135,0)</f>
        <v>0</v>
      </c>
      <c r="BG135" s="152">
        <f>IF(N135="zákl. prenesená",J135,0)</f>
        <v>0</v>
      </c>
      <c r="BH135" s="152">
        <f>IF(N135="zníž. prenesená",J135,0)</f>
        <v>0</v>
      </c>
      <c r="BI135" s="152">
        <f>IF(N135="nulová",J135,0)</f>
        <v>0</v>
      </c>
      <c r="BJ135" s="13" t="s">
        <v>86</v>
      </c>
      <c r="BK135" s="152">
        <f>ROUND(I135*H135,2)</f>
        <v>0</v>
      </c>
      <c r="BL135" s="13" t="s">
        <v>378</v>
      </c>
      <c r="BM135" s="151" t="s">
        <v>4639</v>
      </c>
    </row>
    <row r="136" spans="2:65" s="1" customFormat="1" ht="24.2" customHeight="1">
      <c r="B136" s="28"/>
      <c r="C136" s="139" t="s">
        <v>330</v>
      </c>
      <c r="D136" s="139" t="s">
        <v>316</v>
      </c>
      <c r="E136" s="140" t="s">
        <v>3502</v>
      </c>
      <c r="F136" s="141" t="s">
        <v>3503</v>
      </c>
      <c r="G136" s="142" t="s">
        <v>333</v>
      </c>
      <c r="H136" s="143">
        <v>0.01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378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378</v>
      </c>
      <c r="BM136" s="151" t="s">
        <v>4640</v>
      </c>
    </row>
    <row r="137" spans="2:65" s="11" customFormat="1" ht="22.9" customHeight="1">
      <c r="B137" s="127"/>
      <c r="D137" s="128" t="s">
        <v>73</v>
      </c>
      <c r="E137" s="137" t="s">
        <v>1549</v>
      </c>
      <c r="F137" s="137" t="s">
        <v>3505</v>
      </c>
      <c r="I137" s="130"/>
      <c r="J137" s="138">
        <f>BK137</f>
        <v>0</v>
      </c>
      <c r="L137" s="127"/>
      <c r="M137" s="132"/>
      <c r="P137" s="133">
        <f>SUM(P138:P147)</f>
        <v>0</v>
      </c>
      <c r="R137" s="133">
        <f>SUM(R138:R147)</f>
        <v>0</v>
      </c>
      <c r="T137" s="134">
        <f>SUM(T138:T147)</f>
        <v>0</v>
      </c>
      <c r="AR137" s="128" t="s">
        <v>86</v>
      </c>
      <c r="AT137" s="135" t="s">
        <v>73</v>
      </c>
      <c r="AU137" s="135" t="s">
        <v>81</v>
      </c>
      <c r="AY137" s="128" t="s">
        <v>314</v>
      </c>
      <c r="BK137" s="136">
        <f>SUM(BK138:BK147)</f>
        <v>0</v>
      </c>
    </row>
    <row r="138" spans="2:65" s="1" customFormat="1" ht="24.2" customHeight="1">
      <c r="B138" s="28"/>
      <c r="C138" s="139" t="s">
        <v>337</v>
      </c>
      <c r="D138" s="139" t="s">
        <v>316</v>
      </c>
      <c r="E138" s="140" t="s">
        <v>3506</v>
      </c>
      <c r="F138" s="141" t="s">
        <v>3507</v>
      </c>
      <c r="G138" s="142" t="s">
        <v>396</v>
      </c>
      <c r="H138" s="143">
        <v>56</v>
      </c>
      <c r="I138" s="144"/>
      <c r="J138" s="145">
        <f t="shared" ref="J138:J147" si="0">ROUND(I138*H138,2)</f>
        <v>0</v>
      </c>
      <c r="K138" s="146"/>
      <c r="L138" s="28"/>
      <c r="M138" s="147" t="s">
        <v>1</v>
      </c>
      <c r="N138" s="148" t="s">
        <v>40</v>
      </c>
      <c r="P138" s="149">
        <f t="shared" ref="P138:P147" si="1">O138*H138</f>
        <v>0</v>
      </c>
      <c r="Q138" s="149">
        <v>0</v>
      </c>
      <c r="R138" s="149">
        <f t="shared" ref="R138:R147" si="2">Q138*H138</f>
        <v>0</v>
      </c>
      <c r="S138" s="149">
        <v>0</v>
      </c>
      <c r="T138" s="150">
        <f t="shared" ref="T138:T147" si="3">S138*H138</f>
        <v>0</v>
      </c>
      <c r="AR138" s="151" t="s">
        <v>378</v>
      </c>
      <c r="AT138" s="151" t="s">
        <v>316</v>
      </c>
      <c r="AU138" s="151" t="s">
        <v>86</v>
      </c>
      <c r="AY138" s="13" t="s">
        <v>314</v>
      </c>
      <c r="BE138" s="152">
        <f t="shared" ref="BE138:BE147" si="4">IF(N138="základná",J138,0)</f>
        <v>0</v>
      </c>
      <c r="BF138" s="152">
        <f t="shared" ref="BF138:BF147" si="5">IF(N138="znížená",J138,0)</f>
        <v>0</v>
      </c>
      <c r="BG138" s="152">
        <f t="shared" ref="BG138:BG147" si="6">IF(N138="zákl. prenesená",J138,0)</f>
        <v>0</v>
      </c>
      <c r="BH138" s="152">
        <f t="shared" ref="BH138:BH147" si="7">IF(N138="zníž. prenesená",J138,0)</f>
        <v>0</v>
      </c>
      <c r="BI138" s="152">
        <f t="shared" ref="BI138:BI147" si="8">IF(N138="nulová",J138,0)</f>
        <v>0</v>
      </c>
      <c r="BJ138" s="13" t="s">
        <v>86</v>
      </c>
      <c r="BK138" s="152">
        <f t="shared" ref="BK138:BK147" si="9">ROUND(I138*H138,2)</f>
        <v>0</v>
      </c>
      <c r="BL138" s="13" t="s">
        <v>378</v>
      </c>
      <c r="BM138" s="151" t="s">
        <v>4641</v>
      </c>
    </row>
    <row r="139" spans="2:65" s="1" customFormat="1" ht="24.2" customHeight="1">
      <c r="B139" s="28"/>
      <c r="C139" s="139" t="s">
        <v>342</v>
      </c>
      <c r="D139" s="139" t="s">
        <v>316</v>
      </c>
      <c r="E139" s="140" t="s">
        <v>3509</v>
      </c>
      <c r="F139" s="141" t="s">
        <v>3510</v>
      </c>
      <c r="G139" s="142" t="s">
        <v>396</v>
      </c>
      <c r="H139" s="143">
        <v>56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378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378</v>
      </c>
      <c r="BM139" s="151" t="s">
        <v>4642</v>
      </c>
    </row>
    <row r="140" spans="2:65" s="1" customFormat="1" ht="49.15" customHeight="1">
      <c r="B140" s="28"/>
      <c r="C140" s="158" t="s">
        <v>346</v>
      </c>
      <c r="D140" s="158" t="s">
        <v>644</v>
      </c>
      <c r="E140" s="159" t="s">
        <v>3512</v>
      </c>
      <c r="F140" s="160" t="s">
        <v>3513</v>
      </c>
      <c r="G140" s="161" t="s">
        <v>396</v>
      </c>
      <c r="H140" s="162">
        <v>28</v>
      </c>
      <c r="I140" s="163"/>
      <c r="J140" s="164">
        <f t="shared" si="0"/>
        <v>0</v>
      </c>
      <c r="K140" s="165"/>
      <c r="L140" s="166"/>
      <c r="M140" s="167" t="s">
        <v>1</v>
      </c>
      <c r="N140" s="16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442</v>
      </c>
      <c r="AT140" s="151" t="s">
        <v>644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378</v>
      </c>
      <c r="BM140" s="151" t="s">
        <v>4643</v>
      </c>
    </row>
    <row r="141" spans="2:65" s="1" customFormat="1" ht="62.65" customHeight="1">
      <c r="B141" s="28"/>
      <c r="C141" s="158" t="s">
        <v>335</v>
      </c>
      <c r="D141" s="158" t="s">
        <v>644</v>
      </c>
      <c r="E141" s="159" t="s">
        <v>3515</v>
      </c>
      <c r="F141" s="160" t="s">
        <v>3516</v>
      </c>
      <c r="G141" s="161" t="s">
        <v>396</v>
      </c>
      <c r="H141" s="162">
        <v>28</v>
      </c>
      <c r="I141" s="163"/>
      <c r="J141" s="164">
        <f t="shared" si="0"/>
        <v>0</v>
      </c>
      <c r="K141" s="165"/>
      <c r="L141" s="166"/>
      <c r="M141" s="167" t="s">
        <v>1</v>
      </c>
      <c r="N141" s="16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442</v>
      </c>
      <c r="AT141" s="151" t="s">
        <v>644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378</v>
      </c>
      <c r="BM141" s="151" t="s">
        <v>4644</v>
      </c>
    </row>
    <row r="142" spans="2:65" s="1" customFormat="1" ht="24.2" customHeight="1">
      <c r="B142" s="28"/>
      <c r="C142" s="158" t="s">
        <v>353</v>
      </c>
      <c r="D142" s="158" t="s">
        <v>644</v>
      </c>
      <c r="E142" s="159" t="s">
        <v>3518</v>
      </c>
      <c r="F142" s="160" t="s">
        <v>3519</v>
      </c>
      <c r="G142" s="161" t="s">
        <v>396</v>
      </c>
      <c r="H142" s="162">
        <v>48</v>
      </c>
      <c r="I142" s="163"/>
      <c r="J142" s="164">
        <f t="shared" si="0"/>
        <v>0</v>
      </c>
      <c r="K142" s="165"/>
      <c r="L142" s="166"/>
      <c r="M142" s="167" t="s">
        <v>1</v>
      </c>
      <c r="N142" s="16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442</v>
      </c>
      <c r="AT142" s="151" t="s">
        <v>644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378</v>
      </c>
      <c r="BM142" s="151" t="s">
        <v>4645</v>
      </c>
    </row>
    <row r="143" spans="2:65" s="1" customFormat="1" ht="21.75" customHeight="1">
      <c r="B143" s="28"/>
      <c r="C143" s="139" t="s">
        <v>357</v>
      </c>
      <c r="D143" s="139" t="s">
        <v>316</v>
      </c>
      <c r="E143" s="140" t="s">
        <v>1578</v>
      </c>
      <c r="F143" s="141" t="s">
        <v>1579</v>
      </c>
      <c r="G143" s="142" t="s">
        <v>1580</v>
      </c>
      <c r="H143" s="143">
        <v>28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378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378</v>
      </c>
      <c r="BM143" s="151" t="s">
        <v>4646</v>
      </c>
    </row>
    <row r="144" spans="2:65" s="1" customFormat="1" ht="37.9" customHeight="1">
      <c r="B144" s="28"/>
      <c r="C144" s="158" t="s">
        <v>361</v>
      </c>
      <c r="D144" s="158" t="s">
        <v>644</v>
      </c>
      <c r="E144" s="159" t="s">
        <v>3522</v>
      </c>
      <c r="F144" s="160" t="s">
        <v>3523</v>
      </c>
      <c r="G144" s="161" t="s">
        <v>396</v>
      </c>
      <c r="H144" s="162">
        <v>28</v>
      </c>
      <c r="I144" s="163"/>
      <c r="J144" s="164">
        <f t="shared" si="0"/>
        <v>0</v>
      </c>
      <c r="K144" s="165"/>
      <c r="L144" s="166"/>
      <c r="M144" s="167" t="s">
        <v>1</v>
      </c>
      <c r="N144" s="16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442</v>
      </c>
      <c r="AT144" s="151" t="s">
        <v>644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378</v>
      </c>
      <c r="BM144" s="151" t="s">
        <v>4647</v>
      </c>
    </row>
    <row r="145" spans="2:65" s="1" customFormat="1" ht="24.2" customHeight="1">
      <c r="B145" s="28"/>
      <c r="C145" s="139" t="s">
        <v>365</v>
      </c>
      <c r="D145" s="139" t="s">
        <v>316</v>
      </c>
      <c r="E145" s="140" t="s">
        <v>3525</v>
      </c>
      <c r="F145" s="141" t="s">
        <v>3526</v>
      </c>
      <c r="G145" s="142" t="s">
        <v>396</v>
      </c>
      <c r="H145" s="143">
        <v>48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378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378</v>
      </c>
      <c r="BM145" s="151" t="s">
        <v>4648</v>
      </c>
    </row>
    <row r="146" spans="2:65" s="1" customFormat="1" ht="24.2" customHeight="1">
      <c r="B146" s="28"/>
      <c r="C146" s="139" t="s">
        <v>369</v>
      </c>
      <c r="D146" s="139" t="s">
        <v>316</v>
      </c>
      <c r="E146" s="140" t="s">
        <v>3528</v>
      </c>
      <c r="F146" s="141" t="s">
        <v>3529</v>
      </c>
      <c r="G146" s="142" t="s">
        <v>333</v>
      </c>
      <c r="H146" s="143">
        <v>2.5000000000000001E-2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378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378</v>
      </c>
      <c r="BM146" s="151" t="s">
        <v>4649</v>
      </c>
    </row>
    <row r="147" spans="2:65" s="1" customFormat="1" ht="24.2" customHeight="1">
      <c r="B147" s="28"/>
      <c r="C147" s="139" t="s">
        <v>373</v>
      </c>
      <c r="D147" s="139" t="s">
        <v>316</v>
      </c>
      <c r="E147" s="140" t="s">
        <v>1588</v>
      </c>
      <c r="F147" s="141" t="s">
        <v>3531</v>
      </c>
      <c r="G147" s="142" t="s">
        <v>333</v>
      </c>
      <c r="H147" s="143">
        <v>0.03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378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378</v>
      </c>
      <c r="BM147" s="151" t="s">
        <v>4650</v>
      </c>
    </row>
    <row r="148" spans="2:65" s="11" customFormat="1" ht="22.9" customHeight="1">
      <c r="B148" s="127"/>
      <c r="D148" s="128" t="s">
        <v>73</v>
      </c>
      <c r="E148" s="137" t="s">
        <v>1595</v>
      </c>
      <c r="F148" s="137" t="s">
        <v>3533</v>
      </c>
      <c r="I148" s="130"/>
      <c r="J148" s="138">
        <f>BK148</f>
        <v>0</v>
      </c>
      <c r="L148" s="127"/>
      <c r="M148" s="132"/>
      <c r="P148" s="133">
        <f>SUM(P149:P156)</f>
        <v>0</v>
      </c>
      <c r="R148" s="133">
        <f>SUM(R149:R156)</f>
        <v>0</v>
      </c>
      <c r="T148" s="134">
        <f>SUM(T149:T156)</f>
        <v>0</v>
      </c>
      <c r="AR148" s="128" t="s">
        <v>86</v>
      </c>
      <c r="AT148" s="135" t="s">
        <v>73</v>
      </c>
      <c r="AU148" s="135" t="s">
        <v>81</v>
      </c>
      <c r="AY148" s="128" t="s">
        <v>314</v>
      </c>
      <c r="BK148" s="136">
        <f>SUM(BK149:BK156)</f>
        <v>0</v>
      </c>
    </row>
    <row r="149" spans="2:65" s="1" customFormat="1" ht="24.2" customHeight="1">
      <c r="B149" s="28"/>
      <c r="C149" s="139" t="s">
        <v>378</v>
      </c>
      <c r="D149" s="139" t="s">
        <v>316</v>
      </c>
      <c r="E149" s="140" t="s">
        <v>1636</v>
      </c>
      <c r="F149" s="141" t="s">
        <v>1637</v>
      </c>
      <c r="G149" s="142" t="s">
        <v>396</v>
      </c>
      <c r="H149" s="143">
        <v>28</v>
      </c>
      <c r="I149" s="144"/>
      <c r="J149" s="145">
        <f t="shared" ref="J149:J156" si="10">ROUND(I149*H149,2)</f>
        <v>0</v>
      </c>
      <c r="K149" s="146"/>
      <c r="L149" s="28"/>
      <c r="M149" s="147" t="s">
        <v>1</v>
      </c>
      <c r="N149" s="148" t="s">
        <v>40</v>
      </c>
      <c r="P149" s="149">
        <f t="shared" ref="P149:P156" si="11">O149*H149</f>
        <v>0</v>
      </c>
      <c r="Q149" s="149">
        <v>0</v>
      </c>
      <c r="R149" s="149">
        <f t="shared" ref="R149:R156" si="12">Q149*H149</f>
        <v>0</v>
      </c>
      <c r="S149" s="149">
        <v>0</v>
      </c>
      <c r="T149" s="150">
        <f t="shared" ref="T149:T156" si="13">S149*H149</f>
        <v>0</v>
      </c>
      <c r="AR149" s="151" t="s">
        <v>378</v>
      </c>
      <c r="AT149" s="151" t="s">
        <v>316</v>
      </c>
      <c r="AU149" s="151" t="s">
        <v>86</v>
      </c>
      <c r="AY149" s="13" t="s">
        <v>314</v>
      </c>
      <c r="BE149" s="152">
        <f t="shared" ref="BE149:BE156" si="14">IF(N149="základná",J149,0)</f>
        <v>0</v>
      </c>
      <c r="BF149" s="152">
        <f t="shared" ref="BF149:BF156" si="15">IF(N149="znížená",J149,0)</f>
        <v>0</v>
      </c>
      <c r="BG149" s="152">
        <f t="shared" ref="BG149:BG156" si="16">IF(N149="zákl. prenesená",J149,0)</f>
        <v>0</v>
      </c>
      <c r="BH149" s="152">
        <f t="shared" ref="BH149:BH156" si="17">IF(N149="zníž. prenesená",J149,0)</f>
        <v>0</v>
      </c>
      <c r="BI149" s="152">
        <f t="shared" ref="BI149:BI156" si="18">IF(N149="nulová",J149,0)</f>
        <v>0</v>
      </c>
      <c r="BJ149" s="13" t="s">
        <v>86</v>
      </c>
      <c r="BK149" s="152">
        <f t="shared" ref="BK149:BK156" si="19">ROUND(I149*H149,2)</f>
        <v>0</v>
      </c>
      <c r="BL149" s="13" t="s">
        <v>378</v>
      </c>
      <c r="BM149" s="151" t="s">
        <v>4651</v>
      </c>
    </row>
    <row r="150" spans="2:65" s="1" customFormat="1" ht="24.2" customHeight="1">
      <c r="B150" s="28"/>
      <c r="C150" s="139" t="s">
        <v>382</v>
      </c>
      <c r="D150" s="139" t="s">
        <v>316</v>
      </c>
      <c r="E150" s="140" t="s">
        <v>1606</v>
      </c>
      <c r="F150" s="141" t="s">
        <v>1607</v>
      </c>
      <c r="G150" s="142" t="s">
        <v>396</v>
      </c>
      <c r="H150" s="143">
        <v>4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378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378</v>
      </c>
      <c r="BM150" s="151" t="s">
        <v>4652</v>
      </c>
    </row>
    <row r="151" spans="2:65" s="1" customFormat="1" ht="37.9" customHeight="1">
      <c r="B151" s="28"/>
      <c r="C151" s="158" t="s">
        <v>386</v>
      </c>
      <c r="D151" s="158" t="s">
        <v>644</v>
      </c>
      <c r="E151" s="159" t="s">
        <v>3536</v>
      </c>
      <c r="F151" s="160" t="s">
        <v>4653</v>
      </c>
      <c r="G151" s="161" t="s">
        <v>396</v>
      </c>
      <c r="H151" s="162">
        <v>4</v>
      </c>
      <c r="I151" s="163"/>
      <c r="J151" s="164">
        <f t="shared" si="10"/>
        <v>0</v>
      </c>
      <c r="K151" s="165"/>
      <c r="L151" s="166"/>
      <c r="M151" s="167" t="s">
        <v>1</v>
      </c>
      <c r="N151" s="16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442</v>
      </c>
      <c r="AT151" s="151" t="s">
        <v>644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378</v>
      </c>
      <c r="BM151" s="151" t="s">
        <v>4654</v>
      </c>
    </row>
    <row r="152" spans="2:65" s="1" customFormat="1" ht="24.2" customHeight="1">
      <c r="B152" s="28"/>
      <c r="C152" s="139" t="s">
        <v>390</v>
      </c>
      <c r="D152" s="139" t="s">
        <v>316</v>
      </c>
      <c r="E152" s="140" t="s">
        <v>1642</v>
      </c>
      <c r="F152" s="141" t="s">
        <v>1643</v>
      </c>
      <c r="G152" s="142" t="s">
        <v>340</v>
      </c>
      <c r="H152" s="143">
        <v>400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378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378</v>
      </c>
      <c r="BM152" s="151" t="s">
        <v>4655</v>
      </c>
    </row>
    <row r="153" spans="2:65" s="1" customFormat="1" ht="24.2" customHeight="1">
      <c r="B153" s="28"/>
      <c r="C153" s="139" t="s">
        <v>7</v>
      </c>
      <c r="D153" s="139" t="s">
        <v>316</v>
      </c>
      <c r="E153" s="140" t="s">
        <v>3547</v>
      </c>
      <c r="F153" s="141" t="s">
        <v>3548</v>
      </c>
      <c r="G153" s="142" t="s">
        <v>396</v>
      </c>
      <c r="H153" s="143">
        <v>4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378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378</v>
      </c>
      <c r="BM153" s="151" t="s">
        <v>4656</v>
      </c>
    </row>
    <row r="154" spans="2:65" s="1" customFormat="1" ht="24.2" customHeight="1">
      <c r="B154" s="28"/>
      <c r="C154" s="139" t="s">
        <v>398</v>
      </c>
      <c r="D154" s="139" t="s">
        <v>316</v>
      </c>
      <c r="E154" s="140" t="s">
        <v>3550</v>
      </c>
      <c r="F154" s="141" t="s">
        <v>3551</v>
      </c>
      <c r="G154" s="142" t="s">
        <v>340</v>
      </c>
      <c r="H154" s="143">
        <v>370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378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378</v>
      </c>
      <c r="BM154" s="151" t="s">
        <v>4657</v>
      </c>
    </row>
    <row r="155" spans="2:65" s="1" customFormat="1" ht="24.2" customHeight="1">
      <c r="B155" s="28"/>
      <c r="C155" s="139" t="s">
        <v>402</v>
      </c>
      <c r="D155" s="139" t="s">
        <v>316</v>
      </c>
      <c r="E155" s="140" t="s">
        <v>3553</v>
      </c>
      <c r="F155" s="141" t="s">
        <v>3554</v>
      </c>
      <c r="G155" s="142" t="s">
        <v>1497</v>
      </c>
      <c r="H155" s="171"/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378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378</v>
      </c>
      <c r="BM155" s="151" t="s">
        <v>4658</v>
      </c>
    </row>
    <row r="156" spans="2:65" s="1" customFormat="1" ht="24.2" customHeight="1">
      <c r="B156" s="28"/>
      <c r="C156" s="139" t="s">
        <v>406</v>
      </c>
      <c r="D156" s="139" t="s">
        <v>316</v>
      </c>
      <c r="E156" s="140" t="s">
        <v>3556</v>
      </c>
      <c r="F156" s="141" t="s">
        <v>1661</v>
      </c>
      <c r="G156" s="142" t="s">
        <v>1497</v>
      </c>
      <c r="H156" s="171"/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378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378</v>
      </c>
      <c r="BM156" s="151" t="s">
        <v>4659</v>
      </c>
    </row>
    <row r="157" spans="2:65" s="11" customFormat="1" ht="25.9" customHeight="1">
      <c r="B157" s="127"/>
      <c r="D157" s="128" t="s">
        <v>73</v>
      </c>
      <c r="E157" s="129" t="s">
        <v>3558</v>
      </c>
      <c r="F157" s="129" t="s">
        <v>110</v>
      </c>
      <c r="I157" s="130"/>
      <c r="J157" s="131">
        <f>BK157</f>
        <v>0</v>
      </c>
      <c r="L157" s="127"/>
      <c r="M157" s="132"/>
      <c r="P157" s="133">
        <f>SUM(P158:P160)</f>
        <v>0</v>
      </c>
      <c r="R157" s="133">
        <f>SUM(R158:R160)</f>
        <v>0</v>
      </c>
      <c r="T157" s="134">
        <f>SUM(T158:T160)</f>
        <v>0</v>
      </c>
      <c r="AR157" s="128" t="s">
        <v>95</v>
      </c>
      <c r="AT157" s="135" t="s">
        <v>73</v>
      </c>
      <c r="AU157" s="135" t="s">
        <v>74</v>
      </c>
      <c r="AY157" s="128" t="s">
        <v>314</v>
      </c>
      <c r="BK157" s="136">
        <f>SUM(BK158:BK160)</f>
        <v>0</v>
      </c>
    </row>
    <row r="158" spans="2:65" s="1" customFormat="1" ht="24.2" customHeight="1">
      <c r="B158" s="28"/>
      <c r="C158" s="139" t="s">
        <v>410</v>
      </c>
      <c r="D158" s="139" t="s">
        <v>316</v>
      </c>
      <c r="E158" s="140" t="s">
        <v>3559</v>
      </c>
      <c r="F158" s="141" t="s">
        <v>3560</v>
      </c>
      <c r="G158" s="142" t="s">
        <v>1454</v>
      </c>
      <c r="H158" s="143">
        <v>8</v>
      </c>
      <c r="I158" s="144"/>
      <c r="J158" s="145">
        <f>ROUND(I158*H158,2)</f>
        <v>0</v>
      </c>
      <c r="K158" s="146"/>
      <c r="L158" s="28"/>
      <c r="M158" s="147" t="s">
        <v>1</v>
      </c>
      <c r="N158" s="148" t="s">
        <v>40</v>
      </c>
      <c r="P158" s="149">
        <f>O158*H158</f>
        <v>0</v>
      </c>
      <c r="Q158" s="149">
        <v>0</v>
      </c>
      <c r="R158" s="149">
        <f>Q158*H158</f>
        <v>0</v>
      </c>
      <c r="S158" s="149">
        <v>0</v>
      </c>
      <c r="T158" s="150">
        <f>S158*H158</f>
        <v>0</v>
      </c>
      <c r="AR158" s="151" t="s">
        <v>1692</v>
      </c>
      <c r="AT158" s="151" t="s">
        <v>316</v>
      </c>
      <c r="AU158" s="151" t="s">
        <v>81</v>
      </c>
      <c r="AY158" s="13" t="s">
        <v>314</v>
      </c>
      <c r="BE158" s="152">
        <f>IF(N158="základná",J158,0)</f>
        <v>0</v>
      </c>
      <c r="BF158" s="152">
        <f>IF(N158="znížená",J158,0)</f>
        <v>0</v>
      </c>
      <c r="BG158" s="152">
        <f>IF(N158="zákl. prenesená",J158,0)</f>
        <v>0</v>
      </c>
      <c r="BH158" s="152">
        <f>IF(N158="zníž. prenesená",J158,0)</f>
        <v>0</v>
      </c>
      <c r="BI158" s="152">
        <f>IF(N158="nulová",J158,0)</f>
        <v>0</v>
      </c>
      <c r="BJ158" s="13" t="s">
        <v>86</v>
      </c>
      <c r="BK158" s="152">
        <f>ROUND(I158*H158,2)</f>
        <v>0</v>
      </c>
      <c r="BL158" s="13" t="s">
        <v>1692</v>
      </c>
      <c r="BM158" s="151" t="s">
        <v>4660</v>
      </c>
    </row>
    <row r="159" spans="2:65" s="1" customFormat="1" ht="16.5" customHeight="1">
      <c r="B159" s="28"/>
      <c r="C159" s="139" t="s">
        <v>414</v>
      </c>
      <c r="D159" s="139" t="s">
        <v>316</v>
      </c>
      <c r="E159" s="140" t="s">
        <v>3562</v>
      </c>
      <c r="F159" s="141" t="s">
        <v>3563</v>
      </c>
      <c r="G159" s="142" t="s">
        <v>396</v>
      </c>
      <c r="H159" s="143">
        <v>1</v>
      </c>
      <c r="I159" s="144"/>
      <c r="J159" s="145">
        <f>ROUND(I159*H159,2)</f>
        <v>0</v>
      </c>
      <c r="K159" s="146"/>
      <c r="L159" s="28"/>
      <c r="M159" s="147" t="s">
        <v>1</v>
      </c>
      <c r="N159" s="148" t="s">
        <v>40</v>
      </c>
      <c r="P159" s="149">
        <f>O159*H159</f>
        <v>0</v>
      </c>
      <c r="Q159" s="149">
        <v>0</v>
      </c>
      <c r="R159" s="149">
        <f>Q159*H159</f>
        <v>0</v>
      </c>
      <c r="S159" s="149">
        <v>0</v>
      </c>
      <c r="T159" s="150">
        <f>S159*H159</f>
        <v>0</v>
      </c>
      <c r="AR159" s="151" t="s">
        <v>1692</v>
      </c>
      <c r="AT159" s="151" t="s">
        <v>316</v>
      </c>
      <c r="AU159" s="151" t="s">
        <v>81</v>
      </c>
      <c r="AY159" s="13" t="s">
        <v>314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86</v>
      </c>
      <c r="BK159" s="152">
        <f>ROUND(I159*H159,2)</f>
        <v>0</v>
      </c>
      <c r="BL159" s="13" t="s">
        <v>1692</v>
      </c>
      <c r="BM159" s="151" t="s">
        <v>4661</v>
      </c>
    </row>
    <row r="160" spans="2:65" s="1" customFormat="1" ht="16.5" customHeight="1">
      <c r="B160" s="28"/>
      <c r="C160" s="139" t="s">
        <v>418</v>
      </c>
      <c r="D160" s="139" t="s">
        <v>316</v>
      </c>
      <c r="E160" s="140" t="s">
        <v>3565</v>
      </c>
      <c r="F160" s="141" t="s">
        <v>3566</v>
      </c>
      <c r="G160" s="142" t="s">
        <v>1454</v>
      </c>
      <c r="H160" s="143">
        <v>72</v>
      </c>
      <c r="I160" s="144"/>
      <c r="J160" s="145">
        <f>ROUND(I160*H160,2)</f>
        <v>0</v>
      </c>
      <c r="K160" s="146"/>
      <c r="L160" s="28"/>
      <c r="M160" s="153" t="s">
        <v>1</v>
      </c>
      <c r="N160" s="154" t="s">
        <v>40</v>
      </c>
      <c r="O160" s="155"/>
      <c r="P160" s="156">
        <f>O160*H160</f>
        <v>0</v>
      </c>
      <c r="Q160" s="156">
        <v>0</v>
      </c>
      <c r="R160" s="156">
        <f>Q160*H160</f>
        <v>0</v>
      </c>
      <c r="S160" s="156">
        <v>0</v>
      </c>
      <c r="T160" s="157">
        <f>S160*H160</f>
        <v>0</v>
      </c>
      <c r="AR160" s="151" t="s">
        <v>1692</v>
      </c>
      <c r="AT160" s="151" t="s">
        <v>316</v>
      </c>
      <c r="AU160" s="151" t="s">
        <v>81</v>
      </c>
      <c r="AY160" s="13" t="s">
        <v>314</v>
      </c>
      <c r="BE160" s="152">
        <f>IF(N160="základná",J160,0)</f>
        <v>0</v>
      </c>
      <c r="BF160" s="152">
        <f>IF(N160="znížená",J160,0)</f>
        <v>0</v>
      </c>
      <c r="BG160" s="152">
        <f>IF(N160="zákl. prenesená",J160,0)</f>
        <v>0</v>
      </c>
      <c r="BH160" s="152">
        <f>IF(N160="zníž. prenesená",J160,0)</f>
        <v>0</v>
      </c>
      <c r="BI160" s="152">
        <f>IF(N160="nulová",J160,0)</f>
        <v>0</v>
      </c>
      <c r="BJ160" s="13" t="s">
        <v>86</v>
      </c>
      <c r="BK160" s="152">
        <f>ROUND(I160*H160,2)</f>
        <v>0</v>
      </c>
      <c r="BL160" s="13" t="s">
        <v>1692</v>
      </c>
      <c r="BM160" s="151" t="s">
        <v>4662</v>
      </c>
    </row>
    <row r="161" spans="2:12" s="1" customFormat="1" ht="6.95" customHeight="1">
      <c r="B161" s="43"/>
      <c r="C161" s="44"/>
      <c r="D161" s="44"/>
      <c r="E161" s="44"/>
      <c r="F161" s="44"/>
      <c r="G161" s="44"/>
      <c r="H161" s="44"/>
      <c r="I161" s="44"/>
      <c r="J161" s="44"/>
      <c r="K161" s="44"/>
      <c r="L161" s="28"/>
    </row>
  </sheetData>
  <sheetProtection algorithmName="SHA-512" hashValue="SCn/oqWmuSnyrAwC+ivdfkE/cmwmLwu5CGhBwc4jAbKF0n8gLHlcio7Hxpl1lvHhtPBpdNVRhD3RQitX24MX+w==" saltValue="+evk1mSbK8haOBb/0xzMYxPKFL/zYW8jhpfutsctssWMl7p37M0ERJPVBXrLAa5dGUXIWcs+NGbXL1Pzl4HRQg==" spinCount="100000" sheet="1" objects="1" scenarios="1" formatColumns="0" formatRows="0" autoFilter="0"/>
  <autoFilter ref="C128:K160" xr:uid="{00000000-0009-0000-0000-000035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B2:BM218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248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301" t="s">
        <v>278</v>
      </c>
      <c r="F9" s="303"/>
      <c r="G9" s="303"/>
      <c r="H9" s="303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89" t="s">
        <v>4663</v>
      </c>
      <c r="F11" s="303"/>
      <c r="G11" s="303"/>
      <c r="H11" s="303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304" t="str">
        <f>'Rekapitulácia stavby'!E14</f>
        <v>Vyplň údaj</v>
      </c>
      <c r="F20" s="277"/>
      <c r="G20" s="277"/>
      <c r="H20" s="27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281" t="s">
        <v>1</v>
      </c>
      <c r="F29" s="281"/>
      <c r="G29" s="281"/>
      <c r="H29" s="281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ROUND(J133,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ROUND((SUM(BE133:BE217)),  2)</f>
        <v>0</v>
      </c>
      <c r="G35" s="96"/>
      <c r="H35" s="96"/>
      <c r="I35" s="97">
        <v>0.2</v>
      </c>
      <c r="J35" s="95">
        <f>ROUND(((SUM(BE133:BE217))*I35),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ROUND((SUM(BF133:BF217)),  2)</f>
        <v>0</v>
      </c>
      <c r="G36" s="96"/>
      <c r="H36" s="96"/>
      <c r="I36" s="97">
        <v>0.2</v>
      </c>
      <c r="J36" s="95">
        <f>ROUND(((SUM(BF133:BF217))*I36),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ROUND((SUM(BG133:BG217)),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ROUND((SUM(BH133:BH217)),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ROUND((SUM(BI133:BI217)),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301" t="s">
        <v>278</v>
      </c>
      <c r="F87" s="303"/>
      <c r="G87" s="303"/>
      <c r="H87" s="303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89" t="str">
        <f>E11</f>
        <v>ostatne - Areálové rozvody kanalizácie</v>
      </c>
      <c r="F89" s="303"/>
      <c r="G89" s="303"/>
      <c r="H89" s="303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J133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288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899999999999999" hidden="1" customHeight="1">
      <c r="B100" s="114"/>
      <c r="D100" s="115" t="s">
        <v>289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47" s="9" customFormat="1" ht="19.899999999999999" hidden="1" customHeight="1">
      <c r="B101" s="114"/>
      <c r="D101" s="115" t="s">
        <v>693</v>
      </c>
      <c r="E101" s="116"/>
      <c r="F101" s="116"/>
      <c r="G101" s="116"/>
      <c r="H101" s="116"/>
      <c r="I101" s="116"/>
      <c r="J101" s="117">
        <f>J149</f>
        <v>0</v>
      </c>
      <c r="L101" s="114"/>
    </row>
    <row r="102" spans="2:47" s="9" customFormat="1" ht="19.899999999999999" hidden="1" customHeight="1">
      <c r="B102" s="114"/>
      <c r="D102" s="115" t="s">
        <v>1220</v>
      </c>
      <c r="E102" s="116"/>
      <c r="F102" s="116"/>
      <c r="G102" s="116"/>
      <c r="H102" s="116"/>
      <c r="I102" s="116"/>
      <c r="J102" s="117">
        <f>J151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J192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J199</f>
        <v>0</v>
      </c>
      <c r="L104" s="114"/>
    </row>
    <row r="105" spans="2:47" s="8" customFormat="1" ht="24.95" hidden="1" customHeight="1">
      <c r="B105" s="110"/>
      <c r="D105" s="111" t="s">
        <v>4664</v>
      </c>
      <c r="E105" s="112"/>
      <c r="F105" s="112"/>
      <c r="G105" s="112"/>
      <c r="H105" s="112"/>
      <c r="I105" s="112"/>
      <c r="J105" s="113">
        <f>J202</f>
        <v>0</v>
      </c>
      <c r="L105" s="110"/>
    </row>
    <row r="106" spans="2:47" s="8" customFormat="1" ht="24.95" hidden="1" customHeight="1">
      <c r="B106" s="110"/>
      <c r="D106" s="111" t="s">
        <v>3963</v>
      </c>
      <c r="E106" s="112"/>
      <c r="F106" s="112"/>
      <c r="G106" s="112"/>
      <c r="H106" s="112"/>
      <c r="I106" s="112"/>
      <c r="J106" s="113">
        <f>J205</f>
        <v>0</v>
      </c>
      <c r="L106" s="110"/>
    </row>
    <row r="107" spans="2:47" s="8" customFormat="1" ht="24.95" hidden="1" customHeight="1">
      <c r="B107" s="110"/>
      <c r="D107" s="111" t="s">
        <v>292</v>
      </c>
      <c r="E107" s="112"/>
      <c r="F107" s="112"/>
      <c r="G107" s="112"/>
      <c r="H107" s="112"/>
      <c r="I107" s="112"/>
      <c r="J107" s="113">
        <f>J208</f>
        <v>0</v>
      </c>
      <c r="L107" s="110"/>
    </row>
    <row r="108" spans="2:47" s="9" customFormat="1" ht="19.899999999999999" hidden="1" customHeight="1">
      <c r="B108" s="114"/>
      <c r="D108" s="115" t="s">
        <v>293</v>
      </c>
      <c r="E108" s="116"/>
      <c r="F108" s="116"/>
      <c r="G108" s="116"/>
      <c r="H108" s="116"/>
      <c r="I108" s="116"/>
      <c r="J108" s="117">
        <f>J209</f>
        <v>0</v>
      </c>
      <c r="L108" s="114"/>
    </row>
    <row r="109" spans="2:47" s="8" customFormat="1" ht="24.95" hidden="1" customHeight="1">
      <c r="B109" s="110"/>
      <c r="D109" s="111" t="s">
        <v>1808</v>
      </c>
      <c r="E109" s="112"/>
      <c r="F109" s="112"/>
      <c r="G109" s="112"/>
      <c r="H109" s="112"/>
      <c r="I109" s="112"/>
      <c r="J109" s="113">
        <f>J211</f>
        <v>0</v>
      </c>
      <c r="L109" s="110"/>
    </row>
    <row r="110" spans="2:47" s="8" customFormat="1" ht="24.95" hidden="1" customHeight="1">
      <c r="B110" s="110"/>
      <c r="D110" s="111" t="s">
        <v>1462</v>
      </c>
      <c r="E110" s="112"/>
      <c r="F110" s="112"/>
      <c r="G110" s="112"/>
      <c r="H110" s="112"/>
      <c r="I110" s="112"/>
      <c r="J110" s="113">
        <f>J215</f>
        <v>0</v>
      </c>
      <c r="L110" s="110"/>
    </row>
    <row r="111" spans="2:47" s="8" customFormat="1" ht="24.95" hidden="1" customHeight="1">
      <c r="B111" s="110"/>
      <c r="D111" s="111" t="s">
        <v>1225</v>
      </c>
      <c r="E111" s="112"/>
      <c r="F111" s="112"/>
      <c r="G111" s="112"/>
      <c r="H111" s="112"/>
      <c r="I111" s="112"/>
      <c r="J111" s="113">
        <f>J216</f>
        <v>0</v>
      </c>
      <c r="L111" s="110"/>
    </row>
    <row r="112" spans="2:47" s="1" customFormat="1" ht="21.75" hidden="1" customHeight="1">
      <c r="B112" s="28"/>
      <c r="L112" s="28"/>
    </row>
    <row r="113" spans="2:12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4" spans="2:12" hidden="1"/>
    <row r="115" spans="2:12" hidden="1"/>
    <row r="116" spans="2:12" hidden="1"/>
    <row r="117" spans="2:12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5" customHeight="1">
      <c r="B118" s="28"/>
      <c r="C118" s="17" t="s">
        <v>300</v>
      </c>
      <c r="L118" s="28"/>
    </row>
    <row r="119" spans="2:12" s="1" customFormat="1" ht="6.95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301" t="str">
        <f>E7</f>
        <v>Rozšírenie kapacít MŠ Oštepová 1, Košice</v>
      </c>
      <c r="F121" s="302"/>
      <c r="G121" s="302"/>
      <c r="H121" s="302"/>
      <c r="L121" s="28"/>
    </row>
    <row r="122" spans="2:12" ht="12" customHeight="1">
      <c r="B122" s="16"/>
      <c r="C122" s="23" t="s">
        <v>277</v>
      </c>
      <c r="L122" s="16"/>
    </row>
    <row r="123" spans="2:12" s="1" customFormat="1" ht="16.5" customHeight="1">
      <c r="B123" s="28"/>
      <c r="E123" s="301" t="s">
        <v>278</v>
      </c>
      <c r="F123" s="303"/>
      <c r="G123" s="303"/>
      <c r="H123" s="303"/>
      <c r="L123" s="28"/>
    </row>
    <row r="124" spans="2:12" s="1" customFormat="1" ht="12" customHeight="1">
      <c r="B124" s="28"/>
      <c r="C124" s="23" t="s">
        <v>279</v>
      </c>
      <c r="L124" s="28"/>
    </row>
    <row r="125" spans="2:12" s="1" customFormat="1" ht="16.5" customHeight="1">
      <c r="B125" s="28"/>
      <c r="E125" s="289" t="str">
        <f>E11</f>
        <v>ostatne - Areálové rozvody kanalizácie</v>
      </c>
      <c r="F125" s="303"/>
      <c r="G125" s="303"/>
      <c r="H125" s="303"/>
      <c r="L125" s="28"/>
    </row>
    <row r="126" spans="2:12" s="1" customFormat="1" ht="6.95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Oštepová 1, Košice</v>
      </c>
      <c r="I127" s="23" t="s">
        <v>21</v>
      </c>
      <c r="J127" s="51" t="str">
        <f>IF(J14="","",J14)</f>
        <v>15. 6. 2022</v>
      </c>
      <c r="L127" s="28"/>
    </row>
    <row r="128" spans="2:12" s="1" customFormat="1" ht="6.95" customHeight="1">
      <c r="B128" s="28"/>
      <c r="L128" s="28"/>
    </row>
    <row r="129" spans="2:65" s="1" customFormat="1" ht="15.2" customHeight="1">
      <c r="B129" s="28"/>
      <c r="C129" s="23" t="s">
        <v>23</v>
      </c>
      <c r="F129" s="21" t="str">
        <f>E17</f>
        <v>Mesto Košice</v>
      </c>
      <c r="I129" s="23" t="s">
        <v>29</v>
      </c>
      <c r="J129" s="26" t="str">
        <f>E23</f>
        <v xml:space="preserve"> </v>
      </c>
      <c r="L129" s="28"/>
    </row>
    <row r="130" spans="2:65" s="1" customFormat="1" ht="15.2" customHeight="1">
      <c r="B130" s="28"/>
      <c r="C130" s="23" t="s">
        <v>27</v>
      </c>
      <c r="F130" s="21" t="str">
        <f>IF(E20="","",E20)</f>
        <v>Vyplň údaj</v>
      </c>
      <c r="I130" s="23" t="s">
        <v>32</v>
      </c>
      <c r="J130" s="26" t="str">
        <f>E26</f>
        <v xml:space="preserve"> 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301</v>
      </c>
      <c r="D132" s="120" t="s">
        <v>59</v>
      </c>
      <c r="E132" s="120" t="s">
        <v>55</v>
      </c>
      <c r="F132" s="120" t="s">
        <v>56</v>
      </c>
      <c r="G132" s="120" t="s">
        <v>302</v>
      </c>
      <c r="H132" s="120" t="s">
        <v>303</v>
      </c>
      <c r="I132" s="120" t="s">
        <v>304</v>
      </c>
      <c r="J132" s="121" t="s">
        <v>285</v>
      </c>
      <c r="K132" s="122" t="s">
        <v>305</v>
      </c>
      <c r="L132" s="118"/>
      <c r="M132" s="58" t="s">
        <v>1</v>
      </c>
      <c r="N132" s="59" t="s">
        <v>38</v>
      </c>
      <c r="O132" s="59" t="s">
        <v>306</v>
      </c>
      <c r="P132" s="59" t="s">
        <v>307</v>
      </c>
      <c r="Q132" s="59" t="s">
        <v>308</v>
      </c>
      <c r="R132" s="59" t="s">
        <v>309</v>
      </c>
      <c r="S132" s="59" t="s">
        <v>310</v>
      </c>
      <c r="T132" s="60" t="s">
        <v>311</v>
      </c>
    </row>
    <row r="133" spans="2:65" s="1" customFormat="1" ht="22.9" customHeight="1">
      <c r="B133" s="28"/>
      <c r="C133" s="63" t="s">
        <v>286</v>
      </c>
      <c r="J133" s="123">
        <f>BK133</f>
        <v>0</v>
      </c>
      <c r="L133" s="28"/>
      <c r="M133" s="61"/>
      <c r="N133" s="52"/>
      <c r="O133" s="52"/>
      <c r="P133" s="124">
        <f>P134+P202+P205+P208+P211+P215+P216</f>
        <v>0</v>
      </c>
      <c r="Q133" s="52"/>
      <c r="R133" s="124">
        <f>R134+R202+R205+R208+R211+R215+R216</f>
        <v>0</v>
      </c>
      <c r="S133" s="52"/>
      <c r="T133" s="125">
        <f>T134+T202+T205+T208+T211+T215+T216</f>
        <v>0</v>
      </c>
      <c r="AT133" s="13" t="s">
        <v>73</v>
      </c>
      <c r="AU133" s="13" t="s">
        <v>287</v>
      </c>
      <c r="BK133" s="126">
        <f>BK134+BK202+BK205+BK208+BK211+BK215+BK216</f>
        <v>0</v>
      </c>
    </row>
    <row r="134" spans="2:65" s="11" customFormat="1" ht="25.9" customHeight="1">
      <c r="B134" s="127"/>
      <c r="D134" s="128" t="s">
        <v>73</v>
      </c>
      <c r="E134" s="129" t="s">
        <v>312</v>
      </c>
      <c r="F134" s="129" t="s">
        <v>313</v>
      </c>
      <c r="I134" s="130"/>
      <c r="J134" s="131">
        <f>BK134</f>
        <v>0</v>
      </c>
      <c r="L134" s="127"/>
      <c r="M134" s="132"/>
      <c r="P134" s="133">
        <f>P135+P149+P151+P192+P199</f>
        <v>0</v>
      </c>
      <c r="R134" s="133">
        <f>R135+R149+R151+R192+R199</f>
        <v>0</v>
      </c>
      <c r="T134" s="134">
        <f>T135+T149+T151+T192+T199</f>
        <v>0</v>
      </c>
      <c r="AR134" s="128" t="s">
        <v>81</v>
      </c>
      <c r="AT134" s="135" t="s">
        <v>73</v>
      </c>
      <c r="AU134" s="135" t="s">
        <v>74</v>
      </c>
      <c r="AY134" s="128" t="s">
        <v>314</v>
      </c>
      <c r="BK134" s="136">
        <f>BK135+BK149+BK151+BK192+BK199</f>
        <v>0</v>
      </c>
    </row>
    <row r="135" spans="2:65" s="11" customFormat="1" ht="22.9" customHeight="1">
      <c r="B135" s="127"/>
      <c r="D135" s="128" t="s">
        <v>73</v>
      </c>
      <c r="E135" s="137" t="s">
        <v>81</v>
      </c>
      <c r="F135" s="137" t="s">
        <v>315</v>
      </c>
      <c r="I135" s="130"/>
      <c r="J135" s="138">
        <f>BK135</f>
        <v>0</v>
      </c>
      <c r="L135" s="127"/>
      <c r="M135" s="132"/>
      <c r="P135" s="133">
        <f>SUM(P136:P148)</f>
        <v>0</v>
      </c>
      <c r="R135" s="133">
        <f>SUM(R136:R148)</f>
        <v>0</v>
      </c>
      <c r="T135" s="134">
        <f>SUM(T136:T148)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SUM(BK136:BK148)</f>
        <v>0</v>
      </c>
    </row>
    <row r="136" spans="2:65" s="1" customFormat="1" ht="33" customHeight="1">
      <c r="B136" s="28"/>
      <c r="C136" s="139" t="s">
        <v>81</v>
      </c>
      <c r="D136" s="139" t="s">
        <v>316</v>
      </c>
      <c r="E136" s="140" t="s">
        <v>4665</v>
      </c>
      <c r="F136" s="141" t="s">
        <v>4666</v>
      </c>
      <c r="G136" s="142" t="s">
        <v>340</v>
      </c>
      <c r="H136" s="143">
        <v>4</v>
      </c>
      <c r="I136" s="144"/>
      <c r="J136" s="145">
        <f t="shared" ref="J136:J148" si="0">ROUND(I136*H136,2)</f>
        <v>0</v>
      </c>
      <c r="K136" s="146"/>
      <c r="L136" s="28"/>
      <c r="M136" s="147" t="s">
        <v>1</v>
      </c>
      <c r="N136" s="148" t="s">
        <v>40</v>
      </c>
      <c r="P136" s="149">
        <f t="shared" ref="P136:P148" si="1">O136*H136</f>
        <v>0</v>
      </c>
      <c r="Q136" s="149">
        <v>0</v>
      </c>
      <c r="R136" s="149">
        <f t="shared" ref="R136:R148" si="2">Q136*H136</f>
        <v>0</v>
      </c>
      <c r="S136" s="149">
        <v>0</v>
      </c>
      <c r="T136" s="150">
        <f t="shared" ref="T136:T148" si="3"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ref="BE136:BE148" si="4">IF(N136="základná",J136,0)</f>
        <v>0</v>
      </c>
      <c r="BF136" s="152">
        <f t="shared" ref="BF136:BF148" si="5">IF(N136="znížená",J136,0)</f>
        <v>0</v>
      </c>
      <c r="BG136" s="152">
        <f t="shared" ref="BG136:BG148" si="6">IF(N136="zákl. prenesená",J136,0)</f>
        <v>0</v>
      </c>
      <c r="BH136" s="152">
        <f t="shared" ref="BH136:BH148" si="7">IF(N136="zníž. prenesená",J136,0)</f>
        <v>0</v>
      </c>
      <c r="BI136" s="152">
        <f t="shared" ref="BI136:BI148" si="8">IF(N136="nulová",J136,0)</f>
        <v>0</v>
      </c>
      <c r="BJ136" s="13" t="s">
        <v>86</v>
      </c>
      <c r="BK136" s="152">
        <f t="shared" ref="BK136:BK148" si="9">ROUND(I136*H136,2)</f>
        <v>0</v>
      </c>
      <c r="BL136" s="13" t="s">
        <v>95</v>
      </c>
      <c r="BM136" s="151" t="s">
        <v>4667</v>
      </c>
    </row>
    <row r="137" spans="2:65" s="1" customFormat="1" ht="33" customHeight="1">
      <c r="B137" s="28"/>
      <c r="C137" s="139" t="s">
        <v>86</v>
      </c>
      <c r="D137" s="139" t="s">
        <v>316</v>
      </c>
      <c r="E137" s="140" t="s">
        <v>4668</v>
      </c>
      <c r="F137" s="141" t="s">
        <v>4669</v>
      </c>
      <c r="G137" s="142" t="s">
        <v>340</v>
      </c>
      <c r="H137" s="143">
        <v>4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4670</v>
      </c>
    </row>
    <row r="138" spans="2:65" s="1" customFormat="1" ht="33" customHeight="1">
      <c r="B138" s="28"/>
      <c r="C138" s="139" t="s">
        <v>90</v>
      </c>
      <c r="D138" s="139" t="s">
        <v>316</v>
      </c>
      <c r="E138" s="140" t="s">
        <v>4671</v>
      </c>
      <c r="F138" s="141" t="s">
        <v>4672</v>
      </c>
      <c r="G138" s="142" t="s">
        <v>340</v>
      </c>
      <c r="H138" s="143">
        <v>4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4673</v>
      </c>
    </row>
    <row r="139" spans="2:65" s="1" customFormat="1" ht="16.5" customHeight="1">
      <c r="B139" s="28"/>
      <c r="C139" s="139" t="s">
        <v>95</v>
      </c>
      <c r="D139" s="139" t="s">
        <v>316</v>
      </c>
      <c r="E139" s="140" t="s">
        <v>4674</v>
      </c>
      <c r="F139" s="141" t="s">
        <v>4675</v>
      </c>
      <c r="G139" s="142" t="s">
        <v>319</v>
      </c>
      <c r="H139" s="143">
        <v>31.68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4676</v>
      </c>
    </row>
    <row r="140" spans="2:65" s="1" customFormat="1" ht="37.9" customHeight="1">
      <c r="B140" s="28"/>
      <c r="C140" s="139" t="s">
        <v>330</v>
      </c>
      <c r="D140" s="139" t="s">
        <v>316</v>
      </c>
      <c r="E140" s="140" t="s">
        <v>4677</v>
      </c>
      <c r="F140" s="141" t="s">
        <v>4678</v>
      </c>
      <c r="G140" s="142" t="s">
        <v>319</v>
      </c>
      <c r="H140" s="143">
        <v>31.68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4679</v>
      </c>
    </row>
    <row r="141" spans="2:65" s="1" customFormat="1" ht="33" customHeight="1">
      <c r="B141" s="28"/>
      <c r="C141" s="139" t="s">
        <v>337</v>
      </c>
      <c r="D141" s="139" t="s">
        <v>316</v>
      </c>
      <c r="E141" s="140" t="s">
        <v>4680</v>
      </c>
      <c r="F141" s="141" t="s">
        <v>4681</v>
      </c>
      <c r="G141" s="142" t="s">
        <v>376</v>
      </c>
      <c r="H141" s="143">
        <v>6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4682</v>
      </c>
    </row>
    <row r="142" spans="2:65" s="1" customFormat="1" ht="33" customHeight="1">
      <c r="B142" s="28"/>
      <c r="C142" s="139" t="s">
        <v>342</v>
      </c>
      <c r="D142" s="139" t="s">
        <v>316</v>
      </c>
      <c r="E142" s="140" t="s">
        <v>321</v>
      </c>
      <c r="F142" s="141" t="s">
        <v>322</v>
      </c>
      <c r="G142" s="142" t="s">
        <v>319</v>
      </c>
      <c r="H142" s="143">
        <v>10.56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4683</v>
      </c>
    </row>
    <row r="143" spans="2:65" s="1" customFormat="1" ht="37.9" customHeight="1">
      <c r="B143" s="28"/>
      <c r="C143" s="139" t="s">
        <v>346</v>
      </c>
      <c r="D143" s="139" t="s">
        <v>316</v>
      </c>
      <c r="E143" s="140" t="s">
        <v>324</v>
      </c>
      <c r="F143" s="141" t="s">
        <v>325</v>
      </c>
      <c r="G143" s="142" t="s">
        <v>319</v>
      </c>
      <c r="H143" s="143">
        <v>84.48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4684</v>
      </c>
    </row>
    <row r="144" spans="2:65" s="1" customFormat="1" ht="16.5" customHeight="1">
      <c r="B144" s="28"/>
      <c r="C144" s="139" t="s">
        <v>335</v>
      </c>
      <c r="D144" s="139" t="s">
        <v>316</v>
      </c>
      <c r="E144" s="140" t="s">
        <v>327</v>
      </c>
      <c r="F144" s="141" t="s">
        <v>328</v>
      </c>
      <c r="G144" s="142" t="s">
        <v>319</v>
      </c>
      <c r="H144" s="143">
        <v>10.56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4685</v>
      </c>
    </row>
    <row r="145" spans="2:65" s="1" customFormat="1" ht="24.2" customHeight="1">
      <c r="B145" s="28"/>
      <c r="C145" s="139" t="s">
        <v>353</v>
      </c>
      <c r="D145" s="139" t="s">
        <v>316</v>
      </c>
      <c r="E145" s="140" t="s">
        <v>331</v>
      </c>
      <c r="F145" s="141" t="s">
        <v>332</v>
      </c>
      <c r="G145" s="142" t="s">
        <v>333</v>
      </c>
      <c r="H145" s="143">
        <v>19.007999999999999</v>
      </c>
      <c r="I145" s="144"/>
      <c r="J145" s="145">
        <f t="shared" si="0"/>
        <v>0</v>
      </c>
      <c r="K145" s="146"/>
      <c r="L145" s="28"/>
      <c r="M145" s="147" t="s">
        <v>1</v>
      </c>
      <c r="N145" s="148" t="s">
        <v>40</v>
      </c>
      <c r="P145" s="149">
        <f t="shared" si="1"/>
        <v>0</v>
      </c>
      <c r="Q145" s="149">
        <v>0</v>
      </c>
      <c r="R145" s="149">
        <f t="shared" si="2"/>
        <v>0</v>
      </c>
      <c r="S145" s="149">
        <v>0</v>
      </c>
      <c r="T145" s="150">
        <f t="shared" si="3"/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 t="shared" si="4"/>
        <v>0</v>
      </c>
      <c r="BF145" s="152">
        <f t="shared" si="5"/>
        <v>0</v>
      </c>
      <c r="BG145" s="152">
        <f t="shared" si="6"/>
        <v>0</v>
      </c>
      <c r="BH145" s="152">
        <f t="shared" si="7"/>
        <v>0</v>
      </c>
      <c r="BI145" s="152">
        <f t="shared" si="8"/>
        <v>0</v>
      </c>
      <c r="BJ145" s="13" t="s">
        <v>86</v>
      </c>
      <c r="BK145" s="152">
        <f t="shared" si="9"/>
        <v>0</v>
      </c>
      <c r="BL145" s="13" t="s">
        <v>95</v>
      </c>
      <c r="BM145" s="151" t="s">
        <v>4686</v>
      </c>
    </row>
    <row r="146" spans="2:65" s="1" customFormat="1" ht="24.2" customHeight="1">
      <c r="B146" s="28"/>
      <c r="C146" s="139" t="s">
        <v>357</v>
      </c>
      <c r="D146" s="139" t="s">
        <v>316</v>
      </c>
      <c r="E146" s="140" t="s">
        <v>3974</v>
      </c>
      <c r="F146" s="141" t="s">
        <v>1227</v>
      </c>
      <c r="G146" s="142" t="s">
        <v>319</v>
      </c>
      <c r="H146" s="143">
        <v>21.12</v>
      </c>
      <c r="I146" s="144"/>
      <c r="J146" s="145">
        <f t="shared" si="0"/>
        <v>0</v>
      </c>
      <c r="K146" s="146"/>
      <c r="L146" s="28"/>
      <c r="M146" s="147" t="s">
        <v>1</v>
      </c>
      <c r="N146" s="148" t="s">
        <v>40</v>
      </c>
      <c r="P146" s="149">
        <f t="shared" si="1"/>
        <v>0</v>
      </c>
      <c r="Q146" s="149">
        <v>0</v>
      </c>
      <c r="R146" s="149">
        <f t="shared" si="2"/>
        <v>0</v>
      </c>
      <c r="S146" s="149">
        <v>0</v>
      </c>
      <c r="T146" s="150">
        <f t="shared" si="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4"/>
        <v>0</v>
      </c>
      <c r="BF146" s="152">
        <f t="shared" si="5"/>
        <v>0</v>
      </c>
      <c r="BG146" s="152">
        <f t="shared" si="6"/>
        <v>0</v>
      </c>
      <c r="BH146" s="152">
        <f t="shared" si="7"/>
        <v>0</v>
      </c>
      <c r="BI146" s="152">
        <f t="shared" si="8"/>
        <v>0</v>
      </c>
      <c r="BJ146" s="13" t="s">
        <v>86</v>
      </c>
      <c r="BK146" s="152">
        <f t="shared" si="9"/>
        <v>0</v>
      </c>
      <c r="BL146" s="13" t="s">
        <v>95</v>
      </c>
      <c r="BM146" s="151" t="s">
        <v>4687</v>
      </c>
    </row>
    <row r="147" spans="2:65" s="1" customFormat="1" ht="24.2" customHeight="1">
      <c r="B147" s="28"/>
      <c r="C147" s="139" t="s">
        <v>361</v>
      </c>
      <c r="D147" s="139" t="s">
        <v>316</v>
      </c>
      <c r="E147" s="140" t="s">
        <v>3976</v>
      </c>
      <c r="F147" s="141" t="s">
        <v>3977</v>
      </c>
      <c r="G147" s="142" t="s">
        <v>319</v>
      </c>
      <c r="H147" s="143">
        <v>7.92</v>
      </c>
      <c r="I147" s="144"/>
      <c r="J147" s="145">
        <f t="shared" si="0"/>
        <v>0</v>
      </c>
      <c r="K147" s="146"/>
      <c r="L147" s="28"/>
      <c r="M147" s="147" t="s">
        <v>1</v>
      </c>
      <c r="N147" s="148" t="s">
        <v>40</v>
      </c>
      <c r="P147" s="149">
        <f t="shared" si="1"/>
        <v>0</v>
      </c>
      <c r="Q147" s="149">
        <v>0</v>
      </c>
      <c r="R147" s="149">
        <f t="shared" si="2"/>
        <v>0</v>
      </c>
      <c r="S147" s="149">
        <v>0</v>
      </c>
      <c r="T147" s="150">
        <f t="shared" si="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4"/>
        <v>0</v>
      </c>
      <c r="BF147" s="152">
        <f t="shared" si="5"/>
        <v>0</v>
      </c>
      <c r="BG147" s="152">
        <f t="shared" si="6"/>
        <v>0</v>
      </c>
      <c r="BH147" s="152">
        <f t="shared" si="7"/>
        <v>0</v>
      </c>
      <c r="BI147" s="152">
        <f t="shared" si="8"/>
        <v>0</v>
      </c>
      <c r="BJ147" s="13" t="s">
        <v>86</v>
      </c>
      <c r="BK147" s="152">
        <f t="shared" si="9"/>
        <v>0</v>
      </c>
      <c r="BL147" s="13" t="s">
        <v>95</v>
      </c>
      <c r="BM147" s="151" t="s">
        <v>4688</v>
      </c>
    </row>
    <row r="148" spans="2:65" s="1" customFormat="1" ht="16.5" customHeight="1">
      <c r="B148" s="28"/>
      <c r="C148" s="158" t="s">
        <v>365</v>
      </c>
      <c r="D148" s="158" t="s">
        <v>644</v>
      </c>
      <c r="E148" s="159" t="s">
        <v>3979</v>
      </c>
      <c r="F148" s="160" t="s">
        <v>3980</v>
      </c>
      <c r="G148" s="161" t="s">
        <v>333</v>
      </c>
      <c r="H148" s="162">
        <v>11.88</v>
      </c>
      <c r="I148" s="163"/>
      <c r="J148" s="164">
        <f t="shared" si="0"/>
        <v>0</v>
      </c>
      <c r="K148" s="165"/>
      <c r="L148" s="166"/>
      <c r="M148" s="167" t="s">
        <v>1</v>
      </c>
      <c r="N148" s="168" t="s">
        <v>40</v>
      </c>
      <c r="P148" s="149">
        <f t="shared" si="1"/>
        <v>0</v>
      </c>
      <c r="Q148" s="149">
        <v>0</v>
      </c>
      <c r="R148" s="149">
        <f t="shared" si="2"/>
        <v>0</v>
      </c>
      <c r="S148" s="149">
        <v>0</v>
      </c>
      <c r="T148" s="150">
        <f t="shared" si="3"/>
        <v>0</v>
      </c>
      <c r="AR148" s="151" t="s">
        <v>346</v>
      </c>
      <c r="AT148" s="151" t="s">
        <v>644</v>
      </c>
      <c r="AU148" s="151" t="s">
        <v>86</v>
      </c>
      <c r="AY148" s="13" t="s">
        <v>314</v>
      </c>
      <c r="BE148" s="152">
        <f t="shared" si="4"/>
        <v>0</v>
      </c>
      <c r="BF148" s="152">
        <f t="shared" si="5"/>
        <v>0</v>
      </c>
      <c r="BG148" s="152">
        <f t="shared" si="6"/>
        <v>0</v>
      </c>
      <c r="BH148" s="152">
        <f t="shared" si="7"/>
        <v>0</v>
      </c>
      <c r="BI148" s="152">
        <f t="shared" si="8"/>
        <v>0</v>
      </c>
      <c r="BJ148" s="13" t="s">
        <v>86</v>
      </c>
      <c r="BK148" s="152">
        <f t="shared" si="9"/>
        <v>0</v>
      </c>
      <c r="BL148" s="13" t="s">
        <v>95</v>
      </c>
      <c r="BM148" s="151" t="s">
        <v>4689</v>
      </c>
    </row>
    <row r="149" spans="2:65" s="11" customFormat="1" ht="22.9" customHeight="1">
      <c r="B149" s="127"/>
      <c r="D149" s="128" t="s">
        <v>73</v>
      </c>
      <c r="E149" s="137" t="s">
        <v>95</v>
      </c>
      <c r="F149" s="137" t="s">
        <v>707</v>
      </c>
      <c r="I149" s="130"/>
      <c r="J149" s="138">
        <f>BK149</f>
        <v>0</v>
      </c>
      <c r="L149" s="127"/>
      <c r="M149" s="132"/>
      <c r="P149" s="133">
        <f>P150</f>
        <v>0</v>
      </c>
      <c r="R149" s="133">
        <f>R150</f>
        <v>0</v>
      </c>
      <c r="T149" s="134">
        <f>T150</f>
        <v>0</v>
      </c>
      <c r="AR149" s="128" t="s">
        <v>81</v>
      </c>
      <c r="AT149" s="135" t="s">
        <v>73</v>
      </c>
      <c r="AU149" s="135" t="s">
        <v>81</v>
      </c>
      <c r="AY149" s="128" t="s">
        <v>314</v>
      </c>
      <c r="BK149" s="136">
        <f>BK150</f>
        <v>0</v>
      </c>
    </row>
    <row r="150" spans="2:65" s="1" customFormat="1" ht="24.2" customHeight="1">
      <c r="B150" s="28"/>
      <c r="C150" s="139" t="s">
        <v>369</v>
      </c>
      <c r="D150" s="139" t="s">
        <v>316</v>
      </c>
      <c r="E150" s="140" t="s">
        <v>3982</v>
      </c>
      <c r="F150" s="141" t="s">
        <v>3983</v>
      </c>
      <c r="G150" s="142" t="s">
        <v>319</v>
      </c>
      <c r="H150" s="143">
        <v>2.64</v>
      </c>
      <c r="I150" s="144"/>
      <c r="J150" s="145">
        <f>ROUND(I150*H150,2)</f>
        <v>0</v>
      </c>
      <c r="K150" s="146"/>
      <c r="L150" s="28"/>
      <c r="M150" s="147" t="s">
        <v>1</v>
      </c>
      <c r="N150" s="148" t="s">
        <v>40</v>
      </c>
      <c r="P150" s="149">
        <f>O150*H150</f>
        <v>0</v>
      </c>
      <c r="Q150" s="149">
        <v>0</v>
      </c>
      <c r="R150" s="149">
        <f>Q150*H150</f>
        <v>0</v>
      </c>
      <c r="S150" s="149">
        <v>0</v>
      </c>
      <c r="T150" s="150">
        <f>S150*H150</f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95</v>
      </c>
      <c r="BM150" s="151" t="s">
        <v>4690</v>
      </c>
    </row>
    <row r="151" spans="2:65" s="11" customFormat="1" ht="22.9" customHeight="1">
      <c r="B151" s="127"/>
      <c r="D151" s="128" t="s">
        <v>73</v>
      </c>
      <c r="E151" s="137" t="s">
        <v>346</v>
      </c>
      <c r="F151" s="137" t="s">
        <v>1285</v>
      </c>
      <c r="I151" s="130"/>
      <c r="J151" s="138">
        <f>BK151</f>
        <v>0</v>
      </c>
      <c r="L151" s="127"/>
      <c r="M151" s="132"/>
      <c r="P151" s="133">
        <f>SUM(P152:P191)</f>
        <v>0</v>
      </c>
      <c r="R151" s="133">
        <f>SUM(R152:R191)</f>
        <v>0</v>
      </c>
      <c r="T151" s="134">
        <f>SUM(T152:T191)</f>
        <v>0</v>
      </c>
      <c r="AR151" s="128" t="s">
        <v>81</v>
      </c>
      <c r="AT151" s="135" t="s">
        <v>73</v>
      </c>
      <c r="AU151" s="135" t="s">
        <v>81</v>
      </c>
      <c r="AY151" s="128" t="s">
        <v>314</v>
      </c>
      <c r="BK151" s="136">
        <f>SUM(BK152:BK191)</f>
        <v>0</v>
      </c>
    </row>
    <row r="152" spans="2:65" s="1" customFormat="1" ht="24.2" customHeight="1">
      <c r="B152" s="28"/>
      <c r="C152" s="139" t="s">
        <v>373</v>
      </c>
      <c r="D152" s="139" t="s">
        <v>316</v>
      </c>
      <c r="E152" s="140" t="s">
        <v>3985</v>
      </c>
      <c r="F152" s="141" t="s">
        <v>3986</v>
      </c>
      <c r="G152" s="142" t="s">
        <v>376</v>
      </c>
      <c r="H152" s="143">
        <v>9</v>
      </c>
      <c r="I152" s="144"/>
      <c r="J152" s="145">
        <f t="shared" ref="J152:J191" si="10">ROUND(I152*H152,2)</f>
        <v>0</v>
      </c>
      <c r="K152" s="146"/>
      <c r="L152" s="28"/>
      <c r="M152" s="147" t="s">
        <v>1</v>
      </c>
      <c r="N152" s="148" t="s">
        <v>40</v>
      </c>
      <c r="P152" s="149">
        <f t="shared" ref="P152:P191" si="11">O152*H152</f>
        <v>0</v>
      </c>
      <c r="Q152" s="149">
        <v>0</v>
      </c>
      <c r="R152" s="149">
        <f t="shared" ref="R152:R191" si="12">Q152*H152</f>
        <v>0</v>
      </c>
      <c r="S152" s="149">
        <v>0</v>
      </c>
      <c r="T152" s="150">
        <f t="shared" ref="T152:T191" si="13">S152*H152</f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ref="BE152:BE191" si="14">IF(N152="základná",J152,0)</f>
        <v>0</v>
      </c>
      <c r="BF152" s="152">
        <f t="shared" ref="BF152:BF191" si="15">IF(N152="znížená",J152,0)</f>
        <v>0</v>
      </c>
      <c r="BG152" s="152">
        <f t="shared" ref="BG152:BG191" si="16">IF(N152="zákl. prenesená",J152,0)</f>
        <v>0</v>
      </c>
      <c r="BH152" s="152">
        <f t="shared" ref="BH152:BH191" si="17">IF(N152="zníž. prenesená",J152,0)</f>
        <v>0</v>
      </c>
      <c r="BI152" s="152">
        <f t="shared" ref="BI152:BI191" si="18">IF(N152="nulová",J152,0)</f>
        <v>0</v>
      </c>
      <c r="BJ152" s="13" t="s">
        <v>86</v>
      </c>
      <c r="BK152" s="152">
        <f t="shared" ref="BK152:BK191" si="19">ROUND(I152*H152,2)</f>
        <v>0</v>
      </c>
      <c r="BL152" s="13" t="s">
        <v>95</v>
      </c>
      <c r="BM152" s="151" t="s">
        <v>4691</v>
      </c>
    </row>
    <row r="153" spans="2:65" s="1" customFormat="1" ht="33" customHeight="1">
      <c r="B153" s="28"/>
      <c r="C153" s="158" t="s">
        <v>378</v>
      </c>
      <c r="D153" s="158" t="s">
        <v>644</v>
      </c>
      <c r="E153" s="159" t="s">
        <v>3988</v>
      </c>
      <c r="F153" s="160" t="s">
        <v>3989</v>
      </c>
      <c r="G153" s="161" t="s">
        <v>396</v>
      </c>
      <c r="H153" s="162">
        <v>1.8</v>
      </c>
      <c r="I153" s="163"/>
      <c r="J153" s="164">
        <f t="shared" si="10"/>
        <v>0</v>
      </c>
      <c r="K153" s="165"/>
      <c r="L153" s="166"/>
      <c r="M153" s="167" t="s">
        <v>1</v>
      </c>
      <c r="N153" s="16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346</v>
      </c>
      <c r="AT153" s="151" t="s">
        <v>644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4692</v>
      </c>
    </row>
    <row r="154" spans="2:65" s="1" customFormat="1" ht="24.2" customHeight="1">
      <c r="B154" s="28"/>
      <c r="C154" s="139" t="s">
        <v>382</v>
      </c>
      <c r="D154" s="139" t="s">
        <v>316</v>
      </c>
      <c r="E154" s="140" t="s">
        <v>4693</v>
      </c>
      <c r="F154" s="141" t="s">
        <v>4694</v>
      </c>
      <c r="G154" s="142" t="s">
        <v>376</v>
      </c>
      <c r="H154" s="143">
        <v>32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4695</v>
      </c>
    </row>
    <row r="155" spans="2:65" s="1" customFormat="1" ht="33" customHeight="1">
      <c r="B155" s="28"/>
      <c r="C155" s="158" t="s">
        <v>386</v>
      </c>
      <c r="D155" s="158" t="s">
        <v>644</v>
      </c>
      <c r="E155" s="159" t="s">
        <v>4696</v>
      </c>
      <c r="F155" s="160" t="s">
        <v>4697</v>
      </c>
      <c r="G155" s="161" t="s">
        <v>396</v>
      </c>
      <c r="H155" s="162">
        <v>6</v>
      </c>
      <c r="I155" s="163"/>
      <c r="J155" s="164">
        <f t="shared" si="10"/>
        <v>0</v>
      </c>
      <c r="K155" s="165"/>
      <c r="L155" s="166"/>
      <c r="M155" s="167" t="s">
        <v>1</v>
      </c>
      <c r="N155" s="16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346</v>
      </c>
      <c r="AT155" s="151" t="s">
        <v>644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4698</v>
      </c>
    </row>
    <row r="156" spans="2:65" s="1" customFormat="1" ht="33" customHeight="1">
      <c r="B156" s="28"/>
      <c r="C156" s="158" t="s">
        <v>390</v>
      </c>
      <c r="D156" s="158" t="s">
        <v>644</v>
      </c>
      <c r="E156" s="159" t="s">
        <v>4699</v>
      </c>
      <c r="F156" s="160" t="s">
        <v>4700</v>
      </c>
      <c r="G156" s="161" t="s">
        <v>396</v>
      </c>
      <c r="H156" s="162">
        <v>1</v>
      </c>
      <c r="I156" s="163"/>
      <c r="J156" s="164">
        <f t="shared" si="10"/>
        <v>0</v>
      </c>
      <c r="K156" s="165"/>
      <c r="L156" s="166"/>
      <c r="M156" s="167" t="s">
        <v>1</v>
      </c>
      <c r="N156" s="16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346</v>
      </c>
      <c r="AT156" s="151" t="s">
        <v>644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95</v>
      </c>
      <c r="BM156" s="151" t="s">
        <v>4701</v>
      </c>
    </row>
    <row r="157" spans="2:65" s="1" customFormat="1" ht="24.2" customHeight="1">
      <c r="B157" s="28"/>
      <c r="C157" s="139" t="s">
        <v>7</v>
      </c>
      <c r="D157" s="139" t="s">
        <v>316</v>
      </c>
      <c r="E157" s="140" t="s">
        <v>4702</v>
      </c>
      <c r="F157" s="141" t="s">
        <v>4703</v>
      </c>
      <c r="G157" s="142" t="s">
        <v>376</v>
      </c>
      <c r="H157" s="143">
        <v>8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95</v>
      </c>
      <c r="BM157" s="151" t="s">
        <v>4704</v>
      </c>
    </row>
    <row r="158" spans="2:65" s="1" customFormat="1" ht="33" customHeight="1">
      <c r="B158" s="28"/>
      <c r="C158" s="158" t="s">
        <v>398</v>
      </c>
      <c r="D158" s="158" t="s">
        <v>644</v>
      </c>
      <c r="E158" s="159" t="s">
        <v>4705</v>
      </c>
      <c r="F158" s="160" t="s">
        <v>4706</v>
      </c>
      <c r="G158" s="161" t="s">
        <v>396</v>
      </c>
      <c r="H158" s="162">
        <v>2</v>
      </c>
      <c r="I158" s="163"/>
      <c r="J158" s="164">
        <f t="shared" si="10"/>
        <v>0</v>
      </c>
      <c r="K158" s="165"/>
      <c r="L158" s="166"/>
      <c r="M158" s="167" t="s">
        <v>1</v>
      </c>
      <c r="N158" s="168" t="s">
        <v>40</v>
      </c>
      <c r="P158" s="149">
        <f t="shared" si="11"/>
        <v>0</v>
      </c>
      <c r="Q158" s="149">
        <v>0</v>
      </c>
      <c r="R158" s="149">
        <f t="shared" si="12"/>
        <v>0</v>
      </c>
      <c r="S158" s="149">
        <v>0</v>
      </c>
      <c r="T158" s="150">
        <f t="shared" si="13"/>
        <v>0</v>
      </c>
      <c r="AR158" s="151" t="s">
        <v>346</v>
      </c>
      <c r="AT158" s="151" t="s">
        <v>644</v>
      </c>
      <c r="AU158" s="151" t="s">
        <v>86</v>
      </c>
      <c r="AY158" s="13" t="s">
        <v>314</v>
      </c>
      <c r="BE158" s="152">
        <f t="shared" si="14"/>
        <v>0</v>
      </c>
      <c r="BF158" s="152">
        <f t="shared" si="15"/>
        <v>0</v>
      </c>
      <c r="BG158" s="152">
        <f t="shared" si="16"/>
        <v>0</v>
      </c>
      <c r="BH158" s="152">
        <f t="shared" si="17"/>
        <v>0</v>
      </c>
      <c r="BI158" s="152">
        <f t="shared" si="18"/>
        <v>0</v>
      </c>
      <c r="BJ158" s="13" t="s">
        <v>86</v>
      </c>
      <c r="BK158" s="152">
        <f t="shared" si="19"/>
        <v>0</v>
      </c>
      <c r="BL158" s="13" t="s">
        <v>95</v>
      </c>
      <c r="BM158" s="151" t="s">
        <v>4707</v>
      </c>
    </row>
    <row r="159" spans="2:65" s="1" customFormat="1" ht="33" customHeight="1">
      <c r="B159" s="28"/>
      <c r="C159" s="158" t="s">
        <v>402</v>
      </c>
      <c r="D159" s="158" t="s">
        <v>644</v>
      </c>
      <c r="E159" s="159" t="s">
        <v>4708</v>
      </c>
      <c r="F159" s="160" t="s">
        <v>4709</v>
      </c>
      <c r="G159" s="161" t="s">
        <v>396</v>
      </c>
      <c r="H159" s="162">
        <v>2</v>
      </c>
      <c r="I159" s="163"/>
      <c r="J159" s="164">
        <f t="shared" si="10"/>
        <v>0</v>
      </c>
      <c r="K159" s="165"/>
      <c r="L159" s="166"/>
      <c r="M159" s="167" t="s">
        <v>1</v>
      </c>
      <c r="N159" s="168" t="s">
        <v>40</v>
      </c>
      <c r="P159" s="149">
        <f t="shared" si="11"/>
        <v>0</v>
      </c>
      <c r="Q159" s="149">
        <v>0</v>
      </c>
      <c r="R159" s="149">
        <f t="shared" si="12"/>
        <v>0</v>
      </c>
      <c r="S159" s="149">
        <v>0</v>
      </c>
      <c r="T159" s="150">
        <f t="shared" si="13"/>
        <v>0</v>
      </c>
      <c r="AR159" s="151" t="s">
        <v>346</v>
      </c>
      <c r="AT159" s="151" t="s">
        <v>644</v>
      </c>
      <c r="AU159" s="151" t="s">
        <v>86</v>
      </c>
      <c r="AY159" s="13" t="s">
        <v>314</v>
      </c>
      <c r="BE159" s="152">
        <f t="shared" si="14"/>
        <v>0</v>
      </c>
      <c r="BF159" s="152">
        <f t="shared" si="15"/>
        <v>0</v>
      </c>
      <c r="BG159" s="152">
        <f t="shared" si="16"/>
        <v>0</v>
      </c>
      <c r="BH159" s="152">
        <f t="shared" si="17"/>
        <v>0</v>
      </c>
      <c r="BI159" s="152">
        <f t="shared" si="18"/>
        <v>0</v>
      </c>
      <c r="BJ159" s="13" t="s">
        <v>86</v>
      </c>
      <c r="BK159" s="152">
        <f t="shared" si="19"/>
        <v>0</v>
      </c>
      <c r="BL159" s="13" t="s">
        <v>95</v>
      </c>
      <c r="BM159" s="151" t="s">
        <v>4710</v>
      </c>
    </row>
    <row r="160" spans="2:65" s="1" customFormat="1" ht="16.5" customHeight="1">
      <c r="B160" s="28"/>
      <c r="C160" s="139" t="s">
        <v>406</v>
      </c>
      <c r="D160" s="139" t="s">
        <v>316</v>
      </c>
      <c r="E160" s="140" t="s">
        <v>4711</v>
      </c>
      <c r="F160" s="141" t="s">
        <v>4712</v>
      </c>
      <c r="G160" s="142" t="s">
        <v>396</v>
      </c>
      <c r="H160" s="143">
        <v>3</v>
      </c>
      <c r="I160" s="144"/>
      <c r="J160" s="145">
        <f t="shared" si="10"/>
        <v>0</v>
      </c>
      <c r="K160" s="146"/>
      <c r="L160" s="28"/>
      <c r="M160" s="147" t="s">
        <v>1</v>
      </c>
      <c r="N160" s="148" t="s">
        <v>40</v>
      </c>
      <c r="P160" s="149">
        <f t="shared" si="11"/>
        <v>0</v>
      </c>
      <c r="Q160" s="149">
        <v>0</v>
      </c>
      <c r="R160" s="149">
        <f t="shared" si="12"/>
        <v>0</v>
      </c>
      <c r="S160" s="149">
        <v>0</v>
      </c>
      <c r="T160" s="150">
        <f t="shared" si="13"/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14"/>
        <v>0</v>
      </c>
      <c r="BF160" s="152">
        <f t="shared" si="15"/>
        <v>0</v>
      </c>
      <c r="BG160" s="152">
        <f t="shared" si="16"/>
        <v>0</v>
      </c>
      <c r="BH160" s="152">
        <f t="shared" si="17"/>
        <v>0</v>
      </c>
      <c r="BI160" s="152">
        <f t="shared" si="18"/>
        <v>0</v>
      </c>
      <c r="BJ160" s="13" t="s">
        <v>86</v>
      </c>
      <c r="BK160" s="152">
        <f t="shared" si="19"/>
        <v>0</v>
      </c>
      <c r="BL160" s="13" t="s">
        <v>95</v>
      </c>
      <c r="BM160" s="151" t="s">
        <v>4713</v>
      </c>
    </row>
    <row r="161" spans="2:65" s="1" customFormat="1" ht="24.2" customHeight="1">
      <c r="B161" s="28"/>
      <c r="C161" s="158" t="s">
        <v>410</v>
      </c>
      <c r="D161" s="158" t="s">
        <v>644</v>
      </c>
      <c r="E161" s="159" t="s">
        <v>4714</v>
      </c>
      <c r="F161" s="160" t="s">
        <v>4715</v>
      </c>
      <c r="G161" s="161" t="s">
        <v>396</v>
      </c>
      <c r="H161" s="162">
        <v>3</v>
      </c>
      <c r="I161" s="163"/>
      <c r="J161" s="164">
        <f t="shared" si="10"/>
        <v>0</v>
      </c>
      <c r="K161" s="165"/>
      <c r="L161" s="166"/>
      <c r="M161" s="167" t="s">
        <v>1</v>
      </c>
      <c r="N161" s="168" t="s">
        <v>40</v>
      </c>
      <c r="P161" s="149">
        <f t="shared" si="11"/>
        <v>0</v>
      </c>
      <c r="Q161" s="149">
        <v>0</v>
      </c>
      <c r="R161" s="149">
        <f t="shared" si="12"/>
        <v>0</v>
      </c>
      <c r="S161" s="149">
        <v>0</v>
      </c>
      <c r="T161" s="150">
        <f t="shared" si="13"/>
        <v>0</v>
      </c>
      <c r="AR161" s="151" t="s">
        <v>346</v>
      </c>
      <c r="AT161" s="151" t="s">
        <v>644</v>
      </c>
      <c r="AU161" s="151" t="s">
        <v>86</v>
      </c>
      <c r="AY161" s="13" t="s">
        <v>314</v>
      </c>
      <c r="BE161" s="152">
        <f t="shared" si="14"/>
        <v>0</v>
      </c>
      <c r="BF161" s="152">
        <f t="shared" si="15"/>
        <v>0</v>
      </c>
      <c r="BG161" s="152">
        <f t="shared" si="16"/>
        <v>0</v>
      </c>
      <c r="BH161" s="152">
        <f t="shared" si="17"/>
        <v>0</v>
      </c>
      <c r="BI161" s="152">
        <f t="shared" si="18"/>
        <v>0</v>
      </c>
      <c r="BJ161" s="13" t="s">
        <v>86</v>
      </c>
      <c r="BK161" s="152">
        <f t="shared" si="19"/>
        <v>0</v>
      </c>
      <c r="BL161" s="13" t="s">
        <v>95</v>
      </c>
      <c r="BM161" s="151" t="s">
        <v>4716</v>
      </c>
    </row>
    <row r="162" spans="2:65" s="1" customFormat="1" ht="16.5" customHeight="1">
      <c r="B162" s="28"/>
      <c r="C162" s="139" t="s">
        <v>414</v>
      </c>
      <c r="D162" s="139" t="s">
        <v>316</v>
      </c>
      <c r="E162" s="140" t="s">
        <v>4717</v>
      </c>
      <c r="F162" s="141" t="s">
        <v>4718</v>
      </c>
      <c r="G162" s="142" t="s">
        <v>396</v>
      </c>
      <c r="H162" s="143">
        <v>1</v>
      </c>
      <c r="I162" s="144"/>
      <c r="J162" s="145">
        <f t="shared" si="10"/>
        <v>0</v>
      </c>
      <c r="K162" s="146"/>
      <c r="L162" s="28"/>
      <c r="M162" s="147" t="s">
        <v>1</v>
      </c>
      <c r="N162" s="148" t="s">
        <v>40</v>
      </c>
      <c r="P162" s="149">
        <f t="shared" si="11"/>
        <v>0</v>
      </c>
      <c r="Q162" s="149">
        <v>0</v>
      </c>
      <c r="R162" s="149">
        <f t="shared" si="12"/>
        <v>0</v>
      </c>
      <c r="S162" s="149">
        <v>0</v>
      </c>
      <c r="T162" s="150">
        <f t="shared" si="13"/>
        <v>0</v>
      </c>
      <c r="AR162" s="151" t="s">
        <v>95</v>
      </c>
      <c r="AT162" s="151" t="s">
        <v>316</v>
      </c>
      <c r="AU162" s="151" t="s">
        <v>86</v>
      </c>
      <c r="AY162" s="13" t="s">
        <v>314</v>
      </c>
      <c r="BE162" s="152">
        <f t="shared" si="14"/>
        <v>0</v>
      </c>
      <c r="BF162" s="152">
        <f t="shared" si="15"/>
        <v>0</v>
      </c>
      <c r="BG162" s="152">
        <f t="shared" si="16"/>
        <v>0</v>
      </c>
      <c r="BH162" s="152">
        <f t="shared" si="17"/>
        <v>0</v>
      </c>
      <c r="BI162" s="152">
        <f t="shared" si="18"/>
        <v>0</v>
      </c>
      <c r="BJ162" s="13" t="s">
        <v>86</v>
      </c>
      <c r="BK162" s="152">
        <f t="shared" si="19"/>
        <v>0</v>
      </c>
      <c r="BL162" s="13" t="s">
        <v>95</v>
      </c>
      <c r="BM162" s="151" t="s">
        <v>4719</v>
      </c>
    </row>
    <row r="163" spans="2:65" s="1" customFormat="1" ht="24.2" customHeight="1">
      <c r="B163" s="28"/>
      <c r="C163" s="158" t="s">
        <v>418</v>
      </c>
      <c r="D163" s="158" t="s">
        <v>644</v>
      </c>
      <c r="E163" s="159" t="s">
        <v>4720</v>
      </c>
      <c r="F163" s="160" t="s">
        <v>4721</v>
      </c>
      <c r="G163" s="161" t="s">
        <v>396</v>
      </c>
      <c r="H163" s="162">
        <v>1</v>
      </c>
      <c r="I163" s="163"/>
      <c r="J163" s="164">
        <f t="shared" si="10"/>
        <v>0</v>
      </c>
      <c r="K163" s="165"/>
      <c r="L163" s="166"/>
      <c r="M163" s="167" t="s">
        <v>1</v>
      </c>
      <c r="N163" s="168" t="s">
        <v>40</v>
      </c>
      <c r="P163" s="149">
        <f t="shared" si="11"/>
        <v>0</v>
      </c>
      <c r="Q163" s="149">
        <v>0</v>
      </c>
      <c r="R163" s="149">
        <f t="shared" si="12"/>
        <v>0</v>
      </c>
      <c r="S163" s="149">
        <v>0</v>
      </c>
      <c r="T163" s="150">
        <f t="shared" si="13"/>
        <v>0</v>
      </c>
      <c r="AR163" s="151" t="s">
        <v>346</v>
      </c>
      <c r="AT163" s="151" t="s">
        <v>644</v>
      </c>
      <c r="AU163" s="151" t="s">
        <v>86</v>
      </c>
      <c r="AY163" s="13" t="s">
        <v>314</v>
      </c>
      <c r="BE163" s="152">
        <f t="shared" si="14"/>
        <v>0</v>
      </c>
      <c r="BF163" s="152">
        <f t="shared" si="15"/>
        <v>0</v>
      </c>
      <c r="BG163" s="152">
        <f t="shared" si="16"/>
        <v>0</v>
      </c>
      <c r="BH163" s="152">
        <f t="shared" si="17"/>
        <v>0</v>
      </c>
      <c r="BI163" s="152">
        <f t="shared" si="18"/>
        <v>0</v>
      </c>
      <c r="BJ163" s="13" t="s">
        <v>86</v>
      </c>
      <c r="BK163" s="152">
        <f t="shared" si="19"/>
        <v>0</v>
      </c>
      <c r="BL163" s="13" t="s">
        <v>95</v>
      </c>
      <c r="BM163" s="151" t="s">
        <v>4722</v>
      </c>
    </row>
    <row r="164" spans="2:65" s="1" customFormat="1" ht="16.5" customHeight="1">
      <c r="B164" s="28"/>
      <c r="C164" s="139" t="s">
        <v>422</v>
      </c>
      <c r="D164" s="139" t="s">
        <v>316</v>
      </c>
      <c r="E164" s="140" t="s">
        <v>3994</v>
      </c>
      <c r="F164" s="141" t="s">
        <v>3995</v>
      </c>
      <c r="G164" s="142" t="s">
        <v>396</v>
      </c>
      <c r="H164" s="143">
        <v>13</v>
      </c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0</v>
      </c>
      <c r="R164" s="149">
        <f t="shared" si="12"/>
        <v>0</v>
      </c>
      <c r="S164" s="149">
        <v>0</v>
      </c>
      <c r="T164" s="150">
        <f t="shared" si="13"/>
        <v>0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95</v>
      </c>
      <c r="BM164" s="151" t="s">
        <v>4723</v>
      </c>
    </row>
    <row r="165" spans="2:65" s="1" customFormat="1" ht="24.2" customHeight="1">
      <c r="B165" s="28"/>
      <c r="C165" s="158" t="s">
        <v>426</v>
      </c>
      <c r="D165" s="158" t="s">
        <v>644</v>
      </c>
      <c r="E165" s="159" t="s">
        <v>3997</v>
      </c>
      <c r="F165" s="160" t="s">
        <v>4724</v>
      </c>
      <c r="G165" s="161" t="s">
        <v>396</v>
      </c>
      <c r="H165" s="162">
        <v>13</v>
      </c>
      <c r="I165" s="163"/>
      <c r="J165" s="164">
        <f t="shared" si="10"/>
        <v>0</v>
      </c>
      <c r="K165" s="165"/>
      <c r="L165" s="166"/>
      <c r="M165" s="167" t="s">
        <v>1</v>
      </c>
      <c r="N165" s="16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346</v>
      </c>
      <c r="AT165" s="151" t="s">
        <v>644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95</v>
      </c>
      <c r="BM165" s="151" t="s">
        <v>4725</v>
      </c>
    </row>
    <row r="166" spans="2:65" s="1" customFormat="1" ht="16.5" customHeight="1">
      <c r="B166" s="28"/>
      <c r="C166" s="139" t="s">
        <v>430</v>
      </c>
      <c r="D166" s="139" t="s">
        <v>316</v>
      </c>
      <c r="E166" s="140" t="s">
        <v>4000</v>
      </c>
      <c r="F166" s="141" t="s">
        <v>4001</v>
      </c>
      <c r="G166" s="142" t="s">
        <v>396</v>
      </c>
      <c r="H166" s="143">
        <v>6</v>
      </c>
      <c r="I166" s="144"/>
      <c r="J166" s="145">
        <f t="shared" si="10"/>
        <v>0</v>
      </c>
      <c r="K166" s="146"/>
      <c r="L166" s="28"/>
      <c r="M166" s="147" t="s">
        <v>1</v>
      </c>
      <c r="N166" s="148" t="s">
        <v>40</v>
      </c>
      <c r="P166" s="149">
        <f t="shared" si="11"/>
        <v>0</v>
      </c>
      <c r="Q166" s="149">
        <v>0</v>
      </c>
      <c r="R166" s="149">
        <f t="shared" si="12"/>
        <v>0</v>
      </c>
      <c r="S166" s="149">
        <v>0</v>
      </c>
      <c r="T166" s="150">
        <f t="shared" si="13"/>
        <v>0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95</v>
      </c>
      <c r="BM166" s="151" t="s">
        <v>4726</v>
      </c>
    </row>
    <row r="167" spans="2:65" s="1" customFormat="1" ht="24.2" customHeight="1">
      <c r="B167" s="28"/>
      <c r="C167" s="158" t="s">
        <v>434</v>
      </c>
      <c r="D167" s="158" t="s">
        <v>644</v>
      </c>
      <c r="E167" s="159" t="s">
        <v>4003</v>
      </c>
      <c r="F167" s="160" t="s">
        <v>4727</v>
      </c>
      <c r="G167" s="161" t="s">
        <v>396</v>
      </c>
      <c r="H167" s="162">
        <v>6</v>
      </c>
      <c r="I167" s="163"/>
      <c r="J167" s="164">
        <f t="shared" si="10"/>
        <v>0</v>
      </c>
      <c r="K167" s="165"/>
      <c r="L167" s="166"/>
      <c r="M167" s="167" t="s">
        <v>1</v>
      </c>
      <c r="N167" s="168" t="s">
        <v>40</v>
      </c>
      <c r="P167" s="149">
        <f t="shared" si="11"/>
        <v>0</v>
      </c>
      <c r="Q167" s="149">
        <v>0</v>
      </c>
      <c r="R167" s="149">
        <f t="shared" si="12"/>
        <v>0</v>
      </c>
      <c r="S167" s="149">
        <v>0</v>
      </c>
      <c r="T167" s="150">
        <f t="shared" si="13"/>
        <v>0</v>
      </c>
      <c r="AR167" s="151" t="s">
        <v>346</v>
      </c>
      <c r="AT167" s="151" t="s">
        <v>644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95</v>
      </c>
      <c r="BM167" s="151" t="s">
        <v>4728</v>
      </c>
    </row>
    <row r="168" spans="2:65" s="1" customFormat="1" ht="16.5" customHeight="1">
      <c r="B168" s="28"/>
      <c r="C168" s="139" t="s">
        <v>438</v>
      </c>
      <c r="D168" s="139" t="s">
        <v>316</v>
      </c>
      <c r="E168" s="140" t="s">
        <v>4729</v>
      </c>
      <c r="F168" s="141" t="s">
        <v>4730</v>
      </c>
      <c r="G168" s="142" t="s">
        <v>376</v>
      </c>
      <c r="H168" s="143">
        <v>1</v>
      </c>
      <c r="I168" s="144"/>
      <c r="J168" s="145">
        <f t="shared" si="10"/>
        <v>0</v>
      </c>
      <c r="K168" s="146"/>
      <c r="L168" s="28"/>
      <c r="M168" s="147" t="s">
        <v>1</v>
      </c>
      <c r="N168" s="148" t="s">
        <v>40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95</v>
      </c>
      <c r="BM168" s="151" t="s">
        <v>4731</v>
      </c>
    </row>
    <row r="169" spans="2:65" s="1" customFormat="1" ht="16.5" customHeight="1">
      <c r="B169" s="28"/>
      <c r="C169" s="158" t="s">
        <v>442</v>
      </c>
      <c r="D169" s="158" t="s">
        <v>644</v>
      </c>
      <c r="E169" s="159" t="s">
        <v>4732</v>
      </c>
      <c r="F169" s="160" t="s">
        <v>4733</v>
      </c>
      <c r="G169" s="161" t="s">
        <v>396</v>
      </c>
      <c r="H169" s="162">
        <v>1</v>
      </c>
      <c r="I169" s="163"/>
      <c r="J169" s="164">
        <f t="shared" si="10"/>
        <v>0</v>
      </c>
      <c r="K169" s="165"/>
      <c r="L169" s="166"/>
      <c r="M169" s="167" t="s">
        <v>1</v>
      </c>
      <c r="N169" s="168" t="s">
        <v>40</v>
      </c>
      <c r="P169" s="149">
        <f t="shared" si="11"/>
        <v>0</v>
      </c>
      <c r="Q169" s="149">
        <v>0</v>
      </c>
      <c r="R169" s="149">
        <f t="shared" si="12"/>
        <v>0</v>
      </c>
      <c r="S169" s="149">
        <v>0</v>
      </c>
      <c r="T169" s="150">
        <f t="shared" si="13"/>
        <v>0</v>
      </c>
      <c r="AR169" s="151" t="s">
        <v>346</v>
      </c>
      <c r="AT169" s="151" t="s">
        <v>644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95</v>
      </c>
      <c r="BM169" s="151" t="s">
        <v>4734</v>
      </c>
    </row>
    <row r="170" spans="2:65" s="1" customFormat="1" ht="16.5" customHeight="1">
      <c r="B170" s="28"/>
      <c r="C170" s="139" t="s">
        <v>446</v>
      </c>
      <c r="D170" s="139" t="s">
        <v>316</v>
      </c>
      <c r="E170" s="140" t="s">
        <v>4735</v>
      </c>
      <c r="F170" s="141" t="s">
        <v>4736</v>
      </c>
      <c r="G170" s="142" t="s">
        <v>396</v>
      </c>
      <c r="H170" s="143">
        <v>6</v>
      </c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0</v>
      </c>
      <c r="R170" s="149">
        <f t="shared" si="12"/>
        <v>0</v>
      </c>
      <c r="S170" s="149">
        <v>0</v>
      </c>
      <c r="T170" s="150">
        <f t="shared" si="13"/>
        <v>0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95</v>
      </c>
      <c r="BM170" s="151" t="s">
        <v>4737</v>
      </c>
    </row>
    <row r="171" spans="2:65" s="1" customFormat="1" ht="24.2" customHeight="1">
      <c r="B171" s="28"/>
      <c r="C171" s="158" t="s">
        <v>450</v>
      </c>
      <c r="D171" s="158" t="s">
        <v>644</v>
      </c>
      <c r="E171" s="159" t="s">
        <v>4738</v>
      </c>
      <c r="F171" s="160" t="s">
        <v>4739</v>
      </c>
      <c r="G171" s="161" t="s">
        <v>396</v>
      </c>
      <c r="H171" s="162">
        <v>6</v>
      </c>
      <c r="I171" s="163"/>
      <c r="J171" s="164">
        <f t="shared" si="10"/>
        <v>0</v>
      </c>
      <c r="K171" s="165"/>
      <c r="L171" s="166"/>
      <c r="M171" s="167" t="s">
        <v>1</v>
      </c>
      <c r="N171" s="168" t="s">
        <v>40</v>
      </c>
      <c r="P171" s="149">
        <f t="shared" si="11"/>
        <v>0</v>
      </c>
      <c r="Q171" s="149">
        <v>0</v>
      </c>
      <c r="R171" s="149">
        <f t="shared" si="12"/>
        <v>0</v>
      </c>
      <c r="S171" s="149">
        <v>0</v>
      </c>
      <c r="T171" s="150">
        <f t="shared" si="13"/>
        <v>0</v>
      </c>
      <c r="AR171" s="151" t="s">
        <v>346</v>
      </c>
      <c r="AT171" s="151" t="s">
        <v>644</v>
      </c>
      <c r="AU171" s="151" t="s">
        <v>86</v>
      </c>
      <c r="AY171" s="13" t="s">
        <v>314</v>
      </c>
      <c r="BE171" s="152">
        <f t="shared" si="14"/>
        <v>0</v>
      </c>
      <c r="BF171" s="152">
        <f t="shared" si="15"/>
        <v>0</v>
      </c>
      <c r="BG171" s="152">
        <f t="shared" si="16"/>
        <v>0</v>
      </c>
      <c r="BH171" s="152">
        <f t="shared" si="17"/>
        <v>0</v>
      </c>
      <c r="BI171" s="152">
        <f t="shared" si="18"/>
        <v>0</v>
      </c>
      <c r="BJ171" s="13" t="s">
        <v>86</v>
      </c>
      <c r="BK171" s="152">
        <f t="shared" si="19"/>
        <v>0</v>
      </c>
      <c r="BL171" s="13" t="s">
        <v>95</v>
      </c>
      <c r="BM171" s="151" t="s">
        <v>4740</v>
      </c>
    </row>
    <row r="172" spans="2:65" s="1" customFormat="1" ht="16.5" customHeight="1">
      <c r="B172" s="28"/>
      <c r="C172" s="139" t="s">
        <v>454</v>
      </c>
      <c r="D172" s="139" t="s">
        <v>316</v>
      </c>
      <c r="E172" s="140" t="s">
        <v>4741</v>
      </c>
      <c r="F172" s="141" t="s">
        <v>4742</v>
      </c>
      <c r="G172" s="142" t="s">
        <v>396</v>
      </c>
      <c r="H172" s="143">
        <v>1</v>
      </c>
      <c r="I172" s="144"/>
      <c r="J172" s="145">
        <f t="shared" si="10"/>
        <v>0</v>
      </c>
      <c r="K172" s="146"/>
      <c r="L172" s="28"/>
      <c r="M172" s="147" t="s">
        <v>1</v>
      </c>
      <c r="N172" s="148" t="s">
        <v>40</v>
      </c>
      <c r="P172" s="149">
        <f t="shared" si="11"/>
        <v>0</v>
      </c>
      <c r="Q172" s="149">
        <v>0</v>
      </c>
      <c r="R172" s="149">
        <f t="shared" si="12"/>
        <v>0</v>
      </c>
      <c r="S172" s="149">
        <v>0</v>
      </c>
      <c r="T172" s="150">
        <f t="shared" si="13"/>
        <v>0</v>
      </c>
      <c r="AR172" s="151" t="s">
        <v>95</v>
      </c>
      <c r="AT172" s="151" t="s">
        <v>316</v>
      </c>
      <c r="AU172" s="151" t="s">
        <v>86</v>
      </c>
      <c r="AY172" s="13" t="s">
        <v>314</v>
      </c>
      <c r="BE172" s="152">
        <f t="shared" si="14"/>
        <v>0</v>
      </c>
      <c r="BF172" s="152">
        <f t="shared" si="15"/>
        <v>0</v>
      </c>
      <c r="BG172" s="152">
        <f t="shared" si="16"/>
        <v>0</v>
      </c>
      <c r="BH172" s="152">
        <f t="shared" si="17"/>
        <v>0</v>
      </c>
      <c r="BI172" s="152">
        <f t="shared" si="18"/>
        <v>0</v>
      </c>
      <c r="BJ172" s="13" t="s">
        <v>86</v>
      </c>
      <c r="BK172" s="152">
        <f t="shared" si="19"/>
        <v>0</v>
      </c>
      <c r="BL172" s="13" t="s">
        <v>95</v>
      </c>
      <c r="BM172" s="151" t="s">
        <v>4743</v>
      </c>
    </row>
    <row r="173" spans="2:65" s="1" customFormat="1" ht="24.2" customHeight="1">
      <c r="B173" s="28"/>
      <c r="C173" s="158" t="s">
        <v>458</v>
      </c>
      <c r="D173" s="158" t="s">
        <v>644</v>
      </c>
      <c r="E173" s="159" t="s">
        <v>4744</v>
      </c>
      <c r="F173" s="160" t="s">
        <v>4745</v>
      </c>
      <c r="G173" s="161" t="s">
        <v>396</v>
      </c>
      <c r="H173" s="162">
        <v>1</v>
      </c>
      <c r="I173" s="163"/>
      <c r="J173" s="164">
        <f t="shared" si="10"/>
        <v>0</v>
      </c>
      <c r="K173" s="165"/>
      <c r="L173" s="166"/>
      <c r="M173" s="167" t="s">
        <v>1</v>
      </c>
      <c r="N173" s="168" t="s">
        <v>40</v>
      </c>
      <c r="P173" s="149">
        <f t="shared" si="11"/>
        <v>0</v>
      </c>
      <c r="Q173" s="149">
        <v>0</v>
      </c>
      <c r="R173" s="149">
        <f t="shared" si="12"/>
        <v>0</v>
      </c>
      <c r="S173" s="149">
        <v>0</v>
      </c>
      <c r="T173" s="150">
        <f t="shared" si="13"/>
        <v>0</v>
      </c>
      <c r="AR173" s="151" t="s">
        <v>346</v>
      </c>
      <c r="AT173" s="151" t="s">
        <v>644</v>
      </c>
      <c r="AU173" s="151" t="s">
        <v>86</v>
      </c>
      <c r="AY173" s="13" t="s">
        <v>314</v>
      </c>
      <c r="BE173" s="152">
        <f t="shared" si="14"/>
        <v>0</v>
      </c>
      <c r="BF173" s="152">
        <f t="shared" si="15"/>
        <v>0</v>
      </c>
      <c r="BG173" s="152">
        <f t="shared" si="16"/>
        <v>0</v>
      </c>
      <c r="BH173" s="152">
        <f t="shared" si="17"/>
        <v>0</v>
      </c>
      <c r="BI173" s="152">
        <f t="shared" si="18"/>
        <v>0</v>
      </c>
      <c r="BJ173" s="13" t="s">
        <v>86</v>
      </c>
      <c r="BK173" s="152">
        <f t="shared" si="19"/>
        <v>0</v>
      </c>
      <c r="BL173" s="13" t="s">
        <v>95</v>
      </c>
      <c r="BM173" s="151" t="s">
        <v>4746</v>
      </c>
    </row>
    <row r="174" spans="2:65" s="1" customFormat="1" ht="16.5" customHeight="1">
      <c r="B174" s="28"/>
      <c r="C174" s="139" t="s">
        <v>462</v>
      </c>
      <c r="D174" s="139" t="s">
        <v>316</v>
      </c>
      <c r="E174" s="140" t="s">
        <v>4747</v>
      </c>
      <c r="F174" s="141" t="s">
        <v>4748</v>
      </c>
      <c r="G174" s="142" t="s">
        <v>396</v>
      </c>
      <c r="H174" s="143">
        <v>1</v>
      </c>
      <c r="I174" s="144"/>
      <c r="J174" s="145">
        <f t="shared" si="10"/>
        <v>0</v>
      </c>
      <c r="K174" s="146"/>
      <c r="L174" s="28"/>
      <c r="M174" s="147" t="s">
        <v>1</v>
      </c>
      <c r="N174" s="148" t="s">
        <v>40</v>
      </c>
      <c r="P174" s="149">
        <f t="shared" si="11"/>
        <v>0</v>
      </c>
      <c r="Q174" s="149">
        <v>0</v>
      </c>
      <c r="R174" s="149">
        <f t="shared" si="12"/>
        <v>0</v>
      </c>
      <c r="S174" s="149">
        <v>0</v>
      </c>
      <c r="T174" s="150">
        <f t="shared" si="13"/>
        <v>0</v>
      </c>
      <c r="AR174" s="151" t="s">
        <v>95</v>
      </c>
      <c r="AT174" s="151" t="s">
        <v>316</v>
      </c>
      <c r="AU174" s="151" t="s">
        <v>86</v>
      </c>
      <c r="AY174" s="13" t="s">
        <v>314</v>
      </c>
      <c r="BE174" s="152">
        <f t="shared" si="14"/>
        <v>0</v>
      </c>
      <c r="BF174" s="152">
        <f t="shared" si="15"/>
        <v>0</v>
      </c>
      <c r="BG174" s="152">
        <f t="shared" si="16"/>
        <v>0</v>
      </c>
      <c r="BH174" s="152">
        <f t="shared" si="17"/>
        <v>0</v>
      </c>
      <c r="BI174" s="152">
        <f t="shared" si="18"/>
        <v>0</v>
      </c>
      <c r="BJ174" s="13" t="s">
        <v>86</v>
      </c>
      <c r="BK174" s="152">
        <f t="shared" si="19"/>
        <v>0</v>
      </c>
      <c r="BL174" s="13" t="s">
        <v>95</v>
      </c>
      <c r="BM174" s="151" t="s">
        <v>4749</v>
      </c>
    </row>
    <row r="175" spans="2:65" s="1" customFormat="1" ht="24.2" customHeight="1">
      <c r="B175" s="28"/>
      <c r="C175" s="158" t="s">
        <v>466</v>
      </c>
      <c r="D175" s="158" t="s">
        <v>644</v>
      </c>
      <c r="E175" s="159" t="s">
        <v>4750</v>
      </c>
      <c r="F175" s="160" t="s">
        <v>4751</v>
      </c>
      <c r="G175" s="161" t="s">
        <v>396</v>
      </c>
      <c r="H175" s="162">
        <v>1</v>
      </c>
      <c r="I175" s="163"/>
      <c r="J175" s="164">
        <f t="shared" si="10"/>
        <v>0</v>
      </c>
      <c r="K175" s="165"/>
      <c r="L175" s="166"/>
      <c r="M175" s="167" t="s">
        <v>1</v>
      </c>
      <c r="N175" s="168" t="s">
        <v>40</v>
      </c>
      <c r="P175" s="149">
        <f t="shared" si="11"/>
        <v>0</v>
      </c>
      <c r="Q175" s="149">
        <v>0</v>
      </c>
      <c r="R175" s="149">
        <f t="shared" si="12"/>
        <v>0</v>
      </c>
      <c r="S175" s="149">
        <v>0</v>
      </c>
      <c r="T175" s="150">
        <f t="shared" si="13"/>
        <v>0</v>
      </c>
      <c r="AR175" s="151" t="s">
        <v>346</v>
      </c>
      <c r="AT175" s="151" t="s">
        <v>644</v>
      </c>
      <c r="AU175" s="151" t="s">
        <v>86</v>
      </c>
      <c r="AY175" s="13" t="s">
        <v>314</v>
      </c>
      <c r="BE175" s="152">
        <f t="shared" si="14"/>
        <v>0</v>
      </c>
      <c r="BF175" s="152">
        <f t="shared" si="15"/>
        <v>0</v>
      </c>
      <c r="BG175" s="152">
        <f t="shared" si="16"/>
        <v>0</v>
      </c>
      <c r="BH175" s="152">
        <f t="shared" si="17"/>
        <v>0</v>
      </c>
      <c r="BI175" s="152">
        <f t="shared" si="18"/>
        <v>0</v>
      </c>
      <c r="BJ175" s="13" t="s">
        <v>86</v>
      </c>
      <c r="BK175" s="152">
        <f t="shared" si="19"/>
        <v>0</v>
      </c>
      <c r="BL175" s="13" t="s">
        <v>95</v>
      </c>
      <c r="BM175" s="151" t="s">
        <v>4752</v>
      </c>
    </row>
    <row r="176" spans="2:65" s="1" customFormat="1" ht="16.5" customHeight="1">
      <c r="B176" s="28"/>
      <c r="C176" s="139" t="s">
        <v>470</v>
      </c>
      <c r="D176" s="139" t="s">
        <v>316</v>
      </c>
      <c r="E176" s="140" t="s">
        <v>4753</v>
      </c>
      <c r="F176" s="141" t="s">
        <v>4754</v>
      </c>
      <c r="G176" s="142" t="s">
        <v>396</v>
      </c>
      <c r="H176" s="143">
        <v>3</v>
      </c>
      <c r="I176" s="144"/>
      <c r="J176" s="145">
        <f t="shared" si="10"/>
        <v>0</v>
      </c>
      <c r="K176" s="146"/>
      <c r="L176" s="28"/>
      <c r="M176" s="147" t="s">
        <v>1</v>
      </c>
      <c r="N176" s="148" t="s">
        <v>40</v>
      </c>
      <c r="P176" s="149">
        <f t="shared" si="11"/>
        <v>0</v>
      </c>
      <c r="Q176" s="149">
        <v>0</v>
      </c>
      <c r="R176" s="149">
        <f t="shared" si="12"/>
        <v>0</v>
      </c>
      <c r="S176" s="149">
        <v>0</v>
      </c>
      <c r="T176" s="150">
        <f t="shared" si="13"/>
        <v>0</v>
      </c>
      <c r="AR176" s="151" t="s">
        <v>95</v>
      </c>
      <c r="AT176" s="151" t="s">
        <v>316</v>
      </c>
      <c r="AU176" s="151" t="s">
        <v>86</v>
      </c>
      <c r="AY176" s="13" t="s">
        <v>314</v>
      </c>
      <c r="BE176" s="152">
        <f t="shared" si="14"/>
        <v>0</v>
      </c>
      <c r="BF176" s="152">
        <f t="shared" si="15"/>
        <v>0</v>
      </c>
      <c r="BG176" s="152">
        <f t="shared" si="16"/>
        <v>0</v>
      </c>
      <c r="BH176" s="152">
        <f t="shared" si="17"/>
        <v>0</v>
      </c>
      <c r="BI176" s="152">
        <f t="shared" si="18"/>
        <v>0</v>
      </c>
      <c r="BJ176" s="13" t="s">
        <v>86</v>
      </c>
      <c r="BK176" s="152">
        <f t="shared" si="19"/>
        <v>0</v>
      </c>
      <c r="BL176" s="13" t="s">
        <v>95</v>
      </c>
      <c r="BM176" s="151" t="s">
        <v>4755</v>
      </c>
    </row>
    <row r="177" spans="2:65" s="1" customFormat="1" ht="24.2" customHeight="1">
      <c r="B177" s="28"/>
      <c r="C177" s="158" t="s">
        <v>474</v>
      </c>
      <c r="D177" s="158" t="s">
        <v>644</v>
      </c>
      <c r="E177" s="159" t="s">
        <v>4756</v>
      </c>
      <c r="F177" s="160" t="s">
        <v>4757</v>
      </c>
      <c r="G177" s="161" t="s">
        <v>396</v>
      </c>
      <c r="H177" s="162">
        <v>3</v>
      </c>
      <c r="I177" s="163"/>
      <c r="J177" s="164">
        <f t="shared" si="10"/>
        <v>0</v>
      </c>
      <c r="K177" s="165"/>
      <c r="L177" s="166"/>
      <c r="M177" s="167" t="s">
        <v>1</v>
      </c>
      <c r="N177" s="168" t="s">
        <v>40</v>
      </c>
      <c r="P177" s="149">
        <f t="shared" si="11"/>
        <v>0</v>
      </c>
      <c r="Q177" s="149">
        <v>0</v>
      </c>
      <c r="R177" s="149">
        <f t="shared" si="12"/>
        <v>0</v>
      </c>
      <c r="S177" s="149">
        <v>0</v>
      </c>
      <c r="T177" s="150">
        <f t="shared" si="13"/>
        <v>0</v>
      </c>
      <c r="AR177" s="151" t="s">
        <v>346</v>
      </c>
      <c r="AT177" s="151" t="s">
        <v>644</v>
      </c>
      <c r="AU177" s="151" t="s">
        <v>86</v>
      </c>
      <c r="AY177" s="13" t="s">
        <v>314</v>
      </c>
      <c r="BE177" s="152">
        <f t="shared" si="14"/>
        <v>0</v>
      </c>
      <c r="BF177" s="152">
        <f t="shared" si="15"/>
        <v>0</v>
      </c>
      <c r="BG177" s="152">
        <f t="shared" si="16"/>
        <v>0</v>
      </c>
      <c r="BH177" s="152">
        <f t="shared" si="17"/>
        <v>0</v>
      </c>
      <c r="BI177" s="152">
        <f t="shared" si="18"/>
        <v>0</v>
      </c>
      <c r="BJ177" s="13" t="s">
        <v>86</v>
      </c>
      <c r="BK177" s="152">
        <f t="shared" si="19"/>
        <v>0</v>
      </c>
      <c r="BL177" s="13" t="s">
        <v>95</v>
      </c>
      <c r="BM177" s="151" t="s">
        <v>4758</v>
      </c>
    </row>
    <row r="178" spans="2:65" s="1" customFormat="1" ht="16.5" customHeight="1">
      <c r="B178" s="28"/>
      <c r="C178" s="139" t="s">
        <v>478</v>
      </c>
      <c r="D178" s="139" t="s">
        <v>316</v>
      </c>
      <c r="E178" s="140" t="s">
        <v>4759</v>
      </c>
      <c r="F178" s="141" t="s">
        <v>4760</v>
      </c>
      <c r="G178" s="142" t="s">
        <v>396</v>
      </c>
      <c r="H178" s="143">
        <v>3</v>
      </c>
      <c r="I178" s="144"/>
      <c r="J178" s="145">
        <f t="shared" si="10"/>
        <v>0</v>
      </c>
      <c r="K178" s="146"/>
      <c r="L178" s="28"/>
      <c r="M178" s="147" t="s">
        <v>1</v>
      </c>
      <c r="N178" s="148" t="s">
        <v>40</v>
      </c>
      <c r="P178" s="149">
        <f t="shared" si="11"/>
        <v>0</v>
      </c>
      <c r="Q178" s="149">
        <v>0</v>
      </c>
      <c r="R178" s="149">
        <f t="shared" si="12"/>
        <v>0</v>
      </c>
      <c r="S178" s="149">
        <v>0</v>
      </c>
      <c r="T178" s="150">
        <f t="shared" si="13"/>
        <v>0</v>
      </c>
      <c r="AR178" s="151" t="s">
        <v>95</v>
      </c>
      <c r="AT178" s="151" t="s">
        <v>316</v>
      </c>
      <c r="AU178" s="151" t="s">
        <v>86</v>
      </c>
      <c r="AY178" s="13" t="s">
        <v>314</v>
      </c>
      <c r="BE178" s="152">
        <f t="shared" si="14"/>
        <v>0</v>
      </c>
      <c r="BF178" s="152">
        <f t="shared" si="15"/>
        <v>0</v>
      </c>
      <c r="BG178" s="152">
        <f t="shared" si="16"/>
        <v>0</v>
      </c>
      <c r="BH178" s="152">
        <f t="shared" si="17"/>
        <v>0</v>
      </c>
      <c r="BI178" s="152">
        <f t="shared" si="18"/>
        <v>0</v>
      </c>
      <c r="BJ178" s="13" t="s">
        <v>86</v>
      </c>
      <c r="BK178" s="152">
        <f t="shared" si="19"/>
        <v>0</v>
      </c>
      <c r="BL178" s="13" t="s">
        <v>95</v>
      </c>
      <c r="BM178" s="151" t="s">
        <v>4761</v>
      </c>
    </row>
    <row r="179" spans="2:65" s="1" customFormat="1" ht="16.5" customHeight="1">
      <c r="B179" s="28"/>
      <c r="C179" s="158" t="s">
        <v>482</v>
      </c>
      <c r="D179" s="158" t="s">
        <v>644</v>
      </c>
      <c r="E179" s="159" t="s">
        <v>4762</v>
      </c>
      <c r="F179" s="160" t="s">
        <v>4763</v>
      </c>
      <c r="G179" s="161" t="s">
        <v>396</v>
      </c>
      <c r="H179" s="162">
        <v>1</v>
      </c>
      <c r="I179" s="163"/>
      <c r="J179" s="164">
        <f t="shared" si="10"/>
        <v>0</v>
      </c>
      <c r="K179" s="165"/>
      <c r="L179" s="166"/>
      <c r="M179" s="167" t="s">
        <v>1</v>
      </c>
      <c r="N179" s="168" t="s">
        <v>40</v>
      </c>
      <c r="P179" s="149">
        <f t="shared" si="11"/>
        <v>0</v>
      </c>
      <c r="Q179" s="149">
        <v>0</v>
      </c>
      <c r="R179" s="149">
        <f t="shared" si="12"/>
        <v>0</v>
      </c>
      <c r="S179" s="149">
        <v>0</v>
      </c>
      <c r="T179" s="150">
        <f t="shared" si="13"/>
        <v>0</v>
      </c>
      <c r="AR179" s="151" t="s">
        <v>346</v>
      </c>
      <c r="AT179" s="151" t="s">
        <v>644</v>
      </c>
      <c r="AU179" s="151" t="s">
        <v>86</v>
      </c>
      <c r="AY179" s="13" t="s">
        <v>314</v>
      </c>
      <c r="BE179" s="152">
        <f t="shared" si="14"/>
        <v>0</v>
      </c>
      <c r="BF179" s="152">
        <f t="shared" si="15"/>
        <v>0</v>
      </c>
      <c r="BG179" s="152">
        <f t="shared" si="16"/>
        <v>0</v>
      </c>
      <c r="BH179" s="152">
        <f t="shared" si="17"/>
        <v>0</v>
      </c>
      <c r="BI179" s="152">
        <f t="shared" si="18"/>
        <v>0</v>
      </c>
      <c r="BJ179" s="13" t="s">
        <v>86</v>
      </c>
      <c r="BK179" s="152">
        <f t="shared" si="19"/>
        <v>0</v>
      </c>
      <c r="BL179" s="13" t="s">
        <v>95</v>
      </c>
      <c r="BM179" s="151" t="s">
        <v>4764</v>
      </c>
    </row>
    <row r="180" spans="2:65" s="1" customFormat="1" ht="16.5" customHeight="1">
      <c r="B180" s="28"/>
      <c r="C180" s="158" t="s">
        <v>486</v>
      </c>
      <c r="D180" s="158" t="s">
        <v>644</v>
      </c>
      <c r="E180" s="159" t="s">
        <v>4765</v>
      </c>
      <c r="F180" s="160" t="s">
        <v>4766</v>
      </c>
      <c r="G180" s="161" t="s">
        <v>396</v>
      </c>
      <c r="H180" s="162">
        <v>2</v>
      </c>
      <c r="I180" s="163"/>
      <c r="J180" s="164">
        <f t="shared" si="10"/>
        <v>0</v>
      </c>
      <c r="K180" s="165"/>
      <c r="L180" s="166"/>
      <c r="M180" s="167" t="s">
        <v>1</v>
      </c>
      <c r="N180" s="168" t="s">
        <v>40</v>
      </c>
      <c r="P180" s="149">
        <f t="shared" si="11"/>
        <v>0</v>
      </c>
      <c r="Q180" s="149">
        <v>0</v>
      </c>
      <c r="R180" s="149">
        <f t="shared" si="12"/>
        <v>0</v>
      </c>
      <c r="S180" s="149">
        <v>0</v>
      </c>
      <c r="T180" s="150">
        <f t="shared" si="13"/>
        <v>0</v>
      </c>
      <c r="AR180" s="151" t="s">
        <v>346</v>
      </c>
      <c r="AT180" s="151" t="s">
        <v>644</v>
      </c>
      <c r="AU180" s="151" t="s">
        <v>86</v>
      </c>
      <c r="AY180" s="13" t="s">
        <v>314</v>
      </c>
      <c r="BE180" s="152">
        <f t="shared" si="14"/>
        <v>0</v>
      </c>
      <c r="BF180" s="152">
        <f t="shared" si="15"/>
        <v>0</v>
      </c>
      <c r="BG180" s="152">
        <f t="shared" si="16"/>
        <v>0</v>
      </c>
      <c r="BH180" s="152">
        <f t="shared" si="17"/>
        <v>0</v>
      </c>
      <c r="BI180" s="152">
        <f t="shared" si="18"/>
        <v>0</v>
      </c>
      <c r="BJ180" s="13" t="s">
        <v>86</v>
      </c>
      <c r="BK180" s="152">
        <f t="shared" si="19"/>
        <v>0</v>
      </c>
      <c r="BL180" s="13" t="s">
        <v>95</v>
      </c>
      <c r="BM180" s="151" t="s">
        <v>4767</v>
      </c>
    </row>
    <row r="181" spans="2:65" s="1" customFormat="1" ht="16.5" customHeight="1">
      <c r="B181" s="28"/>
      <c r="C181" s="139" t="s">
        <v>490</v>
      </c>
      <c r="D181" s="139" t="s">
        <v>316</v>
      </c>
      <c r="E181" s="140" t="s">
        <v>4768</v>
      </c>
      <c r="F181" s="141" t="s">
        <v>4769</v>
      </c>
      <c r="G181" s="142" t="s">
        <v>396</v>
      </c>
      <c r="H181" s="143">
        <v>1</v>
      </c>
      <c r="I181" s="144"/>
      <c r="J181" s="145">
        <f t="shared" si="10"/>
        <v>0</v>
      </c>
      <c r="K181" s="146"/>
      <c r="L181" s="28"/>
      <c r="M181" s="147" t="s">
        <v>1</v>
      </c>
      <c r="N181" s="148" t="s">
        <v>40</v>
      </c>
      <c r="P181" s="149">
        <f t="shared" si="11"/>
        <v>0</v>
      </c>
      <c r="Q181" s="149">
        <v>0</v>
      </c>
      <c r="R181" s="149">
        <f t="shared" si="12"/>
        <v>0</v>
      </c>
      <c r="S181" s="149">
        <v>0</v>
      </c>
      <c r="T181" s="150">
        <f t="shared" si="13"/>
        <v>0</v>
      </c>
      <c r="AR181" s="151" t="s">
        <v>95</v>
      </c>
      <c r="AT181" s="151" t="s">
        <v>316</v>
      </c>
      <c r="AU181" s="151" t="s">
        <v>86</v>
      </c>
      <c r="AY181" s="13" t="s">
        <v>314</v>
      </c>
      <c r="BE181" s="152">
        <f t="shared" si="14"/>
        <v>0</v>
      </c>
      <c r="BF181" s="152">
        <f t="shared" si="15"/>
        <v>0</v>
      </c>
      <c r="BG181" s="152">
        <f t="shared" si="16"/>
        <v>0</v>
      </c>
      <c r="BH181" s="152">
        <f t="shared" si="17"/>
        <v>0</v>
      </c>
      <c r="BI181" s="152">
        <f t="shared" si="18"/>
        <v>0</v>
      </c>
      <c r="BJ181" s="13" t="s">
        <v>86</v>
      </c>
      <c r="BK181" s="152">
        <f t="shared" si="19"/>
        <v>0</v>
      </c>
      <c r="BL181" s="13" t="s">
        <v>95</v>
      </c>
      <c r="BM181" s="151" t="s">
        <v>4770</v>
      </c>
    </row>
    <row r="182" spans="2:65" s="1" customFormat="1" ht="24.2" customHeight="1">
      <c r="B182" s="28"/>
      <c r="C182" s="158" t="s">
        <v>494</v>
      </c>
      <c r="D182" s="158" t="s">
        <v>644</v>
      </c>
      <c r="E182" s="159" t="s">
        <v>4771</v>
      </c>
      <c r="F182" s="160" t="s">
        <v>4772</v>
      </c>
      <c r="G182" s="161" t="s">
        <v>396</v>
      </c>
      <c r="H182" s="162">
        <v>1</v>
      </c>
      <c r="I182" s="163"/>
      <c r="J182" s="164">
        <f t="shared" si="10"/>
        <v>0</v>
      </c>
      <c r="K182" s="165"/>
      <c r="L182" s="166"/>
      <c r="M182" s="167" t="s">
        <v>1</v>
      </c>
      <c r="N182" s="168" t="s">
        <v>40</v>
      </c>
      <c r="P182" s="149">
        <f t="shared" si="11"/>
        <v>0</v>
      </c>
      <c r="Q182" s="149">
        <v>0</v>
      </c>
      <c r="R182" s="149">
        <f t="shared" si="12"/>
        <v>0</v>
      </c>
      <c r="S182" s="149">
        <v>0</v>
      </c>
      <c r="T182" s="150">
        <f t="shared" si="13"/>
        <v>0</v>
      </c>
      <c r="AR182" s="151" t="s">
        <v>346</v>
      </c>
      <c r="AT182" s="151" t="s">
        <v>644</v>
      </c>
      <c r="AU182" s="151" t="s">
        <v>86</v>
      </c>
      <c r="AY182" s="13" t="s">
        <v>314</v>
      </c>
      <c r="BE182" s="152">
        <f t="shared" si="14"/>
        <v>0</v>
      </c>
      <c r="BF182" s="152">
        <f t="shared" si="15"/>
        <v>0</v>
      </c>
      <c r="BG182" s="152">
        <f t="shared" si="16"/>
        <v>0</v>
      </c>
      <c r="BH182" s="152">
        <f t="shared" si="17"/>
        <v>0</v>
      </c>
      <c r="BI182" s="152">
        <f t="shared" si="18"/>
        <v>0</v>
      </c>
      <c r="BJ182" s="13" t="s">
        <v>86</v>
      </c>
      <c r="BK182" s="152">
        <f t="shared" si="19"/>
        <v>0</v>
      </c>
      <c r="BL182" s="13" t="s">
        <v>95</v>
      </c>
      <c r="BM182" s="151" t="s">
        <v>4773</v>
      </c>
    </row>
    <row r="183" spans="2:65" s="1" customFormat="1" ht="16.5" customHeight="1">
      <c r="B183" s="28"/>
      <c r="C183" s="139" t="s">
        <v>498</v>
      </c>
      <c r="D183" s="139" t="s">
        <v>316</v>
      </c>
      <c r="E183" s="140" t="s">
        <v>3991</v>
      </c>
      <c r="F183" s="141" t="s">
        <v>3992</v>
      </c>
      <c r="G183" s="142" t="s">
        <v>1497</v>
      </c>
      <c r="H183" s="171"/>
      <c r="I183" s="144"/>
      <c r="J183" s="145">
        <f t="shared" si="10"/>
        <v>0</v>
      </c>
      <c r="K183" s="146"/>
      <c r="L183" s="28"/>
      <c r="M183" s="147" t="s">
        <v>1</v>
      </c>
      <c r="N183" s="148" t="s">
        <v>40</v>
      </c>
      <c r="P183" s="149">
        <f t="shared" si="11"/>
        <v>0</v>
      </c>
      <c r="Q183" s="149">
        <v>0</v>
      </c>
      <c r="R183" s="149">
        <f t="shared" si="12"/>
        <v>0</v>
      </c>
      <c r="S183" s="149">
        <v>0</v>
      </c>
      <c r="T183" s="150">
        <f t="shared" si="13"/>
        <v>0</v>
      </c>
      <c r="AR183" s="151" t="s">
        <v>95</v>
      </c>
      <c r="AT183" s="151" t="s">
        <v>316</v>
      </c>
      <c r="AU183" s="151" t="s">
        <v>86</v>
      </c>
      <c r="AY183" s="13" t="s">
        <v>314</v>
      </c>
      <c r="BE183" s="152">
        <f t="shared" si="14"/>
        <v>0</v>
      </c>
      <c r="BF183" s="152">
        <f t="shared" si="15"/>
        <v>0</v>
      </c>
      <c r="BG183" s="152">
        <f t="shared" si="16"/>
        <v>0</v>
      </c>
      <c r="BH183" s="152">
        <f t="shared" si="17"/>
        <v>0</v>
      </c>
      <c r="BI183" s="152">
        <f t="shared" si="18"/>
        <v>0</v>
      </c>
      <c r="BJ183" s="13" t="s">
        <v>86</v>
      </c>
      <c r="BK183" s="152">
        <f t="shared" si="19"/>
        <v>0</v>
      </c>
      <c r="BL183" s="13" t="s">
        <v>95</v>
      </c>
      <c r="BM183" s="151" t="s">
        <v>4774</v>
      </c>
    </row>
    <row r="184" spans="2:65" s="1" customFormat="1" ht="16.5" customHeight="1">
      <c r="B184" s="28"/>
      <c r="C184" s="139" t="s">
        <v>504</v>
      </c>
      <c r="D184" s="139" t="s">
        <v>316</v>
      </c>
      <c r="E184" s="140" t="s">
        <v>4006</v>
      </c>
      <c r="F184" s="141" t="s">
        <v>4007</v>
      </c>
      <c r="G184" s="142" t="s">
        <v>376</v>
      </c>
      <c r="H184" s="143">
        <v>44</v>
      </c>
      <c r="I184" s="144"/>
      <c r="J184" s="145">
        <f t="shared" si="10"/>
        <v>0</v>
      </c>
      <c r="K184" s="146"/>
      <c r="L184" s="28"/>
      <c r="M184" s="147" t="s">
        <v>1</v>
      </c>
      <c r="N184" s="148" t="s">
        <v>40</v>
      </c>
      <c r="P184" s="149">
        <f t="shared" si="11"/>
        <v>0</v>
      </c>
      <c r="Q184" s="149">
        <v>0</v>
      </c>
      <c r="R184" s="149">
        <f t="shared" si="12"/>
        <v>0</v>
      </c>
      <c r="S184" s="149">
        <v>0</v>
      </c>
      <c r="T184" s="150">
        <f t="shared" si="13"/>
        <v>0</v>
      </c>
      <c r="AR184" s="151" t="s">
        <v>95</v>
      </c>
      <c r="AT184" s="151" t="s">
        <v>316</v>
      </c>
      <c r="AU184" s="151" t="s">
        <v>86</v>
      </c>
      <c r="AY184" s="13" t="s">
        <v>314</v>
      </c>
      <c r="BE184" s="152">
        <f t="shared" si="14"/>
        <v>0</v>
      </c>
      <c r="BF184" s="152">
        <f t="shared" si="15"/>
        <v>0</v>
      </c>
      <c r="BG184" s="152">
        <f t="shared" si="16"/>
        <v>0</v>
      </c>
      <c r="BH184" s="152">
        <f t="shared" si="17"/>
        <v>0</v>
      </c>
      <c r="BI184" s="152">
        <f t="shared" si="18"/>
        <v>0</v>
      </c>
      <c r="BJ184" s="13" t="s">
        <v>86</v>
      </c>
      <c r="BK184" s="152">
        <f t="shared" si="19"/>
        <v>0</v>
      </c>
      <c r="BL184" s="13" t="s">
        <v>95</v>
      </c>
      <c r="BM184" s="151" t="s">
        <v>4775</v>
      </c>
    </row>
    <row r="185" spans="2:65" s="1" customFormat="1" ht="24.2" customHeight="1">
      <c r="B185" s="28"/>
      <c r="C185" s="139" t="s">
        <v>512</v>
      </c>
      <c r="D185" s="139" t="s">
        <v>316</v>
      </c>
      <c r="E185" s="140" t="s">
        <v>4009</v>
      </c>
      <c r="F185" s="141" t="s">
        <v>4010</v>
      </c>
      <c r="G185" s="142" t="s">
        <v>396</v>
      </c>
      <c r="H185" s="143">
        <v>2</v>
      </c>
      <c r="I185" s="144"/>
      <c r="J185" s="145">
        <f t="shared" si="10"/>
        <v>0</v>
      </c>
      <c r="K185" s="146"/>
      <c r="L185" s="28"/>
      <c r="M185" s="147" t="s">
        <v>1</v>
      </c>
      <c r="N185" s="148" t="s">
        <v>40</v>
      </c>
      <c r="P185" s="149">
        <f t="shared" si="11"/>
        <v>0</v>
      </c>
      <c r="Q185" s="149">
        <v>0</v>
      </c>
      <c r="R185" s="149">
        <f t="shared" si="12"/>
        <v>0</v>
      </c>
      <c r="S185" s="149">
        <v>0</v>
      </c>
      <c r="T185" s="150">
        <f t="shared" si="13"/>
        <v>0</v>
      </c>
      <c r="AR185" s="151" t="s">
        <v>95</v>
      </c>
      <c r="AT185" s="151" t="s">
        <v>316</v>
      </c>
      <c r="AU185" s="151" t="s">
        <v>86</v>
      </c>
      <c r="AY185" s="13" t="s">
        <v>314</v>
      </c>
      <c r="BE185" s="152">
        <f t="shared" si="14"/>
        <v>0</v>
      </c>
      <c r="BF185" s="152">
        <f t="shared" si="15"/>
        <v>0</v>
      </c>
      <c r="BG185" s="152">
        <f t="shared" si="16"/>
        <v>0</v>
      </c>
      <c r="BH185" s="152">
        <f t="shared" si="17"/>
        <v>0</v>
      </c>
      <c r="BI185" s="152">
        <f t="shared" si="18"/>
        <v>0</v>
      </c>
      <c r="BJ185" s="13" t="s">
        <v>86</v>
      </c>
      <c r="BK185" s="152">
        <f t="shared" si="19"/>
        <v>0</v>
      </c>
      <c r="BL185" s="13" t="s">
        <v>95</v>
      </c>
      <c r="BM185" s="151" t="s">
        <v>4776</v>
      </c>
    </row>
    <row r="186" spans="2:65" s="1" customFormat="1" ht="33" customHeight="1">
      <c r="B186" s="28"/>
      <c r="C186" s="139" t="s">
        <v>518</v>
      </c>
      <c r="D186" s="139" t="s">
        <v>316</v>
      </c>
      <c r="E186" s="140" t="s">
        <v>4777</v>
      </c>
      <c r="F186" s="141" t="s">
        <v>4778</v>
      </c>
      <c r="G186" s="142" t="s">
        <v>396</v>
      </c>
      <c r="H186" s="143">
        <v>2</v>
      </c>
      <c r="I186" s="144"/>
      <c r="J186" s="145">
        <f t="shared" si="10"/>
        <v>0</v>
      </c>
      <c r="K186" s="146"/>
      <c r="L186" s="28"/>
      <c r="M186" s="147" t="s">
        <v>1</v>
      </c>
      <c r="N186" s="148" t="s">
        <v>40</v>
      </c>
      <c r="P186" s="149">
        <f t="shared" si="11"/>
        <v>0</v>
      </c>
      <c r="Q186" s="149">
        <v>0</v>
      </c>
      <c r="R186" s="149">
        <f t="shared" si="12"/>
        <v>0</v>
      </c>
      <c r="S186" s="149">
        <v>0</v>
      </c>
      <c r="T186" s="150">
        <f t="shared" si="13"/>
        <v>0</v>
      </c>
      <c r="AR186" s="151" t="s">
        <v>95</v>
      </c>
      <c r="AT186" s="151" t="s">
        <v>316</v>
      </c>
      <c r="AU186" s="151" t="s">
        <v>86</v>
      </c>
      <c r="AY186" s="13" t="s">
        <v>314</v>
      </c>
      <c r="BE186" s="152">
        <f t="shared" si="14"/>
        <v>0</v>
      </c>
      <c r="BF186" s="152">
        <f t="shared" si="15"/>
        <v>0</v>
      </c>
      <c r="BG186" s="152">
        <f t="shared" si="16"/>
        <v>0</v>
      </c>
      <c r="BH186" s="152">
        <f t="shared" si="17"/>
        <v>0</v>
      </c>
      <c r="BI186" s="152">
        <f t="shared" si="18"/>
        <v>0</v>
      </c>
      <c r="BJ186" s="13" t="s">
        <v>86</v>
      </c>
      <c r="BK186" s="152">
        <f t="shared" si="19"/>
        <v>0</v>
      </c>
      <c r="BL186" s="13" t="s">
        <v>95</v>
      </c>
      <c r="BM186" s="151" t="s">
        <v>4779</v>
      </c>
    </row>
    <row r="187" spans="2:65" s="1" customFormat="1" ht="33" customHeight="1">
      <c r="B187" s="28"/>
      <c r="C187" s="158" t="s">
        <v>524</v>
      </c>
      <c r="D187" s="158" t="s">
        <v>644</v>
      </c>
      <c r="E187" s="159" t="s">
        <v>4780</v>
      </c>
      <c r="F187" s="160" t="s">
        <v>4781</v>
      </c>
      <c r="G187" s="161" t="s">
        <v>396</v>
      </c>
      <c r="H187" s="162">
        <v>2</v>
      </c>
      <c r="I187" s="163"/>
      <c r="J187" s="164">
        <f t="shared" si="10"/>
        <v>0</v>
      </c>
      <c r="K187" s="165"/>
      <c r="L187" s="166"/>
      <c r="M187" s="167" t="s">
        <v>1</v>
      </c>
      <c r="N187" s="168" t="s">
        <v>40</v>
      </c>
      <c r="P187" s="149">
        <f t="shared" si="11"/>
        <v>0</v>
      </c>
      <c r="Q187" s="149">
        <v>0</v>
      </c>
      <c r="R187" s="149">
        <f t="shared" si="12"/>
        <v>0</v>
      </c>
      <c r="S187" s="149">
        <v>0</v>
      </c>
      <c r="T187" s="150">
        <f t="shared" si="13"/>
        <v>0</v>
      </c>
      <c r="AR187" s="151" t="s">
        <v>346</v>
      </c>
      <c r="AT187" s="151" t="s">
        <v>644</v>
      </c>
      <c r="AU187" s="151" t="s">
        <v>86</v>
      </c>
      <c r="AY187" s="13" t="s">
        <v>314</v>
      </c>
      <c r="BE187" s="152">
        <f t="shared" si="14"/>
        <v>0</v>
      </c>
      <c r="BF187" s="152">
        <f t="shared" si="15"/>
        <v>0</v>
      </c>
      <c r="BG187" s="152">
        <f t="shared" si="16"/>
        <v>0</v>
      </c>
      <c r="BH187" s="152">
        <f t="shared" si="17"/>
        <v>0</v>
      </c>
      <c r="BI187" s="152">
        <f t="shared" si="18"/>
        <v>0</v>
      </c>
      <c r="BJ187" s="13" t="s">
        <v>86</v>
      </c>
      <c r="BK187" s="152">
        <f t="shared" si="19"/>
        <v>0</v>
      </c>
      <c r="BL187" s="13" t="s">
        <v>95</v>
      </c>
      <c r="BM187" s="151" t="s">
        <v>4782</v>
      </c>
    </row>
    <row r="188" spans="2:65" s="1" customFormat="1" ht="33" customHeight="1">
      <c r="B188" s="28"/>
      <c r="C188" s="158" t="s">
        <v>528</v>
      </c>
      <c r="D188" s="158" t="s">
        <v>644</v>
      </c>
      <c r="E188" s="159" t="s">
        <v>4783</v>
      </c>
      <c r="F188" s="160" t="s">
        <v>4784</v>
      </c>
      <c r="G188" s="161" t="s">
        <v>396</v>
      </c>
      <c r="H188" s="162">
        <v>2</v>
      </c>
      <c r="I188" s="163"/>
      <c r="J188" s="164">
        <f t="shared" si="10"/>
        <v>0</v>
      </c>
      <c r="K188" s="165"/>
      <c r="L188" s="166"/>
      <c r="M188" s="167" t="s">
        <v>1</v>
      </c>
      <c r="N188" s="168" t="s">
        <v>40</v>
      </c>
      <c r="P188" s="149">
        <f t="shared" si="11"/>
        <v>0</v>
      </c>
      <c r="Q188" s="149">
        <v>0</v>
      </c>
      <c r="R188" s="149">
        <f t="shared" si="12"/>
        <v>0</v>
      </c>
      <c r="S188" s="149">
        <v>0</v>
      </c>
      <c r="T188" s="150">
        <f t="shared" si="13"/>
        <v>0</v>
      </c>
      <c r="AR188" s="151" t="s">
        <v>346</v>
      </c>
      <c r="AT188" s="151" t="s">
        <v>644</v>
      </c>
      <c r="AU188" s="151" t="s">
        <v>86</v>
      </c>
      <c r="AY188" s="13" t="s">
        <v>314</v>
      </c>
      <c r="BE188" s="152">
        <f t="shared" si="14"/>
        <v>0</v>
      </c>
      <c r="BF188" s="152">
        <f t="shared" si="15"/>
        <v>0</v>
      </c>
      <c r="BG188" s="152">
        <f t="shared" si="16"/>
        <v>0</v>
      </c>
      <c r="BH188" s="152">
        <f t="shared" si="17"/>
        <v>0</v>
      </c>
      <c r="BI188" s="152">
        <f t="shared" si="18"/>
        <v>0</v>
      </c>
      <c r="BJ188" s="13" t="s">
        <v>86</v>
      </c>
      <c r="BK188" s="152">
        <f t="shared" si="19"/>
        <v>0</v>
      </c>
      <c r="BL188" s="13" t="s">
        <v>95</v>
      </c>
      <c r="BM188" s="151" t="s">
        <v>4785</v>
      </c>
    </row>
    <row r="189" spans="2:65" s="1" customFormat="1" ht="37.9" customHeight="1">
      <c r="B189" s="28"/>
      <c r="C189" s="158" t="s">
        <v>532</v>
      </c>
      <c r="D189" s="158" t="s">
        <v>644</v>
      </c>
      <c r="E189" s="159" t="s">
        <v>4786</v>
      </c>
      <c r="F189" s="160" t="s">
        <v>4787</v>
      </c>
      <c r="G189" s="161" t="s">
        <v>396</v>
      </c>
      <c r="H189" s="162">
        <v>1</v>
      </c>
      <c r="I189" s="163"/>
      <c r="J189" s="164">
        <f t="shared" si="10"/>
        <v>0</v>
      </c>
      <c r="K189" s="165"/>
      <c r="L189" s="166"/>
      <c r="M189" s="167" t="s">
        <v>1</v>
      </c>
      <c r="N189" s="168" t="s">
        <v>40</v>
      </c>
      <c r="P189" s="149">
        <f t="shared" si="11"/>
        <v>0</v>
      </c>
      <c r="Q189" s="149">
        <v>0</v>
      </c>
      <c r="R189" s="149">
        <f t="shared" si="12"/>
        <v>0</v>
      </c>
      <c r="S189" s="149">
        <v>0</v>
      </c>
      <c r="T189" s="150">
        <f t="shared" si="13"/>
        <v>0</v>
      </c>
      <c r="AR189" s="151" t="s">
        <v>346</v>
      </c>
      <c r="AT189" s="151" t="s">
        <v>644</v>
      </c>
      <c r="AU189" s="151" t="s">
        <v>86</v>
      </c>
      <c r="AY189" s="13" t="s">
        <v>314</v>
      </c>
      <c r="BE189" s="152">
        <f t="shared" si="14"/>
        <v>0</v>
      </c>
      <c r="BF189" s="152">
        <f t="shared" si="15"/>
        <v>0</v>
      </c>
      <c r="BG189" s="152">
        <f t="shared" si="16"/>
        <v>0</v>
      </c>
      <c r="BH189" s="152">
        <f t="shared" si="17"/>
        <v>0</v>
      </c>
      <c r="BI189" s="152">
        <f t="shared" si="18"/>
        <v>0</v>
      </c>
      <c r="BJ189" s="13" t="s">
        <v>86</v>
      </c>
      <c r="BK189" s="152">
        <f t="shared" si="19"/>
        <v>0</v>
      </c>
      <c r="BL189" s="13" t="s">
        <v>95</v>
      </c>
      <c r="BM189" s="151" t="s">
        <v>4788</v>
      </c>
    </row>
    <row r="190" spans="2:65" s="1" customFormat="1" ht="37.9" customHeight="1">
      <c r="B190" s="28"/>
      <c r="C190" s="158" t="s">
        <v>538</v>
      </c>
      <c r="D190" s="158" t="s">
        <v>644</v>
      </c>
      <c r="E190" s="159" t="s">
        <v>4789</v>
      </c>
      <c r="F190" s="160" t="s">
        <v>4790</v>
      </c>
      <c r="G190" s="161" t="s">
        <v>396</v>
      </c>
      <c r="H190" s="162">
        <v>1</v>
      </c>
      <c r="I190" s="163"/>
      <c r="J190" s="164">
        <f t="shared" si="10"/>
        <v>0</v>
      </c>
      <c r="K190" s="165"/>
      <c r="L190" s="166"/>
      <c r="M190" s="167" t="s">
        <v>1</v>
      </c>
      <c r="N190" s="168" t="s">
        <v>40</v>
      </c>
      <c r="P190" s="149">
        <f t="shared" si="11"/>
        <v>0</v>
      </c>
      <c r="Q190" s="149">
        <v>0</v>
      </c>
      <c r="R190" s="149">
        <f t="shared" si="12"/>
        <v>0</v>
      </c>
      <c r="S190" s="149">
        <v>0</v>
      </c>
      <c r="T190" s="150">
        <f t="shared" si="13"/>
        <v>0</v>
      </c>
      <c r="AR190" s="151" t="s">
        <v>346</v>
      </c>
      <c r="AT190" s="151" t="s">
        <v>644</v>
      </c>
      <c r="AU190" s="151" t="s">
        <v>86</v>
      </c>
      <c r="AY190" s="13" t="s">
        <v>314</v>
      </c>
      <c r="BE190" s="152">
        <f t="shared" si="14"/>
        <v>0</v>
      </c>
      <c r="BF190" s="152">
        <f t="shared" si="15"/>
        <v>0</v>
      </c>
      <c r="BG190" s="152">
        <f t="shared" si="16"/>
        <v>0</v>
      </c>
      <c r="BH190" s="152">
        <f t="shared" si="17"/>
        <v>0</v>
      </c>
      <c r="BI190" s="152">
        <f t="shared" si="18"/>
        <v>0</v>
      </c>
      <c r="BJ190" s="13" t="s">
        <v>86</v>
      </c>
      <c r="BK190" s="152">
        <f t="shared" si="19"/>
        <v>0</v>
      </c>
      <c r="BL190" s="13" t="s">
        <v>95</v>
      </c>
      <c r="BM190" s="151" t="s">
        <v>4791</v>
      </c>
    </row>
    <row r="191" spans="2:65" s="1" customFormat="1" ht="24.2" customHeight="1">
      <c r="B191" s="28"/>
      <c r="C191" s="139" t="s">
        <v>542</v>
      </c>
      <c r="D191" s="139" t="s">
        <v>316</v>
      </c>
      <c r="E191" s="140" t="s">
        <v>4015</v>
      </c>
      <c r="F191" s="141" t="s">
        <v>4016</v>
      </c>
      <c r="G191" s="142" t="s">
        <v>376</v>
      </c>
      <c r="H191" s="143">
        <v>48</v>
      </c>
      <c r="I191" s="144"/>
      <c r="J191" s="145">
        <f t="shared" si="10"/>
        <v>0</v>
      </c>
      <c r="K191" s="146"/>
      <c r="L191" s="28"/>
      <c r="M191" s="147" t="s">
        <v>1</v>
      </c>
      <c r="N191" s="148" t="s">
        <v>40</v>
      </c>
      <c r="P191" s="149">
        <f t="shared" si="11"/>
        <v>0</v>
      </c>
      <c r="Q191" s="149">
        <v>0</v>
      </c>
      <c r="R191" s="149">
        <f t="shared" si="12"/>
        <v>0</v>
      </c>
      <c r="S191" s="149">
        <v>0</v>
      </c>
      <c r="T191" s="150">
        <f t="shared" si="13"/>
        <v>0</v>
      </c>
      <c r="AR191" s="151" t="s">
        <v>95</v>
      </c>
      <c r="AT191" s="151" t="s">
        <v>316</v>
      </c>
      <c r="AU191" s="151" t="s">
        <v>86</v>
      </c>
      <c r="AY191" s="13" t="s">
        <v>314</v>
      </c>
      <c r="BE191" s="152">
        <f t="shared" si="14"/>
        <v>0</v>
      </c>
      <c r="BF191" s="152">
        <f t="shared" si="15"/>
        <v>0</v>
      </c>
      <c r="BG191" s="152">
        <f t="shared" si="16"/>
        <v>0</v>
      </c>
      <c r="BH191" s="152">
        <f t="shared" si="17"/>
        <v>0</v>
      </c>
      <c r="BI191" s="152">
        <f t="shared" si="18"/>
        <v>0</v>
      </c>
      <c r="BJ191" s="13" t="s">
        <v>86</v>
      </c>
      <c r="BK191" s="152">
        <f t="shared" si="19"/>
        <v>0</v>
      </c>
      <c r="BL191" s="13" t="s">
        <v>95</v>
      </c>
      <c r="BM191" s="151" t="s">
        <v>4792</v>
      </c>
    </row>
    <row r="192" spans="2:65" s="11" customFormat="1" ht="22.9" customHeight="1">
      <c r="B192" s="127"/>
      <c r="D192" s="128" t="s">
        <v>73</v>
      </c>
      <c r="E192" s="137" t="s">
        <v>335</v>
      </c>
      <c r="F192" s="137" t="s">
        <v>336</v>
      </c>
      <c r="I192" s="130"/>
      <c r="J192" s="138">
        <f>BK192</f>
        <v>0</v>
      </c>
      <c r="L192" s="127"/>
      <c r="M192" s="132"/>
      <c r="P192" s="133">
        <f>SUM(P193:P198)</f>
        <v>0</v>
      </c>
      <c r="R192" s="133">
        <f>SUM(R193:R198)</f>
        <v>0</v>
      </c>
      <c r="T192" s="134">
        <f>SUM(T193:T198)</f>
        <v>0</v>
      </c>
      <c r="AR192" s="128" t="s">
        <v>81</v>
      </c>
      <c r="AT192" s="135" t="s">
        <v>73</v>
      </c>
      <c r="AU192" s="135" t="s">
        <v>81</v>
      </c>
      <c r="AY192" s="128" t="s">
        <v>314</v>
      </c>
      <c r="BK192" s="136">
        <f>SUM(BK193:BK198)</f>
        <v>0</v>
      </c>
    </row>
    <row r="193" spans="2:65" s="1" customFormat="1" ht="24.2" customHeight="1">
      <c r="B193" s="28"/>
      <c r="C193" s="139" t="s">
        <v>548</v>
      </c>
      <c r="D193" s="139" t="s">
        <v>316</v>
      </c>
      <c r="E193" s="140" t="s">
        <v>4793</v>
      </c>
      <c r="F193" s="141" t="s">
        <v>332</v>
      </c>
      <c r="G193" s="142" t="s">
        <v>333</v>
      </c>
      <c r="H193" s="143">
        <v>3.8</v>
      </c>
      <c r="I193" s="144"/>
      <c r="J193" s="145">
        <f t="shared" ref="J193:J198" si="20">ROUND(I193*H193,2)</f>
        <v>0</v>
      </c>
      <c r="K193" s="146"/>
      <c r="L193" s="28"/>
      <c r="M193" s="147" t="s">
        <v>1</v>
      </c>
      <c r="N193" s="148" t="s">
        <v>40</v>
      </c>
      <c r="P193" s="149">
        <f t="shared" ref="P193:P198" si="21">O193*H193</f>
        <v>0</v>
      </c>
      <c r="Q193" s="149">
        <v>0</v>
      </c>
      <c r="R193" s="149">
        <f t="shared" ref="R193:R198" si="22">Q193*H193</f>
        <v>0</v>
      </c>
      <c r="S193" s="149">
        <v>0</v>
      </c>
      <c r="T193" s="150">
        <f t="shared" ref="T193:T198" si="23">S193*H193</f>
        <v>0</v>
      </c>
      <c r="AR193" s="151" t="s">
        <v>95</v>
      </c>
      <c r="AT193" s="151" t="s">
        <v>316</v>
      </c>
      <c r="AU193" s="151" t="s">
        <v>86</v>
      </c>
      <c r="AY193" s="13" t="s">
        <v>314</v>
      </c>
      <c r="BE193" s="152">
        <f t="shared" ref="BE193:BE198" si="24">IF(N193="základná",J193,0)</f>
        <v>0</v>
      </c>
      <c r="BF193" s="152">
        <f t="shared" ref="BF193:BF198" si="25">IF(N193="znížená",J193,0)</f>
        <v>0</v>
      </c>
      <c r="BG193" s="152">
        <f t="shared" ref="BG193:BG198" si="26">IF(N193="zákl. prenesená",J193,0)</f>
        <v>0</v>
      </c>
      <c r="BH193" s="152">
        <f t="shared" ref="BH193:BH198" si="27">IF(N193="zníž. prenesená",J193,0)</f>
        <v>0</v>
      </c>
      <c r="BI193" s="152">
        <f t="shared" ref="BI193:BI198" si="28">IF(N193="nulová",J193,0)</f>
        <v>0</v>
      </c>
      <c r="BJ193" s="13" t="s">
        <v>86</v>
      </c>
      <c r="BK193" s="152">
        <f t="shared" ref="BK193:BK198" si="29">ROUND(I193*H193,2)</f>
        <v>0</v>
      </c>
      <c r="BL193" s="13" t="s">
        <v>95</v>
      </c>
      <c r="BM193" s="151" t="s">
        <v>4794</v>
      </c>
    </row>
    <row r="194" spans="2:65" s="1" customFormat="1" ht="24.2" customHeight="1">
      <c r="B194" s="28"/>
      <c r="C194" s="139" t="s">
        <v>552</v>
      </c>
      <c r="D194" s="139" t="s">
        <v>316</v>
      </c>
      <c r="E194" s="140" t="s">
        <v>4795</v>
      </c>
      <c r="F194" s="141" t="s">
        <v>4796</v>
      </c>
      <c r="G194" s="142" t="s">
        <v>376</v>
      </c>
      <c r="H194" s="143">
        <v>4</v>
      </c>
      <c r="I194" s="144"/>
      <c r="J194" s="145">
        <f t="shared" si="20"/>
        <v>0</v>
      </c>
      <c r="K194" s="146"/>
      <c r="L194" s="28"/>
      <c r="M194" s="147" t="s">
        <v>1</v>
      </c>
      <c r="N194" s="148" t="s">
        <v>40</v>
      </c>
      <c r="P194" s="149">
        <f t="shared" si="21"/>
        <v>0</v>
      </c>
      <c r="Q194" s="149">
        <v>0</v>
      </c>
      <c r="R194" s="149">
        <f t="shared" si="22"/>
        <v>0</v>
      </c>
      <c r="S194" s="149">
        <v>0</v>
      </c>
      <c r="T194" s="150">
        <f t="shared" si="23"/>
        <v>0</v>
      </c>
      <c r="AR194" s="151" t="s">
        <v>95</v>
      </c>
      <c r="AT194" s="151" t="s">
        <v>316</v>
      </c>
      <c r="AU194" s="151" t="s">
        <v>86</v>
      </c>
      <c r="AY194" s="13" t="s">
        <v>314</v>
      </c>
      <c r="BE194" s="152">
        <f t="shared" si="24"/>
        <v>0</v>
      </c>
      <c r="BF194" s="152">
        <f t="shared" si="25"/>
        <v>0</v>
      </c>
      <c r="BG194" s="152">
        <f t="shared" si="26"/>
        <v>0</v>
      </c>
      <c r="BH194" s="152">
        <f t="shared" si="27"/>
        <v>0</v>
      </c>
      <c r="BI194" s="152">
        <f t="shared" si="28"/>
        <v>0</v>
      </c>
      <c r="BJ194" s="13" t="s">
        <v>86</v>
      </c>
      <c r="BK194" s="152">
        <f t="shared" si="29"/>
        <v>0</v>
      </c>
      <c r="BL194" s="13" t="s">
        <v>95</v>
      </c>
      <c r="BM194" s="151" t="s">
        <v>4797</v>
      </c>
    </row>
    <row r="195" spans="2:65" s="1" customFormat="1" ht="33" customHeight="1">
      <c r="B195" s="28"/>
      <c r="C195" s="139" t="s">
        <v>559</v>
      </c>
      <c r="D195" s="139" t="s">
        <v>316</v>
      </c>
      <c r="E195" s="140" t="s">
        <v>4798</v>
      </c>
      <c r="F195" s="141" t="s">
        <v>4799</v>
      </c>
      <c r="G195" s="142" t="s">
        <v>333</v>
      </c>
      <c r="H195" s="143">
        <v>2.8</v>
      </c>
      <c r="I195" s="144"/>
      <c r="J195" s="145">
        <f t="shared" si="20"/>
        <v>0</v>
      </c>
      <c r="K195" s="146"/>
      <c r="L195" s="28"/>
      <c r="M195" s="147" t="s">
        <v>1</v>
      </c>
      <c r="N195" s="148" t="s">
        <v>40</v>
      </c>
      <c r="P195" s="149">
        <f t="shared" si="21"/>
        <v>0</v>
      </c>
      <c r="Q195" s="149">
        <v>0</v>
      </c>
      <c r="R195" s="149">
        <f t="shared" si="22"/>
        <v>0</v>
      </c>
      <c r="S195" s="149">
        <v>0</v>
      </c>
      <c r="T195" s="150">
        <f t="shared" si="23"/>
        <v>0</v>
      </c>
      <c r="AR195" s="151" t="s">
        <v>95</v>
      </c>
      <c r="AT195" s="151" t="s">
        <v>316</v>
      </c>
      <c r="AU195" s="151" t="s">
        <v>86</v>
      </c>
      <c r="AY195" s="13" t="s">
        <v>314</v>
      </c>
      <c r="BE195" s="152">
        <f t="shared" si="24"/>
        <v>0</v>
      </c>
      <c r="BF195" s="152">
        <f t="shared" si="25"/>
        <v>0</v>
      </c>
      <c r="BG195" s="152">
        <f t="shared" si="26"/>
        <v>0</v>
      </c>
      <c r="BH195" s="152">
        <f t="shared" si="27"/>
        <v>0</v>
      </c>
      <c r="BI195" s="152">
        <f t="shared" si="28"/>
        <v>0</v>
      </c>
      <c r="BJ195" s="13" t="s">
        <v>86</v>
      </c>
      <c r="BK195" s="152">
        <f t="shared" si="29"/>
        <v>0</v>
      </c>
      <c r="BL195" s="13" t="s">
        <v>95</v>
      </c>
      <c r="BM195" s="151" t="s">
        <v>4800</v>
      </c>
    </row>
    <row r="196" spans="2:65" s="1" customFormat="1" ht="24.2" customHeight="1">
      <c r="B196" s="28"/>
      <c r="C196" s="139" t="s">
        <v>563</v>
      </c>
      <c r="D196" s="139" t="s">
        <v>316</v>
      </c>
      <c r="E196" s="140" t="s">
        <v>4801</v>
      </c>
      <c r="F196" s="141" t="s">
        <v>4802</v>
      </c>
      <c r="G196" s="142" t="s">
        <v>333</v>
      </c>
      <c r="H196" s="143">
        <v>16.8</v>
      </c>
      <c r="I196" s="144"/>
      <c r="J196" s="145">
        <f t="shared" si="20"/>
        <v>0</v>
      </c>
      <c r="K196" s="146"/>
      <c r="L196" s="28"/>
      <c r="M196" s="147" t="s">
        <v>1</v>
      </c>
      <c r="N196" s="148" t="s">
        <v>40</v>
      </c>
      <c r="P196" s="149">
        <f t="shared" si="21"/>
        <v>0</v>
      </c>
      <c r="Q196" s="149">
        <v>0</v>
      </c>
      <c r="R196" s="149">
        <f t="shared" si="22"/>
        <v>0</v>
      </c>
      <c r="S196" s="149">
        <v>0</v>
      </c>
      <c r="T196" s="150">
        <f t="shared" si="23"/>
        <v>0</v>
      </c>
      <c r="AR196" s="151" t="s">
        <v>95</v>
      </c>
      <c r="AT196" s="151" t="s">
        <v>316</v>
      </c>
      <c r="AU196" s="151" t="s">
        <v>86</v>
      </c>
      <c r="AY196" s="13" t="s">
        <v>314</v>
      </c>
      <c r="BE196" s="152">
        <f t="shared" si="24"/>
        <v>0</v>
      </c>
      <c r="BF196" s="152">
        <f t="shared" si="25"/>
        <v>0</v>
      </c>
      <c r="BG196" s="152">
        <f t="shared" si="26"/>
        <v>0</v>
      </c>
      <c r="BH196" s="152">
        <f t="shared" si="27"/>
        <v>0</v>
      </c>
      <c r="BI196" s="152">
        <f t="shared" si="28"/>
        <v>0</v>
      </c>
      <c r="BJ196" s="13" t="s">
        <v>86</v>
      </c>
      <c r="BK196" s="152">
        <f t="shared" si="29"/>
        <v>0</v>
      </c>
      <c r="BL196" s="13" t="s">
        <v>95</v>
      </c>
      <c r="BM196" s="151" t="s">
        <v>4803</v>
      </c>
    </row>
    <row r="197" spans="2:65" s="1" customFormat="1" ht="24.2" customHeight="1">
      <c r="B197" s="28"/>
      <c r="C197" s="139" t="s">
        <v>569</v>
      </c>
      <c r="D197" s="139" t="s">
        <v>316</v>
      </c>
      <c r="E197" s="140" t="s">
        <v>4804</v>
      </c>
      <c r="F197" s="141" t="s">
        <v>4805</v>
      </c>
      <c r="G197" s="142" t="s">
        <v>333</v>
      </c>
      <c r="H197" s="143">
        <v>2.8</v>
      </c>
      <c r="I197" s="144"/>
      <c r="J197" s="145">
        <f t="shared" si="20"/>
        <v>0</v>
      </c>
      <c r="K197" s="146"/>
      <c r="L197" s="28"/>
      <c r="M197" s="147" t="s">
        <v>1</v>
      </c>
      <c r="N197" s="148" t="s">
        <v>40</v>
      </c>
      <c r="P197" s="149">
        <f t="shared" si="21"/>
        <v>0</v>
      </c>
      <c r="Q197" s="149">
        <v>0</v>
      </c>
      <c r="R197" s="149">
        <f t="shared" si="22"/>
        <v>0</v>
      </c>
      <c r="S197" s="149">
        <v>0</v>
      </c>
      <c r="T197" s="150">
        <f t="shared" si="23"/>
        <v>0</v>
      </c>
      <c r="AR197" s="151" t="s">
        <v>95</v>
      </c>
      <c r="AT197" s="151" t="s">
        <v>316</v>
      </c>
      <c r="AU197" s="151" t="s">
        <v>86</v>
      </c>
      <c r="AY197" s="13" t="s">
        <v>314</v>
      </c>
      <c r="BE197" s="152">
        <f t="shared" si="24"/>
        <v>0</v>
      </c>
      <c r="BF197" s="152">
        <f t="shared" si="25"/>
        <v>0</v>
      </c>
      <c r="BG197" s="152">
        <f t="shared" si="26"/>
        <v>0</v>
      </c>
      <c r="BH197" s="152">
        <f t="shared" si="27"/>
        <v>0</v>
      </c>
      <c r="BI197" s="152">
        <f t="shared" si="28"/>
        <v>0</v>
      </c>
      <c r="BJ197" s="13" t="s">
        <v>86</v>
      </c>
      <c r="BK197" s="152">
        <f t="shared" si="29"/>
        <v>0</v>
      </c>
      <c r="BL197" s="13" t="s">
        <v>95</v>
      </c>
      <c r="BM197" s="151" t="s">
        <v>4806</v>
      </c>
    </row>
    <row r="198" spans="2:65" s="1" customFormat="1" ht="24.2" customHeight="1">
      <c r="B198" s="28"/>
      <c r="C198" s="139" t="s">
        <v>573</v>
      </c>
      <c r="D198" s="139" t="s">
        <v>316</v>
      </c>
      <c r="E198" s="140" t="s">
        <v>495</v>
      </c>
      <c r="F198" s="141" t="s">
        <v>4807</v>
      </c>
      <c r="G198" s="142" t="s">
        <v>333</v>
      </c>
      <c r="H198" s="143">
        <v>2.8</v>
      </c>
      <c r="I198" s="144"/>
      <c r="J198" s="145">
        <f t="shared" si="20"/>
        <v>0</v>
      </c>
      <c r="K198" s="146"/>
      <c r="L198" s="28"/>
      <c r="M198" s="147" t="s">
        <v>1</v>
      </c>
      <c r="N198" s="148" t="s">
        <v>40</v>
      </c>
      <c r="P198" s="149">
        <f t="shared" si="21"/>
        <v>0</v>
      </c>
      <c r="Q198" s="149">
        <v>0</v>
      </c>
      <c r="R198" s="149">
        <f t="shared" si="22"/>
        <v>0</v>
      </c>
      <c r="S198" s="149">
        <v>0</v>
      </c>
      <c r="T198" s="150">
        <f t="shared" si="23"/>
        <v>0</v>
      </c>
      <c r="AR198" s="151" t="s">
        <v>95</v>
      </c>
      <c r="AT198" s="151" t="s">
        <v>316</v>
      </c>
      <c r="AU198" s="151" t="s">
        <v>86</v>
      </c>
      <c r="AY198" s="13" t="s">
        <v>314</v>
      </c>
      <c r="BE198" s="152">
        <f t="shared" si="24"/>
        <v>0</v>
      </c>
      <c r="BF198" s="152">
        <f t="shared" si="25"/>
        <v>0</v>
      </c>
      <c r="BG198" s="152">
        <f t="shared" si="26"/>
        <v>0</v>
      </c>
      <c r="BH198" s="152">
        <f t="shared" si="27"/>
        <v>0</v>
      </c>
      <c r="BI198" s="152">
        <f t="shared" si="28"/>
        <v>0</v>
      </c>
      <c r="BJ198" s="13" t="s">
        <v>86</v>
      </c>
      <c r="BK198" s="152">
        <f t="shared" si="29"/>
        <v>0</v>
      </c>
      <c r="BL198" s="13" t="s">
        <v>95</v>
      </c>
      <c r="BM198" s="151" t="s">
        <v>4808</v>
      </c>
    </row>
    <row r="199" spans="2:65" s="11" customFormat="1" ht="22.9" customHeight="1">
      <c r="B199" s="127"/>
      <c r="D199" s="128" t="s">
        <v>73</v>
      </c>
      <c r="E199" s="137" t="s">
        <v>502</v>
      </c>
      <c r="F199" s="137" t="s">
        <v>503</v>
      </c>
      <c r="I199" s="130"/>
      <c r="J199" s="138">
        <f>BK199</f>
        <v>0</v>
      </c>
      <c r="L199" s="127"/>
      <c r="M199" s="132"/>
      <c r="P199" s="133">
        <f>SUM(P200:P201)</f>
        <v>0</v>
      </c>
      <c r="R199" s="133">
        <f>SUM(R200:R201)</f>
        <v>0</v>
      </c>
      <c r="T199" s="134">
        <f>SUM(T200:T201)</f>
        <v>0</v>
      </c>
      <c r="AR199" s="128" t="s">
        <v>81</v>
      </c>
      <c r="AT199" s="135" t="s">
        <v>73</v>
      </c>
      <c r="AU199" s="135" t="s">
        <v>81</v>
      </c>
      <c r="AY199" s="128" t="s">
        <v>314</v>
      </c>
      <c r="BK199" s="136">
        <f>SUM(BK200:BK201)</f>
        <v>0</v>
      </c>
    </row>
    <row r="200" spans="2:65" s="1" customFormat="1" ht="33" customHeight="1">
      <c r="B200" s="28"/>
      <c r="C200" s="139" t="s">
        <v>1391</v>
      </c>
      <c r="D200" s="139" t="s">
        <v>316</v>
      </c>
      <c r="E200" s="140" t="s">
        <v>4809</v>
      </c>
      <c r="F200" s="141" t="s">
        <v>4810</v>
      </c>
      <c r="G200" s="142" t="s">
        <v>333</v>
      </c>
      <c r="H200" s="143">
        <v>5.0510000000000002</v>
      </c>
      <c r="I200" s="144"/>
      <c r="J200" s="145">
        <f>ROUND(I200*H200,2)</f>
        <v>0</v>
      </c>
      <c r="K200" s="146"/>
      <c r="L200" s="28"/>
      <c r="M200" s="147" t="s">
        <v>1</v>
      </c>
      <c r="N200" s="148" t="s">
        <v>40</v>
      </c>
      <c r="P200" s="149">
        <f>O200*H200</f>
        <v>0</v>
      </c>
      <c r="Q200" s="149">
        <v>0</v>
      </c>
      <c r="R200" s="149">
        <f>Q200*H200</f>
        <v>0</v>
      </c>
      <c r="S200" s="149">
        <v>0</v>
      </c>
      <c r="T200" s="150">
        <f>S200*H200</f>
        <v>0</v>
      </c>
      <c r="AR200" s="151" t="s">
        <v>95</v>
      </c>
      <c r="AT200" s="151" t="s">
        <v>316</v>
      </c>
      <c r="AU200" s="151" t="s">
        <v>86</v>
      </c>
      <c r="AY200" s="13" t="s">
        <v>314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3" t="s">
        <v>86</v>
      </c>
      <c r="BK200" s="152">
        <f>ROUND(I200*H200,2)</f>
        <v>0</v>
      </c>
      <c r="BL200" s="13" t="s">
        <v>95</v>
      </c>
      <c r="BM200" s="151" t="s">
        <v>4811</v>
      </c>
    </row>
    <row r="201" spans="2:65" s="1" customFormat="1" ht="33" customHeight="1">
      <c r="B201" s="28"/>
      <c r="C201" s="139" t="s">
        <v>1395</v>
      </c>
      <c r="D201" s="139" t="s">
        <v>316</v>
      </c>
      <c r="E201" s="140" t="s">
        <v>4018</v>
      </c>
      <c r="F201" s="141" t="s">
        <v>4019</v>
      </c>
      <c r="G201" s="142" t="s">
        <v>333</v>
      </c>
      <c r="H201" s="143">
        <v>0.48099999999999998</v>
      </c>
      <c r="I201" s="144"/>
      <c r="J201" s="145">
        <f>ROUND(I201*H201,2)</f>
        <v>0</v>
      </c>
      <c r="K201" s="146"/>
      <c r="L201" s="28"/>
      <c r="M201" s="147" t="s">
        <v>1</v>
      </c>
      <c r="N201" s="148" t="s">
        <v>40</v>
      </c>
      <c r="P201" s="149">
        <f>O201*H201</f>
        <v>0</v>
      </c>
      <c r="Q201" s="149">
        <v>0</v>
      </c>
      <c r="R201" s="149">
        <f>Q201*H201</f>
        <v>0</v>
      </c>
      <c r="S201" s="149">
        <v>0</v>
      </c>
      <c r="T201" s="150">
        <f>S201*H201</f>
        <v>0</v>
      </c>
      <c r="AR201" s="151" t="s">
        <v>95</v>
      </c>
      <c r="AT201" s="151" t="s">
        <v>316</v>
      </c>
      <c r="AU201" s="151" t="s">
        <v>86</v>
      </c>
      <c r="AY201" s="13" t="s">
        <v>314</v>
      </c>
      <c r="BE201" s="152">
        <f>IF(N201="základná",J201,0)</f>
        <v>0</v>
      </c>
      <c r="BF201" s="152">
        <f>IF(N201="znížená",J201,0)</f>
        <v>0</v>
      </c>
      <c r="BG201" s="152">
        <f>IF(N201="zákl. prenesená",J201,0)</f>
        <v>0</v>
      </c>
      <c r="BH201" s="152">
        <f>IF(N201="zníž. prenesená",J201,0)</f>
        <v>0</v>
      </c>
      <c r="BI201" s="152">
        <f>IF(N201="nulová",J201,0)</f>
        <v>0</v>
      </c>
      <c r="BJ201" s="13" t="s">
        <v>86</v>
      </c>
      <c r="BK201" s="152">
        <f>ROUND(I201*H201,2)</f>
        <v>0</v>
      </c>
      <c r="BL201" s="13" t="s">
        <v>95</v>
      </c>
      <c r="BM201" s="151" t="s">
        <v>4812</v>
      </c>
    </row>
    <row r="202" spans="2:65" s="11" customFormat="1" ht="25.9" customHeight="1">
      <c r="B202" s="127"/>
      <c r="D202" s="128" t="s">
        <v>73</v>
      </c>
      <c r="E202" s="129" t="s">
        <v>330</v>
      </c>
      <c r="F202" s="129" t="s">
        <v>3810</v>
      </c>
      <c r="I202" s="130"/>
      <c r="J202" s="131">
        <f>BK202</f>
        <v>0</v>
      </c>
      <c r="L202" s="127"/>
      <c r="M202" s="132"/>
      <c r="P202" s="133">
        <f>SUM(P203:P204)</f>
        <v>0</v>
      </c>
      <c r="R202" s="133">
        <f>SUM(R203:R204)</f>
        <v>0</v>
      </c>
      <c r="T202" s="134">
        <f>SUM(T203:T204)</f>
        <v>0</v>
      </c>
      <c r="AR202" s="128" t="s">
        <v>81</v>
      </c>
      <c r="AT202" s="135" t="s">
        <v>73</v>
      </c>
      <c r="AU202" s="135" t="s">
        <v>74</v>
      </c>
      <c r="AY202" s="128" t="s">
        <v>314</v>
      </c>
      <c r="BK202" s="136">
        <f>SUM(BK203:BK204)</f>
        <v>0</v>
      </c>
    </row>
    <row r="203" spans="2:65" s="1" customFormat="1" ht="33" customHeight="1">
      <c r="B203" s="28"/>
      <c r="C203" s="139" t="s">
        <v>1399</v>
      </c>
      <c r="D203" s="139" t="s">
        <v>316</v>
      </c>
      <c r="E203" s="140" t="s">
        <v>4813</v>
      </c>
      <c r="F203" s="141" t="s">
        <v>4814</v>
      </c>
      <c r="G203" s="142" t="s">
        <v>319</v>
      </c>
      <c r="H203" s="143">
        <v>0.8</v>
      </c>
      <c r="I203" s="144"/>
      <c r="J203" s="145">
        <f>ROUND(I203*H203,2)</f>
        <v>0</v>
      </c>
      <c r="K203" s="146"/>
      <c r="L203" s="28"/>
      <c r="M203" s="147" t="s">
        <v>1</v>
      </c>
      <c r="N203" s="148" t="s">
        <v>40</v>
      </c>
      <c r="P203" s="149">
        <f>O203*H203</f>
        <v>0</v>
      </c>
      <c r="Q203" s="149">
        <v>0</v>
      </c>
      <c r="R203" s="149">
        <f>Q203*H203</f>
        <v>0</v>
      </c>
      <c r="S203" s="149">
        <v>0</v>
      </c>
      <c r="T203" s="150">
        <f>S203*H203</f>
        <v>0</v>
      </c>
      <c r="AR203" s="151" t="s">
        <v>95</v>
      </c>
      <c r="AT203" s="151" t="s">
        <v>316</v>
      </c>
      <c r="AU203" s="151" t="s">
        <v>81</v>
      </c>
      <c r="AY203" s="13" t="s">
        <v>314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86</v>
      </c>
      <c r="BK203" s="152">
        <f>ROUND(I203*H203,2)</f>
        <v>0</v>
      </c>
      <c r="BL203" s="13" t="s">
        <v>95</v>
      </c>
      <c r="BM203" s="151" t="s">
        <v>4815</v>
      </c>
    </row>
    <row r="204" spans="2:65" s="1" customFormat="1" ht="33" customHeight="1">
      <c r="B204" s="28"/>
      <c r="C204" s="139" t="s">
        <v>1198</v>
      </c>
      <c r="D204" s="139" t="s">
        <v>316</v>
      </c>
      <c r="E204" s="140" t="s">
        <v>4816</v>
      </c>
      <c r="F204" s="141" t="s">
        <v>4817</v>
      </c>
      <c r="G204" s="142" t="s">
        <v>319</v>
      </c>
      <c r="H204" s="143">
        <v>1.6</v>
      </c>
      <c r="I204" s="144"/>
      <c r="J204" s="145">
        <f>ROUND(I204*H204,2)</f>
        <v>0</v>
      </c>
      <c r="K204" s="146"/>
      <c r="L204" s="28"/>
      <c r="M204" s="147" t="s">
        <v>1</v>
      </c>
      <c r="N204" s="148" t="s">
        <v>40</v>
      </c>
      <c r="P204" s="149">
        <f>O204*H204</f>
        <v>0</v>
      </c>
      <c r="Q204" s="149">
        <v>0</v>
      </c>
      <c r="R204" s="149">
        <f>Q204*H204</f>
        <v>0</v>
      </c>
      <c r="S204" s="149">
        <v>0</v>
      </c>
      <c r="T204" s="150">
        <f>S204*H204</f>
        <v>0</v>
      </c>
      <c r="AR204" s="151" t="s">
        <v>95</v>
      </c>
      <c r="AT204" s="151" t="s">
        <v>316</v>
      </c>
      <c r="AU204" s="151" t="s">
        <v>81</v>
      </c>
      <c r="AY204" s="13" t="s">
        <v>314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86</v>
      </c>
      <c r="BK204" s="152">
        <f>ROUND(I204*H204,2)</f>
        <v>0</v>
      </c>
      <c r="BL204" s="13" t="s">
        <v>95</v>
      </c>
      <c r="BM204" s="151" t="s">
        <v>4818</v>
      </c>
    </row>
    <row r="205" spans="2:65" s="11" customFormat="1" ht="25.9" customHeight="1">
      <c r="B205" s="127"/>
      <c r="D205" s="128" t="s">
        <v>73</v>
      </c>
      <c r="E205" s="129" t="s">
        <v>516</v>
      </c>
      <c r="F205" s="129" t="s">
        <v>4021</v>
      </c>
      <c r="I205" s="130"/>
      <c r="J205" s="131">
        <f>BK205</f>
        <v>0</v>
      </c>
      <c r="L205" s="127"/>
      <c r="M205" s="132"/>
      <c r="P205" s="133">
        <f>SUM(P206:P207)</f>
        <v>0</v>
      </c>
      <c r="R205" s="133">
        <f>SUM(R206:R207)</f>
        <v>0</v>
      </c>
      <c r="T205" s="134">
        <f>SUM(T206:T207)</f>
        <v>0</v>
      </c>
      <c r="AR205" s="128" t="s">
        <v>86</v>
      </c>
      <c r="AT205" s="135" t="s">
        <v>73</v>
      </c>
      <c r="AU205" s="135" t="s">
        <v>74</v>
      </c>
      <c r="AY205" s="128" t="s">
        <v>314</v>
      </c>
      <c r="BK205" s="136">
        <f>SUM(BK206:BK207)</f>
        <v>0</v>
      </c>
    </row>
    <row r="206" spans="2:65" s="1" customFormat="1" ht="37.9" customHeight="1">
      <c r="B206" s="28"/>
      <c r="C206" s="139" t="s">
        <v>1202</v>
      </c>
      <c r="D206" s="139" t="s">
        <v>316</v>
      </c>
      <c r="E206" s="140" t="s">
        <v>4022</v>
      </c>
      <c r="F206" s="141" t="s">
        <v>4023</v>
      </c>
      <c r="G206" s="142" t="s">
        <v>396</v>
      </c>
      <c r="H206" s="143">
        <v>2</v>
      </c>
      <c r="I206" s="144"/>
      <c r="J206" s="145">
        <f>ROUND(I206*H206,2)</f>
        <v>0</v>
      </c>
      <c r="K206" s="146"/>
      <c r="L206" s="28"/>
      <c r="M206" s="147" t="s">
        <v>1</v>
      </c>
      <c r="N206" s="148" t="s">
        <v>40</v>
      </c>
      <c r="P206" s="149">
        <f>O206*H206</f>
        <v>0</v>
      </c>
      <c r="Q206" s="149">
        <v>0</v>
      </c>
      <c r="R206" s="149">
        <f>Q206*H206</f>
        <v>0</v>
      </c>
      <c r="S206" s="149">
        <v>0</v>
      </c>
      <c r="T206" s="150">
        <f>S206*H206</f>
        <v>0</v>
      </c>
      <c r="AR206" s="151" t="s">
        <v>378</v>
      </c>
      <c r="AT206" s="151" t="s">
        <v>316</v>
      </c>
      <c r="AU206" s="151" t="s">
        <v>81</v>
      </c>
      <c r="AY206" s="13" t="s">
        <v>314</v>
      </c>
      <c r="BE206" s="152">
        <f>IF(N206="základná",J206,0)</f>
        <v>0</v>
      </c>
      <c r="BF206" s="152">
        <f>IF(N206="znížená",J206,0)</f>
        <v>0</v>
      </c>
      <c r="BG206" s="152">
        <f>IF(N206="zákl. prenesená",J206,0)</f>
        <v>0</v>
      </c>
      <c r="BH206" s="152">
        <f>IF(N206="zníž. prenesená",J206,0)</f>
        <v>0</v>
      </c>
      <c r="BI206" s="152">
        <f>IF(N206="nulová",J206,0)</f>
        <v>0</v>
      </c>
      <c r="BJ206" s="13" t="s">
        <v>86</v>
      </c>
      <c r="BK206" s="152">
        <f>ROUND(I206*H206,2)</f>
        <v>0</v>
      </c>
      <c r="BL206" s="13" t="s">
        <v>378</v>
      </c>
      <c r="BM206" s="151" t="s">
        <v>4819</v>
      </c>
    </row>
    <row r="207" spans="2:65" s="1" customFormat="1" ht="37.9" customHeight="1">
      <c r="B207" s="28"/>
      <c r="C207" s="158" t="s">
        <v>1206</v>
      </c>
      <c r="D207" s="158" t="s">
        <v>644</v>
      </c>
      <c r="E207" s="159" t="s">
        <v>4820</v>
      </c>
      <c r="F207" s="160" t="s">
        <v>4821</v>
      </c>
      <c r="G207" s="161" t="s">
        <v>396</v>
      </c>
      <c r="H207" s="162">
        <v>2</v>
      </c>
      <c r="I207" s="163"/>
      <c r="J207" s="164">
        <f>ROUND(I207*H207,2)</f>
        <v>0</v>
      </c>
      <c r="K207" s="165"/>
      <c r="L207" s="166"/>
      <c r="M207" s="167" t="s">
        <v>1</v>
      </c>
      <c r="N207" s="168" t="s">
        <v>40</v>
      </c>
      <c r="P207" s="149">
        <f>O207*H207</f>
        <v>0</v>
      </c>
      <c r="Q207" s="149">
        <v>0</v>
      </c>
      <c r="R207" s="149">
        <f>Q207*H207</f>
        <v>0</v>
      </c>
      <c r="S207" s="149">
        <v>0</v>
      </c>
      <c r="T207" s="150">
        <f>S207*H207</f>
        <v>0</v>
      </c>
      <c r="AR207" s="151" t="s">
        <v>442</v>
      </c>
      <c r="AT207" s="151" t="s">
        <v>644</v>
      </c>
      <c r="AU207" s="151" t="s">
        <v>81</v>
      </c>
      <c r="AY207" s="13" t="s">
        <v>314</v>
      </c>
      <c r="BE207" s="152">
        <f>IF(N207="základná",J207,0)</f>
        <v>0</v>
      </c>
      <c r="BF207" s="152">
        <f>IF(N207="znížená",J207,0)</f>
        <v>0</v>
      </c>
      <c r="BG207" s="152">
        <f>IF(N207="zákl. prenesená",J207,0)</f>
        <v>0</v>
      </c>
      <c r="BH207" s="152">
        <f>IF(N207="zníž. prenesená",J207,0)</f>
        <v>0</v>
      </c>
      <c r="BI207" s="152">
        <f>IF(N207="nulová",J207,0)</f>
        <v>0</v>
      </c>
      <c r="BJ207" s="13" t="s">
        <v>86</v>
      </c>
      <c r="BK207" s="152">
        <f>ROUND(I207*H207,2)</f>
        <v>0</v>
      </c>
      <c r="BL207" s="13" t="s">
        <v>378</v>
      </c>
      <c r="BM207" s="151" t="s">
        <v>4822</v>
      </c>
    </row>
    <row r="208" spans="2:65" s="11" customFormat="1" ht="25.9" customHeight="1">
      <c r="B208" s="127"/>
      <c r="D208" s="128" t="s">
        <v>73</v>
      </c>
      <c r="E208" s="129" t="s">
        <v>508</v>
      </c>
      <c r="F208" s="129" t="s">
        <v>509</v>
      </c>
      <c r="I208" s="130"/>
      <c r="J208" s="131">
        <f>BK208</f>
        <v>0</v>
      </c>
      <c r="L208" s="127"/>
      <c r="M208" s="132"/>
      <c r="P208" s="133">
        <f>P209</f>
        <v>0</v>
      </c>
      <c r="R208" s="133">
        <f>R209</f>
        <v>0</v>
      </c>
      <c r="T208" s="134">
        <f>T209</f>
        <v>0</v>
      </c>
      <c r="AR208" s="128" t="s">
        <v>86</v>
      </c>
      <c r="AT208" s="135" t="s">
        <v>73</v>
      </c>
      <c r="AU208" s="135" t="s">
        <v>74</v>
      </c>
      <c r="AY208" s="128" t="s">
        <v>314</v>
      </c>
      <c r="BK208" s="136">
        <f>BK209</f>
        <v>0</v>
      </c>
    </row>
    <row r="209" spans="2:65" s="11" customFormat="1" ht="22.9" customHeight="1">
      <c r="B209" s="127"/>
      <c r="D209" s="128" t="s">
        <v>73</v>
      </c>
      <c r="E209" s="137" t="s">
        <v>510</v>
      </c>
      <c r="F209" s="137" t="s">
        <v>511</v>
      </c>
      <c r="I209" s="130"/>
      <c r="J209" s="138">
        <f>BK209</f>
        <v>0</v>
      </c>
      <c r="L209" s="127"/>
      <c r="M209" s="132"/>
      <c r="P209" s="133">
        <f>P210</f>
        <v>0</v>
      </c>
      <c r="R209" s="133">
        <f>R210</f>
        <v>0</v>
      </c>
      <c r="T209" s="134">
        <f>T210</f>
        <v>0</v>
      </c>
      <c r="AR209" s="128" t="s">
        <v>86</v>
      </c>
      <c r="AT209" s="135" t="s">
        <v>73</v>
      </c>
      <c r="AU209" s="135" t="s">
        <v>81</v>
      </c>
      <c r="AY209" s="128" t="s">
        <v>314</v>
      </c>
      <c r="BK209" s="136">
        <f>BK210</f>
        <v>0</v>
      </c>
    </row>
    <row r="210" spans="2:65" s="1" customFormat="1" ht="16.5" customHeight="1">
      <c r="B210" s="28"/>
      <c r="C210" s="139" t="s">
        <v>1210</v>
      </c>
      <c r="D210" s="139" t="s">
        <v>316</v>
      </c>
      <c r="E210" s="140" t="s">
        <v>4028</v>
      </c>
      <c r="F210" s="141" t="s">
        <v>4029</v>
      </c>
      <c r="G210" s="142" t="s">
        <v>376</v>
      </c>
      <c r="H210" s="143">
        <v>1</v>
      </c>
      <c r="I210" s="144"/>
      <c r="J210" s="145">
        <f>ROUND(I210*H210,2)</f>
        <v>0</v>
      </c>
      <c r="K210" s="146"/>
      <c r="L210" s="28"/>
      <c r="M210" s="147" t="s">
        <v>1</v>
      </c>
      <c r="N210" s="148" t="s">
        <v>40</v>
      </c>
      <c r="P210" s="149">
        <f>O210*H210</f>
        <v>0</v>
      </c>
      <c r="Q210" s="149">
        <v>0</v>
      </c>
      <c r="R210" s="149">
        <f>Q210*H210</f>
        <v>0</v>
      </c>
      <c r="S210" s="149">
        <v>0</v>
      </c>
      <c r="T210" s="150">
        <f>S210*H210</f>
        <v>0</v>
      </c>
      <c r="AR210" s="151" t="s">
        <v>378</v>
      </c>
      <c r="AT210" s="151" t="s">
        <v>316</v>
      </c>
      <c r="AU210" s="151" t="s">
        <v>86</v>
      </c>
      <c r="AY210" s="13" t="s">
        <v>314</v>
      </c>
      <c r="BE210" s="152">
        <f>IF(N210="základná",J210,0)</f>
        <v>0</v>
      </c>
      <c r="BF210" s="152">
        <f>IF(N210="znížená",J210,0)</f>
        <v>0</v>
      </c>
      <c r="BG210" s="152">
        <f>IF(N210="zákl. prenesená",J210,0)</f>
        <v>0</v>
      </c>
      <c r="BH210" s="152">
        <f>IF(N210="zníž. prenesená",J210,0)</f>
        <v>0</v>
      </c>
      <c r="BI210" s="152">
        <f>IF(N210="nulová",J210,0)</f>
        <v>0</v>
      </c>
      <c r="BJ210" s="13" t="s">
        <v>86</v>
      </c>
      <c r="BK210" s="152">
        <f>ROUND(I210*H210,2)</f>
        <v>0</v>
      </c>
      <c r="BL210" s="13" t="s">
        <v>378</v>
      </c>
      <c r="BM210" s="151" t="s">
        <v>4823</v>
      </c>
    </row>
    <row r="211" spans="2:65" s="11" customFormat="1" ht="25.9" customHeight="1">
      <c r="B211" s="127"/>
      <c r="D211" s="128" t="s">
        <v>73</v>
      </c>
      <c r="E211" s="129" t="s">
        <v>1663</v>
      </c>
      <c r="F211" s="129" t="s">
        <v>1664</v>
      </c>
      <c r="I211" s="130"/>
      <c r="J211" s="131">
        <f>BK211</f>
        <v>0</v>
      </c>
      <c r="L211" s="127"/>
      <c r="M211" s="132"/>
      <c r="P211" s="133">
        <f>SUM(P212:P214)</f>
        <v>0</v>
      </c>
      <c r="R211" s="133">
        <f>SUM(R212:R214)</f>
        <v>0</v>
      </c>
      <c r="T211" s="134">
        <f>SUM(T212:T214)</f>
        <v>0</v>
      </c>
      <c r="AR211" s="128" t="s">
        <v>90</v>
      </c>
      <c r="AT211" s="135" t="s">
        <v>73</v>
      </c>
      <c r="AU211" s="135" t="s">
        <v>74</v>
      </c>
      <c r="AY211" s="128" t="s">
        <v>314</v>
      </c>
      <c r="BK211" s="136">
        <f>SUM(BK212:BK214)</f>
        <v>0</v>
      </c>
    </row>
    <row r="212" spans="2:65" s="1" customFormat="1" ht="16.5" customHeight="1">
      <c r="B212" s="28"/>
      <c r="C212" s="139" t="s">
        <v>1214</v>
      </c>
      <c r="D212" s="139" t="s">
        <v>316</v>
      </c>
      <c r="E212" s="140" t="s">
        <v>4824</v>
      </c>
      <c r="F212" s="141" t="s">
        <v>4825</v>
      </c>
      <c r="G212" s="142" t="s">
        <v>376</v>
      </c>
      <c r="H212" s="143">
        <v>3</v>
      </c>
      <c r="I212" s="144"/>
      <c r="J212" s="145">
        <f>ROUND(I212*H212,2)</f>
        <v>0</v>
      </c>
      <c r="K212" s="146"/>
      <c r="L212" s="28"/>
      <c r="M212" s="147" t="s">
        <v>1</v>
      </c>
      <c r="N212" s="148" t="s">
        <v>40</v>
      </c>
      <c r="P212" s="149">
        <f>O212*H212</f>
        <v>0</v>
      </c>
      <c r="Q212" s="149">
        <v>0</v>
      </c>
      <c r="R212" s="149">
        <f>Q212*H212</f>
        <v>0</v>
      </c>
      <c r="S212" s="149">
        <v>0</v>
      </c>
      <c r="T212" s="150">
        <f>S212*H212</f>
        <v>0</v>
      </c>
      <c r="AR212" s="151" t="s">
        <v>1198</v>
      </c>
      <c r="AT212" s="151" t="s">
        <v>316</v>
      </c>
      <c r="AU212" s="151" t="s">
        <v>81</v>
      </c>
      <c r="AY212" s="13" t="s">
        <v>314</v>
      </c>
      <c r="BE212" s="152">
        <f>IF(N212="základná",J212,0)</f>
        <v>0</v>
      </c>
      <c r="BF212" s="152">
        <f>IF(N212="znížená",J212,0)</f>
        <v>0</v>
      </c>
      <c r="BG212" s="152">
        <f>IF(N212="zákl. prenesená",J212,0)</f>
        <v>0</v>
      </c>
      <c r="BH212" s="152">
        <f>IF(N212="zníž. prenesená",J212,0)</f>
        <v>0</v>
      </c>
      <c r="BI212" s="152">
        <f>IF(N212="nulová",J212,0)</f>
        <v>0</v>
      </c>
      <c r="BJ212" s="13" t="s">
        <v>86</v>
      </c>
      <c r="BK212" s="152">
        <f>ROUND(I212*H212,2)</f>
        <v>0</v>
      </c>
      <c r="BL212" s="13" t="s">
        <v>1198</v>
      </c>
      <c r="BM212" s="151" t="s">
        <v>4826</v>
      </c>
    </row>
    <row r="213" spans="2:65" s="1" customFormat="1" ht="33" customHeight="1">
      <c r="B213" s="28"/>
      <c r="C213" s="158" t="s">
        <v>1131</v>
      </c>
      <c r="D213" s="158" t="s">
        <v>644</v>
      </c>
      <c r="E213" s="159" t="s">
        <v>4827</v>
      </c>
      <c r="F213" s="160" t="s">
        <v>4828</v>
      </c>
      <c r="G213" s="161" t="s">
        <v>396</v>
      </c>
      <c r="H213" s="162">
        <v>1</v>
      </c>
      <c r="I213" s="163"/>
      <c r="J213" s="164">
        <f>ROUND(I213*H213,2)</f>
        <v>0</v>
      </c>
      <c r="K213" s="165"/>
      <c r="L213" s="166"/>
      <c r="M213" s="167" t="s">
        <v>1</v>
      </c>
      <c r="N213" s="168" t="s">
        <v>40</v>
      </c>
      <c r="P213" s="149">
        <f>O213*H213</f>
        <v>0</v>
      </c>
      <c r="Q213" s="149">
        <v>0</v>
      </c>
      <c r="R213" s="149">
        <f>Q213*H213</f>
        <v>0</v>
      </c>
      <c r="S213" s="149">
        <v>0</v>
      </c>
      <c r="T213" s="150">
        <f>S213*H213</f>
        <v>0</v>
      </c>
      <c r="AR213" s="151" t="s">
        <v>1670</v>
      </c>
      <c r="AT213" s="151" t="s">
        <v>644</v>
      </c>
      <c r="AU213" s="151" t="s">
        <v>81</v>
      </c>
      <c r="AY213" s="13" t="s">
        <v>314</v>
      </c>
      <c r="BE213" s="152">
        <f>IF(N213="základná",J213,0)</f>
        <v>0</v>
      </c>
      <c r="BF213" s="152">
        <f>IF(N213="znížená",J213,0)</f>
        <v>0</v>
      </c>
      <c r="BG213" s="152">
        <f>IF(N213="zákl. prenesená",J213,0)</f>
        <v>0</v>
      </c>
      <c r="BH213" s="152">
        <f>IF(N213="zníž. prenesená",J213,0)</f>
        <v>0</v>
      </c>
      <c r="BI213" s="152">
        <f>IF(N213="nulová",J213,0)</f>
        <v>0</v>
      </c>
      <c r="BJ213" s="13" t="s">
        <v>86</v>
      </c>
      <c r="BK213" s="152">
        <f>ROUND(I213*H213,2)</f>
        <v>0</v>
      </c>
      <c r="BL213" s="13" t="s">
        <v>1198</v>
      </c>
      <c r="BM213" s="151" t="s">
        <v>4829</v>
      </c>
    </row>
    <row r="214" spans="2:65" s="1" customFormat="1" ht="16.5" customHeight="1">
      <c r="B214" s="28"/>
      <c r="C214" s="139" t="s">
        <v>1135</v>
      </c>
      <c r="D214" s="139" t="s">
        <v>316</v>
      </c>
      <c r="E214" s="140" t="s">
        <v>2325</v>
      </c>
      <c r="F214" s="141" t="s">
        <v>2326</v>
      </c>
      <c r="G214" s="142" t="s">
        <v>2327</v>
      </c>
      <c r="H214" s="143">
        <v>1</v>
      </c>
      <c r="I214" s="144"/>
      <c r="J214" s="145">
        <f>ROUND(I214*H214,2)</f>
        <v>0</v>
      </c>
      <c r="K214" s="146"/>
      <c r="L214" s="28"/>
      <c r="M214" s="147" t="s">
        <v>1</v>
      </c>
      <c r="N214" s="148" t="s">
        <v>40</v>
      </c>
      <c r="P214" s="149">
        <f>O214*H214</f>
        <v>0</v>
      </c>
      <c r="Q214" s="149">
        <v>0</v>
      </c>
      <c r="R214" s="149">
        <f>Q214*H214</f>
        <v>0</v>
      </c>
      <c r="S214" s="149">
        <v>0</v>
      </c>
      <c r="T214" s="150">
        <f>S214*H214</f>
        <v>0</v>
      </c>
      <c r="AR214" s="151" t="s">
        <v>1198</v>
      </c>
      <c r="AT214" s="151" t="s">
        <v>316</v>
      </c>
      <c r="AU214" s="151" t="s">
        <v>81</v>
      </c>
      <c r="AY214" s="13" t="s">
        <v>314</v>
      </c>
      <c r="BE214" s="152">
        <f>IF(N214="základná",J214,0)</f>
        <v>0</v>
      </c>
      <c r="BF214" s="152">
        <f>IF(N214="znížená",J214,0)</f>
        <v>0</v>
      </c>
      <c r="BG214" s="152">
        <f>IF(N214="zákl. prenesená",J214,0)</f>
        <v>0</v>
      </c>
      <c r="BH214" s="152">
        <f>IF(N214="zníž. prenesená",J214,0)</f>
        <v>0</v>
      </c>
      <c r="BI214" s="152">
        <f>IF(N214="nulová",J214,0)</f>
        <v>0</v>
      </c>
      <c r="BJ214" s="13" t="s">
        <v>86</v>
      </c>
      <c r="BK214" s="152">
        <f>ROUND(I214*H214,2)</f>
        <v>0</v>
      </c>
      <c r="BL214" s="13" t="s">
        <v>1198</v>
      </c>
      <c r="BM214" s="151" t="s">
        <v>4830</v>
      </c>
    </row>
    <row r="215" spans="2:65" s="11" customFormat="1" ht="25.9" customHeight="1">
      <c r="B215" s="127"/>
      <c r="D215" s="128" t="s">
        <v>73</v>
      </c>
      <c r="E215" s="129" t="s">
        <v>644</v>
      </c>
      <c r="F215" s="129" t="s">
        <v>1464</v>
      </c>
      <c r="I215" s="130"/>
      <c r="J215" s="131">
        <f>BK215</f>
        <v>0</v>
      </c>
      <c r="L215" s="127"/>
      <c r="M215" s="132"/>
      <c r="P215" s="133">
        <v>0</v>
      </c>
      <c r="R215" s="133">
        <v>0</v>
      </c>
      <c r="T215" s="134">
        <v>0</v>
      </c>
      <c r="AR215" s="128" t="s">
        <v>90</v>
      </c>
      <c r="AT215" s="135" t="s">
        <v>73</v>
      </c>
      <c r="AU215" s="135" t="s">
        <v>74</v>
      </c>
      <c r="AY215" s="128" t="s">
        <v>314</v>
      </c>
      <c r="BK215" s="136">
        <v>0</v>
      </c>
    </row>
    <row r="216" spans="2:65" s="11" customFormat="1" ht="25.9" customHeight="1">
      <c r="B216" s="127"/>
      <c r="D216" s="128" t="s">
        <v>73</v>
      </c>
      <c r="E216" s="129" t="s">
        <v>1450</v>
      </c>
      <c r="F216" s="129" t="s">
        <v>1451</v>
      </c>
      <c r="I216" s="130"/>
      <c r="J216" s="131">
        <f>BK216</f>
        <v>0</v>
      </c>
      <c r="L216" s="127"/>
      <c r="M216" s="132"/>
      <c r="P216" s="133">
        <f>P217</f>
        <v>0</v>
      </c>
      <c r="R216" s="133">
        <f>R217</f>
        <v>0</v>
      </c>
      <c r="T216" s="134">
        <f>T217</f>
        <v>0</v>
      </c>
      <c r="AR216" s="128" t="s">
        <v>95</v>
      </c>
      <c r="AT216" s="135" t="s">
        <v>73</v>
      </c>
      <c r="AU216" s="135" t="s">
        <v>74</v>
      </c>
      <c r="AY216" s="128" t="s">
        <v>314</v>
      </c>
      <c r="BK216" s="136">
        <f>BK217</f>
        <v>0</v>
      </c>
    </row>
    <row r="217" spans="2:65" s="1" customFormat="1" ht="24.2" customHeight="1">
      <c r="B217" s="28"/>
      <c r="C217" s="139" t="s">
        <v>1139</v>
      </c>
      <c r="D217" s="139" t="s">
        <v>316</v>
      </c>
      <c r="E217" s="140" t="s">
        <v>4032</v>
      </c>
      <c r="F217" s="141" t="s">
        <v>4033</v>
      </c>
      <c r="G217" s="142" t="s">
        <v>1593</v>
      </c>
      <c r="H217" s="143">
        <v>1</v>
      </c>
      <c r="I217" s="144"/>
      <c r="J217" s="145">
        <f>ROUND(I217*H217,2)</f>
        <v>0</v>
      </c>
      <c r="K217" s="146"/>
      <c r="L217" s="28"/>
      <c r="M217" s="153" t="s">
        <v>1</v>
      </c>
      <c r="N217" s="154" t="s">
        <v>40</v>
      </c>
      <c r="O217" s="155"/>
      <c r="P217" s="156">
        <f>O217*H217</f>
        <v>0</v>
      </c>
      <c r="Q217" s="156">
        <v>0</v>
      </c>
      <c r="R217" s="156">
        <f>Q217*H217</f>
        <v>0</v>
      </c>
      <c r="S217" s="156">
        <v>0</v>
      </c>
      <c r="T217" s="157">
        <f>S217*H217</f>
        <v>0</v>
      </c>
      <c r="AR217" s="151" t="s">
        <v>1692</v>
      </c>
      <c r="AT217" s="151" t="s">
        <v>316</v>
      </c>
      <c r="AU217" s="151" t="s">
        <v>81</v>
      </c>
      <c r="AY217" s="13" t="s">
        <v>314</v>
      </c>
      <c r="BE217" s="152">
        <f>IF(N217="základná",J217,0)</f>
        <v>0</v>
      </c>
      <c r="BF217" s="152">
        <f>IF(N217="znížená",J217,0)</f>
        <v>0</v>
      </c>
      <c r="BG217" s="152">
        <f>IF(N217="zákl. prenesená",J217,0)</f>
        <v>0</v>
      </c>
      <c r="BH217" s="152">
        <f>IF(N217="zníž. prenesená",J217,0)</f>
        <v>0</v>
      </c>
      <c r="BI217" s="152">
        <f>IF(N217="nulová",J217,0)</f>
        <v>0</v>
      </c>
      <c r="BJ217" s="13" t="s">
        <v>86</v>
      </c>
      <c r="BK217" s="152">
        <f>ROUND(I217*H217,2)</f>
        <v>0</v>
      </c>
      <c r="BL217" s="13" t="s">
        <v>1692</v>
      </c>
      <c r="BM217" s="151" t="s">
        <v>4831</v>
      </c>
    </row>
    <row r="218" spans="2:65" s="1" customFormat="1" ht="6.95" customHeight="1">
      <c r="B218" s="43"/>
      <c r="C218" s="44"/>
      <c r="D218" s="44"/>
      <c r="E218" s="44"/>
      <c r="F218" s="44"/>
      <c r="G218" s="44"/>
      <c r="H218" s="44"/>
      <c r="I218" s="44"/>
      <c r="J218" s="44"/>
      <c r="K218" s="44"/>
      <c r="L218" s="28"/>
    </row>
  </sheetData>
  <sheetProtection algorithmName="SHA-512" hashValue="J/6IDSk8OtTPJh1SdBKk2fULJNGPQo6My97tBotVIA4y1jHPGPalgu3CyuOgYPLuOuct5767pu+/sUYm2g172g==" saltValue="9dNDNNGlmvnmiFC+G0/05VT0uAtT3w3hwZ0NGmcjwc7MykOK/TNqbYGtFMAEbPKNmLLhqcOwAr1F7ahcCmN5sQ==" spinCount="100000" sheet="1" objects="1" scenarios="1" formatColumns="0" formatRows="0" autoFilter="0"/>
  <autoFilter ref="C132:K217" xr:uid="{00000000-0009-0000-0000-000036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B2:BM160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254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301" t="s">
        <v>4832</v>
      </c>
      <c r="F9" s="303"/>
      <c r="G9" s="303"/>
      <c r="H9" s="303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89" t="s">
        <v>4833</v>
      </c>
      <c r="F11" s="303"/>
      <c r="G11" s="303"/>
      <c r="H11" s="303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304" t="str">
        <f>'Rekapitulácia stavby'!E14</f>
        <v>Vyplň údaj</v>
      </c>
      <c r="F20" s="277"/>
      <c r="G20" s="277"/>
      <c r="H20" s="27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281" t="s">
        <v>1</v>
      </c>
      <c r="F29" s="281"/>
      <c r="G29" s="281"/>
      <c r="H29" s="281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ROUND(J126,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ROUND((SUM(BE126:BE159)),  2)</f>
        <v>0</v>
      </c>
      <c r="G35" s="96"/>
      <c r="H35" s="96"/>
      <c r="I35" s="97">
        <v>0.2</v>
      </c>
      <c r="J35" s="95">
        <f>ROUND(((SUM(BE126:BE159))*I35),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ROUND((SUM(BF126:BF159)),  2)</f>
        <v>0</v>
      </c>
      <c r="G36" s="96"/>
      <c r="H36" s="96"/>
      <c r="I36" s="97">
        <v>0.2</v>
      </c>
      <c r="J36" s="95">
        <f>ROUND(((SUM(BF126:BF159))*I36),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ROUND((SUM(BG126:BG159)),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ROUND((SUM(BH126:BH159)),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ROUND((SUM(BI126:BI159)),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301" t="s">
        <v>4832</v>
      </c>
      <c r="F87" s="303"/>
      <c r="G87" s="303"/>
      <c r="H87" s="303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89" t="str">
        <f>E11</f>
        <v>SO.201.1 - Spevnená plocha 1</v>
      </c>
      <c r="F89" s="303"/>
      <c r="G89" s="303"/>
      <c r="H89" s="303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J126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288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47" s="9" customFormat="1" ht="19.899999999999999" hidden="1" customHeight="1">
      <c r="B100" s="114"/>
      <c r="D100" s="115" t="s">
        <v>289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9" customFormat="1" ht="19.899999999999999" hidden="1" customHeight="1">
      <c r="B101" s="114"/>
      <c r="D101" s="115" t="s">
        <v>1219</v>
      </c>
      <c r="E101" s="116"/>
      <c r="F101" s="116"/>
      <c r="G101" s="116"/>
      <c r="H101" s="116"/>
      <c r="I101" s="116"/>
      <c r="J101" s="117">
        <f>J140</f>
        <v>0</v>
      </c>
      <c r="L101" s="114"/>
    </row>
    <row r="102" spans="2:47" s="9" customFormat="1" ht="19.899999999999999" hidden="1" customHeight="1">
      <c r="B102" s="114"/>
      <c r="D102" s="115" t="s">
        <v>3773</v>
      </c>
      <c r="E102" s="116"/>
      <c r="F102" s="116"/>
      <c r="G102" s="116"/>
      <c r="H102" s="116"/>
      <c r="I102" s="116"/>
      <c r="J102" s="117">
        <f>J144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J158</f>
        <v>0</v>
      </c>
      <c r="L104" s="114"/>
    </row>
    <row r="105" spans="2:47" s="1" customFormat="1" ht="21.75" hidden="1" customHeight="1">
      <c r="B105" s="28"/>
      <c r="L105" s="28"/>
    </row>
    <row r="106" spans="2:47" s="1" customFormat="1" ht="6.95" hidden="1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47" hidden="1"/>
    <row r="108" spans="2:47" hidden="1"/>
    <row r="109" spans="2:47" hidden="1"/>
    <row r="110" spans="2:47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5" customHeight="1">
      <c r="B111" s="28"/>
      <c r="C111" s="17" t="s">
        <v>300</v>
      </c>
      <c r="L111" s="28"/>
    </row>
    <row r="112" spans="2:47" s="1" customFormat="1" ht="6.95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301" t="str">
        <f>E7</f>
        <v>Rozšírenie kapacít MŠ Oštepová 1, Košice</v>
      </c>
      <c r="F114" s="302"/>
      <c r="G114" s="302"/>
      <c r="H114" s="302"/>
      <c r="L114" s="28"/>
    </row>
    <row r="115" spans="2:63" ht="12" customHeight="1">
      <c r="B115" s="16"/>
      <c r="C115" s="23" t="s">
        <v>277</v>
      </c>
      <c r="L115" s="16"/>
    </row>
    <row r="116" spans="2:63" s="1" customFormat="1" ht="16.5" customHeight="1">
      <c r="B116" s="28"/>
      <c r="E116" s="301" t="s">
        <v>4832</v>
      </c>
      <c r="F116" s="303"/>
      <c r="G116" s="303"/>
      <c r="H116" s="303"/>
      <c r="L116" s="28"/>
    </row>
    <row r="117" spans="2:63" s="1" customFormat="1" ht="12" customHeight="1">
      <c r="B117" s="28"/>
      <c r="C117" s="23" t="s">
        <v>279</v>
      </c>
      <c r="L117" s="28"/>
    </row>
    <row r="118" spans="2:63" s="1" customFormat="1" ht="16.5" customHeight="1">
      <c r="B118" s="28"/>
      <c r="E118" s="289" t="str">
        <f>E11</f>
        <v>SO.201.1 - Spevnená plocha 1</v>
      </c>
      <c r="F118" s="303"/>
      <c r="G118" s="303"/>
      <c r="H118" s="303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F14</f>
        <v>Oštepová 1, Košice</v>
      </c>
      <c r="I120" s="23" t="s">
        <v>21</v>
      </c>
      <c r="J120" s="51" t="str">
        <f>IF(J14="","",J14)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E17</f>
        <v>Mesto Košice</v>
      </c>
      <c r="I122" s="23" t="s">
        <v>29</v>
      </c>
      <c r="J122" s="26" t="str">
        <f>E23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IF(E20="","",E20)</f>
        <v>Vyplň údaj</v>
      </c>
      <c r="I123" s="23" t="s">
        <v>32</v>
      </c>
      <c r="J123" s="26" t="str">
        <f>E26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18.74432938</v>
      </c>
      <c r="S126" s="52"/>
      <c r="T126" s="125">
        <f>T127</f>
        <v>6.5815999999999999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312</v>
      </c>
      <c r="F127" s="129" t="s">
        <v>313</v>
      </c>
      <c r="I127" s="130"/>
      <c r="J127" s="131">
        <f>BK127</f>
        <v>0</v>
      </c>
      <c r="L127" s="127"/>
      <c r="M127" s="132"/>
      <c r="P127" s="133">
        <f>P128+P140+P144+P148+P158</f>
        <v>0</v>
      </c>
      <c r="R127" s="133">
        <f>R128+R140+R144+R148+R158</f>
        <v>18.74432938</v>
      </c>
      <c r="T127" s="134">
        <f>T128+T140+T144+T148+T158</f>
        <v>6.5815999999999999</v>
      </c>
      <c r="AR127" s="128" t="s">
        <v>81</v>
      </c>
      <c r="AT127" s="135" t="s">
        <v>73</v>
      </c>
      <c r="AU127" s="135" t="s">
        <v>74</v>
      </c>
      <c r="AY127" s="128" t="s">
        <v>314</v>
      </c>
      <c r="BK127" s="136">
        <f>BK128+BK140+BK144+BK148+BK158</f>
        <v>0</v>
      </c>
    </row>
    <row r="128" spans="2:63" s="11" customFormat="1" ht="22.9" customHeight="1">
      <c r="B128" s="127"/>
      <c r="D128" s="128" t="s">
        <v>73</v>
      </c>
      <c r="E128" s="137" t="s">
        <v>81</v>
      </c>
      <c r="F128" s="137" t="s">
        <v>315</v>
      </c>
      <c r="I128" s="130"/>
      <c r="J128" s="138">
        <f>BK128</f>
        <v>0</v>
      </c>
      <c r="L128" s="127"/>
      <c r="M128" s="132"/>
      <c r="P128" s="133">
        <f>SUM(P129:P139)</f>
        <v>0</v>
      </c>
      <c r="R128" s="133">
        <f>SUM(R129:R139)</f>
        <v>0</v>
      </c>
      <c r="T128" s="134">
        <f>SUM(T129:T139)</f>
        <v>6.5815999999999999</v>
      </c>
      <c r="AR128" s="128" t="s">
        <v>81</v>
      </c>
      <c r="AT128" s="135" t="s">
        <v>73</v>
      </c>
      <c r="AU128" s="135" t="s">
        <v>81</v>
      </c>
      <c r="AY128" s="128" t="s">
        <v>314</v>
      </c>
      <c r="BK128" s="136">
        <f>SUM(BK129:BK139)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3024</v>
      </c>
      <c r="F129" s="141" t="s">
        <v>3025</v>
      </c>
      <c r="G129" s="142" t="s">
        <v>340</v>
      </c>
      <c r="H129" s="143">
        <v>10</v>
      </c>
      <c r="I129" s="144"/>
      <c r="J129" s="145">
        <f t="shared" ref="J129:J139" si="0">ROUND(I129*H129,2)</f>
        <v>0</v>
      </c>
      <c r="K129" s="146"/>
      <c r="L129" s="28"/>
      <c r="M129" s="147" t="s">
        <v>1</v>
      </c>
      <c r="N129" s="148" t="s">
        <v>40</v>
      </c>
      <c r="P129" s="149">
        <f t="shared" ref="P129:P139" si="1">O129*H129</f>
        <v>0</v>
      </c>
      <c r="Q129" s="149">
        <v>0</v>
      </c>
      <c r="R129" s="149">
        <f t="shared" ref="R129:R139" si="2">Q129*H129</f>
        <v>0</v>
      </c>
      <c r="S129" s="149">
        <v>9.8000000000000004E-2</v>
      </c>
      <c r="T129" s="150">
        <f t="shared" ref="T129:T139" si="3">S129*H129</f>
        <v>0.98</v>
      </c>
      <c r="AR129" s="151" t="s">
        <v>95</v>
      </c>
      <c r="AT129" s="151" t="s">
        <v>316</v>
      </c>
      <c r="AU129" s="151" t="s">
        <v>86</v>
      </c>
      <c r="AY129" s="13" t="s">
        <v>314</v>
      </c>
      <c r="BE129" s="152">
        <f t="shared" ref="BE129:BE139" si="4">IF(N129="základná",J129,0)</f>
        <v>0</v>
      </c>
      <c r="BF129" s="152">
        <f t="shared" ref="BF129:BF139" si="5">IF(N129="znížená",J129,0)</f>
        <v>0</v>
      </c>
      <c r="BG129" s="152">
        <f t="shared" ref="BG129:BG139" si="6">IF(N129="zákl. prenesená",J129,0)</f>
        <v>0</v>
      </c>
      <c r="BH129" s="152">
        <f t="shared" ref="BH129:BH139" si="7">IF(N129="zníž. prenesená",J129,0)</f>
        <v>0</v>
      </c>
      <c r="BI129" s="152">
        <f t="shared" ref="BI129:BI139" si="8">IF(N129="nulová",J129,0)</f>
        <v>0</v>
      </c>
      <c r="BJ129" s="13" t="s">
        <v>86</v>
      </c>
      <c r="BK129" s="152">
        <f t="shared" ref="BK129:BK139" si="9">ROUND(I129*H129,2)</f>
        <v>0</v>
      </c>
      <c r="BL129" s="13" t="s">
        <v>95</v>
      </c>
      <c r="BM129" s="151" t="s">
        <v>4834</v>
      </c>
    </row>
    <row r="130" spans="2:65" s="1" customFormat="1" ht="24.2" customHeight="1">
      <c r="B130" s="28"/>
      <c r="C130" s="139" t="s">
        <v>86</v>
      </c>
      <c r="D130" s="139" t="s">
        <v>316</v>
      </c>
      <c r="E130" s="140" t="s">
        <v>4835</v>
      </c>
      <c r="F130" s="141" t="s">
        <v>4836</v>
      </c>
      <c r="G130" s="142" t="s">
        <v>376</v>
      </c>
      <c r="H130" s="143">
        <v>8.92</v>
      </c>
      <c r="I130" s="144"/>
      <c r="J130" s="145">
        <f t="shared" si="0"/>
        <v>0</v>
      </c>
      <c r="K130" s="146"/>
      <c r="L130" s="28"/>
      <c r="M130" s="147" t="s">
        <v>1</v>
      </c>
      <c r="N130" s="148" t="s">
        <v>40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0.23</v>
      </c>
      <c r="T130" s="150">
        <f t="shared" si="3"/>
        <v>2.0516000000000001</v>
      </c>
      <c r="AR130" s="151" t="s">
        <v>95</v>
      </c>
      <c r="AT130" s="151" t="s">
        <v>316</v>
      </c>
      <c r="AU130" s="151" t="s">
        <v>86</v>
      </c>
      <c r="AY130" s="13" t="s">
        <v>314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86</v>
      </c>
      <c r="BK130" s="152">
        <f t="shared" si="9"/>
        <v>0</v>
      </c>
      <c r="BL130" s="13" t="s">
        <v>95</v>
      </c>
      <c r="BM130" s="151" t="s">
        <v>4837</v>
      </c>
    </row>
    <row r="131" spans="2:65" s="1" customFormat="1" ht="33" customHeight="1">
      <c r="B131" s="28"/>
      <c r="C131" s="139" t="s">
        <v>90</v>
      </c>
      <c r="D131" s="139" t="s">
        <v>316</v>
      </c>
      <c r="E131" s="140" t="s">
        <v>4838</v>
      </c>
      <c r="F131" s="141" t="s">
        <v>4839</v>
      </c>
      <c r="G131" s="142" t="s">
        <v>340</v>
      </c>
      <c r="H131" s="143">
        <v>10</v>
      </c>
      <c r="I131" s="144"/>
      <c r="J131" s="145">
        <f t="shared" si="0"/>
        <v>0</v>
      </c>
      <c r="K131" s="146"/>
      <c r="L131" s="28"/>
      <c r="M131" s="147" t="s">
        <v>1</v>
      </c>
      <c r="N131" s="148" t="s">
        <v>40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0.13</v>
      </c>
      <c r="T131" s="150">
        <f t="shared" si="3"/>
        <v>1.3</v>
      </c>
      <c r="AR131" s="151" t="s">
        <v>95</v>
      </c>
      <c r="AT131" s="151" t="s">
        <v>316</v>
      </c>
      <c r="AU131" s="151" t="s">
        <v>86</v>
      </c>
      <c r="AY131" s="13" t="s">
        <v>314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86</v>
      </c>
      <c r="BK131" s="152">
        <f t="shared" si="9"/>
        <v>0</v>
      </c>
      <c r="BL131" s="13" t="s">
        <v>95</v>
      </c>
      <c r="BM131" s="151" t="s">
        <v>4840</v>
      </c>
    </row>
    <row r="132" spans="2:65" s="1" customFormat="1" ht="33" customHeight="1">
      <c r="B132" s="28"/>
      <c r="C132" s="139" t="s">
        <v>95</v>
      </c>
      <c r="D132" s="139" t="s">
        <v>316</v>
      </c>
      <c r="E132" s="140" t="s">
        <v>3577</v>
      </c>
      <c r="F132" s="141" t="s">
        <v>3578</v>
      </c>
      <c r="G132" s="142" t="s">
        <v>340</v>
      </c>
      <c r="H132" s="143">
        <v>10</v>
      </c>
      <c r="I132" s="144"/>
      <c r="J132" s="145">
        <f t="shared" si="0"/>
        <v>0</v>
      </c>
      <c r="K132" s="146"/>
      <c r="L132" s="28"/>
      <c r="M132" s="147" t="s">
        <v>1</v>
      </c>
      <c r="N132" s="148" t="s">
        <v>40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0.22500000000000001</v>
      </c>
      <c r="T132" s="150">
        <f t="shared" si="3"/>
        <v>2.25</v>
      </c>
      <c r="AR132" s="151" t="s">
        <v>95</v>
      </c>
      <c r="AT132" s="151" t="s">
        <v>316</v>
      </c>
      <c r="AU132" s="151" t="s">
        <v>86</v>
      </c>
      <c r="AY132" s="13" t="s">
        <v>314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86</v>
      </c>
      <c r="BK132" s="152">
        <f t="shared" si="9"/>
        <v>0</v>
      </c>
      <c r="BL132" s="13" t="s">
        <v>95</v>
      </c>
      <c r="BM132" s="151" t="s">
        <v>4841</v>
      </c>
    </row>
    <row r="133" spans="2:65" s="1" customFormat="1" ht="24.2" customHeight="1">
      <c r="B133" s="28"/>
      <c r="C133" s="139" t="s">
        <v>330</v>
      </c>
      <c r="D133" s="139" t="s">
        <v>316</v>
      </c>
      <c r="E133" s="140" t="s">
        <v>4842</v>
      </c>
      <c r="F133" s="141" t="s">
        <v>4843</v>
      </c>
      <c r="G133" s="142" t="s">
        <v>319</v>
      </c>
      <c r="H133" s="143">
        <v>5.2430000000000003</v>
      </c>
      <c r="I133" s="144"/>
      <c r="J133" s="145">
        <f t="shared" si="0"/>
        <v>0</v>
      </c>
      <c r="K133" s="146"/>
      <c r="L133" s="28"/>
      <c r="M133" s="147" t="s">
        <v>1</v>
      </c>
      <c r="N133" s="148" t="s">
        <v>40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95</v>
      </c>
      <c r="AT133" s="151" t="s">
        <v>316</v>
      </c>
      <c r="AU133" s="151" t="s">
        <v>86</v>
      </c>
      <c r="AY133" s="13" t="s">
        <v>314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86</v>
      </c>
      <c r="BK133" s="152">
        <f t="shared" si="9"/>
        <v>0</v>
      </c>
      <c r="BL133" s="13" t="s">
        <v>95</v>
      </c>
      <c r="BM133" s="151" t="s">
        <v>4844</v>
      </c>
    </row>
    <row r="134" spans="2:65" s="1" customFormat="1" ht="24.2" customHeight="1">
      <c r="B134" s="28"/>
      <c r="C134" s="139" t="s">
        <v>337</v>
      </c>
      <c r="D134" s="139" t="s">
        <v>316</v>
      </c>
      <c r="E134" s="140" t="s">
        <v>4845</v>
      </c>
      <c r="F134" s="141" t="s">
        <v>4846</v>
      </c>
      <c r="G134" s="142" t="s">
        <v>319</v>
      </c>
      <c r="H134" s="143">
        <v>5.2430000000000003</v>
      </c>
      <c r="I134" s="144"/>
      <c r="J134" s="145">
        <f t="shared" si="0"/>
        <v>0</v>
      </c>
      <c r="K134" s="146"/>
      <c r="L134" s="28"/>
      <c r="M134" s="147" t="s">
        <v>1</v>
      </c>
      <c r="N134" s="148" t="s">
        <v>40</v>
      </c>
      <c r="P134" s="149">
        <f t="shared" si="1"/>
        <v>0</v>
      </c>
      <c r="Q134" s="149">
        <v>0</v>
      </c>
      <c r="R134" s="149">
        <f t="shared" si="2"/>
        <v>0</v>
      </c>
      <c r="S134" s="149">
        <v>0</v>
      </c>
      <c r="T134" s="150">
        <f t="shared" si="3"/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86</v>
      </c>
      <c r="BK134" s="152">
        <f t="shared" si="9"/>
        <v>0</v>
      </c>
      <c r="BL134" s="13" t="s">
        <v>95</v>
      </c>
      <c r="BM134" s="151" t="s">
        <v>4847</v>
      </c>
    </row>
    <row r="135" spans="2:65" s="1" customFormat="1" ht="33" customHeight="1">
      <c r="B135" s="28"/>
      <c r="C135" s="139" t="s">
        <v>342</v>
      </c>
      <c r="D135" s="139" t="s">
        <v>316</v>
      </c>
      <c r="E135" s="140" t="s">
        <v>321</v>
      </c>
      <c r="F135" s="141" t="s">
        <v>322</v>
      </c>
      <c r="G135" s="142" t="s">
        <v>319</v>
      </c>
      <c r="H135" s="143">
        <v>4.6630000000000003</v>
      </c>
      <c r="I135" s="144"/>
      <c r="J135" s="145">
        <f t="shared" si="0"/>
        <v>0</v>
      </c>
      <c r="K135" s="146"/>
      <c r="L135" s="28"/>
      <c r="M135" s="147" t="s">
        <v>1</v>
      </c>
      <c r="N135" s="148" t="s">
        <v>40</v>
      </c>
      <c r="P135" s="149">
        <f t="shared" si="1"/>
        <v>0</v>
      </c>
      <c r="Q135" s="149">
        <v>0</v>
      </c>
      <c r="R135" s="149">
        <f t="shared" si="2"/>
        <v>0</v>
      </c>
      <c r="S135" s="149">
        <v>0</v>
      </c>
      <c r="T135" s="150">
        <f t="shared" si="3"/>
        <v>0</v>
      </c>
      <c r="AR135" s="151" t="s">
        <v>95</v>
      </c>
      <c r="AT135" s="151" t="s">
        <v>316</v>
      </c>
      <c r="AU135" s="151" t="s">
        <v>86</v>
      </c>
      <c r="AY135" s="13" t="s">
        <v>314</v>
      </c>
      <c r="BE135" s="152">
        <f t="shared" si="4"/>
        <v>0</v>
      </c>
      <c r="BF135" s="152">
        <f t="shared" si="5"/>
        <v>0</v>
      </c>
      <c r="BG135" s="152">
        <f t="shared" si="6"/>
        <v>0</v>
      </c>
      <c r="BH135" s="152">
        <f t="shared" si="7"/>
        <v>0</v>
      </c>
      <c r="BI135" s="152">
        <f t="shared" si="8"/>
        <v>0</v>
      </c>
      <c r="BJ135" s="13" t="s">
        <v>86</v>
      </c>
      <c r="BK135" s="152">
        <f t="shared" si="9"/>
        <v>0</v>
      </c>
      <c r="BL135" s="13" t="s">
        <v>95</v>
      </c>
      <c r="BM135" s="151" t="s">
        <v>4848</v>
      </c>
    </row>
    <row r="136" spans="2:65" s="1" customFormat="1" ht="37.9" customHeight="1">
      <c r="B136" s="28"/>
      <c r="C136" s="139" t="s">
        <v>346</v>
      </c>
      <c r="D136" s="139" t="s">
        <v>316</v>
      </c>
      <c r="E136" s="140" t="s">
        <v>324</v>
      </c>
      <c r="F136" s="141" t="s">
        <v>325</v>
      </c>
      <c r="G136" s="142" t="s">
        <v>319</v>
      </c>
      <c r="H136" s="143">
        <v>37.304000000000002</v>
      </c>
      <c r="I136" s="144"/>
      <c r="J136" s="145">
        <f t="shared" si="0"/>
        <v>0</v>
      </c>
      <c r="K136" s="146"/>
      <c r="L136" s="28"/>
      <c r="M136" s="147" t="s">
        <v>1</v>
      </c>
      <c r="N136" s="148" t="s">
        <v>40</v>
      </c>
      <c r="P136" s="149">
        <f t="shared" si="1"/>
        <v>0</v>
      </c>
      <c r="Q136" s="149">
        <v>0</v>
      </c>
      <c r="R136" s="149">
        <f t="shared" si="2"/>
        <v>0</v>
      </c>
      <c r="S136" s="149">
        <v>0</v>
      </c>
      <c r="T136" s="150">
        <f t="shared" si="3"/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si="4"/>
        <v>0</v>
      </c>
      <c r="BF136" s="152">
        <f t="shared" si="5"/>
        <v>0</v>
      </c>
      <c r="BG136" s="152">
        <f t="shared" si="6"/>
        <v>0</v>
      </c>
      <c r="BH136" s="152">
        <f t="shared" si="7"/>
        <v>0</v>
      </c>
      <c r="BI136" s="152">
        <f t="shared" si="8"/>
        <v>0</v>
      </c>
      <c r="BJ136" s="13" t="s">
        <v>86</v>
      </c>
      <c r="BK136" s="152">
        <f t="shared" si="9"/>
        <v>0</v>
      </c>
      <c r="BL136" s="13" t="s">
        <v>95</v>
      </c>
      <c r="BM136" s="151" t="s">
        <v>4849</v>
      </c>
    </row>
    <row r="137" spans="2:65" s="1" customFormat="1" ht="16.5" customHeight="1">
      <c r="B137" s="28"/>
      <c r="C137" s="139" t="s">
        <v>335</v>
      </c>
      <c r="D137" s="139" t="s">
        <v>316</v>
      </c>
      <c r="E137" s="140" t="s">
        <v>327</v>
      </c>
      <c r="F137" s="141" t="s">
        <v>328</v>
      </c>
      <c r="G137" s="142" t="s">
        <v>319</v>
      </c>
      <c r="H137" s="143">
        <v>4.6630000000000003</v>
      </c>
      <c r="I137" s="144"/>
      <c r="J137" s="145">
        <f t="shared" si="0"/>
        <v>0</v>
      </c>
      <c r="K137" s="146"/>
      <c r="L137" s="28"/>
      <c r="M137" s="147" t="s">
        <v>1</v>
      </c>
      <c r="N137" s="148" t="s">
        <v>40</v>
      </c>
      <c r="P137" s="149">
        <f t="shared" si="1"/>
        <v>0</v>
      </c>
      <c r="Q137" s="149">
        <v>0</v>
      </c>
      <c r="R137" s="149">
        <f t="shared" si="2"/>
        <v>0</v>
      </c>
      <c r="S137" s="149">
        <v>0</v>
      </c>
      <c r="T137" s="150">
        <f t="shared" si="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4850</v>
      </c>
    </row>
    <row r="138" spans="2:65" s="1" customFormat="1" ht="24.2" customHeight="1">
      <c r="B138" s="28"/>
      <c r="C138" s="139" t="s">
        <v>353</v>
      </c>
      <c r="D138" s="139" t="s">
        <v>316</v>
      </c>
      <c r="E138" s="140" t="s">
        <v>331</v>
      </c>
      <c r="F138" s="141" t="s">
        <v>332</v>
      </c>
      <c r="G138" s="142" t="s">
        <v>333</v>
      </c>
      <c r="H138" s="143">
        <v>8.3930000000000007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0</v>
      </c>
      <c r="R138" s="149">
        <f t="shared" si="2"/>
        <v>0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4851</v>
      </c>
    </row>
    <row r="139" spans="2:65" s="1" customFormat="1" ht="24.2" customHeight="1">
      <c r="B139" s="28"/>
      <c r="C139" s="139" t="s">
        <v>357</v>
      </c>
      <c r="D139" s="139" t="s">
        <v>316</v>
      </c>
      <c r="E139" s="140" t="s">
        <v>1229</v>
      </c>
      <c r="F139" s="141" t="s">
        <v>1230</v>
      </c>
      <c r="G139" s="142" t="s">
        <v>319</v>
      </c>
      <c r="H139" s="143">
        <v>0.57999999999999996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4852</v>
      </c>
    </row>
    <row r="140" spans="2:65" s="11" customFormat="1" ht="22.9" customHeight="1">
      <c r="B140" s="127"/>
      <c r="D140" s="128" t="s">
        <v>73</v>
      </c>
      <c r="E140" s="137" t="s">
        <v>86</v>
      </c>
      <c r="F140" s="137" t="s">
        <v>1232</v>
      </c>
      <c r="I140" s="130"/>
      <c r="J140" s="138">
        <f>BK140</f>
        <v>0</v>
      </c>
      <c r="L140" s="127"/>
      <c r="M140" s="132"/>
      <c r="P140" s="133">
        <f>SUM(P141:P143)</f>
        <v>0</v>
      </c>
      <c r="R140" s="133">
        <f>SUM(R141:R143)</f>
        <v>1.04058E-2</v>
      </c>
      <c r="T140" s="134">
        <f>SUM(T141:T143)</f>
        <v>0</v>
      </c>
      <c r="AR140" s="128" t="s">
        <v>81</v>
      </c>
      <c r="AT140" s="135" t="s">
        <v>73</v>
      </c>
      <c r="AU140" s="135" t="s">
        <v>81</v>
      </c>
      <c r="AY140" s="128" t="s">
        <v>314</v>
      </c>
      <c r="BK140" s="136">
        <f>SUM(BK141:BK143)</f>
        <v>0</v>
      </c>
    </row>
    <row r="141" spans="2:65" s="1" customFormat="1" ht="33" customHeight="1">
      <c r="B141" s="28"/>
      <c r="C141" s="139" t="s">
        <v>361</v>
      </c>
      <c r="D141" s="139" t="s">
        <v>316</v>
      </c>
      <c r="E141" s="140" t="s">
        <v>4853</v>
      </c>
      <c r="F141" s="141" t="s">
        <v>4854</v>
      </c>
      <c r="G141" s="142" t="s">
        <v>340</v>
      </c>
      <c r="H141" s="143">
        <v>30.97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</v>
      </c>
      <c r="R141" s="149">
        <f>Q141*H141</f>
        <v>0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4855</v>
      </c>
    </row>
    <row r="142" spans="2:65" s="1" customFormat="1" ht="24.2" customHeight="1">
      <c r="B142" s="28"/>
      <c r="C142" s="139" t="s">
        <v>365</v>
      </c>
      <c r="D142" s="139" t="s">
        <v>316</v>
      </c>
      <c r="E142" s="140" t="s">
        <v>1236</v>
      </c>
      <c r="F142" s="141" t="s">
        <v>1237</v>
      </c>
      <c r="G142" s="142" t="s">
        <v>340</v>
      </c>
      <c r="H142" s="143">
        <v>30.97</v>
      </c>
      <c r="I142" s="144"/>
      <c r="J142" s="145">
        <f>ROUND(I142*H142,2)</f>
        <v>0</v>
      </c>
      <c r="K142" s="146"/>
      <c r="L142" s="28"/>
      <c r="M142" s="147" t="s">
        <v>1</v>
      </c>
      <c r="N142" s="148" t="s">
        <v>40</v>
      </c>
      <c r="P142" s="149">
        <f>O142*H142</f>
        <v>0</v>
      </c>
      <c r="Q142" s="149">
        <v>3.0000000000000001E-5</v>
      </c>
      <c r="R142" s="149">
        <f>Q142*H142</f>
        <v>9.2909999999999998E-4</v>
      </c>
      <c r="S142" s="149">
        <v>0</v>
      </c>
      <c r="T142" s="150">
        <f>S142*H142</f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4856</v>
      </c>
    </row>
    <row r="143" spans="2:65" s="1" customFormat="1" ht="16.5" customHeight="1">
      <c r="B143" s="28"/>
      <c r="C143" s="158" t="s">
        <v>369</v>
      </c>
      <c r="D143" s="158" t="s">
        <v>644</v>
      </c>
      <c r="E143" s="159" t="s">
        <v>1239</v>
      </c>
      <c r="F143" s="160" t="s">
        <v>1240</v>
      </c>
      <c r="G143" s="161" t="s">
        <v>340</v>
      </c>
      <c r="H143" s="162">
        <v>31.588999999999999</v>
      </c>
      <c r="I143" s="163"/>
      <c r="J143" s="164">
        <f>ROUND(I143*H143,2)</f>
        <v>0</v>
      </c>
      <c r="K143" s="165"/>
      <c r="L143" s="166"/>
      <c r="M143" s="167" t="s">
        <v>1</v>
      </c>
      <c r="N143" s="168" t="s">
        <v>40</v>
      </c>
      <c r="P143" s="149">
        <f>O143*H143</f>
        <v>0</v>
      </c>
      <c r="Q143" s="149">
        <v>2.9999999999999997E-4</v>
      </c>
      <c r="R143" s="149">
        <f>Q143*H143</f>
        <v>9.4766999999999994E-3</v>
      </c>
      <c r="S143" s="149">
        <v>0</v>
      </c>
      <c r="T143" s="150">
        <f>S143*H143</f>
        <v>0</v>
      </c>
      <c r="AR143" s="151" t="s">
        <v>346</v>
      </c>
      <c r="AT143" s="151" t="s">
        <v>644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4857</v>
      </c>
    </row>
    <row r="144" spans="2:65" s="11" customFormat="1" ht="22.9" customHeight="1">
      <c r="B144" s="127"/>
      <c r="D144" s="128" t="s">
        <v>73</v>
      </c>
      <c r="E144" s="137" t="s">
        <v>330</v>
      </c>
      <c r="F144" s="137" t="s">
        <v>3810</v>
      </c>
      <c r="I144" s="130"/>
      <c r="J144" s="138">
        <f>BK144</f>
        <v>0</v>
      </c>
      <c r="L144" s="127"/>
      <c r="M144" s="132"/>
      <c r="P144" s="133">
        <f>SUM(P145:P147)</f>
        <v>0</v>
      </c>
      <c r="R144" s="133">
        <f>SUM(R145:R147)</f>
        <v>16.596151599999999</v>
      </c>
      <c r="T144" s="134">
        <f>SUM(T145:T147)</f>
        <v>0</v>
      </c>
      <c r="AR144" s="128" t="s">
        <v>81</v>
      </c>
      <c r="AT144" s="135" t="s">
        <v>73</v>
      </c>
      <c r="AU144" s="135" t="s">
        <v>81</v>
      </c>
      <c r="AY144" s="128" t="s">
        <v>314</v>
      </c>
      <c r="BK144" s="136">
        <f>SUM(BK145:BK147)</f>
        <v>0</v>
      </c>
    </row>
    <row r="145" spans="2:65" s="1" customFormat="1" ht="24.2" customHeight="1">
      <c r="B145" s="28"/>
      <c r="C145" s="139" t="s">
        <v>373</v>
      </c>
      <c r="D145" s="139" t="s">
        <v>316</v>
      </c>
      <c r="E145" s="140" t="s">
        <v>4136</v>
      </c>
      <c r="F145" s="141" t="s">
        <v>4137</v>
      </c>
      <c r="G145" s="142" t="s">
        <v>340</v>
      </c>
      <c r="H145" s="143">
        <v>30.97</v>
      </c>
      <c r="I145" s="144"/>
      <c r="J145" s="145">
        <f>ROUND(I145*H145,2)</f>
        <v>0</v>
      </c>
      <c r="K145" s="146"/>
      <c r="L145" s="28"/>
      <c r="M145" s="147" t="s">
        <v>1</v>
      </c>
      <c r="N145" s="148" t="s">
        <v>40</v>
      </c>
      <c r="P145" s="149">
        <f>O145*H145</f>
        <v>0</v>
      </c>
      <c r="Q145" s="149">
        <v>0.27994000000000002</v>
      </c>
      <c r="R145" s="149">
        <f>Q145*H145</f>
        <v>8.6697418000000006</v>
      </c>
      <c r="S145" s="149">
        <v>0</v>
      </c>
      <c r="T145" s="150">
        <f>S145*H145</f>
        <v>0</v>
      </c>
      <c r="AR145" s="151" t="s">
        <v>95</v>
      </c>
      <c r="AT145" s="151" t="s">
        <v>316</v>
      </c>
      <c r="AU145" s="151" t="s">
        <v>86</v>
      </c>
      <c r="AY145" s="13" t="s">
        <v>314</v>
      </c>
      <c r="BE145" s="152">
        <f>IF(N145="základná",J145,0)</f>
        <v>0</v>
      </c>
      <c r="BF145" s="152">
        <f>IF(N145="znížená",J145,0)</f>
        <v>0</v>
      </c>
      <c r="BG145" s="152">
        <f>IF(N145="zákl. prenesená",J145,0)</f>
        <v>0</v>
      </c>
      <c r="BH145" s="152">
        <f>IF(N145="zníž. prenesená",J145,0)</f>
        <v>0</v>
      </c>
      <c r="BI145" s="152">
        <f>IF(N145="nulová",J145,0)</f>
        <v>0</v>
      </c>
      <c r="BJ145" s="13" t="s">
        <v>86</v>
      </c>
      <c r="BK145" s="152">
        <f>ROUND(I145*H145,2)</f>
        <v>0</v>
      </c>
      <c r="BL145" s="13" t="s">
        <v>95</v>
      </c>
      <c r="BM145" s="151" t="s">
        <v>4858</v>
      </c>
    </row>
    <row r="146" spans="2:65" s="1" customFormat="1" ht="37.9" customHeight="1">
      <c r="B146" s="28"/>
      <c r="C146" s="139" t="s">
        <v>378</v>
      </c>
      <c r="D146" s="139" t="s">
        <v>316</v>
      </c>
      <c r="E146" s="140" t="s">
        <v>4141</v>
      </c>
      <c r="F146" s="141" t="s">
        <v>4142</v>
      </c>
      <c r="G146" s="142" t="s">
        <v>340</v>
      </c>
      <c r="H146" s="143">
        <v>30.97</v>
      </c>
      <c r="I146" s="144"/>
      <c r="J146" s="145">
        <f>ROUND(I146*H146,2)</f>
        <v>0</v>
      </c>
      <c r="K146" s="146"/>
      <c r="L146" s="28"/>
      <c r="M146" s="147" t="s">
        <v>1</v>
      </c>
      <c r="N146" s="148" t="s">
        <v>40</v>
      </c>
      <c r="P146" s="149">
        <f>O146*H146</f>
        <v>0</v>
      </c>
      <c r="Q146" s="149">
        <v>0.12334000000000001</v>
      </c>
      <c r="R146" s="149">
        <f>Q146*H146</f>
        <v>3.8198398</v>
      </c>
      <c r="S146" s="149">
        <v>0</v>
      </c>
      <c r="T146" s="150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4859</v>
      </c>
    </row>
    <row r="147" spans="2:65" s="1" customFormat="1" ht="21.75" customHeight="1">
      <c r="B147" s="28"/>
      <c r="C147" s="158" t="s">
        <v>382</v>
      </c>
      <c r="D147" s="158" t="s">
        <v>644</v>
      </c>
      <c r="E147" s="159" t="s">
        <v>4144</v>
      </c>
      <c r="F147" s="160" t="s">
        <v>4145</v>
      </c>
      <c r="G147" s="161" t="s">
        <v>340</v>
      </c>
      <c r="H147" s="162">
        <v>31.588999999999999</v>
      </c>
      <c r="I147" s="163"/>
      <c r="J147" s="164">
        <f>ROUND(I147*H147,2)</f>
        <v>0</v>
      </c>
      <c r="K147" s="165"/>
      <c r="L147" s="166"/>
      <c r="M147" s="167" t="s">
        <v>1</v>
      </c>
      <c r="N147" s="168" t="s">
        <v>40</v>
      </c>
      <c r="P147" s="149">
        <f>O147*H147</f>
        <v>0</v>
      </c>
      <c r="Q147" s="149">
        <v>0.13</v>
      </c>
      <c r="R147" s="149">
        <f>Q147*H147</f>
        <v>4.1065699999999996</v>
      </c>
      <c r="S147" s="149">
        <v>0</v>
      </c>
      <c r="T147" s="150">
        <f>S147*H147</f>
        <v>0</v>
      </c>
      <c r="AR147" s="151" t="s">
        <v>346</v>
      </c>
      <c r="AT147" s="151" t="s">
        <v>644</v>
      </c>
      <c r="AU147" s="151" t="s">
        <v>86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95</v>
      </c>
      <c r="BM147" s="151" t="s">
        <v>4860</v>
      </c>
    </row>
    <row r="148" spans="2:65" s="11" customFormat="1" ht="22.9" customHeight="1">
      <c r="B148" s="127"/>
      <c r="D148" s="128" t="s">
        <v>73</v>
      </c>
      <c r="E148" s="137" t="s">
        <v>335</v>
      </c>
      <c r="F148" s="137" t="s">
        <v>336</v>
      </c>
      <c r="I148" s="130"/>
      <c r="J148" s="138">
        <f>BK148</f>
        <v>0</v>
      </c>
      <c r="L148" s="127"/>
      <c r="M148" s="132"/>
      <c r="P148" s="133">
        <f>SUM(P149:P157)</f>
        <v>0</v>
      </c>
      <c r="R148" s="133">
        <f>SUM(R149:R157)</f>
        <v>2.1377719800000001</v>
      </c>
      <c r="T148" s="134">
        <f>SUM(T149:T157)</f>
        <v>0</v>
      </c>
      <c r="AR148" s="128" t="s">
        <v>81</v>
      </c>
      <c r="AT148" s="135" t="s">
        <v>73</v>
      </c>
      <c r="AU148" s="135" t="s">
        <v>81</v>
      </c>
      <c r="AY148" s="128" t="s">
        <v>314</v>
      </c>
      <c r="BK148" s="136">
        <f>SUM(BK149:BK157)</f>
        <v>0</v>
      </c>
    </row>
    <row r="149" spans="2:65" s="1" customFormat="1" ht="37.9" customHeight="1">
      <c r="B149" s="28"/>
      <c r="C149" s="139" t="s">
        <v>386</v>
      </c>
      <c r="D149" s="139" t="s">
        <v>316</v>
      </c>
      <c r="E149" s="140" t="s">
        <v>1295</v>
      </c>
      <c r="F149" s="141" t="s">
        <v>1296</v>
      </c>
      <c r="G149" s="142" t="s">
        <v>376</v>
      </c>
      <c r="H149" s="143">
        <v>12.79</v>
      </c>
      <c r="I149" s="144"/>
      <c r="J149" s="145">
        <f t="shared" ref="J149:J157" si="10">ROUND(I149*H149,2)</f>
        <v>0</v>
      </c>
      <c r="K149" s="146"/>
      <c r="L149" s="28"/>
      <c r="M149" s="147" t="s">
        <v>1</v>
      </c>
      <c r="N149" s="148" t="s">
        <v>40</v>
      </c>
      <c r="P149" s="149">
        <f t="shared" ref="P149:P157" si="11">O149*H149</f>
        <v>0</v>
      </c>
      <c r="Q149" s="149">
        <v>9.8530000000000006E-2</v>
      </c>
      <c r="R149" s="149">
        <f t="shared" ref="R149:R157" si="12">Q149*H149</f>
        <v>1.2601986999999999</v>
      </c>
      <c r="S149" s="149">
        <v>0</v>
      </c>
      <c r="T149" s="150">
        <f t="shared" ref="T149:T157" si="13">S149*H149</f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ref="BE149:BE157" si="14">IF(N149="základná",J149,0)</f>
        <v>0</v>
      </c>
      <c r="BF149" s="152">
        <f t="shared" ref="BF149:BF157" si="15">IF(N149="znížená",J149,0)</f>
        <v>0</v>
      </c>
      <c r="BG149" s="152">
        <f t="shared" ref="BG149:BG157" si="16">IF(N149="zákl. prenesená",J149,0)</f>
        <v>0</v>
      </c>
      <c r="BH149" s="152">
        <f t="shared" ref="BH149:BH157" si="17">IF(N149="zníž. prenesená",J149,0)</f>
        <v>0</v>
      </c>
      <c r="BI149" s="152">
        <f t="shared" ref="BI149:BI157" si="18">IF(N149="nulová",J149,0)</f>
        <v>0</v>
      </c>
      <c r="BJ149" s="13" t="s">
        <v>86</v>
      </c>
      <c r="BK149" s="152">
        <f t="shared" ref="BK149:BK157" si="19">ROUND(I149*H149,2)</f>
        <v>0</v>
      </c>
      <c r="BL149" s="13" t="s">
        <v>95</v>
      </c>
      <c r="BM149" s="151" t="s">
        <v>4861</v>
      </c>
    </row>
    <row r="150" spans="2:65" s="1" customFormat="1" ht="16.5" customHeight="1">
      <c r="B150" s="28"/>
      <c r="C150" s="158" t="s">
        <v>390</v>
      </c>
      <c r="D150" s="158" t="s">
        <v>644</v>
      </c>
      <c r="E150" s="159" t="s">
        <v>1298</v>
      </c>
      <c r="F150" s="160" t="s">
        <v>1299</v>
      </c>
      <c r="G150" s="161" t="s">
        <v>396</v>
      </c>
      <c r="H150" s="162">
        <v>27</v>
      </c>
      <c r="I150" s="163"/>
      <c r="J150" s="164">
        <f t="shared" si="10"/>
        <v>0</v>
      </c>
      <c r="K150" s="165"/>
      <c r="L150" s="166"/>
      <c r="M150" s="167" t="s">
        <v>1</v>
      </c>
      <c r="N150" s="168" t="s">
        <v>40</v>
      </c>
      <c r="P150" s="149">
        <f t="shared" si="11"/>
        <v>0</v>
      </c>
      <c r="Q150" s="149">
        <v>1.15E-2</v>
      </c>
      <c r="R150" s="149">
        <f t="shared" si="12"/>
        <v>0.3105</v>
      </c>
      <c r="S150" s="149">
        <v>0</v>
      </c>
      <c r="T150" s="150">
        <f t="shared" si="13"/>
        <v>0</v>
      </c>
      <c r="AR150" s="151" t="s">
        <v>346</v>
      </c>
      <c r="AT150" s="151" t="s">
        <v>644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4862</v>
      </c>
    </row>
    <row r="151" spans="2:65" s="1" customFormat="1" ht="33" customHeight="1">
      <c r="B151" s="28"/>
      <c r="C151" s="139" t="s">
        <v>7</v>
      </c>
      <c r="D151" s="139" t="s">
        <v>316</v>
      </c>
      <c r="E151" s="140" t="s">
        <v>1301</v>
      </c>
      <c r="F151" s="141" t="s">
        <v>1302</v>
      </c>
      <c r="G151" s="142" t="s">
        <v>319</v>
      </c>
      <c r="H151" s="143">
        <v>0.25600000000000001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2.2151299999999998</v>
      </c>
      <c r="R151" s="149">
        <f t="shared" si="12"/>
        <v>0.56707328000000001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4863</v>
      </c>
    </row>
    <row r="152" spans="2:65" s="1" customFormat="1" ht="21.75" customHeight="1">
      <c r="B152" s="28"/>
      <c r="C152" s="139" t="s">
        <v>398</v>
      </c>
      <c r="D152" s="139" t="s">
        <v>316</v>
      </c>
      <c r="E152" s="140" t="s">
        <v>479</v>
      </c>
      <c r="F152" s="141" t="s">
        <v>480</v>
      </c>
      <c r="G152" s="142" t="s">
        <v>333</v>
      </c>
      <c r="H152" s="143">
        <v>6.5819999999999999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4864</v>
      </c>
    </row>
    <row r="153" spans="2:65" s="1" customFormat="1" ht="24.2" customHeight="1">
      <c r="B153" s="28"/>
      <c r="C153" s="139" t="s">
        <v>402</v>
      </c>
      <c r="D153" s="139" t="s">
        <v>316</v>
      </c>
      <c r="E153" s="140" t="s">
        <v>483</v>
      </c>
      <c r="F153" s="141" t="s">
        <v>484</v>
      </c>
      <c r="G153" s="142" t="s">
        <v>333</v>
      </c>
      <c r="H153" s="143">
        <v>65.819999999999993</v>
      </c>
      <c r="I153" s="144"/>
      <c r="J153" s="145">
        <f t="shared" si="10"/>
        <v>0</v>
      </c>
      <c r="K153" s="146"/>
      <c r="L153" s="28"/>
      <c r="M153" s="147" t="s">
        <v>1</v>
      </c>
      <c r="N153" s="148" t="s">
        <v>40</v>
      </c>
      <c r="P153" s="149">
        <f t="shared" si="11"/>
        <v>0</v>
      </c>
      <c r="Q153" s="149">
        <v>0</v>
      </c>
      <c r="R153" s="149">
        <f t="shared" si="12"/>
        <v>0</v>
      </c>
      <c r="S153" s="149">
        <v>0</v>
      </c>
      <c r="T153" s="150">
        <f t="shared" si="13"/>
        <v>0</v>
      </c>
      <c r="AR153" s="151" t="s">
        <v>95</v>
      </c>
      <c r="AT153" s="151" t="s">
        <v>316</v>
      </c>
      <c r="AU153" s="151" t="s">
        <v>86</v>
      </c>
      <c r="AY153" s="13" t="s">
        <v>314</v>
      </c>
      <c r="BE153" s="152">
        <f t="shared" si="14"/>
        <v>0</v>
      </c>
      <c r="BF153" s="152">
        <f t="shared" si="15"/>
        <v>0</v>
      </c>
      <c r="BG153" s="152">
        <f t="shared" si="16"/>
        <v>0</v>
      </c>
      <c r="BH153" s="152">
        <f t="shared" si="17"/>
        <v>0</v>
      </c>
      <c r="BI153" s="152">
        <f t="shared" si="18"/>
        <v>0</v>
      </c>
      <c r="BJ153" s="13" t="s">
        <v>86</v>
      </c>
      <c r="BK153" s="152">
        <f t="shared" si="19"/>
        <v>0</v>
      </c>
      <c r="BL153" s="13" t="s">
        <v>95</v>
      </c>
      <c r="BM153" s="151" t="s">
        <v>4865</v>
      </c>
    </row>
    <row r="154" spans="2:65" s="1" customFormat="1" ht="24.2" customHeight="1">
      <c r="B154" s="28"/>
      <c r="C154" s="139" t="s">
        <v>406</v>
      </c>
      <c r="D154" s="139" t="s">
        <v>316</v>
      </c>
      <c r="E154" s="140" t="s">
        <v>487</v>
      </c>
      <c r="F154" s="141" t="s">
        <v>488</v>
      </c>
      <c r="G154" s="142" t="s">
        <v>333</v>
      </c>
      <c r="H154" s="143">
        <v>6.5819999999999999</v>
      </c>
      <c r="I154" s="144"/>
      <c r="J154" s="145">
        <f t="shared" si="10"/>
        <v>0</v>
      </c>
      <c r="K154" s="146"/>
      <c r="L154" s="28"/>
      <c r="M154" s="147" t="s">
        <v>1</v>
      </c>
      <c r="N154" s="148" t="s">
        <v>40</v>
      </c>
      <c r="P154" s="149">
        <f t="shared" si="11"/>
        <v>0</v>
      </c>
      <c r="Q154" s="149">
        <v>0</v>
      </c>
      <c r="R154" s="149">
        <f t="shared" si="12"/>
        <v>0</v>
      </c>
      <c r="S154" s="149">
        <v>0</v>
      </c>
      <c r="T154" s="150">
        <f t="shared" si="13"/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si="14"/>
        <v>0</v>
      </c>
      <c r="BF154" s="152">
        <f t="shared" si="15"/>
        <v>0</v>
      </c>
      <c r="BG154" s="152">
        <f t="shared" si="16"/>
        <v>0</v>
      </c>
      <c r="BH154" s="152">
        <f t="shared" si="17"/>
        <v>0</v>
      </c>
      <c r="BI154" s="152">
        <f t="shared" si="18"/>
        <v>0</v>
      </c>
      <c r="BJ154" s="13" t="s">
        <v>86</v>
      </c>
      <c r="BK154" s="152">
        <f t="shared" si="19"/>
        <v>0</v>
      </c>
      <c r="BL154" s="13" t="s">
        <v>95</v>
      </c>
      <c r="BM154" s="151" t="s">
        <v>4866</v>
      </c>
    </row>
    <row r="155" spans="2:65" s="1" customFormat="1" ht="24.2" customHeight="1">
      <c r="B155" s="28"/>
      <c r="C155" s="139" t="s">
        <v>410</v>
      </c>
      <c r="D155" s="139" t="s">
        <v>316</v>
      </c>
      <c r="E155" s="140" t="s">
        <v>491</v>
      </c>
      <c r="F155" s="141" t="s">
        <v>492</v>
      </c>
      <c r="G155" s="142" t="s">
        <v>333</v>
      </c>
      <c r="H155" s="143">
        <v>6.5819999999999999</v>
      </c>
      <c r="I155" s="144"/>
      <c r="J155" s="145">
        <f t="shared" si="10"/>
        <v>0</v>
      </c>
      <c r="K155" s="146"/>
      <c r="L155" s="28"/>
      <c r="M155" s="147" t="s">
        <v>1</v>
      </c>
      <c r="N155" s="148" t="s">
        <v>40</v>
      </c>
      <c r="P155" s="149">
        <f t="shared" si="11"/>
        <v>0</v>
      </c>
      <c r="Q155" s="149">
        <v>0</v>
      </c>
      <c r="R155" s="149">
        <f t="shared" si="12"/>
        <v>0</v>
      </c>
      <c r="S155" s="149">
        <v>0</v>
      </c>
      <c r="T155" s="150">
        <f t="shared" si="13"/>
        <v>0</v>
      </c>
      <c r="AR155" s="151" t="s">
        <v>95</v>
      </c>
      <c r="AT155" s="151" t="s">
        <v>316</v>
      </c>
      <c r="AU155" s="151" t="s">
        <v>86</v>
      </c>
      <c r="AY155" s="13" t="s">
        <v>314</v>
      </c>
      <c r="BE155" s="152">
        <f t="shared" si="14"/>
        <v>0</v>
      </c>
      <c r="BF155" s="152">
        <f t="shared" si="15"/>
        <v>0</v>
      </c>
      <c r="BG155" s="152">
        <f t="shared" si="16"/>
        <v>0</v>
      </c>
      <c r="BH155" s="152">
        <f t="shared" si="17"/>
        <v>0</v>
      </c>
      <c r="BI155" s="152">
        <f t="shared" si="18"/>
        <v>0</v>
      </c>
      <c r="BJ155" s="13" t="s">
        <v>86</v>
      </c>
      <c r="BK155" s="152">
        <f t="shared" si="19"/>
        <v>0</v>
      </c>
      <c r="BL155" s="13" t="s">
        <v>95</v>
      </c>
      <c r="BM155" s="151" t="s">
        <v>4867</v>
      </c>
    </row>
    <row r="156" spans="2:65" s="1" customFormat="1" ht="24.2" customHeight="1">
      <c r="B156" s="28"/>
      <c r="C156" s="139" t="s">
        <v>414</v>
      </c>
      <c r="D156" s="139" t="s">
        <v>316</v>
      </c>
      <c r="E156" s="140" t="s">
        <v>495</v>
      </c>
      <c r="F156" s="141" t="s">
        <v>496</v>
      </c>
      <c r="G156" s="142" t="s">
        <v>333</v>
      </c>
      <c r="H156" s="143">
        <v>5.6020000000000003</v>
      </c>
      <c r="I156" s="144"/>
      <c r="J156" s="145">
        <f t="shared" si="10"/>
        <v>0</v>
      </c>
      <c r="K156" s="146"/>
      <c r="L156" s="28"/>
      <c r="M156" s="147" t="s">
        <v>1</v>
      </c>
      <c r="N156" s="148" t="s">
        <v>40</v>
      </c>
      <c r="P156" s="149">
        <f t="shared" si="11"/>
        <v>0</v>
      </c>
      <c r="Q156" s="149">
        <v>0</v>
      </c>
      <c r="R156" s="149">
        <f t="shared" si="12"/>
        <v>0</v>
      </c>
      <c r="S156" s="149">
        <v>0</v>
      </c>
      <c r="T156" s="150">
        <f t="shared" si="1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14"/>
        <v>0</v>
      </c>
      <c r="BF156" s="152">
        <f t="shared" si="15"/>
        <v>0</v>
      </c>
      <c r="BG156" s="152">
        <f t="shared" si="16"/>
        <v>0</v>
      </c>
      <c r="BH156" s="152">
        <f t="shared" si="17"/>
        <v>0</v>
      </c>
      <c r="BI156" s="152">
        <f t="shared" si="18"/>
        <v>0</v>
      </c>
      <c r="BJ156" s="13" t="s">
        <v>86</v>
      </c>
      <c r="BK156" s="152">
        <f t="shared" si="19"/>
        <v>0</v>
      </c>
      <c r="BL156" s="13" t="s">
        <v>95</v>
      </c>
      <c r="BM156" s="151" t="s">
        <v>4868</v>
      </c>
    </row>
    <row r="157" spans="2:65" s="1" customFormat="1" ht="24.2" customHeight="1">
      <c r="B157" s="28"/>
      <c r="C157" s="139" t="s">
        <v>418</v>
      </c>
      <c r="D157" s="139" t="s">
        <v>316</v>
      </c>
      <c r="E157" s="140" t="s">
        <v>3074</v>
      </c>
      <c r="F157" s="141" t="s">
        <v>3075</v>
      </c>
      <c r="G157" s="142" t="s">
        <v>333</v>
      </c>
      <c r="H157" s="143">
        <v>0.98</v>
      </c>
      <c r="I157" s="144"/>
      <c r="J157" s="145">
        <f t="shared" si="10"/>
        <v>0</v>
      </c>
      <c r="K157" s="146"/>
      <c r="L157" s="28"/>
      <c r="M157" s="147" t="s">
        <v>1</v>
      </c>
      <c r="N157" s="148" t="s">
        <v>40</v>
      </c>
      <c r="P157" s="149">
        <f t="shared" si="11"/>
        <v>0</v>
      </c>
      <c r="Q157" s="149">
        <v>0</v>
      </c>
      <c r="R157" s="149">
        <f t="shared" si="12"/>
        <v>0</v>
      </c>
      <c r="S157" s="149">
        <v>0</v>
      </c>
      <c r="T157" s="150">
        <f t="shared" si="1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14"/>
        <v>0</v>
      </c>
      <c r="BF157" s="152">
        <f t="shared" si="15"/>
        <v>0</v>
      </c>
      <c r="BG157" s="152">
        <f t="shared" si="16"/>
        <v>0</v>
      </c>
      <c r="BH157" s="152">
        <f t="shared" si="17"/>
        <v>0</v>
      </c>
      <c r="BI157" s="152">
        <f t="shared" si="18"/>
        <v>0</v>
      </c>
      <c r="BJ157" s="13" t="s">
        <v>86</v>
      </c>
      <c r="BK157" s="152">
        <f t="shared" si="19"/>
        <v>0</v>
      </c>
      <c r="BL157" s="13" t="s">
        <v>95</v>
      </c>
      <c r="BM157" s="151" t="s">
        <v>4869</v>
      </c>
    </row>
    <row r="158" spans="2:65" s="11" customFormat="1" ht="22.9" customHeight="1">
      <c r="B158" s="127"/>
      <c r="D158" s="128" t="s">
        <v>73</v>
      </c>
      <c r="E158" s="137" t="s">
        <v>502</v>
      </c>
      <c r="F158" s="137" t="s">
        <v>503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0</v>
      </c>
      <c r="AR158" s="128" t="s">
        <v>81</v>
      </c>
      <c r="AT158" s="135" t="s">
        <v>73</v>
      </c>
      <c r="AU158" s="135" t="s">
        <v>81</v>
      </c>
      <c r="AY158" s="128" t="s">
        <v>314</v>
      </c>
      <c r="BK158" s="136">
        <f>BK159</f>
        <v>0</v>
      </c>
    </row>
    <row r="159" spans="2:65" s="1" customFormat="1" ht="33" customHeight="1">
      <c r="B159" s="28"/>
      <c r="C159" s="139" t="s">
        <v>422</v>
      </c>
      <c r="D159" s="139" t="s">
        <v>316</v>
      </c>
      <c r="E159" s="140" t="s">
        <v>4870</v>
      </c>
      <c r="F159" s="141" t="s">
        <v>4871</v>
      </c>
      <c r="G159" s="142" t="s">
        <v>333</v>
      </c>
      <c r="H159" s="143">
        <v>18.744</v>
      </c>
      <c r="I159" s="144"/>
      <c r="J159" s="145">
        <f>ROUND(I159*H159,2)</f>
        <v>0</v>
      </c>
      <c r="K159" s="146"/>
      <c r="L159" s="28"/>
      <c r="M159" s="153" t="s">
        <v>1</v>
      </c>
      <c r="N159" s="154" t="s">
        <v>40</v>
      </c>
      <c r="O159" s="155"/>
      <c r="P159" s="156">
        <f>O159*H159</f>
        <v>0</v>
      </c>
      <c r="Q159" s="156">
        <v>0</v>
      </c>
      <c r="R159" s="156">
        <f>Q159*H159</f>
        <v>0</v>
      </c>
      <c r="S159" s="156">
        <v>0</v>
      </c>
      <c r="T159" s="157">
        <f>S159*H159</f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>IF(N159="základná",J159,0)</f>
        <v>0</v>
      </c>
      <c r="BF159" s="152">
        <f>IF(N159="znížená",J159,0)</f>
        <v>0</v>
      </c>
      <c r="BG159" s="152">
        <f>IF(N159="zákl. prenesená",J159,0)</f>
        <v>0</v>
      </c>
      <c r="BH159" s="152">
        <f>IF(N159="zníž. prenesená",J159,0)</f>
        <v>0</v>
      </c>
      <c r="BI159" s="152">
        <f>IF(N159="nulová",J159,0)</f>
        <v>0</v>
      </c>
      <c r="BJ159" s="13" t="s">
        <v>86</v>
      </c>
      <c r="BK159" s="152">
        <f>ROUND(I159*H159,2)</f>
        <v>0</v>
      </c>
      <c r="BL159" s="13" t="s">
        <v>95</v>
      </c>
      <c r="BM159" s="151" t="s">
        <v>4872</v>
      </c>
    </row>
    <row r="160" spans="2:65" s="1" customFormat="1" ht="6.95" customHeight="1">
      <c r="B160" s="43"/>
      <c r="C160" s="44"/>
      <c r="D160" s="44"/>
      <c r="E160" s="44"/>
      <c r="F160" s="44"/>
      <c r="G160" s="44"/>
      <c r="H160" s="44"/>
      <c r="I160" s="44"/>
      <c r="J160" s="44"/>
      <c r="K160" s="44"/>
      <c r="L160" s="28"/>
    </row>
  </sheetData>
  <sheetProtection algorithmName="SHA-512" hashValue="vpVzz/Ty3pw/lM0il2OPqdTONmIWfhZoS8pY8bG378gT2iTO+dzq9UEEZaxmFkQNeJh6YF6Jo7yqp3OMZ2A8GA==" saltValue="9/SJ8HJSkYol+eIJDnl7NbSuDsKnE3C03tMCxsBYYuBMVgc1w24O4IZ1yawWqBD+IRKoLknm5ZBv8BL8Vcl3zg==" spinCount="100000" sheet="1" objects="1" scenarios="1" formatColumns="0" formatRows="0" autoFilter="0"/>
  <autoFilter ref="C125:K159" xr:uid="{00000000-0009-0000-0000-000037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B2:BM15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257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301" t="s">
        <v>4832</v>
      </c>
      <c r="F9" s="303"/>
      <c r="G9" s="303"/>
      <c r="H9" s="303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89" t="s">
        <v>4873</v>
      </c>
      <c r="F11" s="303"/>
      <c r="G11" s="303"/>
      <c r="H11" s="303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304" t="str">
        <f>'Rekapitulácia stavby'!E14</f>
        <v>Vyplň údaj</v>
      </c>
      <c r="F20" s="277"/>
      <c r="G20" s="277"/>
      <c r="H20" s="27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281" t="s">
        <v>1</v>
      </c>
      <c r="F29" s="281"/>
      <c r="G29" s="281"/>
      <c r="H29" s="281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ROUND(J126,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ROUND((SUM(BE126:BE154)),  2)</f>
        <v>0</v>
      </c>
      <c r="G35" s="96"/>
      <c r="H35" s="96"/>
      <c r="I35" s="97">
        <v>0.2</v>
      </c>
      <c r="J35" s="95">
        <f>ROUND(((SUM(BE126:BE154))*I35),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ROUND((SUM(BF126:BF154)),  2)</f>
        <v>0</v>
      </c>
      <c r="G36" s="96"/>
      <c r="H36" s="96"/>
      <c r="I36" s="97">
        <v>0.2</v>
      </c>
      <c r="J36" s="95">
        <f>ROUND(((SUM(BF126:BF154))*I36),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ROUND((SUM(BG126:BG154)),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ROUND((SUM(BH126:BH154)),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ROUND((SUM(BI126:BI154)),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301" t="s">
        <v>4832</v>
      </c>
      <c r="F87" s="303"/>
      <c r="G87" s="303"/>
      <c r="H87" s="303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89" t="str">
        <f>E11</f>
        <v>SO.201.2 - Spevnená plocha 2</v>
      </c>
      <c r="F89" s="303"/>
      <c r="G89" s="303"/>
      <c r="H89" s="303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J126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288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47" s="9" customFormat="1" ht="19.899999999999999" hidden="1" customHeight="1">
      <c r="B100" s="114"/>
      <c r="D100" s="115" t="s">
        <v>289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9" customFormat="1" ht="19.899999999999999" hidden="1" customHeight="1">
      <c r="B101" s="114"/>
      <c r="D101" s="115" t="s">
        <v>1219</v>
      </c>
      <c r="E101" s="116"/>
      <c r="F101" s="116"/>
      <c r="G101" s="116"/>
      <c r="H101" s="116"/>
      <c r="I101" s="116"/>
      <c r="J101" s="117">
        <f>J135</f>
        <v>0</v>
      </c>
      <c r="L101" s="114"/>
    </row>
    <row r="102" spans="2:47" s="9" customFormat="1" ht="19.899999999999999" hidden="1" customHeight="1">
      <c r="B102" s="114"/>
      <c r="D102" s="115" t="s">
        <v>3773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1" customFormat="1" ht="21.75" hidden="1" customHeight="1">
      <c r="B105" s="28"/>
      <c r="L105" s="28"/>
    </row>
    <row r="106" spans="2:47" s="1" customFormat="1" ht="6.95" hidden="1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47" hidden="1"/>
    <row r="108" spans="2:47" hidden="1"/>
    <row r="109" spans="2:47" hidden="1"/>
    <row r="110" spans="2:47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5" customHeight="1">
      <c r="B111" s="28"/>
      <c r="C111" s="17" t="s">
        <v>300</v>
      </c>
      <c r="L111" s="28"/>
    </row>
    <row r="112" spans="2:47" s="1" customFormat="1" ht="6.95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301" t="str">
        <f>E7</f>
        <v>Rozšírenie kapacít MŠ Oštepová 1, Košice</v>
      </c>
      <c r="F114" s="302"/>
      <c r="G114" s="302"/>
      <c r="H114" s="302"/>
      <c r="L114" s="28"/>
    </row>
    <row r="115" spans="2:63" ht="12" customHeight="1">
      <c r="B115" s="16"/>
      <c r="C115" s="23" t="s">
        <v>277</v>
      </c>
      <c r="L115" s="16"/>
    </row>
    <row r="116" spans="2:63" s="1" customFormat="1" ht="16.5" customHeight="1">
      <c r="B116" s="28"/>
      <c r="E116" s="301" t="s">
        <v>4832</v>
      </c>
      <c r="F116" s="303"/>
      <c r="G116" s="303"/>
      <c r="H116" s="303"/>
      <c r="L116" s="28"/>
    </row>
    <row r="117" spans="2:63" s="1" customFormat="1" ht="12" customHeight="1">
      <c r="B117" s="28"/>
      <c r="C117" s="23" t="s">
        <v>279</v>
      </c>
      <c r="L117" s="28"/>
    </row>
    <row r="118" spans="2:63" s="1" customFormat="1" ht="16.5" customHeight="1">
      <c r="B118" s="28"/>
      <c r="E118" s="289" t="str">
        <f>E11</f>
        <v>SO.201.2 - Spevnená plocha 2</v>
      </c>
      <c r="F118" s="303"/>
      <c r="G118" s="303"/>
      <c r="H118" s="303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F14</f>
        <v>Oštepová 1, Košice</v>
      </c>
      <c r="I120" s="23" t="s">
        <v>21</v>
      </c>
      <c r="J120" s="51" t="str">
        <f>IF(J14="","",J14)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E17</f>
        <v>Mesto Košice</v>
      </c>
      <c r="I122" s="23" t="s">
        <v>29</v>
      </c>
      <c r="J122" s="26" t="str">
        <f>E23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IF(E20="","",E20)</f>
        <v>Vyplň údaj</v>
      </c>
      <c r="I123" s="23" t="s">
        <v>32</v>
      </c>
      <c r="J123" s="26" t="str">
        <f>E26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9.7431886100000007</v>
      </c>
      <c r="S126" s="52"/>
      <c r="T126" s="125">
        <f>T127</f>
        <v>8.4116800000000005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312</v>
      </c>
      <c r="F127" s="129" t="s">
        <v>313</v>
      </c>
      <c r="I127" s="130"/>
      <c r="J127" s="131">
        <f>BK127</f>
        <v>0</v>
      </c>
      <c r="L127" s="127"/>
      <c r="M127" s="132"/>
      <c r="P127" s="133">
        <f>P128+P135+P139+P143+P153</f>
        <v>0</v>
      </c>
      <c r="R127" s="133">
        <f>R128+R135+R139+R143+R153</f>
        <v>9.7431886100000007</v>
      </c>
      <c r="T127" s="134">
        <f>T128+T135+T139+T143+T153</f>
        <v>8.4116800000000005</v>
      </c>
      <c r="AR127" s="128" t="s">
        <v>81</v>
      </c>
      <c r="AT127" s="135" t="s">
        <v>73</v>
      </c>
      <c r="AU127" s="135" t="s">
        <v>74</v>
      </c>
      <c r="AY127" s="128" t="s">
        <v>314</v>
      </c>
      <c r="BK127" s="136">
        <f>BK128+BK135+BK139+BK143+BK153</f>
        <v>0</v>
      </c>
    </row>
    <row r="128" spans="2:63" s="11" customFormat="1" ht="22.9" customHeight="1">
      <c r="B128" s="127"/>
      <c r="D128" s="128" t="s">
        <v>73</v>
      </c>
      <c r="E128" s="137" t="s">
        <v>81</v>
      </c>
      <c r="F128" s="137" t="s">
        <v>315</v>
      </c>
      <c r="I128" s="130"/>
      <c r="J128" s="138">
        <f>BK128</f>
        <v>0</v>
      </c>
      <c r="L128" s="127"/>
      <c r="M128" s="132"/>
      <c r="P128" s="133">
        <f>SUM(P129:P134)</f>
        <v>0</v>
      </c>
      <c r="R128" s="133">
        <f>SUM(R129:R134)</f>
        <v>0.92600000000000005</v>
      </c>
      <c r="T128" s="134">
        <f>SUM(T129:T134)</f>
        <v>8.4116800000000005</v>
      </c>
      <c r="AR128" s="128" t="s">
        <v>81</v>
      </c>
      <c r="AT128" s="135" t="s">
        <v>73</v>
      </c>
      <c r="AU128" s="135" t="s">
        <v>81</v>
      </c>
      <c r="AY128" s="128" t="s">
        <v>314</v>
      </c>
      <c r="BK128" s="136">
        <f>SUM(BK129:BK134)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3024</v>
      </c>
      <c r="F129" s="141" t="s">
        <v>3025</v>
      </c>
      <c r="G129" s="142" t="s">
        <v>340</v>
      </c>
      <c r="H129" s="143">
        <v>13.06</v>
      </c>
      <c r="I129" s="144"/>
      <c r="J129" s="145">
        <f t="shared" ref="J129:J134" si="0">ROUND(I129*H129,2)</f>
        <v>0</v>
      </c>
      <c r="K129" s="146"/>
      <c r="L129" s="28"/>
      <c r="M129" s="147" t="s">
        <v>1</v>
      </c>
      <c r="N129" s="148" t="s">
        <v>40</v>
      </c>
      <c r="P129" s="149">
        <f t="shared" ref="P129:P134" si="1">O129*H129</f>
        <v>0</v>
      </c>
      <c r="Q129" s="149">
        <v>0</v>
      </c>
      <c r="R129" s="149">
        <f t="shared" ref="R129:R134" si="2">Q129*H129</f>
        <v>0</v>
      </c>
      <c r="S129" s="149">
        <v>9.8000000000000004E-2</v>
      </c>
      <c r="T129" s="150">
        <f t="shared" ref="T129:T134" si="3">S129*H129</f>
        <v>1.2798800000000001</v>
      </c>
      <c r="AR129" s="151" t="s">
        <v>95</v>
      </c>
      <c r="AT129" s="151" t="s">
        <v>316</v>
      </c>
      <c r="AU129" s="151" t="s">
        <v>86</v>
      </c>
      <c r="AY129" s="13" t="s">
        <v>314</v>
      </c>
      <c r="BE129" s="152">
        <f t="shared" ref="BE129:BE134" si="4">IF(N129="základná",J129,0)</f>
        <v>0</v>
      </c>
      <c r="BF129" s="152">
        <f t="shared" ref="BF129:BF134" si="5">IF(N129="znížená",J129,0)</f>
        <v>0</v>
      </c>
      <c r="BG129" s="152">
        <f t="shared" ref="BG129:BG134" si="6">IF(N129="zákl. prenesená",J129,0)</f>
        <v>0</v>
      </c>
      <c r="BH129" s="152">
        <f t="shared" ref="BH129:BH134" si="7">IF(N129="zníž. prenesená",J129,0)</f>
        <v>0</v>
      </c>
      <c r="BI129" s="152">
        <f t="shared" ref="BI129:BI134" si="8">IF(N129="nulová",J129,0)</f>
        <v>0</v>
      </c>
      <c r="BJ129" s="13" t="s">
        <v>86</v>
      </c>
      <c r="BK129" s="152">
        <f t="shared" ref="BK129:BK134" si="9">ROUND(I129*H129,2)</f>
        <v>0</v>
      </c>
      <c r="BL129" s="13" t="s">
        <v>95</v>
      </c>
      <c r="BM129" s="151" t="s">
        <v>4874</v>
      </c>
    </row>
    <row r="130" spans="2:65" s="1" customFormat="1" ht="24.2" customHeight="1">
      <c r="B130" s="28"/>
      <c r="C130" s="139" t="s">
        <v>86</v>
      </c>
      <c r="D130" s="139" t="s">
        <v>316</v>
      </c>
      <c r="E130" s="140" t="s">
        <v>4835</v>
      </c>
      <c r="F130" s="141" t="s">
        <v>4836</v>
      </c>
      <c r="G130" s="142" t="s">
        <v>376</v>
      </c>
      <c r="H130" s="143">
        <v>10.85</v>
      </c>
      <c r="I130" s="144"/>
      <c r="J130" s="145">
        <f t="shared" si="0"/>
        <v>0</v>
      </c>
      <c r="K130" s="146"/>
      <c r="L130" s="28"/>
      <c r="M130" s="147" t="s">
        <v>1</v>
      </c>
      <c r="N130" s="148" t="s">
        <v>40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0.23</v>
      </c>
      <c r="T130" s="150">
        <f t="shared" si="3"/>
        <v>2.4954999999999998</v>
      </c>
      <c r="AR130" s="151" t="s">
        <v>95</v>
      </c>
      <c r="AT130" s="151" t="s">
        <v>316</v>
      </c>
      <c r="AU130" s="151" t="s">
        <v>86</v>
      </c>
      <c r="AY130" s="13" t="s">
        <v>314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86</v>
      </c>
      <c r="BK130" s="152">
        <f t="shared" si="9"/>
        <v>0</v>
      </c>
      <c r="BL130" s="13" t="s">
        <v>95</v>
      </c>
      <c r="BM130" s="151" t="s">
        <v>4875</v>
      </c>
    </row>
    <row r="131" spans="2:65" s="1" customFormat="1" ht="33" customHeight="1">
      <c r="B131" s="28"/>
      <c r="C131" s="139" t="s">
        <v>90</v>
      </c>
      <c r="D131" s="139" t="s">
        <v>316</v>
      </c>
      <c r="E131" s="140" t="s">
        <v>4838</v>
      </c>
      <c r="F131" s="141" t="s">
        <v>4839</v>
      </c>
      <c r="G131" s="142" t="s">
        <v>340</v>
      </c>
      <c r="H131" s="143">
        <v>13.06</v>
      </c>
      <c r="I131" s="144"/>
      <c r="J131" s="145">
        <f t="shared" si="0"/>
        <v>0</v>
      </c>
      <c r="K131" s="146"/>
      <c r="L131" s="28"/>
      <c r="M131" s="147" t="s">
        <v>1</v>
      </c>
      <c r="N131" s="148" t="s">
        <v>40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0.13</v>
      </c>
      <c r="T131" s="150">
        <f t="shared" si="3"/>
        <v>1.6978000000000002</v>
      </c>
      <c r="AR131" s="151" t="s">
        <v>95</v>
      </c>
      <c r="AT131" s="151" t="s">
        <v>316</v>
      </c>
      <c r="AU131" s="151" t="s">
        <v>86</v>
      </c>
      <c r="AY131" s="13" t="s">
        <v>314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86</v>
      </c>
      <c r="BK131" s="152">
        <f t="shared" si="9"/>
        <v>0</v>
      </c>
      <c r="BL131" s="13" t="s">
        <v>95</v>
      </c>
      <c r="BM131" s="151" t="s">
        <v>4876</v>
      </c>
    </row>
    <row r="132" spans="2:65" s="1" customFormat="1" ht="33" customHeight="1">
      <c r="B132" s="28"/>
      <c r="C132" s="139" t="s">
        <v>95</v>
      </c>
      <c r="D132" s="139" t="s">
        <v>316</v>
      </c>
      <c r="E132" s="140" t="s">
        <v>3577</v>
      </c>
      <c r="F132" s="141" t="s">
        <v>3578</v>
      </c>
      <c r="G132" s="142" t="s">
        <v>340</v>
      </c>
      <c r="H132" s="143">
        <v>13.06</v>
      </c>
      <c r="I132" s="144"/>
      <c r="J132" s="145">
        <f t="shared" si="0"/>
        <v>0</v>
      </c>
      <c r="K132" s="146"/>
      <c r="L132" s="28"/>
      <c r="M132" s="147" t="s">
        <v>1</v>
      </c>
      <c r="N132" s="148" t="s">
        <v>40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0.22500000000000001</v>
      </c>
      <c r="T132" s="150">
        <f t="shared" si="3"/>
        <v>2.9385000000000003</v>
      </c>
      <c r="AR132" s="151" t="s">
        <v>95</v>
      </c>
      <c r="AT132" s="151" t="s">
        <v>316</v>
      </c>
      <c r="AU132" s="151" t="s">
        <v>86</v>
      </c>
      <c r="AY132" s="13" t="s">
        <v>314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86</v>
      </c>
      <c r="BK132" s="152">
        <f t="shared" si="9"/>
        <v>0</v>
      </c>
      <c r="BL132" s="13" t="s">
        <v>95</v>
      </c>
      <c r="BM132" s="151" t="s">
        <v>4877</v>
      </c>
    </row>
    <row r="133" spans="2:65" s="1" customFormat="1" ht="24.2" customHeight="1">
      <c r="B133" s="28"/>
      <c r="C133" s="139" t="s">
        <v>330</v>
      </c>
      <c r="D133" s="139" t="s">
        <v>316</v>
      </c>
      <c r="E133" s="140" t="s">
        <v>1229</v>
      </c>
      <c r="F133" s="141" t="s">
        <v>1230</v>
      </c>
      <c r="G133" s="142" t="s">
        <v>319</v>
      </c>
      <c r="H133" s="143">
        <v>0.49</v>
      </c>
      <c r="I133" s="144"/>
      <c r="J133" s="145">
        <f t="shared" si="0"/>
        <v>0</v>
      </c>
      <c r="K133" s="146"/>
      <c r="L133" s="28"/>
      <c r="M133" s="147" t="s">
        <v>1</v>
      </c>
      <c r="N133" s="148" t="s">
        <v>40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95</v>
      </c>
      <c r="AT133" s="151" t="s">
        <v>316</v>
      </c>
      <c r="AU133" s="151" t="s">
        <v>86</v>
      </c>
      <c r="AY133" s="13" t="s">
        <v>314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86</v>
      </c>
      <c r="BK133" s="152">
        <f t="shared" si="9"/>
        <v>0</v>
      </c>
      <c r="BL133" s="13" t="s">
        <v>95</v>
      </c>
      <c r="BM133" s="151" t="s">
        <v>4878</v>
      </c>
    </row>
    <row r="134" spans="2:65" s="1" customFormat="1" ht="16.5" customHeight="1">
      <c r="B134" s="28"/>
      <c r="C134" s="158" t="s">
        <v>337</v>
      </c>
      <c r="D134" s="158" t="s">
        <v>644</v>
      </c>
      <c r="E134" s="159" t="s">
        <v>4879</v>
      </c>
      <c r="F134" s="160" t="s">
        <v>4880</v>
      </c>
      <c r="G134" s="161" t="s">
        <v>333</v>
      </c>
      <c r="H134" s="162">
        <v>0.92600000000000005</v>
      </c>
      <c r="I134" s="163"/>
      <c r="J134" s="164">
        <f t="shared" si="0"/>
        <v>0</v>
      </c>
      <c r="K134" s="165"/>
      <c r="L134" s="166"/>
      <c r="M134" s="167" t="s">
        <v>1</v>
      </c>
      <c r="N134" s="168" t="s">
        <v>40</v>
      </c>
      <c r="P134" s="149">
        <f t="shared" si="1"/>
        <v>0</v>
      </c>
      <c r="Q134" s="149">
        <v>1</v>
      </c>
      <c r="R134" s="149">
        <f t="shared" si="2"/>
        <v>0.92600000000000005</v>
      </c>
      <c r="S134" s="149">
        <v>0</v>
      </c>
      <c r="T134" s="150">
        <f t="shared" si="3"/>
        <v>0</v>
      </c>
      <c r="AR134" s="151" t="s">
        <v>346</v>
      </c>
      <c r="AT134" s="151" t="s">
        <v>644</v>
      </c>
      <c r="AU134" s="151" t="s">
        <v>86</v>
      </c>
      <c r="AY134" s="13" t="s">
        <v>314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86</v>
      </c>
      <c r="BK134" s="152">
        <f t="shared" si="9"/>
        <v>0</v>
      </c>
      <c r="BL134" s="13" t="s">
        <v>95</v>
      </c>
      <c r="BM134" s="151" t="s">
        <v>4881</v>
      </c>
    </row>
    <row r="135" spans="2:65" s="11" customFormat="1" ht="22.9" customHeight="1">
      <c r="B135" s="127"/>
      <c r="D135" s="128" t="s">
        <v>73</v>
      </c>
      <c r="E135" s="137" t="s">
        <v>86</v>
      </c>
      <c r="F135" s="137" t="s">
        <v>1232</v>
      </c>
      <c r="I135" s="130"/>
      <c r="J135" s="138">
        <f>BK135</f>
        <v>0</v>
      </c>
      <c r="L135" s="127"/>
      <c r="M135" s="132"/>
      <c r="P135" s="133">
        <f>SUM(P136:P138)</f>
        <v>0</v>
      </c>
      <c r="R135" s="133">
        <f>SUM(R136:R138)</f>
        <v>4.3880999999999998E-3</v>
      </c>
      <c r="T135" s="134">
        <f>SUM(T136:T138)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SUM(BK136:BK138)</f>
        <v>0</v>
      </c>
    </row>
    <row r="136" spans="2:65" s="1" customFormat="1" ht="33" customHeight="1">
      <c r="B136" s="28"/>
      <c r="C136" s="139" t="s">
        <v>342</v>
      </c>
      <c r="D136" s="139" t="s">
        <v>316</v>
      </c>
      <c r="E136" s="140" t="s">
        <v>4853</v>
      </c>
      <c r="F136" s="141" t="s">
        <v>4854</v>
      </c>
      <c r="G136" s="142" t="s">
        <v>340</v>
      </c>
      <c r="H136" s="143">
        <v>13.06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4882</v>
      </c>
    </row>
    <row r="137" spans="2:65" s="1" customFormat="1" ht="24.2" customHeight="1">
      <c r="B137" s="28"/>
      <c r="C137" s="139" t="s">
        <v>346</v>
      </c>
      <c r="D137" s="139" t="s">
        <v>316</v>
      </c>
      <c r="E137" s="140" t="s">
        <v>1236</v>
      </c>
      <c r="F137" s="141" t="s">
        <v>1237</v>
      </c>
      <c r="G137" s="142" t="s">
        <v>340</v>
      </c>
      <c r="H137" s="143">
        <v>13.06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3.0000000000000001E-5</v>
      </c>
      <c r="R137" s="149">
        <f>Q137*H137</f>
        <v>3.9180000000000004E-4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4883</v>
      </c>
    </row>
    <row r="138" spans="2:65" s="1" customFormat="1" ht="16.5" customHeight="1">
      <c r="B138" s="28"/>
      <c r="C138" s="158" t="s">
        <v>335</v>
      </c>
      <c r="D138" s="158" t="s">
        <v>644</v>
      </c>
      <c r="E138" s="159" t="s">
        <v>1239</v>
      </c>
      <c r="F138" s="160" t="s">
        <v>1240</v>
      </c>
      <c r="G138" s="161" t="s">
        <v>340</v>
      </c>
      <c r="H138" s="162">
        <v>13.321</v>
      </c>
      <c r="I138" s="163"/>
      <c r="J138" s="164">
        <f>ROUND(I138*H138,2)</f>
        <v>0</v>
      </c>
      <c r="K138" s="165"/>
      <c r="L138" s="166"/>
      <c r="M138" s="167" t="s">
        <v>1</v>
      </c>
      <c r="N138" s="168" t="s">
        <v>40</v>
      </c>
      <c r="P138" s="149">
        <f>O138*H138</f>
        <v>0</v>
      </c>
      <c r="Q138" s="149">
        <v>2.9999999999999997E-4</v>
      </c>
      <c r="R138" s="149">
        <f>Q138*H138</f>
        <v>3.9962999999999995E-3</v>
      </c>
      <c r="S138" s="149">
        <v>0</v>
      </c>
      <c r="T138" s="150">
        <f>S138*H138</f>
        <v>0</v>
      </c>
      <c r="AR138" s="151" t="s">
        <v>346</v>
      </c>
      <c r="AT138" s="151" t="s">
        <v>644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4884</v>
      </c>
    </row>
    <row r="139" spans="2:65" s="11" customFormat="1" ht="22.9" customHeight="1">
      <c r="B139" s="127"/>
      <c r="D139" s="128" t="s">
        <v>73</v>
      </c>
      <c r="E139" s="137" t="s">
        <v>330</v>
      </c>
      <c r="F139" s="137" t="s">
        <v>3810</v>
      </c>
      <c r="I139" s="130"/>
      <c r="J139" s="138">
        <f>BK139</f>
        <v>0</v>
      </c>
      <c r="L139" s="127"/>
      <c r="M139" s="132"/>
      <c r="P139" s="133">
        <f>SUM(P140:P142)</f>
        <v>0</v>
      </c>
      <c r="R139" s="133">
        <f>SUM(R140:R142)</f>
        <v>6.9985667999999999</v>
      </c>
      <c r="T139" s="134">
        <f>SUM(T140:T142)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SUM(BK140:BK142)</f>
        <v>0</v>
      </c>
    </row>
    <row r="140" spans="2:65" s="1" customFormat="1" ht="24.2" customHeight="1">
      <c r="B140" s="28"/>
      <c r="C140" s="139" t="s">
        <v>353</v>
      </c>
      <c r="D140" s="139" t="s">
        <v>316</v>
      </c>
      <c r="E140" s="140" t="s">
        <v>4136</v>
      </c>
      <c r="F140" s="141" t="s">
        <v>4137</v>
      </c>
      <c r="G140" s="142" t="s">
        <v>340</v>
      </c>
      <c r="H140" s="143">
        <v>13.06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0.27994000000000002</v>
      </c>
      <c r="R140" s="149">
        <f>Q140*H140</f>
        <v>3.6560164000000004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4885</v>
      </c>
    </row>
    <row r="141" spans="2:65" s="1" customFormat="1" ht="37.9" customHeight="1">
      <c r="B141" s="28"/>
      <c r="C141" s="139" t="s">
        <v>357</v>
      </c>
      <c r="D141" s="139" t="s">
        <v>316</v>
      </c>
      <c r="E141" s="140" t="s">
        <v>4141</v>
      </c>
      <c r="F141" s="141" t="s">
        <v>4142</v>
      </c>
      <c r="G141" s="142" t="s">
        <v>340</v>
      </c>
      <c r="H141" s="143">
        <v>13.06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0.12334000000000001</v>
      </c>
      <c r="R141" s="149">
        <f>Q141*H141</f>
        <v>1.6108204000000002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4886</v>
      </c>
    </row>
    <row r="142" spans="2:65" s="1" customFormat="1" ht="21.75" customHeight="1">
      <c r="B142" s="28"/>
      <c r="C142" s="158" t="s">
        <v>361</v>
      </c>
      <c r="D142" s="158" t="s">
        <v>644</v>
      </c>
      <c r="E142" s="159" t="s">
        <v>4144</v>
      </c>
      <c r="F142" s="160" t="s">
        <v>4145</v>
      </c>
      <c r="G142" s="161" t="s">
        <v>340</v>
      </c>
      <c r="H142" s="162">
        <v>13.321</v>
      </c>
      <c r="I142" s="163"/>
      <c r="J142" s="164">
        <f>ROUND(I142*H142,2)</f>
        <v>0</v>
      </c>
      <c r="K142" s="165"/>
      <c r="L142" s="166"/>
      <c r="M142" s="167" t="s">
        <v>1</v>
      </c>
      <c r="N142" s="168" t="s">
        <v>40</v>
      </c>
      <c r="P142" s="149">
        <f>O142*H142</f>
        <v>0</v>
      </c>
      <c r="Q142" s="149">
        <v>0.13</v>
      </c>
      <c r="R142" s="149">
        <f>Q142*H142</f>
        <v>1.73173</v>
      </c>
      <c r="S142" s="149">
        <v>0</v>
      </c>
      <c r="T142" s="150">
        <f>S142*H142</f>
        <v>0</v>
      </c>
      <c r="AR142" s="151" t="s">
        <v>346</v>
      </c>
      <c r="AT142" s="151" t="s">
        <v>644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4887</v>
      </c>
    </row>
    <row r="143" spans="2:65" s="11" customFormat="1" ht="22.9" customHeight="1">
      <c r="B143" s="127"/>
      <c r="D143" s="128" t="s">
        <v>73</v>
      </c>
      <c r="E143" s="137" t="s">
        <v>335</v>
      </c>
      <c r="F143" s="137" t="s">
        <v>336</v>
      </c>
      <c r="I143" s="130"/>
      <c r="J143" s="138">
        <f>BK143</f>
        <v>0</v>
      </c>
      <c r="L143" s="127"/>
      <c r="M143" s="132"/>
      <c r="P143" s="133">
        <f>SUM(P144:P152)</f>
        <v>0</v>
      </c>
      <c r="R143" s="133">
        <f>SUM(R144:R152)</f>
        <v>1.8142337100000001</v>
      </c>
      <c r="T143" s="134">
        <f>SUM(T144:T152)</f>
        <v>0</v>
      </c>
      <c r="AR143" s="128" t="s">
        <v>81</v>
      </c>
      <c r="AT143" s="135" t="s">
        <v>73</v>
      </c>
      <c r="AU143" s="135" t="s">
        <v>81</v>
      </c>
      <c r="AY143" s="128" t="s">
        <v>314</v>
      </c>
      <c r="BK143" s="136">
        <f>SUM(BK144:BK152)</f>
        <v>0</v>
      </c>
    </row>
    <row r="144" spans="2:65" s="1" customFormat="1" ht="37.9" customHeight="1">
      <c r="B144" s="28"/>
      <c r="C144" s="139" t="s">
        <v>365</v>
      </c>
      <c r="D144" s="139" t="s">
        <v>316</v>
      </c>
      <c r="E144" s="140" t="s">
        <v>1295</v>
      </c>
      <c r="F144" s="141" t="s">
        <v>1296</v>
      </c>
      <c r="G144" s="142" t="s">
        <v>376</v>
      </c>
      <c r="H144" s="143">
        <v>10.85</v>
      </c>
      <c r="I144" s="144"/>
      <c r="J144" s="145">
        <f t="shared" ref="J144:J152" si="10">ROUND(I144*H144,2)</f>
        <v>0</v>
      </c>
      <c r="K144" s="146"/>
      <c r="L144" s="28"/>
      <c r="M144" s="147" t="s">
        <v>1</v>
      </c>
      <c r="N144" s="148" t="s">
        <v>40</v>
      </c>
      <c r="P144" s="149">
        <f t="shared" ref="P144:P152" si="11">O144*H144</f>
        <v>0</v>
      </c>
      <c r="Q144" s="149">
        <v>9.8530000000000006E-2</v>
      </c>
      <c r="R144" s="149">
        <f t="shared" ref="R144:R152" si="12">Q144*H144</f>
        <v>1.0690505000000001</v>
      </c>
      <c r="S144" s="149">
        <v>0</v>
      </c>
      <c r="T144" s="150">
        <f t="shared" ref="T144:T152" si="13"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ref="BE144:BE152" si="14">IF(N144="základná",J144,0)</f>
        <v>0</v>
      </c>
      <c r="BF144" s="152">
        <f t="shared" ref="BF144:BF152" si="15">IF(N144="znížená",J144,0)</f>
        <v>0</v>
      </c>
      <c r="BG144" s="152">
        <f t="shared" ref="BG144:BG152" si="16">IF(N144="zákl. prenesená",J144,0)</f>
        <v>0</v>
      </c>
      <c r="BH144" s="152">
        <f t="shared" ref="BH144:BH152" si="17">IF(N144="zníž. prenesená",J144,0)</f>
        <v>0</v>
      </c>
      <c r="BI144" s="152">
        <f t="shared" ref="BI144:BI152" si="18">IF(N144="nulová",J144,0)</f>
        <v>0</v>
      </c>
      <c r="BJ144" s="13" t="s">
        <v>86</v>
      </c>
      <c r="BK144" s="152">
        <f t="shared" ref="BK144:BK152" si="19">ROUND(I144*H144,2)</f>
        <v>0</v>
      </c>
      <c r="BL144" s="13" t="s">
        <v>95</v>
      </c>
      <c r="BM144" s="151" t="s">
        <v>4888</v>
      </c>
    </row>
    <row r="145" spans="2:65" s="1" customFormat="1" ht="16.5" customHeight="1">
      <c r="B145" s="28"/>
      <c r="C145" s="158" t="s">
        <v>369</v>
      </c>
      <c r="D145" s="158" t="s">
        <v>644</v>
      </c>
      <c r="E145" s="159" t="s">
        <v>1298</v>
      </c>
      <c r="F145" s="160" t="s">
        <v>1299</v>
      </c>
      <c r="G145" s="161" t="s">
        <v>396</v>
      </c>
      <c r="H145" s="162">
        <v>23</v>
      </c>
      <c r="I145" s="163"/>
      <c r="J145" s="164">
        <f t="shared" si="10"/>
        <v>0</v>
      </c>
      <c r="K145" s="165"/>
      <c r="L145" s="166"/>
      <c r="M145" s="167" t="s">
        <v>1</v>
      </c>
      <c r="N145" s="168" t="s">
        <v>40</v>
      </c>
      <c r="P145" s="149">
        <f t="shared" si="11"/>
        <v>0</v>
      </c>
      <c r="Q145" s="149">
        <v>1.15E-2</v>
      </c>
      <c r="R145" s="149">
        <f t="shared" si="12"/>
        <v>0.26450000000000001</v>
      </c>
      <c r="S145" s="149">
        <v>0</v>
      </c>
      <c r="T145" s="150">
        <f t="shared" si="13"/>
        <v>0</v>
      </c>
      <c r="AR145" s="151" t="s">
        <v>346</v>
      </c>
      <c r="AT145" s="151" t="s">
        <v>644</v>
      </c>
      <c r="AU145" s="151" t="s">
        <v>86</v>
      </c>
      <c r="AY145" s="13" t="s">
        <v>314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86</v>
      </c>
      <c r="BK145" s="152">
        <f t="shared" si="19"/>
        <v>0</v>
      </c>
      <c r="BL145" s="13" t="s">
        <v>95</v>
      </c>
      <c r="BM145" s="151" t="s">
        <v>4889</v>
      </c>
    </row>
    <row r="146" spans="2:65" s="1" customFormat="1" ht="33" customHeight="1">
      <c r="B146" s="28"/>
      <c r="C146" s="139" t="s">
        <v>373</v>
      </c>
      <c r="D146" s="139" t="s">
        <v>316</v>
      </c>
      <c r="E146" s="140" t="s">
        <v>1301</v>
      </c>
      <c r="F146" s="141" t="s">
        <v>1302</v>
      </c>
      <c r="G146" s="142" t="s">
        <v>319</v>
      </c>
      <c r="H146" s="143">
        <v>0.217</v>
      </c>
      <c r="I146" s="144"/>
      <c r="J146" s="145">
        <f t="shared" si="10"/>
        <v>0</v>
      </c>
      <c r="K146" s="146"/>
      <c r="L146" s="28"/>
      <c r="M146" s="147" t="s">
        <v>1</v>
      </c>
      <c r="N146" s="148" t="s">
        <v>40</v>
      </c>
      <c r="P146" s="149">
        <f t="shared" si="11"/>
        <v>0</v>
      </c>
      <c r="Q146" s="149">
        <v>2.2151299999999998</v>
      </c>
      <c r="R146" s="149">
        <f t="shared" si="12"/>
        <v>0.48068320999999997</v>
      </c>
      <c r="S146" s="149">
        <v>0</v>
      </c>
      <c r="T146" s="150">
        <f t="shared" si="1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86</v>
      </c>
      <c r="BK146" s="152">
        <f t="shared" si="19"/>
        <v>0</v>
      </c>
      <c r="BL146" s="13" t="s">
        <v>95</v>
      </c>
      <c r="BM146" s="151" t="s">
        <v>4890</v>
      </c>
    </row>
    <row r="147" spans="2:65" s="1" customFormat="1" ht="21.75" customHeight="1">
      <c r="B147" s="28"/>
      <c r="C147" s="139" t="s">
        <v>378</v>
      </c>
      <c r="D147" s="139" t="s">
        <v>316</v>
      </c>
      <c r="E147" s="140" t="s">
        <v>479</v>
      </c>
      <c r="F147" s="141" t="s">
        <v>480</v>
      </c>
      <c r="G147" s="142" t="s">
        <v>333</v>
      </c>
      <c r="H147" s="143">
        <v>8.4120000000000008</v>
      </c>
      <c r="I147" s="144"/>
      <c r="J147" s="145">
        <f t="shared" si="10"/>
        <v>0</v>
      </c>
      <c r="K147" s="146"/>
      <c r="L147" s="28"/>
      <c r="M147" s="147" t="s">
        <v>1</v>
      </c>
      <c r="N147" s="148" t="s">
        <v>40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86</v>
      </c>
      <c r="BK147" s="152">
        <f t="shared" si="19"/>
        <v>0</v>
      </c>
      <c r="BL147" s="13" t="s">
        <v>95</v>
      </c>
      <c r="BM147" s="151" t="s">
        <v>4891</v>
      </c>
    </row>
    <row r="148" spans="2:65" s="1" customFormat="1" ht="24.2" customHeight="1">
      <c r="B148" s="28"/>
      <c r="C148" s="139" t="s">
        <v>382</v>
      </c>
      <c r="D148" s="139" t="s">
        <v>316</v>
      </c>
      <c r="E148" s="140" t="s">
        <v>483</v>
      </c>
      <c r="F148" s="141" t="s">
        <v>484</v>
      </c>
      <c r="G148" s="142" t="s">
        <v>333</v>
      </c>
      <c r="H148" s="143">
        <v>84.12</v>
      </c>
      <c r="I148" s="144"/>
      <c r="J148" s="145">
        <f t="shared" si="10"/>
        <v>0</v>
      </c>
      <c r="K148" s="146"/>
      <c r="L148" s="28"/>
      <c r="M148" s="147" t="s">
        <v>1</v>
      </c>
      <c r="N148" s="148" t="s">
        <v>40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86</v>
      </c>
      <c r="BK148" s="152">
        <f t="shared" si="19"/>
        <v>0</v>
      </c>
      <c r="BL148" s="13" t="s">
        <v>95</v>
      </c>
      <c r="BM148" s="151" t="s">
        <v>4892</v>
      </c>
    </row>
    <row r="149" spans="2:65" s="1" customFormat="1" ht="24.2" customHeight="1">
      <c r="B149" s="28"/>
      <c r="C149" s="139" t="s">
        <v>386</v>
      </c>
      <c r="D149" s="139" t="s">
        <v>316</v>
      </c>
      <c r="E149" s="140" t="s">
        <v>487</v>
      </c>
      <c r="F149" s="141" t="s">
        <v>488</v>
      </c>
      <c r="G149" s="142" t="s">
        <v>333</v>
      </c>
      <c r="H149" s="143">
        <v>8.4120000000000008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4893</v>
      </c>
    </row>
    <row r="150" spans="2:65" s="1" customFormat="1" ht="24.2" customHeight="1">
      <c r="B150" s="28"/>
      <c r="C150" s="139" t="s">
        <v>390</v>
      </c>
      <c r="D150" s="139" t="s">
        <v>316</v>
      </c>
      <c r="E150" s="140" t="s">
        <v>491</v>
      </c>
      <c r="F150" s="141" t="s">
        <v>492</v>
      </c>
      <c r="G150" s="142" t="s">
        <v>333</v>
      </c>
      <c r="H150" s="143">
        <v>8.4120000000000008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4894</v>
      </c>
    </row>
    <row r="151" spans="2:65" s="1" customFormat="1" ht="24.2" customHeight="1">
      <c r="B151" s="28"/>
      <c r="C151" s="139" t="s">
        <v>7</v>
      </c>
      <c r="D151" s="139" t="s">
        <v>316</v>
      </c>
      <c r="E151" s="140" t="s">
        <v>495</v>
      </c>
      <c r="F151" s="141" t="s">
        <v>496</v>
      </c>
      <c r="G151" s="142" t="s">
        <v>333</v>
      </c>
      <c r="H151" s="143">
        <v>7.1319999999999997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4895</v>
      </c>
    </row>
    <row r="152" spans="2:65" s="1" customFormat="1" ht="24.2" customHeight="1">
      <c r="B152" s="28"/>
      <c r="C152" s="139" t="s">
        <v>398</v>
      </c>
      <c r="D152" s="139" t="s">
        <v>316</v>
      </c>
      <c r="E152" s="140" t="s">
        <v>3074</v>
      </c>
      <c r="F152" s="141" t="s">
        <v>3075</v>
      </c>
      <c r="G152" s="142" t="s">
        <v>333</v>
      </c>
      <c r="H152" s="143">
        <v>1.28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4896</v>
      </c>
    </row>
    <row r="153" spans="2:65" s="11" customFormat="1" ht="22.9" customHeight="1">
      <c r="B153" s="127"/>
      <c r="D153" s="128" t="s">
        <v>73</v>
      </c>
      <c r="E153" s="137" t="s">
        <v>502</v>
      </c>
      <c r="F153" s="137" t="s">
        <v>503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81</v>
      </c>
      <c r="AT153" s="135" t="s">
        <v>73</v>
      </c>
      <c r="AU153" s="135" t="s">
        <v>81</v>
      </c>
      <c r="AY153" s="128" t="s">
        <v>314</v>
      </c>
      <c r="BK153" s="136">
        <f>BK154</f>
        <v>0</v>
      </c>
    </row>
    <row r="154" spans="2:65" s="1" customFormat="1" ht="33" customHeight="1">
      <c r="B154" s="28"/>
      <c r="C154" s="139" t="s">
        <v>402</v>
      </c>
      <c r="D154" s="139" t="s">
        <v>316</v>
      </c>
      <c r="E154" s="140" t="s">
        <v>4870</v>
      </c>
      <c r="F154" s="141" t="s">
        <v>4871</v>
      </c>
      <c r="G154" s="142" t="s">
        <v>333</v>
      </c>
      <c r="H154" s="143">
        <v>9.7430000000000003</v>
      </c>
      <c r="I154" s="144"/>
      <c r="J154" s="145">
        <f>ROUND(I154*H154,2)</f>
        <v>0</v>
      </c>
      <c r="K154" s="146"/>
      <c r="L154" s="28"/>
      <c r="M154" s="153" t="s">
        <v>1</v>
      </c>
      <c r="N154" s="154" t="s">
        <v>40</v>
      </c>
      <c r="O154" s="155"/>
      <c r="P154" s="156">
        <f>O154*H154</f>
        <v>0</v>
      </c>
      <c r="Q154" s="156">
        <v>0</v>
      </c>
      <c r="R154" s="156">
        <f>Q154*H154</f>
        <v>0</v>
      </c>
      <c r="S154" s="156">
        <v>0</v>
      </c>
      <c r="T154" s="157">
        <f>S154*H154</f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86</v>
      </c>
      <c r="BK154" s="152">
        <f>ROUND(I154*H154,2)</f>
        <v>0</v>
      </c>
      <c r="BL154" s="13" t="s">
        <v>95</v>
      </c>
      <c r="BM154" s="151" t="s">
        <v>4897</v>
      </c>
    </row>
    <row r="155" spans="2:65" s="1" customFormat="1" ht="6.95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sheetProtection algorithmName="SHA-512" hashValue="iDtsQZYYTWF89Lumyf6G3ZGps25MvcM1Vem/5cNaeEZbUj6Vb2MUxSG7oUfS2+vy22BynEe8AbCNrwyIELRY9A==" saltValue="eAMEUPn69yLInmY+umzjeJzTR58kjNIelBTvcF2Gdht9RcL1esXrxiHRskYmhEA3LmIRcV+nheAd1Z5TVqsqzg==" spinCount="100000" sheet="1" objects="1" scenarios="1" formatColumns="0" formatRows="0" autoFilter="0"/>
  <autoFilter ref="C125:K154" xr:uid="{00000000-0009-0000-0000-000038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B2:BM15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260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301" t="s">
        <v>4832</v>
      </c>
      <c r="F9" s="303"/>
      <c r="G9" s="303"/>
      <c r="H9" s="303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89" t="s">
        <v>4898</v>
      </c>
      <c r="F11" s="303"/>
      <c r="G11" s="303"/>
      <c r="H11" s="303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304" t="str">
        <f>'Rekapitulácia stavby'!E14</f>
        <v>Vyplň údaj</v>
      </c>
      <c r="F20" s="277"/>
      <c r="G20" s="277"/>
      <c r="H20" s="27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281" t="s">
        <v>1</v>
      </c>
      <c r="F29" s="281"/>
      <c r="G29" s="281"/>
      <c r="H29" s="281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ROUND(J126,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ROUND((SUM(BE126:BE154)),  2)</f>
        <v>0</v>
      </c>
      <c r="G35" s="96"/>
      <c r="H35" s="96"/>
      <c r="I35" s="97">
        <v>0.2</v>
      </c>
      <c r="J35" s="95">
        <f>ROUND(((SUM(BE126:BE154))*I35),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ROUND((SUM(BF126:BF154)),  2)</f>
        <v>0</v>
      </c>
      <c r="G36" s="96"/>
      <c r="H36" s="96"/>
      <c r="I36" s="97">
        <v>0.2</v>
      </c>
      <c r="J36" s="95">
        <f>ROUND(((SUM(BF126:BF154))*I36),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ROUND((SUM(BG126:BG154)),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ROUND((SUM(BH126:BH154)),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ROUND((SUM(BI126:BI154)),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301" t="s">
        <v>4832</v>
      </c>
      <c r="F87" s="303"/>
      <c r="G87" s="303"/>
      <c r="H87" s="303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89" t="str">
        <f>E11</f>
        <v>SO.201.3 - Spevnená plocha 3</v>
      </c>
      <c r="F89" s="303"/>
      <c r="G89" s="303"/>
      <c r="H89" s="303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J126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288</v>
      </c>
      <c r="E99" s="112"/>
      <c r="F99" s="112"/>
      <c r="G99" s="112"/>
      <c r="H99" s="112"/>
      <c r="I99" s="112"/>
      <c r="J99" s="113">
        <f>J127</f>
        <v>0</v>
      </c>
      <c r="L99" s="110"/>
    </row>
    <row r="100" spans="2:47" s="9" customFormat="1" ht="19.899999999999999" hidden="1" customHeight="1">
      <c r="B100" s="114"/>
      <c r="D100" s="115" t="s">
        <v>289</v>
      </c>
      <c r="E100" s="116"/>
      <c r="F100" s="116"/>
      <c r="G100" s="116"/>
      <c r="H100" s="116"/>
      <c r="I100" s="116"/>
      <c r="J100" s="117">
        <f>J128</f>
        <v>0</v>
      </c>
      <c r="L100" s="114"/>
    </row>
    <row r="101" spans="2:47" s="9" customFormat="1" ht="19.899999999999999" hidden="1" customHeight="1">
      <c r="B101" s="114"/>
      <c r="D101" s="115" t="s">
        <v>1219</v>
      </c>
      <c r="E101" s="116"/>
      <c r="F101" s="116"/>
      <c r="G101" s="116"/>
      <c r="H101" s="116"/>
      <c r="I101" s="116"/>
      <c r="J101" s="117">
        <f>J135</f>
        <v>0</v>
      </c>
      <c r="L101" s="114"/>
    </row>
    <row r="102" spans="2:47" s="9" customFormat="1" ht="19.899999999999999" hidden="1" customHeight="1">
      <c r="B102" s="114"/>
      <c r="D102" s="115" t="s">
        <v>3773</v>
      </c>
      <c r="E102" s="116"/>
      <c r="F102" s="116"/>
      <c r="G102" s="116"/>
      <c r="H102" s="116"/>
      <c r="I102" s="116"/>
      <c r="J102" s="117">
        <f>J139</f>
        <v>0</v>
      </c>
      <c r="L102" s="114"/>
    </row>
    <row r="103" spans="2:47" s="9" customFormat="1" ht="19.899999999999999" hidden="1" customHeight="1">
      <c r="B103" s="114"/>
      <c r="D103" s="115" t="s">
        <v>290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899999999999999" hidden="1" customHeight="1">
      <c r="B104" s="114"/>
      <c r="D104" s="115" t="s">
        <v>291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1" customFormat="1" ht="21.75" hidden="1" customHeight="1">
      <c r="B105" s="28"/>
      <c r="L105" s="28"/>
    </row>
    <row r="106" spans="2:47" s="1" customFormat="1" ht="6.95" hidden="1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07" spans="2:47" hidden="1"/>
    <row r="108" spans="2:47" hidden="1"/>
    <row r="109" spans="2:47" hidden="1"/>
    <row r="110" spans="2:47" s="1" customFormat="1" ht="6.95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5" customHeight="1">
      <c r="B111" s="28"/>
      <c r="C111" s="17" t="s">
        <v>300</v>
      </c>
      <c r="L111" s="28"/>
    </row>
    <row r="112" spans="2:47" s="1" customFormat="1" ht="6.95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301" t="str">
        <f>E7</f>
        <v>Rozšírenie kapacít MŠ Oštepová 1, Košice</v>
      </c>
      <c r="F114" s="302"/>
      <c r="G114" s="302"/>
      <c r="H114" s="302"/>
      <c r="L114" s="28"/>
    </row>
    <row r="115" spans="2:63" ht="12" customHeight="1">
      <c r="B115" s="16"/>
      <c r="C115" s="23" t="s">
        <v>277</v>
      </c>
      <c r="L115" s="16"/>
    </row>
    <row r="116" spans="2:63" s="1" customFormat="1" ht="16.5" customHeight="1">
      <c r="B116" s="28"/>
      <c r="E116" s="301" t="s">
        <v>4832</v>
      </c>
      <c r="F116" s="303"/>
      <c r="G116" s="303"/>
      <c r="H116" s="303"/>
      <c r="L116" s="28"/>
    </row>
    <row r="117" spans="2:63" s="1" customFormat="1" ht="12" customHeight="1">
      <c r="B117" s="28"/>
      <c r="C117" s="23" t="s">
        <v>279</v>
      </c>
      <c r="L117" s="28"/>
    </row>
    <row r="118" spans="2:63" s="1" customFormat="1" ht="16.5" customHeight="1">
      <c r="B118" s="28"/>
      <c r="E118" s="289" t="str">
        <f>E11</f>
        <v>SO.201.3 - Spevnená plocha 3</v>
      </c>
      <c r="F118" s="303"/>
      <c r="G118" s="303"/>
      <c r="H118" s="303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F14</f>
        <v>Oštepová 1, Košice</v>
      </c>
      <c r="I120" s="23" t="s">
        <v>21</v>
      </c>
      <c r="J120" s="51" t="str">
        <f>IF(J14="","",J14)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E17</f>
        <v>Mesto Košice</v>
      </c>
      <c r="I122" s="23" t="s">
        <v>29</v>
      </c>
      <c r="J122" s="26" t="str">
        <f>E23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IF(E20="","",E20)</f>
        <v>Vyplň údaj</v>
      </c>
      <c r="I123" s="23" t="s">
        <v>32</v>
      </c>
      <c r="J123" s="26" t="str">
        <f>E26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36.003797380000002</v>
      </c>
      <c r="S126" s="52"/>
      <c r="T126" s="125">
        <f>T127</f>
        <v>30.236499999999999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312</v>
      </c>
      <c r="F127" s="129" t="s">
        <v>313</v>
      </c>
      <c r="I127" s="130"/>
      <c r="J127" s="131">
        <f>BK127</f>
        <v>0</v>
      </c>
      <c r="L127" s="127"/>
      <c r="M127" s="132"/>
      <c r="P127" s="133">
        <f>P128+P135+P139+P143+P153</f>
        <v>0</v>
      </c>
      <c r="R127" s="133">
        <f>R128+R135+R139+R143+R153</f>
        <v>36.003797380000002</v>
      </c>
      <c r="T127" s="134">
        <f>T128+T135+T139+T143+T153</f>
        <v>30.236499999999999</v>
      </c>
      <c r="AR127" s="128" t="s">
        <v>81</v>
      </c>
      <c r="AT127" s="135" t="s">
        <v>73</v>
      </c>
      <c r="AU127" s="135" t="s">
        <v>74</v>
      </c>
      <c r="AY127" s="128" t="s">
        <v>314</v>
      </c>
      <c r="BK127" s="136">
        <f>BK128+BK135+BK139+BK143+BK153</f>
        <v>0</v>
      </c>
    </row>
    <row r="128" spans="2:63" s="11" customFormat="1" ht="22.9" customHeight="1">
      <c r="B128" s="127"/>
      <c r="D128" s="128" t="s">
        <v>73</v>
      </c>
      <c r="E128" s="137" t="s">
        <v>81</v>
      </c>
      <c r="F128" s="137" t="s">
        <v>315</v>
      </c>
      <c r="I128" s="130"/>
      <c r="J128" s="138">
        <f>BK128</f>
        <v>0</v>
      </c>
      <c r="L128" s="127"/>
      <c r="M128" s="132"/>
      <c r="P128" s="133">
        <f>SUM(P129:P134)</f>
        <v>0</v>
      </c>
      <c r="R128" s="133">
        <f>SUM(R129:R134)</f>
        <v>4.2839999999999998</v>
      </c>
      <c r="T128" s="134">
        <f>SUM(T129:T134)</f>
        <v>30.236499999999999</v>
      </c>
      <c r="AR128" s="128" t="s">
        <v>81</v>
      </c>
      <c r="AT128" s="135" t="s">
        <v>73</v>
      </c>
      <c r="AU128" s="135" t="s">
        <v>81</v>
      </c>
      <c r="AY128" s="128" t="s">
        <v>314</v>
      </c>
      <c r="BK128" s="136">
        <f>SUM(BK129:BK134)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3024</v>
      </c>
      <c r="F129" s="141" t="s">
        <v>3025</v>
      </c>
      <c r="G129" s="142" t="s">
        <v>340</v>
      </c>
      <c r="H129" s="143">
        <v>52.8</v>
      </c>
      <c r="I129" s="144"/>
      <c r="J129" s="145">
        <f t="shared" ref="J129:J134" si="0">ROUND(I129*H129,2)</f>
        <v>0</v>
      </c>
      <c r="K129" s="146"/>
      <c r="L129" s="28"/>
      <c r="M129" s="147" t="s">
        <v>1</v>
      </c>
      <c r="N129" s="148" t="s">
        <v>40</v>
      </c>
      <c r="P129" s="149">
        <f t="shared" ref="P129:P134" si="1">O129*H129</f>
        <v>0</v>
      </c>
      <c r="Q129" s="149">
        <v>0</v>
      </c>
      <c r="R129" s="149">
        <f t="shared" ref="R129:R134" si="2">Q129*H129</f>
        <v>0</v>
      </c>
      <c r="S129" s="149">
        <v>9.8000000000000004E-2</v>
      </c>
      <c r="T129" s="150">
        <f t="shared" ref="T129:T134" si="3">S129*H129</f>
        <v>5.1744000000000003</v>
      </c>
      <c r="AR129" s="151" t="s">
        <v>95</v>
      </c>
      <c r="AT129" s="151" t="s">
        <v>316</v>
      </c>
      <c r="AU129" s="151" t="s">
        <v>86</v>
      </c>
      <c r="AY129" s="13" t="s">
        <v>314</v>
      </c>
      <c r="BE129" s="152">
        <f t="shared" ref="BE129:BE134" si="4">IF(N129="základná",J129,0)</f>
        <v>0</v>
      </c>
      <c r="BF129" s="152">
        <f t="shared" ref="BF129:BF134" si="5">IF(N129="znížená",J129,0)</f>
        <v>0</v>
      </c>
      <c r="BG129" s="152">
        <f t="shared" ref="BG129:BG134" si="6">IF(N129="zákl. prenesená",J129,0)</f>
        <v>0</v>
      </c>
      <c r="BH129" s="152">
        <f t="shared" ref="BH129:BH134" si="7">IF(N129="zníž. prenesená",J129,0)</f>
        <v>0</v>
      </c>
      <c r="BI129" s="152">
        <f t="shared" ref="BI129:BI134" si="8">IF(N129="nulová",J129,0)</f>
        <v>0</v>
      </c>
      <c r="BJ129" s="13" t="s">
        <v>86</v>
      </c>
      <c r="BK129" s="152">
        <f t="shared" ref="BK129:BK134" si="9">ROUND(I129*H129,2)</f>
        <v>0</v>
      </c>
      <c r="BL129" s="13" t="s">
        <v>95</v>
      </c>
      <c r="BM129" s="151" t="s">
        <v>4899</v>
      </c>
    </row>
    <row r="130" spans="2:65" s="1" customFormat="1" ht="24.2" customHeight="1">
      <c r="B130" s="28"/>
      <c r="C130" s="139" t="s">
        <v>86</v>
      </c>
      <c r="D130" s="139" t="s">
        <v>316</v>
      </c>
      <c r="E130" s="140" t="s">
        <v>4835</v>
      </c>
      <c r="F130" s="141" t="s">
        <v>4836</v>
      </c>
      <c r="G130" s="142" t="s">
        <v>376</v>
      </c>
      <c r="H130" s="143">
        <v>27.47</v>
      </c>
      <c r="I130" s="144"/>
      <c r="J130" s="145">
        <f t="shared" si="0"/>
        <v>0</v>
      </c>
      <c r="K130" s="146"/>
      <c r="L130" s="28"/>
      <c r="M130" s="147" t="s">
        <v>1</v>
      </c>
      <c r="N130" s="148" t="s">
        <v>40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0.23</v>
      </c>
      <c r="T130" s="150">
        <f t="shared" si="3"/>
        <v>6.3181000000000003</v>
      </c>
      <c r="AR130" s="151" t="s">
        <v>95</v>
      </c>
      <c r="AT130" s="151" t="s">
        <v>316</v>
      </c>
      <c r="AU130" s="151" t="s">
        <v>86</v>
      </c>
      <c r="AY130" s="13" t="s">
        <v>314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86</v>
      </c>
      <c r="BK130" s="152">
        <f t="shared" si="9"/>
        <v>0</v>
      </c>
      <c r="BL130" s="13" t="s">
        <v>95</v>
      </c>
      <c r="BM130" s="151" t="s">
        <v>4900</v>
      </c>
    </row>
    <row r="131" spans="2:65" s="1" customFormat="1" ht="33" customHeight="1">
      <c r="B131" s="28"/>
      <c r="C131" s="139" t="s">
        <v>90</v>
      </c>
      <c r="D131" s="139" t="s">
        <v>316</v>
      </c>
      <c r="E131" s="140" t="s">
        <v>4838</v>
      </c>
      <c r="F131" s="141" t="s">
        <v>4839</v>
      </c>
      <c r="G131" s="142" t="s">
        <v>340</v>
      </c>
      <c r="H131" s="143">
        <v>52.8</v>
      </c>
      <c r="I131" s="144"/>
      <c r="J131" s="145">
        <f t="shared" si="0"/>
        <v>0</v>
      </c>
      <c r="K131" s="146"/>
      <c r="L131" s="28"/>
      <c r="M131" s="147" t="s">
        <v>1</v>
      </c>
      <c r="N131" s="148" t="s">
        <v>40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0.13</v>
      </c>
      <c r="T131" s="150">
        <f t="shared" si="3"/>
        <v>6.8639999999999999</v>
      </c>
      <c r="AR131" s="151" t="s">
        <v>95</v>
      </c>
      <c r="AT131" s="151" t="s">
        <v>316</v>
      </c>
      <c r="AU131" s="151" t="s">
        <v>86</v>
      </c>
      <c r="AY131" s="13" t="s">
        <v>314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86</v>
      </c>
      <c r="BK131" s="152">
        <f t="shared" si="9"/>
        <v>0</v>
      </c>
      <c r="BL131" s="13" t="s">
        <v>95</v>
      </c>
      <c r="BM131" s="151" t="s">
        <v>4901</v>
      </c>
    </row>
    <row r="132" spans="2:65" s="1" customFormat="1" ht="33" customHeight="1">
      <c r="B132" s="28"/>
      <c r="C132" s="139" t="s">
        <v>95</v>
      </c>
      <c r="D132" s="139" t="s">
        <v>316</v>
      </c>
      <c r="E132" s="140" t="s">
        <v>3577</v>
      </c>
      <c r="F132" s="141" t="s">
        <v>3578</v>
      </c>
      <c r="G132" s="142" t="s">
        <v>340</v>
      </c>
      <c r="H132" s="143">
        <v>52.8</v>
      </c>
      <c r="I132" s="144"/>
      <c r="J132" s="145">
        <f t="shared" si="0"/>
        <v>0</v>
      </c>
      <c r="K132" s="146"/>
      <c r="L132" s="28"/>
      <c r="M132" s="147" t="s">
        <v>1</v>
      </c>
      <c r="N132" s="148" t="s">
        <v>40</v>
      </c>
      <c r="P132" s="149">
        <f t="shared" si="1"/>
        <v>0</v>
      </c>
      <c r="Q132" s="149">
        <v>0</v>
      </c>
      <c r="R132" s="149">
        <f t="shared" si="2"/>
        <v>0</v>
      </c>
      <c r="S132" s="149">
        <v>0.22500000000000001</v>
      </c>
      <c r="T132" s="150">
        <f t="shared" si="3"/>
        <v>11.879999999999999</v>
      </c>
      <c r="AR132" s="151" t="s">
        <v>95</v>
      </c>
      <c r="AT132" s="151" t="s">
        <v>316</v>
      </c>
      <c r="AU132" s="151" t="s">
        <v>86</v>
      </c>
      <c r="AY132" s="13" t="s">
        <v>314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86</v>
      </c>
      <c r="BK132" s="152">
        <f t="shared" si="9"/>
        <v>0</v>
      </c>
      <c r="BL132" s="13" t="s">
        <v>95</v>
      </c>
      <c r="BM132" s="151" t="s">
        <v>4902</v>
      </c>
    </row>
    <row r="133" spans="2:65" s="1" customFormat="1" ht="24.2" customHeight="1">
      <c r="B133" s="28"/>
      <c r="C133" s="139" t="s">
        <v>330</v>
      </c>
      <c r="D133" s="139" t="s">
        <v>316</v>
      </c>
      <c r="E133" s="140" t="s">
        <v>1229</v>
      </c>
      <c r="F133" s="141" t="s">
        <v>1230</v>
      </c>
      <c r="G133" s="142" t="s">
        <v>319</v>
      </c>
      <c r="H133" s="143">
        <v>2.38</v>
      </c>
      <c r="I133" s="144"/>
      <c r="J133" s="145">
        <f t="shared" si="0"/>
        <v>0</v>
      </c>
      <c r="K133" s="146"/>
      <c r="L133" s="28"/>
      <c r="M133" s="147" t="s">
        <v>1</v>
      </c>
      <c r="N133" s="148" t="s">
        <v>40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95</v>
      </c>
      <c r="AT133" s="151" t="s">
        <v>316</v>
      </c>
      <c r="AU133" s="151" t="s">
        <v>86</v>
      </c>
      <c r="AY133" s="13" t="s">
        <v>314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86</v>
      </c>
      <c r="BK133" s="152">
        <f t="shared" si="9"/>
        <v>0</v>
      </c>
      <c r="BL133" s="13" t="s">
        <v>95</v>
      </c>
      <c r="BM133" s="151" t="s">
        <v>4903</v>
      </c>
    </row>
    <row r="134" spans="2:65" s="1" customFormat="1" ht="16.5" customHeight="1">
      <c r="B134" s="28"/>
      <c r="C134" s="158" t="s">
        <v>337</v>
      </c>
      <c r="D134" s="158" t="s">
        <v>644</v>
      </c>
      <c r="E134" s="159" t="s">
        <v>4879</v>
      </c>
      <c r="F134" s="160" t="s">
        <v>4880</v>
      </c>
      <c r="G134" s="161" t="s">
        <v>333</v>
      </c>
      <c r="H134" s="162">
        <v>4.2839999999999998</v>
      </c>
      <c r="I134" s="163"/>
      <c r="J134" s="164">
        <f t="shared" si="0"/>
        <v>0</v>
      </c>
      <c r="K134" s="165"/>
      <c r="L134" s="166"/>
      <c r="M134" s="167" t="s">
        <v>1</v>
      </c>
      <c r="N134" s="168" t="s">
        <v>40</v>
      </c>
      <c r="P134" s="149">
        <f t="shared" si="1"/>
        <v>0</v>
      </c>
      <c r="Q134" s="149">
        <v>1</v>
      </c>
      <c r="R134" s="149">
        <f t="shared" si="2"/>
        <v>4.2839999999999998</v>
      </c>
      <c r="S134" s="149">
        <v>0</v>
      </c>
      <c r="T134" s="150">
        <f t="shared" si="3"/>
        <v>0</v>
      </c>
      <c r="AR134" s="151" t="s">
        <v>346</v>
      </c>
      <c r="AT134" s="151" t="s">
        <v>644</v>
      </c>
      <c r="AU134" s="151" t="s">
        <v>86</v>
      </c>
      <c r="AY134" s="13" t="s">
        <v>314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86</v>
      </c>
      <c r="BK134" s="152">
        <f t="shared" si="9"/>
        <v>0</v>
      </c>
      <c r="BL134" s="13" t="s">
        <v>95</v>
      </c>
      <c r="BM134" s="151" t="s">
        <v>4904</v>
      </c>
    </row>
    <row r="135" spans="2:65" s="11" customFormat="1" ht="22.9" customHeight="1">
      <c r="B135" s="127"/>
      <c r="D135" s="128" t="s">
        <v>73</v>
      </c>
      <c r="E135" s="137" t="s">
        <v>86</v>
      </c>
      <c r="F135" s="137" t="s">
        <v>1232</v>
      </c>
      <c r="I135" s="130"/>
      <c r="J135" s="138">
        <f>BK135</f>
        <v>0</v>
      </c>
      <c r="L135" s="127"/>
      <c r="M135" s="132"/>
      <c r="P135" s="133">
        <f>SUM(P136:P138)</f>
        <v>0</v>
      </c>
      <c r="R135" s="133">
        <f>SUM(R136:R138)</f>
        <v>1.43439E-2</v>
      </c>
      <c r="T135" s="134">
        <f>SUM(T136:T138)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SUM(BK136:BK138)</f>
        <v>0</v>
      </c>
    </row>
    <row r="136" spans="2:65" s="1" customFormat="1" ht="33" customHeight="1">
      <c r="B136" s="28"/>
      <c r="C136" s="139" t="s">
        <v>342</v>
      </c>
      <c r="D136" s="139" t="s">
        <v>316</v>
      </c>
      <c r="E136" s="140" t="s">
        <v>4853</v>
      </c>
      <c r="F136" s="141" t="s">
        <v>4854</v>
      </c>
      <c r="G136" s="142" t="s">
        <v>340</v>
      </c>
      <c r="H136" s="143">
        <v>42.69</v>
      </c>
      <c r="I136" s="144"/>
      <c r="J136" s="145">
        <f>ROUND(I136*H136,2)</f>
        <v>0</v>
      </c>
      <c r="K136" s="146"/>
      <c r="L136" s="28"/>
      <c r="M136" s="147" t="s">
        <v>1</v>
      </c>
      <c r="N136" s="148" t="s">
        <v>40</v>
      </c>
      <c r="P136" s="149">
        <f>O136*H136</f>
        <v>0</v>
      </c>
      <c r="Q136" s="149">
        <v>0</v>
      </c>
      <c r="R136" s="149">
        <f>Q136*H136</f>
        <v>0</v>
      </c>
      <c r="S136" s="149">
        <v>0</v>
      </c>
      <c r="T136" s="150">
        <f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>IF(N136="základná",J136,0)</f>
        <v>0</v>
      </c>
      <c r="BF136" s="152">
        <f>IF(N136="znížená",J136,0)</f>
        <v>0</v>
      </c>
      <c r="BG136" s="152">
        <f>IF(N136="zákl. prenesená",J136,0)</f>
        <v>0</v>
      </c>
      <c r="BH136" s="152">
        <f>IF(N136="zníž. prenesená",J136,0)</f>
        <v>0</v>
      </c>
      <c r="BI136" s="152">
        <f>IF(N136="nulová",J136,0)</f>
        <v>0</v>
      </c>
      <c r="BJ136" s="13" t="s">
        <v>86</v>
      </c>
      <c r="BK136" s="152">
        <f>ROUND(I136*H136,2)</f>
        <v>0</v>
      </c>
      <c r="BL136" s="13" t="s">
        <v>95</v>
      </c>
      <c r="BM136" s="151" t="s">
        <v>4905</v>
      </c>
    </row>
    <row r="137" spans="2:65" s="1" customFormat="1" ht="24.2" customHeight="1">
      <c r="B137" s="28"/>
      <c r="C137" s="139" t="s">
        <v>346</v>
      </c>
      <c r="D137" s="139" t="s">
        <v>316</v>
      </c>
      <c r="E137" s="140" t="s">
        <v>1236</v>
      </c>
      <c r="F137" s="141" t="s">
        <v>1237</v>
      </c>
      <c r="G137" s="142" t="s">
        <v>340</v>
      </c>
      <c r="H137" s="143">
        <v>42.69</v>
      </c>
      <c r="I137" s="144"/>
      <c r="J137" s="145">
        <f>ROUND(I137*H137,2)</f>
        <v>0</v>
      </c>
      <c r="K137" s="146"/>
      <c r="L137" s="28"/>
      <c r="M137" s="147" t="s">
        <v>1</v>
      </c>
      <c r="N137" s="148" t="s">
        <v>40</v>
      </c>
      <c r="P137" s="149">
        <f>O137*H137</f>
        <v>0</v>
      </c>
      <c r="Q137" s="149">
        <v>3.0000000000000001E-5</v>
      </c>
      <c r="R137" s="149">
        <f>Q137*H137</f>
        <v>1.2807000000000001E-3</v>
      </c>
      <c r="S137" s="149">
        <v>0</v>
      </c>
      <c r="T137" s="150">
        <f>S137*H137</f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>IF(N137="základná",J137,0)</f>
        <v>0</v>
      </c>
      <c r="BF137" s="152">
        <f>IF(N137="znížená",J137,0)</f>
        <v>0</v>
      </c>
      <c r="BG137" s="152">
        <f>IF(N137="zákl. prenesená",J137,0)</f>
        <v>0</v>
      </c>
      <c r="BH137" s="152">
        <f>IF(N137="zníž. prenesená",J137,0)</f>
        <v>0</v>
      </c>
      <c r="BI137" s="152">
        <f>IF(N137="nulová",J137,0)</f>
        <v>0</v>
      </c>
      <c r="BJ137" s="13" t="s">
        <v>86</v>
      </c>
      <c r="BK137" s="152">
        <f>ROUND(I137*H137,2)</f>
        <v>0</v>
      </c>
      <c r="BL137" s="13" t="s">
        <v>95</v>
      </c>
      <c r="BM137" s="151" t="s">
        <v>4906</v>
      </c>
    </row>
    <row r="138" spans="2:65" s="1" customFormat="1" ht="16.5" customHeight="1">
      <c r="B138" s="28"/>
      <c r="C138" s="158" t="s">
        <v>335</v>
      </c>
      <c r="D138" s="158" t="s">
        <v>644</v>
      </c>
      <c r="E138" s="159" t="s">
        <v>1239</v>
      </c>
      <c r="F138" s="160" t="s">
        <v>1240</v>
      </c>
      <c r="G138" s="161" t="s">
        <v>340</v>
      </c>
      <c r="H138" s="162">
        <v>43.543999999999997</v>
      </c>
      <c r="I138" s="163"/>
      <c r="J138" s="164">
        <f>ROUND(I138*H138,2)</f>
        <v>0</v>
      </c>
      <c r="K138" s="165"/>
      <c r="L138" s="166"/>
      <c r="M138" s="167" t="s">
        <v>1</v>
      </c>
      <c r="N138" s="168" t="s">
        <v>40</v>
      </c>
      <c r="P138" s="149">
        <f>O138*H138</f>
        <v>0</v>
      </c>
      <c r="Q138" s="149">
        <v>2.9999999999999997E-4</v>
      </c>
      <c r="R138" s="149">
        <f>Q138*H138</f>
        <v>1.3063199999999999E-2</v>
      </c>
      <c r="S138" s="149">
        <v>0</v>
      </c>
      <c r="T138" s="150">
        <f>S138*H138</f>
        <v>0</v>
      </c>
      <c r="AR138" s="151" t="s">
        <v>346</v>
      </c>
      <c r="AT138" s="151" t="s">
        <v>644</v>
      </c>
      <c r="AU138" s="151" t="s">
        <v>86</v>
      </c>
      <c r="AY138" s="13" t="s">
        <v>314</v>
      </c>
      <c r="BE138" s="152">
        <f>IF(N138="základná",J138,0)</f>
        <v>0</v>
      </c>
      <c r="BF138" s="152">
        <f>IF(N138="znížená",J138,0)</f>
        <v>0</v>
      </c>
      <c r="BG138" s="152">
        <f>IF(N138="zákl. prenesená",J138,0)</f>
        <v>0</v>
      </c>
      <c r="BH138" s="152">
        <f>IF(N138="zníž. prenesená",J138,0)</f>
        <v>0</v>
      </c>
      <c r="BI138" s="152">
        <f>IF(N138="nulová",J138,0)</f>
        <v>0</v>
      </c>
      <c r="BJ138" s="13" t="s">
        <v>86</v>
      </c>
      <c r="BK138" s="152">
        <f>ROUND(I138*H138,2)</f>
        <v>0</v>
      </c>
      <c r="BL138" s="13" t="s">
        <v>95</v>
      </c>
      <c r="BM138" s="151" t="s">
        <v>4907</v>
      </c>
    </row>
    <row r="139" spans="2:65" s="11" customFormat="1" ht="22.9" customHeight="1">
      <c r="B139" s="127"/>
      <c r="D139" s="128" t="s">
        <v>73</v>
      </c>
      <c r="E139" s="137" t="s">
        <v>330</v>
      </c>
      <c r="F139" s="137" t="s">
        <v>3810</v>
      </c>
      <c r="I139" s="130"/>
      <c r="J139" s="138">
        <f>BK139</f>
        <v>0</v>
      </c>
      <c r="L139" s="127"/>
      <c r="M139" s="132"/>
      <c r="P139" s="133">
        <f>SUM(P140:P142)</f>
        <v>0</v>
      </c>
      <c r="R139" s="133">
        <f>SUM(R140:R142)</f>
        <v>22.8767432</v>
      </c>
      <c r="T139" s="134">
        <f>SUM(T140:T142)</f>
        <v>0</v>
      </c>
      <c r="AR139" s="128" t="s">
        <v>81</v>
      </c>
      <c r="AT139" s="135" t="s">
        <v>73</v>
      </c>
      <c r="AU139" s="135" t="s">
        <v>81</v>
      </c>
      <c r="AY139" s="128" t="s">
        <v>314</v>
      </c>
      <c r="BK139" s="136">
        <f>SUM(BK140:BK142)</f>
        <v>0</v>
      </c>
    </row>
    <row r="140" spans="2:65" s="1" customFormat="1" ht="24.2" customHeight="1">
      <c r="B140" s="28"/>
      <c r="C140" s="139" t="s">
        <v>353</v>
      </c>
      <c r="D140" s="139" t="s">
        <v>316</v>
      </c>
      <c r="E140" s="140" t="s">
        <v>4136</v>
      </c>
      <c r="F140" s="141" t="s">
        <v>4137</v>
      </c>
      <c r="G140" s="142" t="s">
        <v>340</v>
      </c>
      <c r="H140" s="143">
        <v>42.69</v>
      </c>
      <c r="I140" s="144"/>
      <c r="J140" s="145">
        <f>ROUND(I140*H140,2)</f>
        <v>0</v>
      </c>
      <c r="K140" s="146"/>
      <c r="L140" s="28"/>
      <c r="M140" s="147" t="s">
        <v>1</v>
      </c>
      <c r="N140" s="148" t="s">
        <v>40</v>
      </c>
      <c r="P140" s="149">
        <f>O140*H140</f>
        <v>0</v>
      </c>
      <c r="Q140" s="149">
        <v>0.27994000000000002</v>
      </c>
      <c r="R140" s="149">
        <f>Q140*H140</f>
        <v>11.9506386</v>
      </c>
      <c r="S140" s="149">
        <v>0</v>
      </c>
      <c r="T140" s="150">
        <f>S140*H140</f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>IF(N140="základná",J140,0)</f>
        <v>0</v>
      </c>
      <c r="BF140" s="152">
        <f>IF(N140="znížená",J140,0)</f>
        <v>0</v>
      </c>
      <c r="BG140" s="152">
        <f>IF(N140="zákl. prenesená",J140,0)</f>
        <v>0</v>
      </c>
      <c r="BH140" s="152">
        <f>IF(N140="zníž. prenesená",J140,0)</f>
        <v>0</v>
      </c>
      <c r="BI140" s="152">
        <f>IF(N140="nulová",J140,0)</f>
        <v>0</v>
      </c>
      <c r="BJ140" s="13" t="s">
        <v>86</v>
      </c>
      <c r="BK140" s="152">
        <f>ROUND(I140*H140,2)</f>
        <v>0</v>
      </c>
      <c r="BL140" s="13" t="s">
        <v>95</v>
      </c>
      <c r="BM140" s="151" t="s">
        <v>4908</v>
      </c>
    </row>
    <row r="141" spans="2:65" s="1" customFormat="1" ht="37.9" customHeight="1">
      <c r="B141" s="28"/>
      <c r="C141" s="139" t="s">
        <v>357</v>
      </c>
      <c r="D141" s="139" t="s">
        <v>316</v>
      </c>
      <c r="E141" s="140" t="s">
        <v>4141</v>
      </c>
      <c r="F141" s="141" t="s">
        <v>4142</v>
      </c>
      <c r="G141" s="142" t="s">
        <v>340</v>
      </c>
      <c r="H141" s="143">
        <v>42.69</v>
      </c>
      <c r="I141" s="144"/>
      <c r="J141" s="145">
        <f>ROUND(I141*H141,2)</f>
        <v>0</v>
      </c>
      <c r="K141" s="146"/>
      <c r="L141" s="28"/>
      <c r="M141" s="147" t="s">
        <v>1</v>
      </c>
      <c r="N141" s="148" t="s">
        <v>40</v>
      </c>
      <c r="P141" s="149">
        <f>O141*H141</f>
        <v>0</v>
      </c>
      <c r="Q141" s="149">
        <v>0.12334000000000001</v>
      </c>
      <c r="R141" s="149">
        <f>Q141*H141</f>
        <v>5.2653846</v>
      </c>
      <c r="S141" s="149">
        <v>0</v>
      </c>
      <c r="T141" s="150">
        <f>S141*H141</f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>IF(N141="základná",J141,0)</f>
        <v>0</v>
      </c>
      <c r="BF141" s="152">
        <f>IF(N141="znížená",J141,0)</f>
        <v>0</v>
      </c>
      <c r="BG141" s="152">
        <f>IF(N141="zákl. prenesená",J141,0)</f>
        <v>0</v>
      </c>
      <c r="BH141" s="152">
        <f>IF(N141="zníž. prenesená",J141,0)</f>
        <v>0</v>
      </c>
      <c r="BI141" s="152">
        <f>IF(N141="nulová",J141,0)</f>
        <v>0</v>
      </c>
      <c r="BJ141" s="13" t="s">
        <v>86</v>
      </c>
      <c r="BK141" s="152">
        <f>ROUND(I141*H141,2)</f>
        <v>0</v>
      </c>
      <c r="BL141" s="13" t="s">
        <v>95</v>
      </c>
      <c r="BM141" s="151" t="s">
        <v>4909</v>
      </c>
    </row>
    <row r="142" spans="2:65" s="1" customFormat="1" ht="21.75" customHeight="1">
      <c r="B142" s="28"/>
      <c r="C142" s="158" t="s">
        <v>361</v>
      </c>
      <c r="D142" s="158" t="s">
        <v>644</v>
      </c>
      <c r="E142" s="159" t="s">
        <v>4144</v>
      </c>
      <c r="F142" s="160" t="s">
        <v>4145</v>
      </c>
      <c r="G142" s="161" t="s">
        <v>340</v>
      </c>
      <c r="H142" s="162">
        <v>43.543999999999997</v>
      </c>
      <c r="I142" s="163"/>
      <c r="J142" s="164">
        <f>ROUND(I142*H142,2)</f>
        <v>0</v>
      </c>
      <c r="K142" s="165"/>
      <c r="L142" s="166"/>
      <c r="M142" s="167" t="s">
        <v>1</v>
      </c>
      <c r="N142" s="168" t="s">
        <v>40</v>
      </c>
      <c r="P142" s="149">
        <f>O142*H142</f>
        <v>0</v>
      </c>
      <c r="Q142" s="149">
        <v>0.13</v>
      </c>
      <c r="R142" s="149">
        <f>Q142*H142</f>
        <v>5.6607199999999995</v>
      </c>
      <c r="S142" s="149">
        <v>0</v>
      </c>
      <c r="T142" s="150">
        <f>S142*H142</f>
        <v>0</v>
      </c>
      <c r="AR142" s="151" t="s">
        <v>346</v>
      </c>
      <c r="AT142" s="151" t="s">
        <v>644</v>
      </c>
      <c r="AU142" s="151" t="s">
        <v>86</v>
      </c>
      <c r="AY142" s="13" t="s">
        <v>314</v>
      </c>
      <c r="BE142" s="152">
        <f>IF(N142="základná",J142,0)</f>
        <v>0</v>
      </c>
      <c r="BF142" s="152">
        <f>IF(N142="znížená",J142,0)</f>
        <v>0</v>
      </c>
      <c r="BG142" s="152">
        <f>IF(N142="zákl. prenesená",J142,0)</f>
        <v>0</v>
      </c>
      <c r="BH142" s="152">
        <f>IF(N142="zníž. prenesená",J142,0)</f>
        <v>0</v>
      </c>
      <c r="BI142" s="152">
        <f>IF(N142="nulová",J142,0)</f>
        <v>0</v>
      </c>
      <c r="BJ142" s="13" t="s">
        <v>86</v>
      </c>
      <c r="BK142" s="152">
        <f>ROUND(I142*H142,2)</f>
        <v>0</v>
      </c>
      <c r="BL142" s="13" t="s">
        <v>95</v>
      </c>
      <c r="BM142" s="151" t="s">
        <v>4910</v>
      </c>
    </row>
    <row r="143" spans="2:65" s="11" customFormat="1" ht="22.9" customHeight="1">
      <c r="B143" s="127"/>
      <c r="D143" s="128" t="s">
        <v>73</v>
      </c>
      <c r="E143" s="137" t="s">
        <v>335</v>
      </c>
      <c r="F143" s="137" t="s">
        <v>336</v>
      </c>
      <c r="I143" s="130"/>
      <c r="J143" s="138">
        <f>BK143</f>
        <v>0</v>
      </c>
      <c r="L143" s="127"/>
      <c r="M143" s="132"/>
      <c r="P143" s="133">
        <f>SUM(P144:P152)</f>
        <v>0</v>
      </c>
      <c r="R143" s="133">
        <f>SUM(R144:R152)</f>
        <v>8.828710280000001</v>
      </c>
      <c r="T143" s="134">
        <f>SUM(T144:T152)</f>
        <v>0</v>
      </c>
      <c r="AR143" s="128" t="s">
        <v>81</v>
      </c>
      <c r="AT143" s="135" t="s">
        <v>73</v>
      </c>
      <c r="AU143" s="135" t="s">
        <v>81</v>
      </c>
      <c r="AY143" s="128" t="s">
        <v>314</v>
      </c>
      <c r="BK143" s="136">
        <f>SUM(BK144:BK152)</f>
        <v>0</v>
      </c>
    </row>
    <row r="144" spans="2:65" s="1" customFormat="1" ht="37.9" customHeight="1">
      <c r="B144" s="28"/>
      <c r="C144" s="139" t="s">
        <v>365</v>
      </c>
      <c r="D144" s="139" t="s">
        <v>316</v>
      </c>
      <c r="E144" s="140" t="s">
        <v>1295</v>
      </c>
      <c r="F144" s="141" t="s">
        <v>1296</v>
      </c>
      <c r="G144" s="142" t="s">
        <v>376</v>
      </c>
      <c r="H144" s="143">
        <v>52.8</v>
      </c>
      <c r="I144" s="144"/>
      <c r="J144" s="145">
        <f t="shared" ref="J144:J152" si="10">ROUND(I144*H144,2)</f>
        <v>0</v>
      </c>
      <c r="K144" s="146"/>
      <c r="L144" s="28"/>
      <c r="M144" s="147" t="s">
        <v>1</v>
      </c>
      <c r="N144" s="148" t="s">
        <v>40</v>
      </c>
      <c r="P144" s="149">
        <f t="shared" ref="P144:P152" si="11">O144*H144</f>
        <v>0</v>
      </c>
      <c r="Q144" s="149">
        <v>9.8530000000000006E-2</v>
      </c>
      <c r="R144" s="149">
        <f t="shared" ref="R144:R152" si="12">Q144*H144</f>
        <v>5.2023840000000003</v>
      </c>
      <c r="S144" s="149">
        <v>0</v>
      </c>
      <c r="T144" s="150">
        <f t="shared" ref="T144:T152" si="13"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ref="BE144:BE152" si="14">IF(N144="základná",J144,0)</f>
        <v>0</v>
      </c>
      <c r="BF144" s="152">
        <f t="shared" ref="BF144:BF152" si="15">IF(N144="znížená",J144,0)</f>
        <v>0</v>
      </c>
      <c r="BG144" s="152">
        <f t="shared" ref="BG144:BG152" si="16">IF(N144="zákl. prenesená",J144,0)</f>
        <v>0</v>
      </c>
      <c r="BH144" s="152">
        <f t="shared" ref="BH144:BH152" si="17">IF(N144="zníž. prenesená",J144,0)</f>
        <v>0</v>
      </c>
      <c r="BI144" s="152">
        <f t="shared" ref="BI144:BI152" si="18">IF(N144="nulová",J144,0)</f>
        <v>0</v>
      </c>
      <c r="BJ144" s="13" t="s">
        <v>86</v>
      </c>
      <c r="BK144" s="152">
        <f t="shared" ref="BK144:BK152" si="19">ROUND(I144*H144,2)</f>
        <v>0</v>
      </c>
      <c r="BL144" s="13" t="s">
        <v>95</v>
      </c>
      <c r="BM144" s="151" t="s">
        <v>4911</v>
      </c>
    </row>
    <row r="145" spans="2:65" s="1" customFormat="1" ht="16.5" customHeight="1">
      <c r="B145" s="28"/>
      <c r="C145" s="158" t="s">
        <v>369</v>
      </c>
      <c r="D145" s="158" t="s">
        <v>644</v>
      </c>
      <c r="E145" s="159" t="s">
        <v>1298</v>
      </c>
      <c r="F145" s="160" t="s">
        <v>1299</v>
      </c>
      <c r="G145" s="161" t="s">
        <v>396</v>
      </c>
      <c r="H145" s="162">
        <v>111.926</v>
      </c>
      <c r="I145" s="163"/>
      <c r="J145" s="164">
        <f t="shared" si="10"/>
        <v>0</v>
      </c>
      <c r="K145" s="165"/>
      <c r="L145" s="166"/>
      <c r="M145" s="167" t="s">
        <v>1</v>
      </c>
      <c r="N145" s="168" t="s">
        <v>40</v>
      </c>
      <c r="P145" s="149">
        <f t="shared" si="11"/>
        <v>0</v>
      </c>
      <c r="Q145" s="149">
        <v>1.15E-2</v>
      </c>
      <c r="R145" s="149">
        <f t="shared" si="12"/>
        <v>1.2871490000000001</v>
      </c>
      <c r="S145" s="149">
        <v>0</v>
      </c>
      <c r="T145" s="150">
        <f t="shared" si="13"/>
        <v>0</v>
      </c>
      <c r="AR145" s="151" t="s">
        <v>346</v>
      </c>
      <c r="AT145" s="151" t="s">
        <v>644</v>
      </c>
      <c r="AU145" s="151" t="s">
        <v>86</v>
      </c>
      <c r="AY145" s="13" t="s">
        <v>314</v>
      </c>
      <c r="BE145" s="152">
        <f t="shared" si="14"/>
        <v>0</v>
      </c>
      <c r="BF145" s="152">
        <f t="shared" si="15"/>
        <v>0</v>
      </c>
      <c r="BG145" s="152">
        <f t="shared" si="16"/>
        <v>0</v>
      </c>
      <c r="BH145" s="152">
        <f t="shared" si="17"/>
        <v>0</v>
      </c>
      <c r="BI145" s="152">
        <f t="shared" si="18"/>
        <v>0</v>
      </c>
      <c r="BJ145" s="13" t="s">
        <v>86</v>
      </c>
      <c r="BK145" s="152">
        <f t="shared" si="19"/>
        <v>0</v>
      </c>
      <c r="BL145" s="13" t="s">
        <v>95</v>
      </c>
      <c r="BM145" s="151" t="s">
        <v>4912</v>
      </c>
    </row>
    <row r="146" spans="2:65" s="1" customFormat="1" ht="33" customHeight="1">
      <c r="B146" s="28"/>
      <c r="C146" s="139" t="s">
        <v>373</v>
      </c>
      <c r="D146" s="139" t="s">
        <v>316</v>
      </c>
      <c r="E146" s="140" t="s">
        <v>1301</v>
      </c>
      <c r="F146" s="141" t="s">
        <v>1302</v>
      </c>
      <c r="G146" s="142" t="s">
        <v>319</v>
      </c>
      <c r="H146" s="143">
        <v>1.056</v>
      </c>
      <c r="I146" s="144"/>
      <c r="J146" s="145">
        <f t="shared" si="10"/>
        <v>0</v>
      </c>
      <c r="K146" s="146"/>
      <c r="L146" s="28"/>
      <c r="M146" s="147" t="s">
        <v>1</v>
      </c>
      <c r="N146" s="148" t="s">
        <v>40</v>
      </c>
      <c r="P146" s="149">
        <f t="shared" si="11"/>
        <v>0</v>
      </c>
      <c r="Q146" s="149">
        <v>2.2151299999999998</v>
      </c>
      <c r="R146" s="149">
        <f t="shared" si="12"/>
        <v>2.3391772799999999</v>
      </c>
      <c r="S146" s="149">
        <v>0</v>
      </c>
      <c r="T146" s="150">
        <f t="shared" si="13"/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 t="shared" si="14"/>
        <v>0</v>
      </c>
      <c r="BF146" s="152">
        <f t="shared" si="15"/>
        <v>0</v>
      </c>
      <c r="BG146" s="152">
        <f t="shared" si="16"/>
        <v>0</v>
      </c>
      <c r="BH146" s="152">
        <f t="shared" si="17"/>
        <v>0</v>
      </c>
      <c r="BI146" s="152">
        <f t="shared" si="18"/>
        <v>0</v>
      </c>
      <c r="BJ146" s="13" t="s">
        <v>86</v>
      </c>
      <c r="BK146" s="152">
        <f t="shared" si="19"/>
        <v>0</v>
      </c>
      <c r="BL146" s="13" t="s">
        <v>95</v>
      </c>
      <c r="BM146" s="151" t="s">
        <v>4913</v>
      </c>
    </row>
    <row r="147" spans="2:65" s="1" customFormat="1" ht="21.75" customHeight="1">
      <c r="B147" s="28"/>
      <c r="C147" s="139" t="s">
        <v>378</v>
      </c>
      <c r="D147" s="139" t="s">
        <v>316</v>
      </c>
      <c r="E147" s="140" t="s">
        <v>479</v>
      </c>
      <c r="F147" s="141" t="s">
        <v>480</v>
      </c>
      <c r="G147" s="142" t="s">
        <v>333</v>
      </c>
      <c r="H147" s="143">
        <v>30.236999999999998</v>
      </c>
      <c r="I147" s="144"/>
      <c r="J147" s="145">
        <f t="shared" si="10"/>
        <v>0</v>
      </c>
      <c r="K147" s="146"/>
      <c r="L147" s="28"/>
      <c r="M147" s="147" t="s">
        <v>1</v>
      </c>
      <c r="N147" s="148" t="s">
        <v>40</v>
      </c>
      <c r="P147" s="149">
        <f t="shared" si="11"/>
        <v>0</v>
      </c>
      <c r="Q147" s="149">
        <v>0</v>
      </c>
      <c r="R147" s="149">
        <f t="shared" si="12"/>
        <v>0</v>
      </c>
      <c r="S147" s="149">
        <v>0</v>
      </c>
      <c r="T147" s="150">
        <f t="shared" si="13"/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 t="shared" si="14"/>
        <v>0</v>
      </c>
      <c r="BF147" s="152">
        <f t="shared" si="15"/>
        <v>0</v>
      </c>
      <c r="BG147" s="152">
        <f t="shared" si="16"/>
        <v>0</v>
      </c>
      <c r="BH147" s="152">
        <f t="shared" si="17"/>
        <v>0</v>
      </c>
      <c r="BI147" s="152">
        <f t="shared" si="18"/>
        <v>0</v>
      </c>
      <c r="BJ147" s="13" t="s">
        <v>86</v>
      </c>
      <c r="BK147" s="152">
        <f t="shared" si="19"/>
        <v>0</v>
      </c>
      <c r="BL147" s="13" t="s">
        <v>95</v>
      </c>
      <c r="BM147" s="151" t="s">
        <v>4914</v>
      </c>
    </row>
    <row r="148" spans="2:65" s="1" customFormat="1" ht="24.2" customHeight="1">
      <c r="B148" s="28"/>
      <c r="C148" s="139" t="s">
        <v>382</v>
      </c>
      <c r="D148" s="139" t="s">
        <v>316</v>
      </c>
      <c r="E148" s="140" t="s">
        <v>483</v>
      </c>
      <c r="F148" s="141" t="s">
        <v>484</v>
      </c>
      <c r="G148" s="142" t="s">
        <v>333</v>
      </c>
      <c r="H148" s="143">
        <v>302.37</v>
      </c>
      <c r="I148" s="144"/>
      <c r="J148" s="145">
        <f t="shared" si="10"/>
        <v>0</v>
      </c>
      <c r="K148" s="146"/>
      <c r="L148" s="28"/>
      <c r="M148" s="147" t="s">
        <v>1</v>
      </c>
      <c r="N148" s="148" t="s">
        <v>40</v>
      </c>
      <c r="P148" s="149">
        <f t="shared" si="11"/>
        <v>0</v>
      </c>
      <c r="Q148" s="149">
        <v>0</v>
      </c>
      <c r="R148" s="149">
        <f t="shared" si="12"/>
        <v>0</v>
      </c>
      <c r="S148" s="149">
        <v>0</v>
      </c>
      <c r="T148" s="150">
        <f t="shared" si="13"/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 t="shared" si="14"/>
        <v>0</v>
      </c>
      <c r="BF148" s="152">
        <f t="shared" si="15"/>
        <v>0</v>
      </c>
      <c r="BG148" s="152">
        <f t="shared" si="16"/>
        <v>0</v>
      </c>
      <c r="BH148" s="152">
        <f t="shared" si="17"/>
        <v>0</v>
      </c>
      <c r="BI148" s="152">
        <f t="shared" si="18"/>
        <v>0</v>
      </c>
      <c r="BJ148" s="13" t="s">
        <v>86</v>
      </c>
      <c r="BK148" s="152">
        <f t="shared" si="19"/>
        <v>0</v>
      </c>
      <c r="BL148" s="13" t="s">
        <v>95</v>
      </c>
      <c r="BM148" s="151" t="s">
        <v>4915</v>
      </c>
    </row>
    <row r="149" spans="2:65" s="1" customFormat="1" ht="24.2" customHeight="1">
      <c r="B149" s="28"/>
      <c r="C149" s="139" t="s">
        <v>386</v>
      </c>
      <c r="D149" s="139" t="s">
        <v>316</v>
      </c>
      <c r="E149" s="140" t="s">
        <v>487</v>
      </c>
      <c r="F149" s="141" t="s">
        <v>488</v>
      </c>
      <c r="G149" s="142" t="s">
        <v>333</v>
      </c>
      <c r="H149" s="143">
        <v>30.236999999999998</v>
      </c>
      <c r="I149" s="144"/>
      <c r="J149" s="145">
        <f t="shared" si="10"/>
        <v>0</v>
      </c>
      <c r="K149" s="146"/>
      <c r="L149" s="28"/>
      <c r="M149" s="147" t="s">
        <v>1</v>
      </c>
      <c r="N149" s="148" t="s">
        <v>40</v>
      </c>
      <c r="P149" s="149">
        <f t="shared" si="11"/>
        <v>0</v>
      </c>
      <c r="Q149" s="149">
        <v>0</v>
      </c>
      <c r="R149" s="149">
        <f t="shared" si="12"/>
        <v>0</v>
      </c>
      <c r="S149" s="149">
        <v>0</v>
      </c>
      <c r="T149" s="150">
        <f t="shared" si="13"/>
        <v>0</v>
      </c>
      <c r="AR149" s="151" t="s">
        <v>95</v>
      </c>
      <c r="AT149" s="151" t="s">
        <v>316</v>
      </c>
      <c r="AU149" s="151" t="s">
        <v>86</v>
      </c>
      <c r="AY149" s="13" t="s">
        <v>314</v>
      </c>
      <c r="BE149" s="152">
        <f t="shared" si="14"/>
        <v>0</v>
      </c>
      <c r="BF149" s="152">
        <f t="shared" si="15"/>
        <v>0</v>
      </c>
      <c r="BG149" s="152">
        <f t="shared" si="16"/>
        <v>0</v>
      </c>
      <c r="BH149" s="152">
        <f t="shared" si="17"/>
        <v>0</v>
      </c>
      <c r="BI149" s="152">
        <f t="shared" si="18"/>
        <v>0</v>
      </c>
      <c r="BJ149" s="13" t="s">
        <v>86</v>
      </c>
      <c r="BK149" s="152">
        <f t="shared" si="19"/>
        <v>0</v>
      </c>
      <c r="BL149" s="13" t="s">
        <v>95</v>
      </c>
      <c r="BM149" s="151" t="s">
        <v>4916</v>
      </c>
    </row>
    <row r="150" spans="2:65" s="1" customFormat="1" ht="24.2" customHeight="1">
      <c r="B150" s="28"/>
      <c r="C150" s="139" t="s">
        <v>390</v>
      </c>
      <c r="D150" s="139" t="s">
        <v>316</v>
      </c>
      <c r="E150" s="140" t="s">
        <v>491</v>
      </c>
      <c r="F150" s="141" t="s">
        <v>492</v>
      </c>
      <c r="G150" s="142" t="s">
        <v>333</v>
      </c>
      <c r="H150" s="143">
        <v>30.236999999999998</v>
      </c>
      <c r="I150" s="144"/>
      <c r="J150" s="145">
        <f t="shared" si="10"/>
        <v>0</v>
      </c>
      <c r="K150" s="146"/>
      <c r="L150" s="28"/>
      <c r="M150" s="147" t="s">
        <v>1</v>
      </c>
      <c r="N150" s="148" t="s">
        <v>40</v>
      </c>
      <c r="P150" s="149">
        <f t="shared" si="11"/>
        <v>0</v>
      </c>
      <c r="Q150" s="149">
        <v>0</v>
      </c>
      <c r="R150" s="149">
        <f t="shared" si="12"/>
        <v>0</v>
      </c>
      <c r="S150" s="149">
        <v>0</v>
      </c>
      <c r="T150" s="150">
        <f t="shared" si="13"/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 t="shared" si="14"/>
        <v>0</v>
      </c>
      <c r="BF150" s="152">
        <f t="shared" si="15"/>
        <v>0</v>
      </c>
      <c r="BG150" s="152">
        <f t="shared" si="16"/>
        <v>0</v>
      </c>
      <c r="BH150" s="152">
        <f t="shared" si="17"/>
        <v>0</v>
      </c>
      <c r="BI150" s="152">
        <f t="shared" si="18"/>
        <v>0</v>
      </c>
      <c r="BJ150" s="13" t="s">
        <v>86</v>
      </c>
      <c r="BK150" s="152">
        <f t="shared" si="19"/>
        <v>0</v>
      </c>
      <c r="BL150" s="13" t="s">
        <v>95</v>
      </c>
      <c r="BM150" s="151" t="s">
        <v>4917</v>
      </c>
    </row>
    <row r="151" spans="2:65" s="1" customFormat="1" ht="24.2" customHeight="1">
      <c r="B151" s="28"/>
      <c r="C151" s="139" t="s">
        <v>7</v>
      </c>
      <c r="D151" s="139" t="s">
        <v>316</v>
      </c>
      <c r="E151" s="140" t="s">
        <v>495</v>
      </c>
      <c r="F151" s="141" t="s">
        <v>496</v>
      </c>
      <c r="G151" s="142" t="s">
        <v>333</v>
      </c>
      <c r="H151" s="143">
        <v>25.062999999999999</v>
      </c>
      <c r="I151" s="144"/>
      <c r="J151" s="145">
        <f t="shared" si="10"/>
        <v>0</v>
      </c>
      <c r="K151" s="146"/>
      <c r="L151" s="28"/>
      <c r="M151" s="147" t="s">
        <v>1</v>
      </c>
      <c r="N151" s="148" t="s">
        <v>40</v>
      </c>
      <c r="P151" s="149">
        <f t="shared" si="11"/>
        <v>0</v>
      </c>
      <c r="Q151" s="149">
        <v>0</v>
      </c>
      <c r="R151" s="149">
        <f t="shared" si="12"/>
        <v>0</v>
      </c>
      <c r="S151" s="149">
        <v>0</v>
      </c>
      <c r="T151" s="150">
        <f t="shared" si="13"/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 t="shared" si="14"/>
        <v>0</v>
      </c>
      <c r="BF151" s="152">
        <f t="shared" si="15"/>
        <v>0</v>
      </c>
      <c r="BG151" s="152">
        <f t="shared" si="16"/>
        <v>0</v>
      </c>
      <c r="BH151" s="152">
        <f t="shared" si="17"/>
        <v>0</v>
      </c>
      <c r="BI151" s="152">
        <f t="shared" si="18"/>
        <v>0</v>
      </c>
      <c r="BJ151" s="13" t="s">
        <v>86</v>
      </c>
      <c r="BK151" s="152">
        <f t="shared" si="19"/>
        <v>0</v>
      </c>
      <c r="BL151" s="13" t="s">
        <v>95</v>
      </c>
      <c r="BM151" s="151" t="s">
        <v>4918</v>
      </c>
    </row>
    <row r="152" spans="2:65" s="1" customFormat="1" ht="24.2" customHeight="1">
      <c r="B152" s="28"/>
      <c r="C152" s="139" t="s">
        <v>398</v>
      </c>
      <c r="D152" s="139" t="s">
        <v>316</v>
      </c>
      <c r="E152" s="140" t="s">
        <v>3074</v>
      </c>
      <c r="F152" s="141" t="s">
        <v>3075</v>
      </c>
      <c r="G152" s="142" t="s">
        <v>333</v>
      </c>
      <c r="H152" s="143">
        <v>5.1740000000000004</v>
      </c>
      <c r="I152" s="144"/>
      <c r="J152" s="145">
        <f t="shared" si="10"/>
        <v>0</v>
      </c>
      <c r="K152" s="146"/>
      <c r="L152" s="28"/>
      <c r="M152" s="147" t="s">
        <v>1</v>
      </c>
      <c r="N152" s="148" t="s">
        <v>40</v>
      </c>
      <c r="P152" s="149">
        <f t="shared" si="11"/>
        <v>0</v>
      </c>
      <c r="Q152" s="149">
        <v>0</v>
      </c>
      <c r="R152" s="149">
        <f t="shared" si="12"/>
        <v>0</v>
      </c>
      <c r="S152" s="149">
        <v>0</v>
      </c>
      <c r="T152" s="150">
        <f t="shared" si="13"/>
        <v>0</v>
      </c>
      <c r="AR152" s="151" t="s">
        <v>95</v>
      </c>
      <c r="AT152" s="151" t="s">
        <v>316</v>
      </c>
      <c r="AU152" s="151" t="s">
        <v>86</v>
      </c>
      <c r="AY152" s="13" t="s">
        <v>314</v>
      </c>
      <c r="BE152" s="152">
        <f t="shared" si="14"/>
        <v>0</v>
      </c>
      <c r="BF152" s="152">
        <f t="shared" si="15"/>
        <v>0</v>
      </c>
      <c r="BG152" s="152">
        <f t="shared" si="16"/>
        <v>0</v>
      </c>
      <c r="BH152" s="152">
        <f t="shared" si="17"/>
        <v>0</v>
      </c>
      <c r="BI152" s="152">
        <f t="shared" si="18"/>
        <v>0</v>
      </c>
      <c r="BJ152" s="13" t="s">
        <v>86</v>
      </c>
      <c r="BK152" s="152">
        <f t="shared" si="19"/>
        <v>0</v>
      </c>
      <c r="BL152" s="13" t="s">
        <v>95</v>
      </c>
      <c r="BM152" s="151" t="s">
        <v>4919</v>
      </c>
    </row>
    <row r="153" spans="2:65" s="11" customFormat="1" ht="22.9" customHeight="1">
      <c r="B153" s="127"/>
      <c r="D153" s="128" t="s">
        <v>73</v>
      </c>
      <c r="E153" s="137" t="s">
        <v>502</v>
      </c>
      <c r="F153" s="137" t="s">
        <v>503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81</v>
      </c>
      <c r="AT153" s="135" t="s">
        <v>73</v>
      </c>
      <c r="AU153" s="135" t="s">
        <v>81</v>
      </c>
      <c r="AY153" s="128" t="s">
        <v>314</v>
      </c>
      <c r="BK153" s="136">
        <f>BK154</f>
        <v>0</v>
      </c>
    </row>
    <row r="154" spans="2:65" s="1" customFormat="1" ht="33" customHeight="1">
      <c r="B154" s="28"/>
      <c r="C154" s="139" t="s">
        <v>402</v>
      </c>
      <c r="D154" s="139" t="s">
        <v>316</v>
      </c>
      <c r="E154" s="140" t="s">
        <v>4870</v>
      </c>
      <c r="F154" s="141" t="s">
        <v>4871</v>
      </c>
      <c r="G154" s="142" t="s">
        <v>333</v>
      </c>
      <c r="H154" s="143">
        <v>36.003999999999998</v>
      </c>
      <c r="I154" s="144"/>
      <c r="J154" s="145">
        <f>ROUND(I154*H154,2)</f>
        <v>0</v>
      </c>
      <c r="K154" s="146"/>
      <c r="L154" s="28"/>
      <c r="M154" s="153" t="s">
        <v>1</v>
      </c>
      <c r="N154" s="154" t="s">
        <v>40</v>
      </c>
      <c r="O154" s="155"/>
      <c r="P154" s="156">
        <f>O154*H154</f>
        <v>0</v>
      </c>
      <c r="Q154" s="156">
        <v>0</v>
      </c>
      <c r="R154" s="156">
        <f>Q154*H154</f>
        <v>0</v>
      </c>
      <c r="S154" s="156">
        <v>0</v>
      </c>
      <c r="T154" s="157">
        <f>S154*H154</f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>IF(N154="základná",J154,0)</f>
        <v>0</v>
      </c>
      <c r="BF154" s="152">
        <f>IF(N154="znížená",J154,0)</f>
        <v>0</v>
      </c>
      <c r="BG154" s="152">
        <f>IF(N154="zákl. prenesená",J154,0)</f>
        <v>0</v>
      </c>
      <c r="BH154" s="152">
        <f>IF(N154="zníž. prenesená",J154,0)</f>
        <v>0</v>
      </c>
      <c r="BI154" s="152">
        <f>IF(N154="nulová",J154,0)</f>
        <v>0</v>
      </c>
      <c r="BJ154" s="13" t="s">
        <v>86</v>
      </c>
      <c r="BK154" s="152">
        <f>ROUND(I154*H154,2)</f>
        <v>0</v>
      </c>
      <c r="BL154" s="13" t="s">
        <v>95</v>
      </c>
      <c r="BM154" s="151" t="s">
        <v>4920</v>
      </c>
    </row>
    <row r="155" spans="2:65" s="1" customFormat="1" ht="6.95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sheetProtection algorithmName="SHA-512" hashValue="k/V8pk3VHJbpuxwtgWNQsvk/UQreB5B387miHbZ8iEWVIzCTnF2nB7VWIfVPyC9zVIO3usC90scjquP2P+qEeg==" saltValue="Q4M84J2sQXmoD3IUEtdDdxd0BsWX1i/+q/zboKxzHDg3sLeyfnIRYFR7CoNuLuoawRVbS8mQ++sU7KyS8q6iDQ==" spinCount="100000" sheet="1" objects="1" scenarios="1" formatColumns="0" formatRows="0" autoFilter="0"/>
  <autoFilter ref="C125:K154" xr:uid="{00000000-0009-0000-0000-000039000000}"/>
  <mergeCells count="12">
    <mergeCell ref="E118:H118"/>
    <mergeCell ref="L2:V2"/>
    <mergeCell ref="E85:H85"/>
    <mergeCell ref="E87:H87"/>
    <mergeCell ref="E89:H89"/>
    <mergeCell ref="E114:H114"/>
    <mergeCell ref="E116:H11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B2:BM147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263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301" t="s">
        <v>4832</v>
      </c>
      <c r="F9" s="303"/>
      <c r="G9" s="303"/>
      <c r="H9" s="303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89" t="s">
        <v>4921</v>
      </c>
      <c r="F11" s="303"/>
      <c r="G11" s="303"/>
      <c r="H11" s="303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304" t="str">
        <f>'Rekapitulácia stavby'!E14</f>
        <v>Vyplň údaj</v>
      </c>
      <c r="F20" s="277"/>
      <c r="G20" s="277"/>
      <c r="H20" s="27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281" t="s">
        <v>1</v>
      </c>
      <c r="F29" s="281"/>
      <c r="G29" s="281"/>
      <c r="H29" s="281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ROUND(J125,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ROUND((SUM(BE125:BE146)),  2)</f>
        <v>0</v>
      </c>
      <c r="G35" s="96"/>
      <c r="H35" s="96"/>
      <c r="I35" s="97">
        <v>0.2</v>
      </c>
      <c r="J35" s="95">
        <f>ROUND(((SUM(BE125:BE146))*I35),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ROUND((SUM(BF125:BF146)),  2)</f>
        <v>0</v>
      </c>
      <c r="G36" s="96"/>
      <c r="H36" s="96"/>
      <c r="I36" s="97">
        <v>0.2</v>
      </c>
      <c r="J36" s="95">
        <f>ROUND(((SUM(BF125:BF146))*I36),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ROUND((SUM(BG125:BG146)),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ROUND((SUM(BH125:BH146)),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ROUND((SUM(BI125:BI146)),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301" t="s">
        <v>4832</v>
      </c>
      <c r="F87" s="303"/>
      <c r="G87" s="303"/>
      <c r="H87" s="303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89" t="str">
        <f>E11</f>
        <v>SO.201.4 - Spevnená plocha 4</v>
      </c>
      <c r="F89" s="303"/>
      <c r="G89" s="303"/>
      <c r="H89" s="303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J125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288</v>
      </c>
      <c r="E99" s="112"/>
      <c r="F99" s="112"/>
      <c r="G99" s="112"/>
      <c r="H99" s="112"/>
      <c r="I99" s="112"/>
      <c r="J99" s="113">
        <f>J126</f>
        <v>0</v>
      </c>
      <c r="L99" s="110"/>
    </row>
    <row r="100" spans="2:47" s="9" customFormat="1" ht="19.899999999999999" hidden="1" customHeight="1">
      <c r="B100" s="114"/>
      <c r="D100" s="115" t="s">
        <v>289</v>
      </c>
      <c r="E100" s="116"/>
      <c r="F100" s="116"/>
      <c r="G100" s="116"/>
      <c r="H100" s="116"/>
      <c r="I100" s="116"/>
      <c r="J100" s="117">
        <f>J127</f>
        <v>0</v>
      </c>
      <c r="L100" s="114"/>
    </row>
    <row r="101" spans="2:47" s="9" customFormat="1" ht="19.899999999999999" hidden="1" customHeight="1">
      <c r="B101" s="114"/>
      <c r="D101" s="115" t="s">
        <v>3773</v>
      </c>
      <c r="E101" s="116"/>
      <c r="F101" s="116"/>
      <c r="G101" s="116"/>
      <c r="H101" s="116"/>
      <c r="I101" s="116"/>
      <c r="J101" s="117">
        <f>J132</f>
        <v>0</v>
      </c>
      <c r="L101" s="114"/>
    </row>
    <row r="102" spans="2:47" s="9" customFormat="1" ht="19.899999999999999" hidden="1" customHeight="1">
      <c r="B102" s="114"/>
      <c r="D102" s="115" t="s">
        <v>290</v>
      </c>
      <c r="E102" s="116"/>
      <c r="F102" s="116"/>
      <c r="G102" s="116"/>
      <c r="H102" s="116"/>
      <c r="I102" s="116"/>
      <c r="J102" s="117">
        <f>J135</f>
        <v>0</v>
      </c>
      <c r="L102" s="114"/>
    </row>
    <row r="103" spans="2:47" s="9" customFormat="1" ht="19.899999999999999" hidden="1" customHeight="1">
      <c r="B103" s="114"/>
      <c r="D103" s="115" t="s">
        <v>291</v>
      </c>
      <c r="E103" s="116"/>
      <c r="F103" s="116"/>
      <c r="G103" s="116"/>
      <c r="H103" s="116"/>
      <c r="I103" s="116"/>
      <c r="J103" s="117">
        <f>J145</f>
        <v>0</v>
      </c>
      <c r="L103" s="114"/>
    </row>
    <row r="104" spans="2:47" s="1" customFormat="1" ht="21.75" hidden="1" customHeight="1">
      <c r="B104" s="28"/>
      <c r="L104" s="28"/>
    </row>
    <row r="105" spans="2:47" s="1" customFormat="1" ht="6.95" hidden="1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6" spans="2:47" hidden="1"/>
    <row r="107" spans="2:47" hidden="1"/>
    <row r="108" spans="2:47" hidden="1"/>
    <row r="109" spans="2:47" s="1" customFormat="1" ht="6.95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5" customHeight="1">
      <c r="B110" s="28"/>
      <c r="C110" s="17" t="s">
        <v>300</v>
      </c>
      <c r="L110" s="28"/>
    </row>
    <row r="111" spans="2:47" s="1" customFormat="1" ht="6.95" customHeight="1">
      <c r="B111" s="28"/>
      <c r="L111" s="28"/>
    </row>
    <row r="112" spans="2:47" s="1" customFormat="1" ht="12" customHeight="1">
      <c r="B112" s="28"/>
      <c r="C112" s="23" t="s">
        <v>15</v>
      </c>
      <c r="L112" s="28"/>
    </row>
    <row r="113" spans="2:65" s="1" customFormat="1" ht="16.5" customHeight="1">
      <c r="B113" s="28"/>
      <c r="E113" s="301" t="str">
        <f>E7</f>
        <v>Rozšírenie kapacít MŠ Oštepová 1, Košice</v>
      </c>
      <c r="F113" s="302"/>
      <c r="G113" s="302"/>
      <c r="H113" s="302"/>
      <c r="L113" s="28"/>
    </row>
    <row r="114" spans="2:65" ht="12" customHeight="1">
      <c r="B114" s="16"/>
      <c r="C114" s="23" t="s">
        <v>277</v>
      </c>
      <c r="L114" s="16"/>
    </row>
    <row r="115" spans="2:65" s="1" customFormat="1" ht="16.5" customHeight="1">
      <c r="B115" s="28"/>
      <c r="E115" s="301" t="s">
        <v>4832</v>
      </c>
      <c r="F115" s="303"/>
      <c r="G115" s="303"/>
      <c r="H115" s="303"/>
      <c r="L115" s="28"/>
    </row>
    <row r="116" spans="2:65" s="1" customFormat="1" ht="12" customHeight="1">
      <c r="B116" s="28"/>
      <c r="C116" s="23" t="s">
        <v>279</v>
      </c>
      <c r="L116" s="28"/>
    </row>
    <row r="117" spans="2:65" s="1" customFormat="1" ht="16.5" customHeight="1">
      <c r="B117" s="28"/>
      <c r="E117" s="289" t="str">
        <f>E11</f>
        <v>SO.201.4 - Spevnená plocha 4</v>
      </c>
      <c r="F117" s="303"/>
      <c r="G117" s="303"/>
      <c r="H117" s="303"/>
      <c r="L117" s="28"/>
    </row>
    <row r="118" spans="2:65" s="1" customFormat="1" ht="6.95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F14</f>
        <v>Oštepová 1, Košice</v>
      </c>
      <c r="I119" s="23" t="s">
        <v>21</v>
      </c>
      <c r="J119" s="51" t="str">
        <f>IF(J14="","",J14)</f>
        <v>15. 6. 2022</v>
      </c>
      <c r="L119" s="28"/>
    </row>
    <row r="120" spans="2:65" s="1" customFormat="1" ht="6.95" customHeight="1">
      <c r="B120" s="28"/>
      <c r="L120" s="28"/>
    </row>
    <row r="121" spans="2:65" s="1" customFormat="1" ht="15.2" customHeight="1">
      <c r="B121" s="28"/>
      <c r="C121" s="23" t="s">
        <v>23</v>
      </c>
      <c r="F121" s="21" t="str">
        <f>E17</f>
        <v>Mesto Košice</v>
      </c>
      <c r="I121" s="23" t="s">
        <v>29</v>
      </c>
      <c r="J121" s="26" t="str">
        <f>E23</f>
        <v xml:space="preserve"> </v>
      </c>
      <c r="L121" s="28"/>
    </row>
    <row r="122" spans="2:65" s="1" customFormat="1" ht="15.2" customHeight="1">
      <c r="B122" s="28"/>
      <c r="C122" s="23" t="s">
        <v>27</v>
      </c>
      <c r="F122" s="21" t="str">
        <f>IF(E20="","",E20)</f>
        <v>Vyplň údaj</v>
      </c>
      <c r="I122" s="23" t="s">
        <v>32</v>
      </c>
      <c r="J122" s="26" t="str">
        <f>E26</f>
        <v xml:space="preserve"> 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301</v>
      </c>
      <c r="D124" s="120" t="s">
        <v>59</v>
      </c>
      <c r="E124" s="120" t="s">
        <v>55</v>
      </c>
      <c r="F124" s="120" t="s">
        <v>56</v>
      </c>
      <c r="G124" s="120" t="s">
        <v>302</v>
      </c>
      <c r="H124" s="120" t="s">
        <v>303</v>
      </c>
      <c r="I124" s="120" t="s">
        <v>304</v>
      </c>
      <c r="J124" s="121" t="s">
        <v>285</v>
      </c>
      <c r="K124" s="122" t="s">
        <v>305</v>
      </c>
      <c r="L124" s="118"/>
      <c r="M124" s="58" t="s">
        <v>1</v>
      </c>
      <c r="N124" s="59" t="s">
        <v>38</v>
      </c>
      <c r="O124" s="59" t="s">
        <v>306</v>
      </c>
      <c r="P124" s="59" t="s">
        <v>307</v>
      </c>
      <c r="Q124" s="59" t="s">
        <v>308</v>
      </c>
      <c r="R124" s="59" t="s">
        <v>309</v>
      </c>
      <c r="S124" s="59" t="s">
        <v>310</v>
      </c>
      <c r="T124" s="60" t="s">
        <v>311</v>
      </c>
    </row>
    <row r="125" spans="2:65" s="1" customFormat="1" ht="22.9" customHeight="1">
      <c r="B125" s="28"/>
      <c r="C125" s="63" t="s">
        <v>286</v>
      </c>
      <c r="J125" s="123">
        <f>BK125</f>
        <v>0</v>
      </c>
      <c r="L125" s="28"/>
      <c r="M125" s="61"/>
      <c r="N125" s="52"/>
      <c r="O125" s="52"/>
      <c r="P125" s="124">
        <f>P126</f>
        <v>0</v>
      </c>
      <c r="Q125" s="52"/>
      <c r="R125" s="124">
        <f>R126</f>
        <v>29.273536679999999</v>
      </c>
      <c r="S125" s="52"/>
      <c r="T125" s="125">
        <f>T126</f>
        <v>20.90306</v>
      </c>
      <c r="AT125" s="13" t="s">
        <v>73</v>
      </c>
      <c r="AU125" s="13" t="s">
        <v>287</v>
      </c>
      <c r="BK125" s="126">
        <f>BK126</f>
        <v>0</v>
      </c>
    </row>
    <row r="126" spans="2:65" s="11" customFormat="1" ht="25.9" customHeight="1">
      <c r="B126" s="127"/>
      <c r="D126" s="128" t="s">
        <v>73</v>
      </c>
      <c r="E126" s="129" t="s">
        <v>312</v>
      </c>
      <c r="F126" s="129" t="s">
        <v>313</v>
      </c>
      <c r="I126" s="130"/>
      <c r="J126" s="131">
        <f>BK126</f>
        <v>0</v>
      </c>
      <c r="L126" s="127"/>
      <c r="M126" s="132"/>
      <c r="P126" s="133">
        <f>P127+P132+P135+P145</f>
        <v>0</v>
      </c>
      <c r="R126" s="133">
        <f>R127+R132+R135+R145</f>
        <v>29.273536679999999</v>
      </c>
      <c r="T126" s="134">
        <f>T127+T132+T135+T145</f>
        <v>20.90306</v>
      </c>
      <c r="AR126" s="128" t="s">
        <v>81</v>
      </c>
      <c r="AT126" s="135" t="s">
        <v>73</v>
      </c>
      <c r="AU126" s="135" t="s">
        <v>74</v>
      </c>
      <c r="AY126" s="128" t="s">
        <v>314</v>
      </c>
      <c r="BK126" s="136">
        <f>BK127+BK132+BK135+BK145</f>
        <v>0</v>
      </c>
    </row>
    <row r="127" spans="2:65" s="11" customFormat="1" ht="22.9" customHeight="1">
      <c r="B127" s="127"/>
      <c r="D127" s="128" t="s">
        <v>73</v>
      </c>
      <c r="E127" s="137" t="s">
        <v>81</v>
      </c>
      <c r="F127" s="137" t="s">
        <v>315</v>
      </c>
      <c r="I127" s="130"/>
      <c r="J127" s="138">
        <f>BK127</f>
        <v>0</v>
      </c>
      <c r="L127" s="127"/>
      <c r="M127" s="132"/>
      <c r="P127" s="133">
        <f>SUM(P128:P131)</f>
        <v>0</v>
      </c>
      <c r="R127" s="133">
        <f>SUM(R128:R131)</f>
        <v>4.5080680000000006</v>
      </c>
      <c r="T127" s="134">
        <f>SUM(T128:T131)</f>
        <v>20.90306</v>
      </c>
      <c r="AR127" s="128" t="s">
        <v>81</v>
      </c>
      <c r="AT127" s="135" t="s">
        <v>73</v>
      </c>
      <c r="AU127" s="135" t="s">
        <v>81</v>
      </c>
      <c r="AY127" s="128" t="s">
        <v>314</v>
      </c>
      <c r="BK127" s="136">
        <f>SUM(BK128:BK131)</f>
        <v>0</v>
      </c>
    </row>
    <row r="128" spans="2:65" s="1" customFormat="1" ht="37.9" customHeight="1">
      <c r="B128" s="28"/>
      <c r="C128" s="139" t="s">
        <v>81</v>
      </c>
      <c r="D128" s="139" t="s">
        <v>316</v>
      </c>
      <c r="E128" s="140" t="s">
        <v>4922</v>
      </c>
      <c r="F128" s="141" t="s">
        <v>4923</v>
      </c>
      <c r="G128" s="142" t="s">
        <v>340</v>
      </c>
      <c r="H128" s="143">
        <v>100.68</v>
      </c>
      <c r="I128" s="144"/>
      <c r="J128" s="145">
        <f>ROUND(I128*H128,2)</f>
        <v>0</v>
      </c>
      <c r="K128" s="146"/>
      <c r="L128" s="28"/>
      <c r="M128" s="147" t="s">
        <v>1</v>
      </c>
      <c r="N128" s="148" t="s">
        <v>40</v>
      </c>
      <c r="P128" s="149">
        <f>O128*H128</f>
        <v>0</v>
      </c>
      <c r="Q128" s="149">
        <v>1E-4</v>
      </c>
      <c r="R128" s="149">
        <f>Q128*H128</f>
        <v>1.0068000000000001E-2</v>
      </c>
      <c r="S128" s="149">
        <v>0.127</v>
      </c>
      <c r="T128" s="150">
        <f>S128*H128</f>
        <v>12.78636</v>
      </c>
      <c r="AR128" s="151" t="s">
        <v>95</v>
      </c>
      <c r="AT128" s="151" t="s">
        <v>316</v>
      </c>
      <c r="AU128" s="151" t="s">
        <v>86</v>
      </c>
      <c r="AY128" s="13" t="s">
        <v>314</v>
      </c>
      <c r="BE128" s="152">
        <f>IF(N128="základná",J128,0)</f>
        <v>0</v>
      </c>
      <c r="BF128" s="152">
        <f>IF(N128="znížená",J128,0)</f>
        <v>0</v>
      </c>
      <c r="BG128" s="152">
        <f>IF(N128="zákl. prenesená",J128,0)</f>
        <v>0</v>
      </c>
      <c r="BH128" s="152">
        <f>IF(N128="zníž. prenesená",J128,0)</f>
        <v>0</v>
      </c>
      <c r="BI128" s="152">
        <f>IF(N128="nulová",J128,0)</f>
        <v>0</v>
      </c>
      <c r="BJ128" s="13" t="s">
        <v>86</v>
      </c>
      <c r="BK128" s="152">
        <f>ROUND(I128*H128,2)</f>
        <v>0</v>
      </c>
      <c r="BL128" s="13" t="s">
        <v>95</v>
      </c>
      <c r="BM128" s="151" t="s">
        <v>4924</v>
      </c>
    </row>
    <row r="129" spans="2:65" s="1" customFormat="1" ht="24.2" customHeight="1">
      <c r="B129" s="28"/>
      <c r="C129" s="139" t="s">
        <v>86</v>
      </c>
      <c r="D129" s="139" t="s">
        <v>316</v>
      </c>
      <c r="E129" s="140" t="s">
        <v>4835</v>
      </c>
      <c r="F129" s="141" t="s">
        <v>4836</v>
      </c>
      <c r="G129" s="142" t="s">
        <v>376</v>
      </c>
      <c r="H129" s="143">
        <v>35.29</v>
      </c>
      <c r="I129" s="144"/>
      <c r="J129" s="145">
        <f>ROUND(I129*H129,2)</f>
        <v>0</v>
      </c>
      <c r="K129" s="146"/>
      <c r="L129" s="28"/>
      <c r="M129" s="147" t="s">
        <v>1</v>
      </c>
      <c r="N129" s="148" t="s">
        <v>40</v>
      </c>
      <c r="P129" s="149">
        <f>O129*H129</f>
        <v>0</v>
      </c>
      <c r="Q129" s="149">
        <v>0</v>
      </c>
      <c r="R129" s="149">
        <f>Q129*H129</f>
        <v>0</v>
      </c>
      <c r="S129" s="149">
        <v>0.23</v>
      </c>
      <c r="T129" s="150">
        <f>S129*H129</f>
        <v>8.1166999999999998</v>
      </c>
      <c r="AR129" s="151" t="s">
        <v>95</v>
      </c>
      <c r="AT129" s="151" t="s">
        <v>316</v>
      </c>
      <c r="AU129" s="151" t="s">
        <v>86</v>
      </c>
      <c r="AY129" s="13" t="s">
        <v>314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86</v>
      </c>
      <c r="BK129" s="152">
        <f>ROUND(I129*H129,2)</f>
        <v>0</v>
      </c>
      <c r="BL129" s="13" t="s">
        <v>95</v>
      </c>
      <c r="BM129" s="151" t="s">
        <v>4925</v>
      </c>
    </row>
    <row r="130" spans="2:65" s="1" customFormat="1" ht="24.2" customHeight="1">
      <c r="B130" s="28"/>
      <c r="C130" s="139" t="s">
        <v>90</v>
      </c>
      <c r="D130" s="139" t="s">
        <v>316</v>
      </c>
      <c r="E130" s="140" t="s">
        <v>1229</v>
      </c>
      <c r="F130" s="141" t="s">
        <v>1230</v>
      </c>
      <c r="G130" s="142" t="s">
        <v>319</v>
      </c>
      <c r="H130" s="143">
        <v>1.59</v>
      </c>
      <c r="I130" s="144"/>
      <c r="J130" s="145">
        <f>ROUND(I130*H130,2)</f>
        <v>0</v>
      </c>
      <c r="K130" s="146"/>
      <c r="L130" s="28"/>
      <c r="M130" s="147" t="s">
        <v>1</v>
      </c>
      <c r="N130" s="148" t="s">
        <v>40</v>
      </c>
      <c r="P130" s="149">
        <f>O130*H130</f>
        <v>0</v>
      </c>
      <c r="Q130" s="149">
        <v>0</v>
      </c>
      <c r="R130" s="149">
        <f>Q130*H130</f>
        <v>0</v>
      </c>
      <c r="S130" s="149">
        <v>0</v>
      </c>
      <c r="T130" s="150">
        <f>S130*H130</f>
        <v>0</v>
      </c>
      <c r="AR130" s="151" t="s">
        <v>95</v>
      </c>
      <c r="AT130" s="151" t="s">
        <v>316</v>
      </c>
      <c r="AU130" s="151" t="s">
        <v>86</v>
      </c>
      <c r="AY130" s="13" t="s">
        <v>314</v>
      </c>
      <c r="BE130" s="152">
        <f>IF(N130="základná",J130,0)</f>
        <v>0</v>
      </c>
      <c r="BF130" s="152">
        <f>IF(N130="znížená",J130,0)</f>
        <v>0</v>
      </c>
      <c r="BG130" s="152">
        <f>IF(N130="zákl. prenesená",J130,0)</f>
        <v>0</v>
      </c>
      <c r="BH130" s="152">
        <f>IF(N130="zníž. prenesená",J130,0)</f>
        <v>0</v>
      </c>
      <c r="BI130" s="152">
        <f>IF(N130="nulová",J130,0)</f>
        <v>0</v>
      </c>
      <c r="BJ130" s="13" t="s">
        <v>86</v>
      </c>
      <c r="BK130" s="152">
        <f>ROUND(I130*H130,2)</f>
        <v>0</v>
      </c>
      <c r="BL130" s="13" t="s">
        <v>95</v>
      </c>
      <c r="BM130" s="151" t="s">
        <v>4926</v>
      </c>
    </row>
    <row r="131" spans="2:65" s="1" customFormat="1" ht="16.5" customHeight="1">
      <c r="B131" s="28"/>
      <c r="C131" s="158" t="s">
        <v>95</v>
      </c>
      <c r="D131" s="158" t="s">
        <v>644</v>
      </c>
      <c r="E131" s="159" t="s">
        <v>4879</v>
      </c>
      <c r="F131" s="160" t="s">
        <v>4880</v>
      </c>
      <c r="G131" s="161" t="s">
        <v>333</v>
      </c>
      <c r="H131" s="162">
        <v>4.4980000000000002</v>
      </c>
      <c r="I131" s="163"/>
      <c r="J131" s="164">
        <f>ROUND(I131*H131,2)</f>
        <v>0</v>
      </c>
      <c r="K131" s="165"/>
      <c r="L131" s="166"/>
      <c r="M131" s="167" t="s">
        <v>1</v>
      </c>
      <c r="N131" s="168" t="s">
        <v>40</v>
      </c>
      <c r="P131" s="149">
        <f>O131*H131</f>
        <v>0</v>
      </c>
      <c r="Q131" s="149">
        <v>1</v>
      </c>
      <c r="R131" s="149">
        <f>Q131*H131</f>
        <v>4.4980000000000002</v>
      </c>
      <c r="S131" s="149">
        <v>0</v>
      </c>
      <c r="T131" s="150">
        <f>S131*H131</f>
        <v>0</v>
      </c>
      <c r="AR131" s="151" t="s">
        <v>346</v>
      </c>
      <c r="AT131" s="151" t="s">
        <v>644</v>
      </c>
      <c r="AU131" s="151" t="s">
        <v>86</v>
      </c>
      <c r="AY131" s="13" t="s">
        <v>314</v>
      </c>
      <c r="BE131" s="152">
        <f>IF(N131="základná",J131,0)</f>
        <v>0</v>
      </c>
      <c r="BF131" s="152">
        <f>IF(N131="znížená",J131,0)</f>
        <v>0</v>
      </c>
      <c r="BG131" s="152">
        <f>IF(N131="zákl. prenesená",J131,0)</f>
        <v>0</v>
      </c>
      <c r="BH131" s="152">
        <f>IF(N131="zníž. prenesená",J131,0)</f>
        <v>0</v>
      </c>
      <c r="BI131" s="152">
        <f>IF(N131="nulová",J131,0)</f>
        <v>0</v>
      </c>
      <c r="BJ131" s="13" t="s">
        <v>86</v>
      </c>
      <c r="BK131" s="152">
        <f>ROUND(I131*H131,2)</f>
        <v>0</v>
      </c>
      <c r="BL131" s="13" t="s">
        <v>95</v>
      </c>
      <c r="BM131" s="151" t="s">
        <v>4927</v>
      </c>
    </row>
    <row r="132" spans="2:65" s="11" customFormat="1" ht="22.9" customHeight="1">
      <c r="B132" s="127"/>
      <c r="D132" s="128" t="s">
        <v>73</v>
      </c>
      <c r="E132" s="137" t="s">
        <v>330</v>
      </c>
      <c r="F132" s="137" t="s">
        <v>3810</v>
      </c>
      <c r="I132" s="130"/>
      <c r="J132" s="138">
        <f>BK132</f>
        <v>0</v>
      </c>
      <c r="L132" s="127"/>
      <c r="M132" s="132"/>
      <c r="P132" s="133">
        <f>SUM(P133:P134)</f>
        <v>0</v>
      </c>
      <c r="R132" s="133">
        <f>SUM(R133:R134)</f>
        <v>13.1055156</v>
      </c>
      <c r="T132" s="134">
        <f>SUM(T133:T134)</f>
        <v>0</v>
      </c>
      <c r="AR132" s="128" t="s">
        <v>81</v>
      </c>
      <c r="AT132" s="135" t="s">
        <v>73</v>
      </c>
      <c r="AU132" s="135" t="s">
        <v>81</v>
      </c>
      <c r="AY132" s="128" t="s">
        <v>314</v>
      </c>
      <c r="BK132" s="136">
        <f>SUM(BK133:BK134)</f>
        <v>0</v>
      </c>
    </row>
    <row r="133" spans="2:65" s="1" customFormat="1" ht="24.2" customHeight="1">
      <c r="B133" s="28"/>
      <c r="C133" s="139" t="s">
        <v>330</v>
      </c>
      <c r="D133" s="139" t="s">
        <v>316</v>
      </c>
      <c r="E133" s="140" t="s">
        <v>4928</v>
      </c>
      <c r="F133" s="141" t="s">
        <v>4929</v>
      </c>
      <c r="G133" s="142" t="s">
        <v>340</v>
      </c>
      <c r="H133" s="143">
        <v>100.68</v>
      </c>
      <c r="I133" s="144"/>
      <c r="J133" s="145">
        <f>ROUND(I133*H133,2)</f>
        <v>0</v>
      </c>
      <c r="K133" s="146"/>
      <c r="L133" s="28"/>
      <c r="M133" s="147" t="s">
        <v>1</v>
      </c>
      <c r="N133" s="148" t="s">
        <v>40</v>
      </c>
      <c r="P133" s="149">
        <f>O133*H133</f>
        <v>0</v>
      </c>
      <c r="Q133" s="149">
        <v>5.1000000000000004E-4</v>
      </c>
      <c r="R133" s="149">
        <f>Q133*H133</f>
        <v>5.1346800000000005E-2</v>
      </c>
      <c r="S133" s="149">
        <v>0</v>
      </c>
      <c r="T133" s="150">
        <f>S133*H133</f>
        <v>0</v>
      </c>
      <c r="AR133" s="151" t="s">
        <v>95</v>
      </c>
      <c r="AT133" s="151" t="s">
        <v>316</v>
      </c>
      <c r="AU133" s="151" t="s">
        <v>86</v>
      </c>
      <c r="AY133" s="13" t="s">
        <v>314</v>
      </c>
      <c r="BE133" s="152">
        <f>IF(N133="základná",J133,0)</f>
        <v>0</v>
      </c>
      <c r="BF133" s="152">
        <f>IF(N133="znížená",J133,0)</f>
        <v>0</v>
      </c>
      <c r="BG133" s="152">
        <f>IF(N133="zákl. prenesená",J133,0)</f>
        <v>0</v>
      </c>
      <c r="BH133" s="152">
        <f>IF(N133="zníž. prenesená",J133,0)</f>
        <v>0</v>
      </c>
      <c r="BI133" s="152">
        <f>IF(N133="nulová",J133,0)</f>
        <v>0</v>
      </c>
      <c r="BJ133" s="13" t="s">
        <v>86</v>
      </c>
      <c r="BK133" s="152">
        <f>ROUND(I133*H133,2)</f>
        <v>0</v>
      </c>
      <c r="BL133" s="13" t="s">
        <v>95</v>
      </c>
      <c r="BM133" s="151" t="s">
        <v>4930</v>
      </c>
    </row>
    <row r="134" spans="2:65" s="1" customFormat="1" ht="33" customHeight="1">
      <c r="B134" s="28"/>
      <c r="C134" s="139" t="s">
        <v>337</v>
      </c>
      <c r="D134" s="139" t="s">
        <v>316</v>
      </c>
      <c r="E134" s="140" t="s">
        <v>4931</v>
      </c>
      <c r="F134" s="141" t="s">
        <v>4932</v>
      </c>
      <c r="G134" s="142" t="s">
        <v>340</v>
      </c>
      <c r="H134" s="143">
        <v>100.68</v>
      </c>
      <c r="I134" s="144"/>
      <c r="J134" s="145">
        <f>ROUND(I134*H134,2)</f>
        <v>0</v>
      </c>
      <c r="K134" s="146"/>
      <c r="L134" s="28"/>
      <c r="M134" s="147" t="s">
        <v>1</v>
      </c>
      <c r="N134" s="148" t="s">
        <v>40</v>
      </c>
      <c r="P134" s="149">
        <f>O134*H134</f>
        <v>0</v>
      </c>
      <c r="Q134" s="149">
        <v>0.12966</v>
      </c>
      <c r="R134" s="149">
        <f>Q134*H134</f>
        <v>13.054168800000001</v>
      </c>
      <c r="S134" s="149">
        <v>0</v>
      </c>
      <c r="T134" s="150">
        <f>S134*H134</f>
        <v>0</v>
      </c>
      <c r="AR134" s="151" t="s">
        <v>95</v>
      </c>
      <c r="AT134" s="151" t="s">
        <v>316</v>
      </c>
      <c r="AU134" s="151" t="s">
        <v>86</v>
      </c>
      <c r="AY134" s="13" t="s">
        <v>314</v>
      </c>
      <c r="BE134" s="152">
        <f>IF(N134="základná",J134,0)</f>
        <v>0</v>
      </c>
      <c r="BF134" s="152">
        <f>IF(N134="znížená",J134,0)</f>
        <v>0</v>
      </c>
      <c r="BG134" s="152">
        <f>IF(N134="zákl. prenesená",J134,0)</f>
        <v>0</v>
      </c>
      <c r="BH134" s="152">
        <f>IF(N134="zníž. prenesená",J134,0)</f>
        <v>0</v>
      </c>
      <c r="BI134" s="152">
        <f>IF(N134="nulová",J134,0)</f>
        <v>0</v>
      </c>
      <c r="BJ134" s="13" t="s">
        <v>86</v>
      </c>
      <c r="BK134" s="152">
        <f>ROUND(I134*H134,2)</f>
        <v>0</v>
      </c>
      <c r="BL134" s="13" t="s">
        <v>95</v>
      </c>
      <c r="BM134" s="151" t="s">
        <v>4933</v>
      </c>
    </row>
    <row r="135" spans="2:65" s="11" customFormat="1" ht="22.9" customHeight="1">
      <c r="B135" s="127"/>
      <c r="D135" s="128" t="s">
        <v>73</v>
      </c>
      <c r="E135" s="137" t="s">
        <v>335</v>
      </c>
      <c r="F135" s="137" t="s">
        <v>336</v>
      </c>
      <c r="I135" s="130"/>
      <c r="J135" s="138">
        <f>BK135</f>
        <v>0</v>
      </c>
      <c r="L135" s="127"/>
      <c r="M135" s="132"/>
      <c r="P135" s="133">
        <f>SUM(P136:P144)</f>
        <v>0</v>
      </c>
      <c r="R135" s="133">
        <f>SUM(R136:R144)</f>
        <v>11.659953079999999</v>
      </c>
      <c r="T135" s="134">
        <f>SUM(T136:T144)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SUM(BK136:BK144)</f>
        <v>0</v>
      </c>
    </row>
    <row r="136" spans="2:65" s="1" customFormat="1" ht="33" customHeight="1">
      <c r="B136" s="28"/>
      <c r="C136" s="139" t="s">
        <v>342</v>
      </c>
      <c r="D136" s="139" t="s">
        <v>316</v>
      </c>
      <c r="E136" s="140" t="s">
        <v>4934</v>
      </c>
      <c r="F136" s="141" t="s">
        <v>4935</v>
      </c>
      <c r="G136" s="142" t="s">
        <v>376</v>
      </c>
      <c r="H136" s="143">
        <v>35.29</v>
      </c>
      <c r="I136" s="144"/>
      <c r="J136" s="145">
        <f t="shared" ref="J136:J144" si="0">ROUND(I136*H136,2)</f>
        <v>0</v>
      </c>
      <c r="K136" s="146"/>
      <c r="L136" s="28"/>
      <c r="M136" s="147" t="s">
        <v>1</v>
      </c>
      <c r="N136" s="148" t="s">
        <v>40</v>
      </c>
      <c r="P136" s="149">
        <f t="shared" ref="P136:P144" si="1">O136*H136</f>
        <v>0</v>
      </c>
      <c r="Q136" s="149">
        <v>0.19697000000000001</v>
      </c>
      <c r="R136" s="149">
        <f t="shared" ref="R136:R144" si="2">Q136*H136</f>
        <v>6.9510712999999997</v>
      </c>
      <c r="S136" s="149">
        <v>0</v>
      </c>
      <c r="T136" s="150">
        <f t="shared" ref="T136:T144" si="3"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ref="BE136:BE144" si="4">IF(N136="základná",J136,0)</f>
        <v>0</v>
      </c>
      <c r="BF136" s="152">
        <f t="shared" ref="BF136:BF144" si="5">IF(N136="znížená",J136,0)</f>
        <v>0</v>
      </c>
      <c r="BG136" s="152">
        <f t="shared" ref="BG136:BG144" si="6">IF(N136="zákl. prenesená",J136,0)</f>
        <v>0</v>
      </c>
      <c r="BH136" s="152">
        <f t="shared" ref="BH136:BH144" si="7">IF(N136="zníž. prenesená",J136,0)</f>
        <v>0</v>
      </c>
      <c r="BI136" s="152">
        <f t="shared" ref="BI136:BI144" si="8">IF(N136="nulová",J136,0)</f>
        <v>0</v>
      </c>
      <c r="BJ136" s="13" t="s">
        <v>86</v>
      </c>
      <c r="BK136" s="152">
        <f t="shared" ref="BK136:BK144" si="9">ROUND(I136*H136,2)</f>
        <v>0</v>
      </c>
      <c r="BL136" s="13" t="s">
        <v>95</v>
      </c>
      <c r="BM136" s="151" t="s">
        <v>4936</v>
      </c>
    </row>
    <row r="137" spans="2:65" s="1" customFormat="1" ht="24.2" customHeight="1">
      <c r="B137" s="28"/>
      <c r="C137" s="158" t="s">
        <v>346</v>
      </c>
      <c r="D137" s="158" t="s">
        <v>644</v>
      </c>
      <c r="E137" s="159" t="s">
        <v>4937</v>
      </c>
      <c r="F137" s="160" t="s">
        <v>4938</v>
      </c>
      <c r="G137" s="161" t="s">
        <v>396</v>
      </c>
      <c r="H137" s="162">
        <v>37</v>
      </c>
      <c r="I137" s="163"/>
      <c r="J137" s="164">
        <f t="shared" si="0"/>
        <v>0</v>
      </c>
      <c r="K137" s="165"/>
      <c r="L137" s="166"/>
      <c r="M137" s="167" t="s">
        <v>1</v>
      </c>
      <c r="N137" s="168" t="s">
        <v>40</v>
      </c>
      <c r="P137" s="149">
        <f t="shared" si="1"/>
        <v>0</v>
      </c>
      <c r="Q137" s="149">
        <v>8.5000000000000006E-2</v>
      </c>
      <c r="R137" s="149">
        <f t="shared" si="2"/>
        <v>3.145</v>
      </c>
      <c r="S137" s="149">
        <v>0</v>
      </c>
      <c r="T137" s="150">
        <f t="shared" si="3"/>
        <v>0</v>
      </c>
      <c r="AR137" s="151" t="s">
        <v>346</v>
      </c>
      <c r="AT137" s="151" t="s">
        <v>644</v>
      </c>
      <c r="AU137" s="151" t="s">
        <v>86</v>
      </c>
      <c r="AY137" s="13" t="s">
        <v>314</v>
      </c>
      <c r="BE137" s="152">
        <f t="shared" si="4"/>
        <v>0</v>
      </c>
      <c r="BF137" s="152">
        <f t="shared" si="5"/>
        <v>0</v>
      </c>
      <c r="BG137" s="152">
        <f t="shared" si="6"/>
        <v>0</v>
      </c>
      <c r="BH137" s="152">
        <f t="shared" si="7"/>
        <v>0</v>
      </c>
      <c r="BI137" s="152">
        <f t="shared" si="8"/>
        <v>0</v>
      </c>
      <c r="BJ137" s="13" t="s">
        <v>86</v>
      </c>
      <c r="BK137" s="152">
        <f t="shared" si="9"/>
        <v>0</v>
      </c>
      <c r="BL137" s="13" t="s">
        <v>95</v>
      </c>
      <c r="BM137" s="151" t="s">
        <v>4939</v>
      </c>
    </row>
    <row r="138" spans="2:65" s="1" customFormat="1" ht="33" customHeight="1">
      <c r="B138" s="28"/>
      <c r="C138" s="139" t="s">
        <v>335</v>
      </c>
      <c r="D138" s="139" t="s">
        <v>316</v>
      </c>
      <c r="E138" s="140" t="s">
        <v>1301</v>
      </c>
      <c r="F138" s="141" t="s">
        <v>1302</v>
      </c>
      <c r="G138" s="142" t="s">
        <v>319</v>
      </c>
      <c r="H138" s="143">
        <v>0.70599999999999996</v>
      </c>
      <c r="I138" s="144"/>
      <c r="J138" s="145">
        <f t="shared" si="0"/>
        <v>0</v>
      </c>
      <c r="K138" s="146"/>
      <c r="L138" s="28"/>
      <c r="M138" s="147" t="s">
        <v>1</v>
      </c>
      <c r="N138" s="148" t="s">
        <v>40</v>
      </c>
      <c r="P138" s="149">
        <f t="shared" si="1"/>
        <v>0</v>
      </c>
      <c r="Q138" s="149">
        <v>2.2151299999999998</v>
      </c>
      <c r="R138" s="149">
        <f t="shared" si="2"/>
        <v>1.5638817799999998</v>
      </c>
      <c r="S138" s="149">
        <v>0</v>
      </c>
      <c r="T138" s="150">
        <f t="shared" si="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4"/>
        <v>0</v>
      </c>
      <c r="BF138" s="152">
        <f t="shared" si="5"/>
        <v>0</v>
      </c>
      <c r="BG138" s="152">
        <f t="shared" si="6"/>
        <v>0</v>
      </c>
      <c r="BH138" s="152">
        <f t="shared" si="7"/>
        <v>0</v>
      </c>
      <c r="BI138" s="152">
        <f t="shared" si="8"/>
        <v>0</v>
      </c>
      <c r="BJ138" s="13" t="s">
        <v>86</v>
      </c>
      <c r="BK138" s="152">
        <f t="shared" si="9"/>
        <v>0</v>
      </c>
      <c r="BL138" s="13" t="s">
        <v>95</v>
      </c>
      <c r="BM138" s="151" t="s">
        <v>4940</v>
      </c>
    </row>
    <row r="139" spans="2:65" s="1" customFormat="1" ht="21.75" customHeight="1">
      <c r="B139" s="28"/>
      <c r="C139" s="139" t="s">
        <v>353</v>
      </c>
      <c r="D139" s="139" t="s">
        <v>316</v>
      </c>
      <c r="E139" s="140" t="s">
        <v>479</v>
      </c>
      <c r="F139" s="141" t="s">
        <v>480</v>
      </c>
      <c r="G139" s="142" t="s">
        <v>333</v>
      </c>
      <c r="H139" s="143">
        <v>20.902999999999999</v>
      </c>
      <c r="I139" s="144"/>
      <c r="J139" s="145">
        <f t="shared" si="0"/>
        <v>0</v>
      </c>
      <c r="K139" s="146"/>
      <c r="L139" s="28"/>
      <c r="M139" s="147" t="s">
        <v>1</v>
      </c>
      <c r="N139" s="148" t="s">
        <v>40</v>
      </c>
      <c r="P139" s="149">
        <f t="shared" si="1"/>
        <v>0</v>
      </c>
      <c r="Q139" s="149">
        <v>0</v>
      </c>
      <c r="R139" s="149">
        <f t="shared" si="2"/>
        <v>0</v>
      </c>
      <c r="S139" s="149">
        <v>0</v>
      </c>
      <c r="T139" s="150">
        <f t="shared" si="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4"/>
        <v>0</v>
      </c>
      <c r="BF139" s="152">
        <f t="shared" si="5"/>
        <v>0</v>
      </c>
      <c r="BG139" s="152">
        <f t="shared" si="6"/>
        <v>0</v>
      </c>
      <c r="BH139" s="152">
        <f t="shared" si="7"/>
        <v>0</v>
      </c>
      <c r="BI139" s="152">
        <f t="shared" si="8"/>
        <v>0</v>
      </c>
      <c r="BJ139" s="13" t="s">
        <v>86</v>
      </c>
      <c r="BK139" s="152">
        <f t="shared" si="9"/>
        <v>0</v>
      </c>
      <c r="BL139" s="13" t="s">
        <v>95</v>
      </c>
      <c r="BM139" s="151" t="s">
        <v>4941</v>
      </c>
    </row>
    <row r="140" spans="2:65" s="1" customFormat="1" ht="24.2" customHeight="1">
      <c r="B140" s="28"/>
      <c r="C140" s="139" t="s">
        <v>357</v>
      </c>
      <c r="D140" s="139" t="s">
        <v>316</v>
      </c>
      <c r="E140" s="140" t="s">
        <v>483</v>
      </c>
      <c r="F140" s="141" t="s">
        <v>484</v>
      </c>
      <c r="G140" s="142" t="s">
        <v>333</v>
      </c>
      <c r="H140" s="143">
        <v>209.03</v>
      </c>
      <c r="I140" s="144"/>
      <c r="J140" s="145">
        <f t="shared" si="0"/>
        <v>0</v>
      </c>
      <c r="K140" s="146"/>
      <c r="L140" s="28"/>
      <c r="M140" s="147" t="s">
        <v>1</v>
      </c>
      <c r="N140" s="148" t="s">
        <v>40</v>
      </c>
      <c r="P140" s="149">
        <f t="shared" si="1"/>
        <v>0</v>
      </c>
      <c r="Q140" s="149">
        <v>0</v>
      </c>
      <c r="R140" s="149">
        <f t="shared" si="2"/>
        <v>0</v>
      </c>
      <c r="S140" s="149">
        <v>0</v>
      </c>
      <c r="T140" s="150">
        <f t="shared" si="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4"/>
        <v>0</v>
      </c>
      <c r="BF140" s="152">
        <f t="shared" si="5"/>
        <v>0</v>
      </c>
      <c r="BG140" s="152">
        <f t="shared" si="6"/>
        <v>0</v>
      </c>
      <c r="BH140" s="152">
        <f t="shared" si="7"/>
        <v>0</v>
      </c>
      <c r="BI140" s="152">
        <f t="shared" si="8"/>
        <v>0</v>
      </c>
      <c r="BJ140" s="13" t="s">
        <v>86</v>
      </c>
      <c r="BK140" s="152">
        <f t="shared" si="9"/>
        <v>0</v>
      </c>
      <c r="BL140" s="13" t="s">
        <v>95</v>
      </c>
      <c r="BM140" s="151" t="s">
        <v>4942</v>
      </c>
    </row>
    <row r="141" spans="2:65" s="1" customFormat="1" ht="24.2" customHeight="1">
      <c r="B141" s="28"/>
      <c r="C141" s="139" t="s">
        <v>361</v>
      </c>
      <c r="D141" s="139" t="s">
        <v>316</v>
      </c>
      <c r="E141" s="140" t="s">
        <v>487</v>
      </c>
      <c r="F141" s="141" t="s">
        <v>488</v>
      </c>
      <c r="G141" s="142" t="s">
        <v>333</v>
      </c>
      <c r="H141" s="143">
        <v>20.902999999999999</v>
      </c>
      <c r="I141" s="144"/>
      <c r="J141" s="145">
        <f t="shared" si="0"/>
        <v>0</v>
      </c>
      <c r="K141" s="146"/>
      <c r="L141" s="28"/>
      <c r="M141" s="147" t="s">
        <v>1</v>
      </c>
      <c r="N141" s="148" t="s">
        <v>40</v>
      </c>
      <c r="P141" s="149">
        <f t="shared" si="1"/>
        <v>0</v>
      </c>
      <c r="Q141" s="149">
        <v>0</v>
      </c>
      <c r="R141" s="149">
        <f t="shared" si="2"/>
        <v>0</v>
      </c>
      <c r="S141" s="149">
        <v>0</v>
      </c>
      <c r="T141" s="150">
        <f t="shared" si="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4"/>
        <v>0</v>
      </c>
      <c r="BF141" s="152">
        <f t="shared" si="5"/>
        <v>0</v>
      </c>
      <c r="BG141" s="152">
        <f t="shared" si="6"/>
        <v>0</v>
      </c>
      <c r="BH141" s="152">
        <f t="shared" si="7"/>
        <v>0</v>
      </c>
      <c r="BI141" s="152">
        <f t="shared" si="8"/>
        <v>0</v>
      </c>
      <c r="BJ141" s="13" t="s">
        <v>86</v>
      </c>
      <c r="BK141" s="152">
        <f t="shared" si="9"/>
        <v>0</v>
      </c>
      <c r="BL141" s="13" t="s">
        <v>95</v>
      </c>
      <c r="BM141" s="151" t="s">
        <v>4943</v>
      </c>
    </row>
    <row r="142" spans="2:65" s="1" customFormat="1" ht="24.2" customHeight="1">
      <c r="B142" s="28"/>
      <c r="C142" s="139" t="s">
        <v>365</v>
      </c>
      <c r="D142" s="139" t="s">
        <v>316</v>
      </c>
      <c r="E142" s="140" t="s">
        <v>491</v>
      </c>
      <c r="F142" s="141" t="s">
        <v>492</v>
      </c>
      <c r="G142" s="142" t="s">
        <v>333</v>
      </c>
      <c r="H142" s="143">
        <v>20.902999999999999</v>
      </c>
      <c r="I142" s="144"/>
      <c r="J142" s="145">
        <f t="shared" si="0"/>
        <v>0</v>
      </c>
      <c r="K142" s="146"/>
      <c r="L142" s="28"/>
      <c r="M142" s="147" t="s">
        <v>1</v>
      </c>
      <c r="N142" s="148" t="s">
        <v>40</v>
      </c>
      <c r="P142" s="149">
        <f t="shared" si="1"/>
        <v>0</v>
      </c>
      <c r="Q142" s="149">
        <v>0</v>
      </c>
      <c r="R142" s="149">
        <f t="shared" si="2"/>
        <v>0</v>
      </c>
      <c r="S142" s="149">
        <v>0</v>
      </c>
      <c r="T142" s="150">
        <f t="shared" si="3"/>
        <v>0</v>
      </c>
      <c r="AR142" s="151" t="s">
        <v>95</v>
      </c>
      <c r="AT142" s="151" t="s">
        <v>316</v>
      </c>
      <c r="AU142" s="151" t="s">
        <v>86</v>
      </c>
      <c r="AY142" s="13" t="s">
        <v>314</v>
      </c>
      <c r="BE142" s="152">
        <f t="shared" si="4"/>
        <v>0</v>
      </c>
      <c r="BF142" s="152">
        <f t="shared" si="5"/>
        <v>0</v>
      </c>
      <c r="BG142" s="152">
        <f t="shared" si="6"/>
        <v>0</v>
      </c>
      <c r="BH142" s="152">
        <f t="shared" si="7"/>
        <v>0</v>
      </c>
      <c r="BI142" s="152">
        <f t="shared" si="8"/>
        <v>0</v>
      </c>
      <c r="BJ142" s="13" t="s">
        <v>86</v>
      </c>
      <c r="BK142" s="152">
        <f t="shared" si="9"/>
        <v>0</v>
      </c>
      <c r="BL142" s="13" t="s">
        <v>95</v>
      </c>
      <c r="BM142" s="151" t="s">
        <v>4944</v>
      </c>
    </row>
    <row r="143" spans="2:65" s="1" customFormat="1" ht="24.2" customHeight="1">
      <c r="B143" s="28"/>
      <c r="C143" s="139" t="s">
        <v>369</v>
      </c>
      <c r="D143" s="139" t="s">
        <v>316</v>
      </c>
      <c r="E143" s="140" t="s">
        <v>495</v>
      </c>
      <c r="F143" s="141" t="s">
        <v>496</v>
      </c>
      <c r="G143" s="142" t="s">
        <v>333</v>
      </c>
      <c r="H143" s="143">
        <v>8.1170000000000009</v>
      </c>
      <c r="I143" s="144"/>
      <c r="J143" s="145">
        <f t="shared" si="0"/>
        <v>0</v>
      </c>
      <c r="K143" s="146"/>
      <c r="L143" s="28"/>
      <c r="M143" s="147" t="s">
        <v>1</v>
      </c>
      <c r="N143" s="148" t="s">
        <v>40</v>
      </c>
      <c r="P143" s="149">
        <f t="shared" si="1"/>
        <v>0</v>
      </c>
      <c r="Q143" s="149">
        <v>0</v>
      </c>
      <c r="R143" s="149">
        <f t="shared" si="2"/>
        <v>0</v>
      </c>
      <c r="S143" s="149">
        <v>0</v>
      </c>
      <c r="T143" s="150">
        <f t="shared" si="3"/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 t="shared" si="4"/>
        <v>0</v>
      </c>
      <c r="BF143" s="152">
        <f t="shared" si="5"/>
        <v>0</v>
      </c>
      <c r="BG143" s="152">
        <f t="shared" si="6"/>
        <v>0</v>
      </c>
      <c r="BH143" s="152">
        <f t="shared" si="7"/>
        <v>0</v>
      </c>
      <c r="BI143" s="152">
        <f t="shared" si="8"/>
        <v>0</v>
      </c>
      <c r="BJ143" s="13" t="s">
        <v>86</v>
      </c>
      <c r="BK143" s="152">
        <f t="shared" si="9"/>
        <v>0</v>
      </c>
      <c r="BL143" s="13" t="s">
        <v>95</v>
      </c>
      <c r="BM143" s="151" t="s">
        <v>4945</v>
      </c>
    </row>
    <row r="144" spans="2:65" s="1" customFormat="1" ht="24.2" customHeight="1">
      <c r="B144" s="28"/>
      <c r="C144" s="139" t="s">
        <v>373</v>
      </c>
      <c r="D144" s="139" t="s">
        <v>316</v>
      </c>
      <c r="E144" s="140" t="s">
        <v>3074</v>
      </c>
      <c r="F144" s="141" t="s">
        <v>3075</v>
      </c>
      <c r="G144" s="142" t="s">
        <v>333</v>
      </c>
      <c r="H144" s="143">
        <v>12.786</v>
      </c>
      <c r="I144" s="144"/>
      <c r="J144" s="145">
        <f t="shared" si="0"/>
        <v>0</v>
      </c>
      <c r="K144" s="146"/>
      <c r="L144" s="28"/>
      <c r="M144" s="147" t="s">
        <v>1</v>
      </c>
      <c r="N144" s="148" t="s">
        <v>40</v>
      </c>
      <c r="P144" s="149">
        <f t="shared" si="1"/>
        <v>0</v>
      </c>
      <c r="Q144" s="149">
        <v>0</v>
      </c>
      <c r="R144" s="149">
        <f t="shared" si="2"/>
        <v>0</v>
      </c>
      <c r="S144" s="149">
        <v>0</v>
      </c>
      <c r="T144" s="150">
        <f t="shared" si="3"/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 t="shared" si="4"/>
        <v>0</v>
      </c>
      <c r="BF144" s="152">
        <f t="shared" si="5"/>
        <v>0</v>
      </c>
      <c r="BG144" s="152">
        <f t="shared" si="6"/>
        <v>0</v>
      </c>
      <c r="BH144" s="152">
        <f t="shared" si="7"/>
        <v>0</v>
      </c>
      <c r="BI144" s="152">
        <f t="shared" si="8"/>
        <v>0</v>
      </c>
      <c r="BJ144" s="13" t="s">
        <v>86</v>
      </c>
      <c r="BK144" s="152">
        <f t="shared" si="9"/>
        <v>0</v>
      </c>
      <c r="BL144" s="13" t="s">
        <v>95</v>
      </c>
      <c r="BM144" s="151" t="s">
        <v>4946</v>
      </c>
    </row>
    <row r="145" spans="2:65" s="11" customFormat="1" ht="22.9" customHeight="1">
      <c r="B145" s="127"/>
      <c r="D145" s="128" t="s">
        <v>73</v>
      </c>
      <c r="E145" s="137" t="s">
        <v>502</v>
      </c>
      <c r="F145" s="137" t="s">
        <v>503</v>
      </c>
      <c r="I145" s="130"/>
      <c r="J145" s="138">
        <f>BK145</f>
        <v>0</v>
      </c>
      <c r="L145" s="127"/>
      <c r="M145" s="132"/>
      <c r="P145" s="133">
        <f>P146</f>
        <v>0</v>
      </c>
      <c r="R145" s="133">
        <f>R146</f>
        <v>0</v>
      </c>
      <c r="T145" s="134">
        <f>T146</f>
        <v>0</v>
      </c>
      <c r="AR145" s="128" t="s">
        <v>81</v>
      </c>
      <c r="AT145" s="135" t="s">
        <v>73</v>
      </c>
      <c r="AU145" s="135" t="s">
        <v>81</v>
      </c>
      <c r="AY145" s="128" t="s">
        <v>314</v>
      </c>
      <c r="BK145" s="136">
        <f>BK146</f>
        <v>0</v>
      </c>
    </row>
    <row r="146" spans="2:65" s="1" customFormat="1" ht="33" customHeight="1">
      <c r="B146" s="28"/>
      <c r="C146" s="139" t="s">
        <v>378</v>
      </c>
      <c r="D146" s="139" t="s">
        <v>316</v>
      </c>
      <c r="E146" s="140" t="s">
        <v>4947</v>
      </c>
      <c r="F146" s="141" t="s">
        <v>4810</v>
      </c>
      <c r="G146" s="142" t="s">
        <v>333</v>
      </c>
      <c r="H146" s="143">
        <v>29.274000000000001</v>
      </c>
      <c r="I146" s="144"/>
      <c r="J146" s="145">
        <f>ROUND(I146*H146,2)</f>
        <v>0</v>
      </c>
      <c r="K146" s="146"/>
      <c r="L146" s="28"/>
      <c r="M146" s="153" t="s">
        <v>1</v>
      </c>
      <c r="N146" s="154" t="s">
        <v>40</v>
      </c>
      <c r="O146" s="155"/>
      <c r="P146" s="156">
        <f>O146*H146</f>
        <v>0</v>
      </c>
      <c r="Q146" s="156">
        <v>0</v>
      </c>
      <c r="R146" s="156">
        <f>Q146*H146</f>
        <v>0</v>
      </c>
      <c r="S146" s="156">
        <v>0</v>
      </c>
      <c r="T146" s="157">
        <f>S146*H146</f>
        <v>0</v>
      </c>
      <c r="AR146" s="151" t="s">
        <v>95</v>
      </c>
      <c r="AT146" s="151" t="s">
        <v>316</v>
      </c>
      <c r="AU146" s="151" t="s">
        <v>86</v>
      </c>
      <c r="AY146" s="13" t="s">
        <v>314</v>
      </c>
      <c r="BE146" s="152">
        <f>IF(N146="základná",J146,0)</f>
        <v>0</v>
      </c>
      <c r="BF146" s="152">
        <f>IF(N146="znížená",J146,0)</f>
        <v>0</v>
      </c>
      <c r="BG146" s="152">
        <f>IF(N146="zákl. prenesená",J146,0)</f>
        <v>0</v>
      </c>
      <c r="BH146" s="152">
        <f>IF(N146="zníž. prenesená",J146,0)</f>
        <v>0</v>
      </c>
      <c r="BI146" s="152">
        <f>IF(N146="nulová",J146,0)</f>
        <v>0</v>
      </c>
      <c r="BJ146" s="13" t="s">
        <v>86</v>
      </c>
      <c r="BK146" s="152">
        <f>ROUND(I146*H146,2)</f>
        <v>0</v>
      </c>
      <c r="BL146" s="13" t="s">
        <v>95</v>
      </c>
      <c r="BM146" s="151" t="s">
        <v>4948</v>
      </c>
    </row>
    <row r="147" spans="2:65" s="1" customFormat="1" ht="6.95" customHeight="1">
      <c r="B147" s="43"/>
      <c r="C147" s="44"/>
      <c r="D147" s="44"/>
      <c r="E147" s="44"/>
      <c r="F147" s="44"/>
      <c r="G147" s="44"/>
      <c r="H147" s="44"/>
      <c r="I147" s="44"/>
      <c r="J147" s="44"/>
      <c r="K147" s="44"/>
      <c r="L147" s="28"/>
    </row>
  </sheetData>
  <sheetProtection algorithmName="SHA-512" hashValue="9he0YfT8Pmw02eQ/pWh8D7aJTVPb/Fv0grWp17SzuQ+rkgUsNJj3sMKiYaA4Od8vuiVVpkE08z0PeX+KvibJYQ==" saltValue="sDgkrH13Kwme/iec1IVGUyF5kmUiqJCG5PILKRXYhC5U0deIsXurE1FlQ8S8riDk7oAF5ajTpg/vlPmuJPT+YQ==" spinCount="100000" sheet="1" objects="1" scenarios="1" formatColumns="0" formatRows="0" autoFilter="0"/>
  <autoFilter ref="C124:K146" xr:uid="{00000000-0009-0000-0000-00003A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B2:BM14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266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301" t="s">
        <v>4832</v>
      </c>
      <c r="F9" s="303"/>
      <c r="G9" s="303"/>
      <c r="H9" s="303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89" t="s">
        <v>4949</v>
      </c>
      <c r="F11" s="303"/>
      <c r="G11" s="303"/>
      <c r="H11" s="303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304" t="str">
        <f>'Rekapitulácia stavby'!E14</f>
        <v>Vyplň údaj</v>
      </c>
      <c r="F20" s="277"/>
      <c r="G20" s="277"/>
      <c r="H20" s="27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281" t="s">
        <v>1</v>
      </c>
      <c r="F29" s="281"/>
      <c r="G29" s="281"/>
      <c r="H29" s="281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ROUND(J124,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ROUND((SUM(BE124:BE144)),  2)</f>
        <v>0</v>
      </c>
      <c r="G35" s="96"/>
      <c r="H35" s="96"/>
      <c r="I35" s="97">
        <v>0.2</v>
      </c>
      <c r="J35" s="95">
        <f>ROUND(((SUM(BE124:BE144))*I35),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ROUND((SUM(BF124:BF144)),  2)</f>
        <v>0</v>
      </c>
      <c r="G36" s="96"/>
      <c r="H36" s="96"/>
      <c r="I36" s="97">
        <v>0.2</v>
      </c>
      <c r="J36" s="95">
        <f>ROUND(((SUM(BF124:BF144))*I36),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ROUND((SUM(BG124:BG144)),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ROUND((SUM(BH124:BH144)),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ROUND((SUM(BI124:BI144)),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301" t="s">
        <v>4832</v>
      </c>
      <c r="F87" s="303"/>
      <c r="G87" s="303"/>
      <c r="H87" s="303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89" t="str">
        <f>E11</f>
        <v>SO.201.5 - Spevnená plocha 5</v>
      </c>
      <c r="F89" s="303"/>
      <c r="G89" s="303"/>
      <c r="H89" s="303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J124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288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899999999999999" hidden="1" customHeight="1">
      <c r="B100" s="114"/>
      <c r="D100" s="115" t="s">
        <v>289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899999999999999" hidden="1" customHeight="1">
      <c r="B101" s="114"/>
      <c r="D101" s="115" t="s">
        <v>290</v>
      </c>
      <c r="E101" s="116"/>
      <c r="F101" s="116"/>
      <c r="G101" s="116"/>
      <c r="H101" s="116"/>
      <c r="I101" s="116"/>
      <c r="J101" s="117">
        <f>J135</f>
        <v>0</v>
      </c>
      <c r="L101" s="114"/>
    </row>
    <row r="102" spans="2:47" s="9" customFormat="1" ht="19.899999999999999" hidden="1" customHeight="1">
      <c r="B102" s="114"/>
      <c r="D102" s="115" t="s">
        <v>291</v>
      </c>
      <c r="E102" s="116"/>
      <c r="F102" s="116"/>
      <c r="G102" s="116"/>
      <c r="H102" s="116"/>
      <c r="I102" s="116"/>
      <c r="J102" s="117">
        <f>J142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301" t="str">
        <f>E7</f>
        <v>Rozšírenie kapacít MŠ Oštepová 1, Košice</v>
      </c>
      <c r="F112" s="302"/>
      <c r="G112" s="302"/>
      <c r="H112" s="302"/>
      <c r="L112" s="28"/>
    </row>
    <row r="113" spans="2:65" ht="12" customHeight="1">
      <c r="B113" s="16"/>
      <c r="C113" s="23" t="s">
        <v>277</v>
      </c>
      <c r="L113" s="16"/>
    </row>
    <row r="114" spans="2:65" s="1" customFormat="1" ht="16.5" customHeight="1">
      <c r="B114" s="28"/>
      <c r="E114" s="301" t="s">
        <v>4832</v>
      </c>
      <c r="F114" s="303"/>
      <c r="G114" s="303"/>
      <c r="H114" s="303"/>
      <c r="L114" s="28"/>
    </row>
    <row r="115" spans="2:65" s="1" customFormat="1" ht="12" customHeight="1">
      <c r="B115" s="28"/>
      <c r="C115" s="23" t="s">
        <v>279</v>
      </c>
      <c r="L115" s="28"/>
    </row>
    <row r="116" spans="2:65" s="1" customFormat="1" ht="16.5" customHeight="1">
      <c r="B116" s="28"/>
      <c r="E116" s="289" t="str">
        <f>E11</f>
        <v>SO.201.5 - Spevnená plocha 5</v>
      </c>
      <c r="F116" s="303"/>
      <c r="G116" s="303"/>
      <c r="H116" s="303"/>
      <c r="L116" s="28"/>
    </row>
    <row r="117" spans="2:65" s="1" customFormat="1" ht="6.95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F14</f>
        <v>Oštepová 1, Košice</v>
      </c>
      <c r="I118" s="23" t="s">
        <v>21</v>
      </c>
      <c r="J118" s="51" t="str">
        <f>IF(J14="","",J14)</f>
        <v>15. 6. 2022</v>
      </c>
      <c r="L118" s="28"/>
    </row>
    <row r="119" spans="2:65" s="1" customFormat="1" ht="6.95" customHeight="1">
      <c r="B119" s="28"/>
      <c r="L119" s="28"/>
    </row>
    <row r="120" spans="2:65" s="1" customFormat="1" ht="15.2" customHeight="1">
      <c r="B120" s="28"/>
      <c r="C120" s="23" t="s">
        <v>23</v>
      </c>
      <c r="F120" s="21" t="str">
        <f>E17</f>
        <v>Mesto Košice</v>
      </c>
      <c r="I120" s="23" t="s">
        <v>29</v>
      </c>
      <c r="J120" s="26" t="str">
        <f>E23</f>
        <v xml:space="preserve"> </v>
      </c>
      <c r="L120" s="28"/>
    </row>
    <row r="121" spans="2:65" s="1" customFormat="1" ht="15.2" customHeight="1">
      <c r="B121" s="28"/>
      <c r="C121" s="23" t="s">
        <v>27</v>
      </c>
      <c r="F121" s="21" t="str">
        <f>IF(E20="","",E20)</f>
        <v>Vyplň údaj</v>
      </c>
      <c r="I121" s="23" t="s">
        <v>32</v>
      </c>
      <c r="J121" s="26" t="str">
        <f>E26</f>
        <v xml:space="preserve"> 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301</v>
      </c>
      <c r="D123" s="120" t="s">
        <v>59</v>
      </c>
      <c r="E123" s="120" t="s">
        <v>55</v>
      </c>
      <c r="F123" s="120" t="s">
        <v>56</v>
      </c>
      <c r="G123" s="120" t="s">
        <v>302</v>
      </c>
      <c r="H123" s="120" t="s">
        <v>303</v>
      </c>
      <c r="I123" s="120" t="s">
        <v>304</v>
      </c>
      <c r="J123" s="121" t="s">
        <v>285</v>
      </c>
      <c r="K123" s="122" t="s">
        <v>305</v>
      </c>
      <c r="L123" s="118"/>
      <c r="M123" s="58" t="s">
        <v>1</v>
      </c>
      <c r="N123" s="59" t="s">
        <v>38</v>
      </c>
      <c r="O123" s="59" t="s">
        <v>306</v>
      </c>
      <c r="P123" s="59" t="s">
        <v>307</v>
      </c>
      <c r="Q123" s="59" t="s">
        <v>308</v>
      </c>
      <c r="R123" s="59" t="s">
        <v>309</v>
      </c>
      <c r="S123" s="59" t="s">
        <v>310</v>
      </c>
      <c r="T123" s="60" t="s">
        <v>311</v>
      </c>
    </row>
    <row r="124" spans="2:65" s="1" customFormat="1" ht="22.9" customHeight="1">
      <c r="B124" s="28"/>
      <c r="C124" s="63" t="s">
        <v>286</v>
      </c>
      <c r="J124" s="123">
        <f>BK124</f>
        <v>0</v>
      </c>
      <c r="L124" s="28"/>
      <c r="M124" s="61"/>
      <c r="N124" s="52"/>
      <c r="O124" s="52"/>
      <c r="P124" s="124">
        <f>P125</f>
        <v>0</v>
      </c>
      <c r="Q124" s="52"/>
      <c r="R124" s="124">
        <f>R125</f>
        <v>27.538800999999999</v>
      </c>
      <c r="S124" s="52"/>
      <c r="T124" s="125">
        <f>T125</f>
        <v>38.724240000000002</v>
      </c>
      <c r="AT124" s="13" t="s">
        <v>73</v>
      </c>
      <c r="AU124" s="13" t="s">
        <v>287</v>
      </c>
      <c r="BK124" s="126">
        <f>BK125</f>
        <v>0</v>
      </c>
    </row>
    <row r="125" spans="2:65" s="11" customFormat="1" ht="25.9" customHeight="1">
      <c r="B125" s="127"/>
      <c r="D125" s="128" t="s">
        <v>73</v>
      </c>
      <c r="E125" s="129" t="s">
        <v>312</v>
      </c>
      <c r="F125" s="129" t="s">
        <v>313</v>
      </c>
      <c r="I125" s="130"/>
      <c r="J125" s="131">
        <f>BK125</f>
        <v>0</v>
      </c>
      <c r="L125" s="127"/>
      <c r="M125" s="132"/>
      <c r="P125" s="133">
        <f>P126+P135+P142</f>
        <v>0</v>
      </c>
      <c r="R125" s="133">
        <f>R126+R135+R142</f>
        <v>27.538800999999999</v>
      </c>
      <c r="T125" s="134">
        <f>T126+T135+T142</f>
        <v>38.724240000000002</v>
      </c>
      <c r="AR125" s="128" t="s">
        <v>81</v>
      </c>
      <c r="AT125" s="135" t="s">
        <v>73</v>
      </c>
      <c r="AU125" s="135" t="s">
        <v>74</v>
      </c>
      <c r="AY125" s="128" t="s">
        <v>314</v>
      </c>
      <c r="BK125" s="136">
        <f>BK126+BK135+BK142</f>
        <v>0</v>
      </c>
    </row>
    <row r="126" spans="2:65" s="11" customFormat="1" ht="22.9" customHeight="1">
      <c r="B126" s="127"/>
      <c r="D126" s="128" t="s">
        <v>73</v>
      </c>
      <c r="E126" s="137" t="s">
        <v>81</v>
      </c>
      <c r="F126" s="137" t="s">
        <v>315</v>
      </c>
      <c r="I126" s="130"/>
      <c r="J126" s="138">
        <f>BK126</f>
        <v>0</v>
      </c>
      <c r="L126" s="127"/>
      <c r="M126" s="132"/>
      <c r="P126" s="133">
        <f>SUM(P127:P134)</f>
        <v>0</v>
      </c>
      <c r="R126" s="133">
        <f>SUM(R127:R134)</f>
        <v>27.538800999999999</v>
      </c>
      <c r="T126" s="134">
        <f>SUM(T127:T134)</f>
        <v>38.724240000000002</v>
      </c>
      <c r="AR126" s="128" t="s">
        <v>81</v>
      </c>
      <c r="AT126" s="135" t="s">
        <v>73</v>
      </c>
      <c r="AU126" s="135" t="s">
        <v>81</v>
      </c>
      <c r="AY126" s="128" t="s">
        <v>314</v>
      </c>
      <c r="BK126" s="136">
        <f>SUM(BK127:BK134)</f>
        <v>0</v>
      </c>
    </row>
    <row r="127" spans="2:65" s="1" customFormat="1" ht="24.2" customHeight="1">
      <c r="B127" s="28"/>
      <c r="C127" s="139" t="s">
        <v>81</v>
      </c>
      <c r="D127" s="139" t="s">
        <v>316</v>
      </c>
      <c r="E127" s="140" t="s">
        <v>3024</v>
      </c>
      <c r="F127" s="141" t="s">
        <v>3025</v>
      </c>
      <c r="G127" s="142" t="s">
        <v>340</v>
      </c>
      <c r="H127" s="143">
        <v>58.28</v>
      </c>
      <c r="I127" s="144"/>
      <c r="J127" s="145">
        <f t="shared" ref="J127:J134" si="0">ROUND(I127*H127,2)</f>
        <v>0</v>
      </c>
      <c r="K127" s="146"/>
      <c r="L127" s="28"/>
      <c r="M127" s="147" t="s">
        <v>1</v>
      </c>
      <c r="N127" s="148" t="s">
        <v>40</v>
      </c>
      <c r="P127" s="149">
        <f t="shared" ref="P127:P134" si="1">O127*H127</f>
        <v>0</v>
      </c>
      <c r="Q127" s="149">
        <v>0</v>
      </c>
      <c r="R127" s="149">
        <f t="shared" ref="R127:R134" si="2">Q127*H127</f>
        <v>0</v>
      </c>
      <c r="S127" s="149">
        <v>9.8000000000000004E-2</v>
      </c>
      <c r="T127" s="150">
        <f t="shared" ref="T127:T134" si="3">S127*H127</f>
        <v>5.7114400000000005</v>
      </c>
      <c r="AR127" s="151" t="s">
        <v>95</v>
      </c>
      <c r="AT127" s="151" t="s">
        <v>316</v>
      </c>
      <c r="AU127" s="151" t="s">
        <v>86</v>
      </c>
      <c r="AY127" s="13" t="s">
        <v>314</v>
      </c>
      <c r="BE127" s="152">
        <f t="shared" ref="BE127:BE134" si="4">IF(N127="základná",J127,0)</f>
        <v>0</v>
      </c>
      <c r="BF127" s="152">
        <f t="shared" ref="BF127:BF134" si="5">IF(N127="znížená",J127,0)</f>
        <v>0</v>
      </c>
      <c r="BG127" s="152">
        <f t="shared" ref="BG127:BG134" si="6">IF(N127="zákl. prenesená",J127,0)</f>
        <v>0</v>
      </c>
      <c r="BH127" s="152">
        <f t="shared" ref="BH127:BH134" si="7">IF(N127="zníž. prenesená",J127,0)</f>
        <v>0</v>
      </c>
      <c r="BI127" s="152">
        <f t="shared" ref="BI127:BI134" si="8">IF(N127="nulová",J127,0)</f>
        <v>0</v>
      </c>
      <c r="BJ127" s="13" t="s">
        <v>86</v>
      </c>
      <c r="BK127" s="152">
        <f t="shared" ref="BK127:BK134" si="9">ROUND(I127*H127,2)</f>
        <v>0</v>
      </c>
      <c r="BL127" s="13" t="s">
        <v>95</v>
      </c>
      <c r="BM127" s="151" t="s">
        <v>4950</v>
      </c>
    </row>
    <row r="128" spans="2:65" s="1" customFormat="1" ht="24.2" customHeight="1">
      <c r="B128" s="28"/>
      <c r="C128" s="139" t="s">
        <v>86</v>
      </c>
      <c r="D128" s="139" t="s">
        <v>316</v>
      </c>
      <c r="E128" s="140" t="s">
        <v>4835</v>
      </c>
      <c r="F128" s="141" t="s">
        <v>4836</v>
      </c>
      <c r="G128" s="142" t="s">
        <v>376</v>
      </c>
      <c r="H128" s="143">
        <v>53.58</v>
      </c>
      <c r="I128" s="144"/>
      <c r="J128" s="145">
        <f t="shared" si="0"/>
        <v>0</v>
      </c>
      <c r="K128" s="146"/>
      <c r="L128" s="28"/>
      <c r="M128" s="147" t="s">
        <v>1</v>
      </c>
      <c r="N128" s="148" t="s">
        <v>40</v>
      </c>
      <c r="P128" s="149">
        <f t="shared" si="1"/>
        <v>0</v>
      </c>
      <c r="Q128" s="149">
        <v>0</v>
      </c>
      <c r="R128" s="149">
        <f t="shared" si="2"/>
        <v>0</v>
      </c>
      <c r="S128" s="149">
        <v>0.23</v>
      </c>
      <c r="T128" s="150">
        <f t="shared" si="3"/>
        <v>12.323399999999999</v>
      </c>
      <c r="AR128" s="151" t="s">
        <v>95</v>
      </c>
      <c r="AT128" s="151" t="s">
        <v>316</v>
      </c>
      <c r="AU128" s="151" t="s">
        <v>86</v>
      </c>
      <c r="AY128" s="13" t="s">
        <v>314</v>
      </c>
      <c r="BE128" s="152">
        <f t="shared" si="4"/>
        <v>0</v>
      </c>
      <c r="BF128" s="152">
        <f t="shared" si="5"/>
        <v>0</v>
      </c>
      <c r="BG128" s="152">
        <f t="shared" si="6"/>
        <v>0</v>
      </c>
      <c r="BH128" s="152">
        <f t="shared" si="7"/>
        <v>0</v>
      </c>
      <c r="BI128" s="152">
        <f t="shared" si="8"/>
        <v>0</v>
      </c>
      <c r="BJ128" s="13" t="s">
        <v>86</v>
      </c>
      <c r="BK128" s="152">
        <f t="shared" si="9"/>
        <v>0</v>
      </c>
      <c r="BL128" s="13" t="s">
        <v>95</v>
      </c>
      <c r="BM128" s="151" t="s">
        <v>4951</v>
      </c>
    </row>
    <row r="129" spans="2:65" s="1" customFormat="1" ht="33" customHeight="1">
      <c r="B129" s="28"/>
      <c r="C129" s="139" t="s">
        <v>90</v>
      </c>
      <c r="D129" s="139" t="s">
        <v>316</v>
      </c>
      <c r="E129" s="140" t="s">
        <v>4838</v>
      </c>
      <c r="F129" s="141" t="s">
        <v>4839</v>
      </c>
      <c r="G129" s="142" t="s">
        <v>340</v>
      </c>
      <c r="H129" s="143">
        <v>58.28</v>
      </c>
      <c r="I129" s="144"/>
      <c r="J129" s="145">
        <f t="shared" si="0"/>
        <v>0</v>
      </c>
      <c r="K129" s="146"/>
      <c r="L129" s="28"/>
      <c r="M129" s="147" t="s">
        <v>1</v>
      </c>
      <c r="N129" s="148" t="s">
        <v>40</v>
      </c>
      <c r="P129" s="149">
        <f t="shared" si="1"/>
        <v>0</v>
      </c>
      <c r="Q129" s="149">
        <v>0</v>
      </c>
      <c r="R129" s="149">
        <f t="shared" si="2"/>
        <v>0</v>
      </c>
      <c r="S129" s="149">
        <v>0.13</v>
      </c>
      <c r="T129" s="150">
        <f t="shared" si="3"/>
        <v>7.5764000000000005</v>
      </c>
      <c r="AR129" s="151" t="s">
        <v>95</v>
      </c>
      <c r="AT129" s="151" t="s">
        <v>316</v>
      </c>
      <c r="AU129" s="151" t="s">
        <v>86</v>
      </c>
      <c r="AY129" s="13" t="s">
        <v>314</v>
      </c>
      <c r="BE129" s="152">
        <f t="shared" si="4"/>
        <v>0</v>
      </c>
      <c r="BF129" s="152">
        <f t="shared" si="5"/>
        <v>0</v>
      </c>
      <c r="BG129" s="152">
        <f t="shared" si="6"/>
        <v>0</v>
      </c>
      <c r="BH129" s="152">
        <f t="shared" si="7"/>
        <v>0</v>
      </c>
      <c r="BI129" s="152">
        <f t="shared" si="8"/>
        <v>0</v>
      </c>
      <c r="BJ129" s="13" t="s">
        <v>86</v>
      </c>
      <c r="BK129" s="152">
        <f t="shared" si="9"/>
        <v>0</v>
      </c>
      <c r="BL129" s="13" t="s">
        <v>95</v>
      </c>
      <c r="BM129" s="151" t="s">
        <v>4952</v>
      </c>
    </row>
    <row r="130" spans="2:65" s="1" customFormat="1" ht="33" customHeight="1">
      <c r="B130" s="28"/>
      <c r="C130" s="139" t="s">
        <v>95</v>
      </c>
      <c r="D130" s="139" t="s">
        <v>316</v>
      </c>
      <c r="E130" s="140" t="s">
        <v>3577</v>
      </c>
      <c r="F130" s="141" t="s">
        <v>3578</v>
      </c>
      <c r="G130" s="142" t="s">
        <v>340</v>
      </c>
      <c r="H130" s="143">
        <v>58.28</v>
      </c>
      <c r="I130" s="144"/>
      <c r="J130" s="145">
        <f t="shared" si="0"/>
        <v>0</v>
      </c>
      <c r="K130" s="146"/>
      <c r="L130" s="28"/>
      <c r="M130" s="147" t="s">
        <v>1</v>
      </c>
      <c r="N130" s="148" t="s">
        <v>40</v>
      </c>
      <c r="P130" s="149">
        <f t="shared" si="1"/>
        <v>0</v>
      </c>
      <c r="Q130" s="149">
        <v>0</v>
      </c>
      <c r="R130" s="149">
        <f t="shared" si="2"/>
        <v>0</v>
      </c>
      <c r="S130" s="149">
        <v>0.22500000000000001</v>
      </c>
      <c r="T130" s="150">
        <f t="shared" si="3"/>
        <v>13.113000000000001</v>
      </c>
      <c r="AR130" s="151" t="s">
        <v>95</v>
      </c>
      <c r="AT130" s="151" t="s">
        <v>316</v>
      </c>
      <c r="AU130" s="151" t="s">
        <v>86</v>
      </c>
      <c r="AY130" s="13" t="s">
        <v>314</v>
      </c>
      <c r="BE130" s="152">
        <f t="shared" si="4"/>
        <v>0</v>
      </c>
      <c r="BF130" s="152">
        <f t="shared" si="5"/>
        <v>0</v>
      </c>
      <c r="BG130" s="152">
        <f t="shared" si="6"/>
        <v>0</v>
      </c>
      <c r="BH130" s="152">
        <f t="shared" si="7"/>
        <v>0</v>
      </c>
      <c r="BI130" s="152">
        <f t="shared" si="8"/>
        <v>0</v>
      </c>
      <c r="BJ130" s="13" t="s">
        <v>86</v>
      </c>
      <c r="BK130" s="152">
        <f t="shared" si="9"/>
        <v>0</v>
      </c>
      <c r="BL130" s="13" t="s">
        <v>95</v>
      </c>
      <c r="BM130" s="151" t="s">
        <v>4953</v>
      </c>
    </row>
    <row r="131" spans="2:65" s="1" customFormat="1" ht="21.75" customHeight="1">
      <c r="B131" s="28"/>
      <c r="C131" s="139" t="s">
        <v>330</v>
      </c>
      <c r="D131" s="139" t="s">
        <v>316</v>
      </c>
      <c r="E131" s="140" t="s">
        <v>4954</v>
      </c>
      <c r="F131" s="141" t="s">
        <v>4955</v>
      </c>
      <c r="G131" s="142" t="s">
        <v>340</v>
      </c>
      <c r="H131" s="143">
        <v>58.28</v>
      </c>
      <c r="I131" s="144"/>
      <c r="J131" s="145">
        <f t="shared" si="0"/>
        <v>0</v>
      </c>
      <c r="K131" s="146"/>
      <c r="L131" s="28"/>
      <c r="M131" s="147" t="s">
        <v>1</v>
      </c>
      <c r="N131" s="148" t="s">
        <v>40</v>
      </c>
      <c r="P131" s="149">
        <f t="shared" si="1"/>
        <v>0</v>
      </c>
      <c r="Q131" s="149">
        <v>0</v>
      </c>
      <c r="R131" s="149">
        <f t="shared" si="2"/>
        <v>0</v>
      </c>
      <c r="S131" s="149">
        <v>0</v>
      </c>
      <c r="T131" s="150">
        <f t="shared" si="3"/>
        <v>0</v>
      </c>
      <c r="AR131" s="151" t="s">
        <v>95</v>
      </c>
      <c r="AT131" s="151" t="s">
        <v>316</v>
      </c>
      <c r="AU131" s="151" t="s">
        <v>86</v>
      </c>
      <c r="AY131" s="13" t="s">
        <v>314</v>
      </c>
      <c r="BE131" s="152">
        <f t="shared" si="4"/>
        <v>0</v>
      </c>
      <c r="BF131" s="152">
        <f t="shared" si="5"/>
        <v>0</v>
      </c>
      <c r="BG131" s="152">
        <f t="shared" si="6"/>
        <v>0</v>
      </c>
      <c r="BH131" s="152">
        <f t="shared" si="7"/>
        <v>0</v>
      </c>
      <c r="BI131" s="152">
        <f t="shared" si="8"/>
        <v>0</v>
      </c>
      <c r="BJ131" s="13" t="s">
        <v>86</v>
      </c>
      <c r="BK131" s="152">
        <f t="shared" si="9"/>
        <v>0</v>
      </c>
      <c r="BL131" s="13" t="s">
        <v>95</v>
      </c>
      <c r="BM131" s="151" t="s">
        <v>4956</v>
      </c>
    </row>
    <row r="132" spans="2:65" s="1" customFormat="1" ht="16.5" customHeight="1">
      <c r="B132" s="28"/>
      <c r="C132" s="158" t="s">
        <v>337</v>
      </c>
      <c r="D132" s="158" t="s">
        <v>644</v>
      </c>
      <c r="E132" s="159" t="s">
        <v>4957</v>
      </c>
      <c r="F132" s="160" t="s">
        <v>4958</v>
      </c>
      <c r="G132" s="161" t="s">
        <v>555</v>
      </c>
      <c r="H132" s="162">
        <v>1.8009999999999999</v>
      </c>
      <c r="I132" s="163"/>
      <c r="J132" s="164">
        <f t="shared" si="0"/>
        <v>0</v>
      </c>
      <c r="K132" s="165"/>
      <c r="L132" s="166"/>
      <c r="M132" s="167" t="s">
        <v>1</v>
      </c>
      <c r="N132" s="168" t="s">
        <v>40</v>
      </c>
      <c r="P132" s="149">
        <f t="shared" si="1"/>
        <v>0</v>
      </c>
      <c r="Q132" s="149">
        <v>1E-3</v>
      </c>
      <c r="R132" s="149">
        <f t="shared" si="2"/>
        <v>1.8009999999999999E-3</v>
      </c>
      <c r="S132" s="149">
        <v>0</v>
      </c>
      <c r="T132" s="150">
        <f t="shared" si="3"/>
        <v>0</v>
      </c>
      <c r="AR132" s="151" t="s">
        <v>346</v>
      </c>
      <c r="AT132" s="151" t="s">
        <v>644</v>
      </c>
      <c r="AU132" s="151" t="s">
        <v>86</v>
      </c>
      <c r="AY132" s="13" t="s">
        <v>314</v>
      </c>
      <c r="BE132" s="152">
        <f t="shared" si="4"/>
        <v>0</v>
      </c>
      <c r="BF132" s="152">
        <f t="shared" si="5"/>
        <v>0</v>
      </c>
      <c r="BG132" s="152">
        <f t="shared" si="6"/>
        <v>0</v>
      </c>
      <c r="BH132" s="152">
        <f t="shared" si="7"/>
        <v>0</v>
      </c>
      <c r="BI132" s="152">
        <f t="shared" si="8"/>
        <v>0</v>
      </c>
      <c r="BJ132" s="13" t="s">
        <v>86</v>
      </c>
      <c r="BK132" s="152">
        <f t="shared" si="9"/>
        <v>0</v>
      </c>
      <c r="BL132" s="13" t="s">
        <v>95</v>
      </c>
      <c r="BM132" s="151" t="s">
        <v>4959</v>
      </c>
    </row>
    <row r="133" spans="2:65" s="1" customFormat="1" ht="24.2" customHeight="1">
      <c r="B133" s="28"/>
      <c r="C133" s="139" t="s">
        <v>342</v>
      </c>
      <c r="D133" s="139" t="s">
        <v>316</v>
      </c>
      <c r="E133" s="140" t="s">
        <v>4960</v>
      </c>
      <c r="F133" s="141" t="s">
        <v>4961</v>
      </c>
      <c r="G133" s="142" t="s">
        <v>340</v>
      </c>
      <c r="H133" s="143">
        <v>58.28</v>
      </c>
      <c r="I133" s="144"/>
      <c r="J133" s="145">
        <f t="shared" si="0"/>
        <v>0</v>
      </c>
      <c r="K133" s="146"/>
      <c r="L133" s="28"/>
      <c r="M133" s="147" t="s">
        <v>1</v>
      </c>
      <c r="N133" s="148" t="s">
        <v>40</v>
      </c>
      <c r="P133" s="149">
        <f t="shared" si="1"/>
        <v>0</v>
      </c>
      <c r="Q133" s="149">
        <v>0</v>
      </c>
      <c r="R133" s="149">
        <f t="shared" si="2"/>
        <v>0</v>
      </c>
      <c r="S133" s="149">
        <v>0</v>
      </c>
      <c r="T133" s="150">
        <f t="shared" si="3"/>
        <v>0</v>
      </c>
      <c r="AR133" s="151" t="s">
        <v>95</v>
      </c>
      <c r="AT133" s="151" t="s">
        <v>316</v>
      </c>
      <c r="AU133" s="151" t="s">
        <v>86</v>
      </c>
      <c r="AY133" s="13" t="s">
        <v>314</v>
      </c>
      <c r="BE133" s="152">
        <f t="shared" si="4"/>
        <v>0</v>
      </c>
      <c r="BF133" s="152">
        <f t="shared" si="5"/>
        <v>0</v>
      </c>
      <c r="BG133" s="152">
        <f t="shared" si="6"/>
        <v>0</v>
      </c>
      <c r="BH133" s="152">
        <f t="shared" si="7"/>
        <v>0</v>
      </c>
      <c r="BI133" s="152">
        <f t="shared" si="8"/>
        <v>0</v>
      </c>
      <c r="BJ133" s="13" t="s">
        <v>86</v>
      </c>
      <c r="BK133" s="152">
        <f t="shared" si="9"/>
        <v>0</v>
      </c>
      <c r="BL133" s="13" t="s">
        <v>95</v>
      </c>
      <c r="BM133" s="151" t="s">
        <v>4962</v>
      </c>
    </row>
    <row r="134" spans="2:65" s="1" customFormat="1" ht="16.5" customHeight="1">
      <c r="B134" s="28"/>
      <c r="C134" s="158" t="s">
        <v>346</v>
      </c>
      <c r="D134" s="158" t="s">
        <v>644</v>
      </c>
      <c r="E134" s="159" t="s">
        <v>4963</v>
      </c>
      <c r="F134" s="160" t="s">
        <v>4964</v>
      </c>
      <c r="G134" s="161" t="s">
        <v>333</v>
      </c>
      <c r="H134" s="162">
        <v>27.536999999999999</v>
      </c>
      <c r="I134" s="163"/>
      <c r="J134" s="164">
        <f t="shared" si="0"/>
        <v>0</v>
      </c>
      <c r="K134" s="165"/>
      <c r="L134" s="166"/>
      <c r="M134" s="167" t="s">
        <v>1</v>
      </c>
      <c r="N134" s="168" t="s">
        <v>40</v>
      </c>
      <c r="P134" s="149">
        <f t="shared" si="1"/>
        <v>0</v>
      </c>
      <c r="Q134" s="149">
        <v>1</v>
      </c>
      <c r="R134" s="149">
        <f t="shared" si="2"/>
        <v>27.536999999999999</v>
      </c>
      <c r="S134" s="149">
        <v>0</v>
      </c>
      <c r="T134" s="150">
        <f t="shared" si="3"/>
        <v>0</v>
      </c>
      <c r="AR134" s="151" t="s">
        <v>346</v>
      </c>
      <c r="AT134" s="151" t="s">
        <v>644</v>
      </c>
      <c r="AU134" s="151" t="s">
        <v>86</v>
      </c>
      <c r="AY134" s="13" t="s">
        <v>314</v>
      </c>
      <c r="BE134" s="152">
        <f t="shared" si="4"/>
        <v>0</v>
      </c>
      <c r="BF134" s="152">
        <f t="shared" si="5"/>
        <v>0</v>
      </c>
      <c r="BG134" s="152">
        <f t="shared" si="6"/>
        <v>0</v>
      </c>
      <c r="BH134" s="152">
        <f t="shared" si="7"/>
        <v>0</v>
      </c>
      <c r="BI134" s="152">
        <f t="shared" si="8"/>
        <v>0</v>
      </c>
      <c r="BJ134" s="13" t="s">
        <v>86</v>
      </c>
      <c r="BK134" s="152">
        <f t="shared" si="9"/>
        <v>0</v>
      </c>
      <c r="BL134" s="13" t="s">
        <v>95</v>
      </c>
      <c r="BM134" s="151" t="s">
        <v>4965</v>
      </c>
    </row>
    <row r="135" spans="2:65" s="11" customFormat="1" ht="22.9" customHeight="1">
      <c r="B135" s="127"/>
      <c r="D135" s="128" t="s">
        <v>73</v>
      </c>
      <c r="E135" s="137" t="s">
        <v>335</v>
      </c>
      <c r="F135" s="137" t="s">
        <v>336</v>
      </c>
      <c r="I135" s="130"/>
      <c r="J135" s="138">
        <f>BK135</f>
        <v>0</v>
      </c>
      <c r="L135" s="127"/>
      <c r="M135" s="132"/>
      <c r="P135" s="133">
        <f>SUM(P136:P141)</f>
        <v>0</v>
      </c>
      <c r="R135" s="133">
        <f>SUM(R136:R141)</f>
        <v>0</v>
      </c>
      <c r="T135" s="134">
        <f>SUM(T136:T141)</f>
        <v>0</v>
      </c>
      <c r="AR135" s="128" t="s">
        <v>81</v>
      </c>
      <c r="AT135" s="135" t="s">
        <v>73</v>
      </c>
      <c r="AU135" s="135" t="s">
        <v>81</v>
      </c>
      <c r="AY135" s="128" t="s">
        <v>314</v>
      </c>
      <c r="BK135" s="136">
        <f>SUM(BK136:BK141)</f>
        <v>0</v>
      </c>
    </row>
    <row r="136" spans="2:65" s="1" customFormat="1" ht="21.75" customHeight="1">
      <c r="B136" s="28"/>
      <c r="C136" s="139" t="s">
        <v>335</v>
      </c>
      <c r="D136" s="139" t="s">
        <v>316</v>
      </c>
      <c r="E136" s="140" t="s">
        <v>479</v>
      </c>
      <c r="F136" s="141" t="s">
        <v>480</v>
      </c>
      <c r="G136" s="142" t="s">
        <v>333</v>
      </c>
      <c r="H136" s="143">
        <v>38.723999999999997</v>
      </c>
      <c r="I136" s="144"/>
      <c r="J136" s="145">
        <f t="shared" ref="J136:J141" si="10">ROUND(I136*H136,2)</f>
        <v>0</v>
      </c>
      <c r="K136" s="146"/>
      <c r="L136" s="28"/>
      <c r="M136" s="147" t="s">
        <v>1</v>
      </c>
      <c r="N136" s="148" t="s">
        <v>40</v>
      </c>
      <c r="P136" s="149">
        <f t="shared" ref="P136:P141" si="11">O136*H136</f>
        <v>0</v>
      </c>
      <c r="Q136" s="149">
        <v>0</v>
      </c>
      <c r="R136" s="149">
        <f t="shared" ref="R136:R141" si="12">Q136*H136</f>
        <v>0</v>
      </c>
      <c r="S136" s="149">
        <v>0</v>
      </c>
      <c r="T136" s="150">
        <f t="shared" ref="T136:T141" si="13">S136*H136</f>
        <v>0</v>
      </c>
      <c r="AR136" s="151" t="s">
        <v>95</v>
      </c>
      <c r="AT136" s="151" t="s">
        <v>316</v>
      </c>
      <c r="AU136" s="151" t="s">
        <v>86</v>
      </c>
      <c r="AY136" s="13" t="s">
        <v>314</v>
      </c>
      <c r="BE136" s="152">
        <f t="shared" ref="BE136:BE141" si="14">IF(N136="základná",J136,0)</f>
        <v>0</v>
      </c>
      <c r="BF136" s="152">
        <f t="shared" ref="BF136:BF141" si="15">IF(N136="znížená",J136,0)</f>
        <v>0</v>
      </c>
      <c r="BG136" s="152">
        <f t="shared" ref="BG136:BG141" si="16">IF(N136="zákl. prenesená",J136,0)</f>
        <v>0</v>
      </c>
      <c r="BH136" s="152">
        <f t="shared" ref="BH136:BH141" si="17">IF(N136="zníž. prenesená",J136,0)</f>
        <v>0</v>
      </c>
      <c r="BI136" s="152">
        <f t="shared" ref="BI136:BI141" si="18">IF(N136="nulová",J136,0)</f>
        <v>0</v>
      </c>
      <c r="BJ136" s="13" t="s">
        <v>86</v>
      </c>
      <c r="BK136" s="152">
        <f t="shared" ref="BK136:BK141" si="19">ROUND(I136*H136,2)</f>
        <v>0</v>
      </c>
      <c r="BL136" s="13" t="s">
        <v>95</v>
      </c>
      <c r="BM136" s="151" t="s">
        <v>4966</v>
      </c>
    </row>
    <row r="137" spans="2:65" s="1" customFormat="1" ht="24.2" customHeight="1">
      <c r="B137" s="28"/>
      <c r="C137" s="139" t="s">
        <v>353</v>
      </c>
      <c r="D137" s="139" t="s">
        <v>316</v>
      </c>
      <c r="E137" s="140" t="s">
        <v>483</v>
      </c>
      <c r="F137" s="141" t="s">
        <v>484</v>
      </c>
      <c r="G137" s="142" t="s">
        <v>333</v>
      </c>
      <c r="H137" s="143">
        <v>65.819999999999993</v>
      </c>
      <c r="I137" s="144"/>
      <c r="J137" s="145">
        <f t="shared" si="10"/>
        <v>0</v>
      </c>
      <c r="K137" s="146"/>
      <c r="L137" s="28"/>
      <c r="M137" s="147" t="s">
        <v>1</v>
      </c>
      <c r="N137" s="148" t="s">
        <v>40</v>
      </c>
      <c r="P137" s="149">
        <f t="shared" si="11"/>
        <v>0</v>
      </c>
      <c r="Q137" s="149">
        <v>0</v>
      </c>
      <c r="R137" s="149">
        <f t="shared" si="12"/>
        <v>0</v>
      </c>
      <c r="S137" s="149">
        <v>0</v>
      </c>
      <c r="T137" s="150">
        <f t="shared" si="13"/>
        <v>0</v>
      </c>
      <c r="AR137" s="151" t="s">
        <v>95</v>
      </c>
      <c r="AT137" s="151" t="s">
        <v>316</v>
      </c>
      <c r="AU137" s="151" t="s">
        <v>86</v>
      </c>
      <c r="AY137" s="13" t="s">
        <v>314</v>
      </c>
      <c r="BE137" s="152">
        <f t="shared" si="14"/>
        <v>0</v>
      </c>
      <c r="BF137" s="152">
        <f t="shared" si="15"/>
        <v>0</v>
      </c>
      <c r="BG137" s="152">
        <f t="shared" si="16"/>
        <v>0</v>
      </c>
      <c r="BH137" s="152">
        <f t="shared" si="17"/>
        <v>0</v>
      </c>
      <c r="BI137" s="152">
        <f t="shared" si="18"/>
        <v>0</v>
      </c>
      <c r="BJ137" s="13" t="s">
        <v>86</v>
      </c>
      <c r="BK137" s="152">
        <f t="shared" si="19"/>
        <v>0</v>
      </c>
      <c r="BL137" s="13" t="s">
        <v>95</v>
      </c>
      <c r="BM137" s="151" t="s">
        <v>4967</v>
      </c>
    </row>
    <row r="138" spans="2:65" s="1" customFormat="1" ht="24.2" customHeight="1">
      <c r="B138" s="28"/>
      <c r="C138" s="139" t="s">
        <v>357</v>
      </c>
      <c r="D138" s="139" t="s">
        <v>316</v>
      </c>
      <c r="E138" s="140" t="s">
        <v>487</v>
      </c>
      <c r="F138" s="141" t="s">
        <v>488</v>
      </c>
      <c r="G138" s="142" t="s">
        <v>333</v>
      </c>
      <c r="H138" s="143">
        <v>38.723999999999997</v>
      </c>
      <c r="I138" s="144"/>
      <c r="J138" s="145">
        <f t="shared" si="10"/>
        <v>0</v>
      </c>
      <c r="K138" s="146"/>
      <c r="L138" s="28"/>
      <c r="M138" s="147" t="s">
        <v>1</v>
      </c>
      <c r="N138" s="148" t="s">
        <v>40</v>
      </c>
      <c r="P138" s="149">
        <f t="shared" si="11"/>
        <v>0</v>
      </c>
      <c r="Q138" s="149">
        <v>0</v>
      </c>
      <c r="R138" s="149">
        <f t="shared" si="12"/>
        <v>0</v>
      </c>
      <c r="S138" s="149">
        <v>0</v>
      </c>
      <c r="T138" s="150">
        <f t="shared" si="13"/>
        <v>0</v>
      </c>
      <c r="AR138" s="151" t="s">
        <v>95</v>
      </c>
      <c r="AT138" s="151" t="s">
        <v>316</v>
      </c>
      <c r="AU138" s="151" t="s">
        <v>86</v>
      </c>
      <c r="AY138" s="13" t="s">
        <v>314</v>
      </c>
      <c r="BE138" s="152">
        <f t="shared" si="14"/>
        <v>0</v>
      </c>
      <c r="BF138" s="152">
        <f t="shared" si="15"/>
        <v>0</v>
      </c>
      <c r="BG138" s="152">
        <f t="shared" si="16"/>
        <v>0</v>
      </c>
      <c r="BH138" s="152">
        <f t="shared" si="17"/>
        <v>0</v>
      </c>
      <c r="BI138" s="152">
        <f t="shared" si="18"/>
        <v>0</v>
      </c>
      <c r="BJ138" s="13" t="s">
        <v>86</v>
      </c>
      <c r="BK138" s="152">
        <f t="shared" si="19"/>
        <v>0</v>
      </c>
      <c r="BL138" s="13" t="s">
        <v>95</v>
      </c>
      <c r="BM138" s="151" t="s">
        <v>4968</v>
      </c>
    </row>
    <row r="139" spans="2:65" s="1" customFormat="1" ht="24.2" customHeight="1">
      <c r="B139" s="28"/>
      <c r="C139" s="139" t="s">
        <v>361</v>
      </c>
      <c r="D139" s="139" t="s">
        <v>316</v>
      </c>
      <c r="E139" s="140" t="s">
        <v>491</v>
      </c>
      <c r="F139" s="141" t="s">
        <v>492</v>
      </c>
      <c r="G139" s="142" t="s">
        <v>333</v>
      </c>
      <c r="H139" s="143">
        <v>38.723999999999997</v>
      </c>
      <c r="I139" s="144"/>
      <c r="J139" s="145">
        <f t="shared" si="10"/>
        <v>0</v>
      </c>
      <c r="K139" s="146"/>
      <c r="L139" s="28"/>
      <c r="M139" s="147" t="s">
        <v>1</v>
      </c>
      <c r="N139" s="148" t="s">
        <v>40</v>
      </c>
      <c r="P139" s="149">
        <f t="shared" si="11"/>
        <v>0</v>
      </c>
      <c r="Q139" s="149">
        <v>0</v>
      </c>
      <c r="R139" s="149">
        <f t="shared" si="12"/>
        <v>0</v>
      </c>
      <c r="S139" s="149">
        <v>0</v>
      </c>
      <c r="T139" s="150">
        <f t="shared" si="13"/>
        <v>0</v>
      </c>
      <c r="AR139" s="151" t="s">
        <v>95</v>
      </c>
      <c r="AT139" s="151" t="s">
        <v>316</v>
      </c>
      <c r="AU139" s="151" t="s">
        <v>86</v>
      </c>
      <c r="AY139" s="13" t="s">
        <v>314</v>
      </c>
      <c r="BE139" s="152">
        <f t="shared" si="14"/>
        <v>0</v>
      </c>
      <c r="BF139" s="152">
        <f t="shared" si="15"/>
        <v>0</v>
      </c>
      <c r="BG139" s="152">
        <f t="shared" si="16"/>
        <v>0</v>
      </c>
      <c r="BH139" s="152">
        <f t="shared" si="17"/>
        <v>0</v>
      </c>
      <c r="BI139" s="152">
        <f t="shared" si="18"/>
        <v>0</v>
      </c>
      <c r="BJ139" s="13" t="s">
        <v>86</v>
      </c>
      <c r="BK139" s="152">
        <f t="shared" si="19"/>
        <v>0</v>
      </c>
      <c r="BL139" s="13" t="s">
        <v>95</v>
      </c>
      <c r="BM139" s="151" t="s">
        <v>4969</v>
      </c>
    </row>
    <row r="140" spans="2:65" s="1" customFormat="1" ht="24.2" customHeight="1">
      <c r="B140" s="28"/>
      <c r="C140" s="139" t="s">
        <v>365</v>
      </c>
      <c r="D140" s="139" t="s">
        <v>316</v>
      </c>
      <c r="E140" s="140" t="s">
        <v>495</v>
      </c>
      <c r="F140" s="141" t="s">
        <v>496</v>
      </c>
      <c r="G140" s="142" t="s">
        <v>333</v>
      </c>
      <c r="H140" s="143">
        <v>33.012999999999998</v>
      </c>
      <c r="I140" s="144"/>
      <c r="J140" s="145">
        <f t="shared" si="10"/>
        <v>0</v>
      </c>
      <c r="K140" s="146"/>
      <c r="L140" s="28"/>
      <c r="M140" s="147" t="s">
        <v>1</v>
      </c>
      <c r="N140" s="148" t="s">
        <v>40</v>
      </c>
      <c r="P140" s="149">
        <f t="shared" si="11"/>
        <v>0</v>
      </c>
      <c r="Q140" s="149">
        <v>0</v>
      </c>
      <c r="R140" s="149">
        <f t="shared" si="12"/>
        <v>0</v>
      </c>
      <c r="S140" s="149">
        <v>0</v>
      </c>
      <c r="T140" s="150">
        <f t="shared" si="13"/>
        <v>0</v>
      </c>
      <c r="AR140" s="151" t="s">
        <v>95</v>
      </c>
      <c r="AT140" s="151" t="s">
        <v>316</v>
      </c>
      <c r="AU140" s="151" t="s">
        <v>86</v>
      </c>
      <c r="AY140" s="13" t="s">
        <v>314</v>
      </c>
      <c r="BE140" s="152">
        <f t="shared" si="14"/>
        <v>0</v>
      </c>
      <c r="BF140" s="152">
        <f t="shared" si="15"/>
        <v>0</v>
      </c>
      <c r="BG140" s="152">
        <f t="shared" si="16"/>
        <v>0</v>
      </c>
      <c r="BH140" s="152">
        <f t="shared" si="17"/>
        <v>0</v>
      </c>
      <c r="BI140" s="152">
        <f t="shared" si="18"/>
        <v>0</v>
      </c>
      <c r="BJ140" s="13" t="s">
        <v>86</v>
      </c>
      <c r="BK140" s="152">
        <f t="shared" si="19"/>
        <v>0</v>
      </c>
      <c r="BL140" s="13" t="s">
        <v>95</v>
      </c>
      <c r="BM140" s="151" t="s">
        <v>4970</v>
      </c>
    </row>
    <row r="141" spans="2:65" s="1" customFormat="1" ht="24.2" customHeight="1">
      <c r="B141" s="28"/>
      <c r="C141" s="139" t="s">
        <v>369</v>
      </c>
      <c r="D141" s="139" t="s">
        <v>316</v>
      </c>
      <c r="E141" s="140" t="s">
        <v>3074</v>
      </c>
      <c r="F141" s="141" t="s">
        <v>3075</v>
      </c>
      <c r="G141" s="142" t="s">
        <v>333</v>
      </c>
      <c r="H141" s="143">
        <v>5.7110000000000003</v>
      </c>
      <c r="I141" s="144"/>
      <c r="J141" s="145">
        <f t="shared" si="10"/>
        <v>0</v>
      </c>
      <c r="K141" s="146"/>
      <c r="L141" s="28"/>
      <c r="M141" s="147" t="s">
        <v>1</v>
      </c>
      <c r="N141" s="148" t="s">
        <v>40</v>
      </c>
      <c r="P141" s="149">
        <f t="shared" si="11"/>
        <v>0</v>
      </c>
      <c r="Q141" s="149">
        <v>0</v>
      </c>
      <c r="R141" s="149">
        <f t="shared" si="12"/>
        <v>0</v>
      </c>
      <c r="S141" s="149">
        <v>0</v>
      </c>
      <c r="T141" s="150">
        <f t="shared" si="13"/>
        <v>0</v>
      </c>
      <c r="AR141" s="151" t="s">
        <v>95</v>
      </c>
      <c r="AT141" s="151" t="s">
        <v>316</v>
      </c>
      <c r="AU141" s="151" t="s">
        <v>86</v>
      </c>
      <c r="AY141" s="13" t="s">
        <v>314</v>
      </c>
      <c r="BE141" s="152">
        <f t="shared" si="14"/>
        <v>0</v>
      </c>
      <c r="BF141" s="152">
        <f t="shared" si="15"/>
        <v>0</v>
      </c>
      <c r="BG141" s="152">
        <f t="shared" si="16"/>
        <v>0</v>
      </c>
      <c r="BH141" s="152">
        <f t="shared" si="17"/>
        <v>0</v>
      </c>
      <c r="BI141" s="152">
        <f t="shared" si="18"/>
        <v>0</v>
      </c>
      <c r="BJ141" s="13" t="s">
        <v>86</v>
      </c>
      <c r="BK141" s="152">
        <f t="shared" si="19"/>
        <v>0</v>
      </c>
      <c r="BL141" s="13" t="s">
        <v>95</v>
      </c>
      <c r="BM141" s="151" t="s">
        <v>4971</v>
      </c>
    </row>
    <row r="142" spans="2:65" s="11" customFormat="1" ht="22.9" customHeight="1">
      <c r="B142" s="127"/>
      <c r="D142" s="128" t="s">
        <v>73</v>
      </c>
      <c r="E142" s="137" t="s">
        <v>502</v>
      </c>
      <c r="F142" s="137" t="s">
        <v>503</v>
      </c>
      <c r="I142" s="130"/>
      <c r="J142" s="138">
        <f>BK142</f>
        <v>0</v>
      </c>
      <c r="L142" s="127"/>
      <c r="M142" s="132"/>
      <c r="P142" s="133">
        <f>SUM(P143:P144)</f>
        <v>0</v>
      </c>
      <c r="R142" s="133">
        <f>SUM(R143:R144)</f>
        <v>0</v>
      </c>
      <c r="T142" s="134">
        <f>SUM(T143:T144)</f>
        <v>0</v>
      </c>
      <c r="AR142" s="128" t="s">
        <v>81</v>
      </c>
      <c r="AT142" s="135" t="s">
        <v>73</v>
      </c>
      <c r="AU142" s="135" t="s">
        <v>81</v>
      </c>
      <c r="AY142" s="128" t="s">
        <v>314</v>
      </c>
      <c r="BK142" s="136">
        <f>SUM(BK143:BK144)</f>
        <v>0</v>
      </c>
    </row>
    <row r="143" spans="2:65" s="1" customFormat="1" ht="33" customHeight="1">
      <c r="B143" s="28"/>
      <c r="C143" s="139" t="s">
        <v>373</v>
      </c>
      <c r="D143" s="139" t="s">
        <v>316</v>
      </c>
      <c r="E143" s="140" t="s">
        <v>4870</v>
      </c>
      <c r="F143" s="141" t="s">
        <v>4871</v>
      </c>
      <c r="G143" s="142" t="s">
        <v>333</v>
      </c>
      <c r="H143" s="143">
        <v>27.539000000000001</v>
      </c>
      <c r="I143" s="144"/>
      <c r="J143" s="145">
        <f>ROUND(I143*H143,2)</f>
        <v>0</v>
      </c>
      <c r="K143" s="146"/>
      <c r="L143" s="28"/>
      <c r="M143" s="147" t="s">
        <v>1</v>
      </c>
      <c r="N143" s="148" t="s">
        <v>40</v>
      </c>
      <c r="P143" s="149">
        <f>O143*H143</f>
        <v>0</v>
      </c>
      <c r="Q143" s="149">
        <v>0</v>
      </c>
      <c r="R143" s="149">
        <f>Q143*H143</f>
        <v>0</v>
      </c>
      <c r="S143" s="149">
        <v>0</v>
      </c>
      <c r="T143" s="150">
        <f>S143*H143</f>
        <v>0</v>
      </c>
      <c r="AR143" s="151" t="s">
        <v>95</v>
      </c>
      <c r="AT143" s="151" t="s">
        <v>316</v>
      </c>
      <c r="AU143" s="151" t="s">
        <v>86</v>
      </c>
      <c r="AY143" s="13" t="s">
        <v>314</v>
      </c>
      <c r="BE143" s="152">
        <f>IF(N143="základná",J143,0)</f>
        <v>0</v>
      </c>
      <c r="BF143" s="152">
        <f>IF(N143="znížená",J143,0)</f>
        <v>0</v>
      </c>
      <c r="BG143" s="152">
        <f>IF(N143="zákl. prenesená",J143,0)</f>
        <v>0</v>
      </c>
      <c r="BH143" s="152">
        <f>IF(N143="zníž. prenesená",J143,0)</f>
        <v>0</v>
      </c>
      <c r="BI143" s="152">
        <f>IF(N143="nulová",J143,0)</f>
        <v>0</v>
      </c>
      <c r="BJ143" s="13" t="s">
        <v>86</v>
      </c>
      <c r="BK143" s="152">
        <f>ROUND(I143*H143,2)</f>
        <v>0</v>
      </c>
      <c r="BL143" s="13" t="s">
        <v>95</v>
      </c>
      <c r="BM143" s="151" t="s">
        <v>4972</v>
      </c>
    </row>
    <row r="144" spans="2:65" s="1" customFormat="1" ht="33" customHeight="1">
      <c r="B144" s="28"/>
      <c r="C144" s="139" t="s">
        <v>378</v>
      </c>
      <c r="D144" s="139" t="s">
        <v>316</v>
      </c>
      <c r="E144" s="140" t="s">
        <v>4973</v>
      </c>
      <c r="F144" s="141" t="s">
        <v>4974</v>
      </c>
      <c r="G144" s="142" t="s">
        <v>333</v>
      </c>
      <c r="H144" s="143">
        <v>27.539000000000001</v>
      </c>
      <c r="I144" s="144"/>
      <c r="J144" s="145">
        <f>ROUND(I144*H144,2)</f>
        <v>0</v>
      </c>
      <c r="K144" s="146"/>
      <c r="L144" s="28"/>
      <c r="M144" s="153" t="s">
        <v>1</v>
      </c>
      <c r="N144" s="154" t="s">
        <v>40</v>
      </c>
      <c r="O144" s="155"/>
      <c r="P144" s="156">
        <f>O144*H144</f>
        <v>0</v>
      </c>
      <c r="Q144" s="156">
        <v>0</v>
      </c>
      <c r="R144" s="156">
        <f>Q144*H144</f>
        <v>0</v>
      </c>
      <c r="S144" s="156">
        <v>0</v>
      </c>
      <c r="T144" s="157">
        <f>S144*H144</f>
        <v>0</v>
      </c>
      <c r="AR144" s="151" t="s">
        <v>95</v>
      </c>
      <c r="AT144" s="151" t="s">
        <v>316</v>
      </c>
      <c r="AU144" s="151" t="s">
        <v>86</v>
      </c>
      <c r="AY144" s="13" t="s">
        <v>314</v>
      </c>
      <c r="BE144" s="152">
        <f>IF(N144="základná",J144,0)</f>
        <v>0</v>
      </c>
      <c r="BF144" s="152">
        <f>IF(N144="znížená",J144,0)</f>
        <v>0</v>
      </c>
      <c r="BG144" s="152">
        <f>IF(N144="zákl. prenesená",J144,0)</f>
        <v>0</v>
      </c>
      <c r="BH144" s="152">
        <f>IF(N144="zníž. prenesená",J144,0)</f>
        <v>0</v>
      </c>
      <c r="BI144" s="152">
        <f>IF(N144="nulová",J144,0)</f>
        <v>0</v>
      </c>
      <c r="BJ144" s="13" t="s">
        <v>86</v>
      </c>
      <c r="BK144" s="152">
        <f>ROUND(I144*H144,2)</f>
        <v>0</v>
      </c>
      <c r="BL144" s="13" t="s">
        <v>95</v>
      </c>
      <c r="BM144" s="151" t="s">
        <v>4975</v>
      </c>
    </row>
    <row r="145" spans="2:12" s="1" customFormat="1" ht="6.95" customHeight="1">
      <c r="B145" s="43"/>
      <c r="C145" s="44"/>
      <c r="D145" s="44"/>
      <c r="E145" s="44"/>
      <c r="F145" s="44"/>
      <c r="G145" s="44"/>
      <c r="H145" s="44"/>
      <c r="I145" s="44"/>
      <c r="J145" s="44"/>
      <c r="K145" s="44"/>
      <c r="L145" s="28"/>
    </row>
  </sheetData>
  <sheetProtection algorithmName="SHA-512" hashValue="PCG5pWwZy8Pu+da71E8e8QcRMJAQFHp444GzKxwtuo81KI/BnG2KpIKVB1WRBtP1MMb475qCn2B57T9TwFkB7Q==" saltValue="zysHzPIas7tLJ9n92TH/rHF80uHUcLUx9CjP+2lclnZA7PEnuk42gFDs6qsZwS96Q6BbjO8HOskDlcO4unb7oA==" spinCount="100000" sheet="1" objects="1" scenarios="1" formatColumns="0" formatRows="0" autoFilter="0"/>
  <autoFilter ref="C123:K144" xr:uid="{00000000-0009-0000-0000-00003B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B2:BM126"/>
  <sheetViews>
    <sheetView showGridLines="0" workbookViewId="0">
      <selection activeCell="I125" sqref="I125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272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301" t="s">
        <v>4976</v>
      </c>
      <c r="F9" s="303"/>
      <c r="G9" s="303"/>
      <c r="H9" s="303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89" t="s">
        <v>4977</v>
      </c>
      <c r="F11" s="303"/>
      <c r="G11" s="303"/>
      <c r="H11" s="303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304" t="str">
        <f>'Rekapitulácia stavby'!E14</f>
        <v>Vyplň údaj</v>
      </c>
      <c r="F20" s="277"/>
      <c r="G20" s="277"/>
      <c r="H20" s="27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281" t="s">
        <v>1</v>
      </c>
      <c r="F29" s="281"/>
      <c r="G29" s="281"/>
      <c r="H29" s="281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ROUND(J122,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ROUND((SUM(BE122:BE125)),  2)</f>
        <v>0</v>
      </c>
      <c r="G35" s="96"/>
      <c r="H35" s="96"/>
      <c r="I35" s="97">
        <v>0.2</v>
      </c>
      <c r="J35" s="95">
        <f>ROUND(((SUM(BE122:BE125))*I35),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ROUND((SUM(BF122:BF125)),  2)</f>
        <v>0</v>
      </c>
      <c r="G36" s="96"/>
      <c r="H36" s="96"/>
      <c r="I36" s="97">
        <v>0.2</v>
      </c>
      <c r="J36" s="95">
        <f>ROUND(((SUM(BF122:BF125))*I36),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ROUND((SUM(BG122:BG125)),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ROUND((SUM(BH122:BH125)),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ROUND((SUM(BI122:BI125)),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301" t="s">
        <v>4976</v>
      </c>
      <c r="F87" s="303"/>
      <c r="G87" s="303"/>
      <c r="H87" s="303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89" t="str">
        <f>E11</f>
        <v xml:space="preserve">PS_301 - Elektronický zabezpečovací systém </v>
      </c>
      <c r="F89" s="303"/>
      <c r="G89" s="303"/>
      <c r="H89" s="303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J122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1462</v>
      </c>
      <c r="E99" s="112"/>
      <c r="F99" s="112"/>
      <c r="G99" s="112"/>
      <c r="H99" s="112"/>
      <c r="I99" s="112"/>
      <c r="J99" s="113">
        <f>J123</f>
        <v>0</v>
      </c>
      <c r="L99" s="110"/>
    </row>
    <row r="100" spans="2:47" s="9" customFormat="1" ht="19.899999999999999" hidden="1" customHeight="1">
      <c r="B100" s="114"/>
      <c r="D100" s="115" t="s">
        <v>1463</v>
      </c>
      <c r="E100" s="116"/>
      <c r="F100" s="116"/>
      <c r="G100" s="116"/>
      <c r="H100" s="116"/>
      <c r="I100" s="116"/>
      <c r="J100" s="117">
        <f>J124</f>
        <v>0</v>
      </c>
      <c r="L100" s="114"/>
    </row>
    <row r="101" spans="2:47" s="1" customFormat="1" ht="21.75" hidden="1" customHeight="1">
      <c r="B101" s="28"/>
      <c r="L101" s="28"/>
    </row>
    <row r="102" spans="2:47" s="1" customFormat="1" ht="6.95" hidden="1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3" spans="2:47" hidden="1"/>
    <row r="104" spans="2:47" hidden="1"/>
    <row r="105" spans="2:47" hidden="1"/>
    <row r="106" spans="2:47" s="1" customFormat="1" ht="6.95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47" s="1" customFormat="1" ht="24.95" customHeight="1">
      <c r="B107" s="28"/>
      <c r="C107" s="17" t="s">
        <v>300</v>
      </c>
      <c r="L107" s="28"/>
    </row>
    <row r="108" spans="2:47" s="1" customFormat="1" ht="6.95" customHeight="1">
      <c r="B108" s="28"/>
      <c r="L108" s="28"/>
    </row>
    <row r="109" spans="2:47" s="1" customFormat="1" ht="12" customHeight="1">
      <c r="B109" s="28"/>
      <c r="C109" s="23" t="s">
        <v>15</v>
      </c>
      <c r="L109" s="28"/>
    </row>
    <row r="110" spans="2:47" s="1" customFormat="1" ht="16.5" customHeight="1">
      <c r="B110" s="28"/>
      <c r="E110" s="301" t="str">
        <f>E7</f>
        <v>Rozšírenie kapacít MŠ Oštepová 1, Košice</v>
      </c>
      <c r="F110" s="302"/>
      <c r="G110" s="302"/>
      <c r="H110" s="302"/>
      <c r="L110" s="28"/>
    </row>
    <row r="111" spans="2:47" ht="12" customHeight="1">
      <c r="B111" s="16"/>
      <c r="C111" s="23" t="s">
        <v>277</v>
      </c>
      <c r="L111" s="16"/>
    </row>
    <row r="112" spans="2:47" s="1" customFormat="1" ht="16.5" customHeight="1">
      <c r="B112" s="28"/>
      <c r="E112" s="301" t="s">
        <v>4976</v>
      </c>
      <c r="F112" s="303"/>
      <c r="G112" s="303"/>
      <c r="H112" s="303"/>
      <c r="L112" s="28"/>
    </row>
    <row r="113" spans="2:65" s="1" customFormat="1" ht="12" customHeight="1">
      <c r="B113" s="28"/>
      <c r="C113" s="23" t="s">
        <v>279</v>
      </c>
      <c r="L113" s="28"/>
    </row>
    <row r="114" spans="2:65" s="1" customFormat="1" ht="16.5" customHeight="1">
      <c r="B114" s="28"/>
      <c r="E114" s="289" t="str">
        <f>E11</f>
        <v xml:space="preserve">PS_301 - Elektronický zabezpečovací systém </v>
      </c>
      <c r="F114" s="303"/>
      <c r="G114" s="303"/>
      <c r="H114" s="303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F14</f>
        <v>Oštepová 1, Košice</v>
      </c>
      <c r="I116" s="23" t="s">
        <v>21</v>
      </c>
      <c r="J116" s="51" t="str">
        <f>IF(J14="","",J14)</f>
        <v>15. 6. 2022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E17</f>
        <v>Mesto Košice</v>
      </c>
      <c r="I118" s="23" t="s">
        <v>29</v>
      </c>
      <c r="J118" s="26" t="str">
        <f>E23</f>
        <v xml:space="preserve"> </v>
      </c>
      <c r="L118" s="28"/>
    </row>
    <row r="119" spans="2:65" s="1" customFormat="1" ht="15.2" customHeight="1">
      <c r="B119" s="28"/>
      <c r="C119" s="23" t="s">
        <v>27</v>
      </c>
      <c r="F119" s="21" t="str">
        <f>IF(E20="","",E20)</f>
        <v>Vyplň údaj</v>
      </c>
      <c r="I119" s="23" t="s">
        <v>32</v>
      </c>
      <c r="J119" s="26" t="str">
        <f>E26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8"/>
      <c r="C121" s="119" t="s">
        <v>301</v>
      </c>
      <c r="D121" s="120" t="s">
        <v>59</v>
      </c>
      <c r="E121" s="120" t="s">
        <v>55</v>
      </c>
      <c r="F121" s="120" t="s">
        <v>56</v>
      </c>
      <c r="G121" s="120" t="s">
        <v>302</v>
      </c>
      <c r="H121" s="120" t="s">
        <v>303</v>
      </c>
      <c r="I121" s="120" t="s">
        <v>304</v>
      </c>
      <c r="J121" s="121" t="s">
        <v>285</v>
      </c>
      <c r="K121" s="122" t="s">
        <v>305</v>
      </c>
      <c r="L121" s="118"/>
      <c r="M121" s="58" t="s">
        <v>1</v>
      </c>
      <c r="N121" s="59" t="s">
        <v>38</v>
      </c>
      <c r="O121" s="59" t="s">
        <v>306</v>
      </c>
      <c r="P121" s="59" t="s">
        <v>307</v>
      </c>
      <c r="Q121" s="59" t="s">
        <v>308</v>
      </c>
      <c r="R121" s="59" t="s">
        <v>309</v>
      </c>
      <c r="S121" s="59" t="s">
        <v>310</v>
      </c>
      <c r="T121" s="60" t="s">
        <v>311</v>
      </c>
    </row>
    <row r="122" spans="2:65" s="1" customFormat="1" ht="22.9" customHeight="1">
      <c r="B122" s="28"/>
      <c r="C122" s="63" t="s">
        <v>286</v>
      </c>
      <c r="J122" s="123">
        <f>BK122</f>
        <v>0</v>
      </c>
      <c r="L122" s="28"/>
      <c r="M122" s="61"/>
      <c r="N122" s="52"/>
      <c r="O122" s="52"/>
      <c r="P122" s="124">
        <f>P123</f>
        <v>0</v>
      </c>
      <c r="Q122" s="52"/>
      <c r="R122" s="124">
        <f>R123</f>
        <v>0</v>
      </c>
      <c r="S122" s="52"/>
      <c r="T122" s="125">
        <f>T123</f>
        <v>0</v>
      </c>
      <c r="AT122" s="13" t="s">
        <v>73</v>
      </c>
      <c r="AU122" s="13" t="s">
        <v>287</v>
      </c>
      <c r="BK122" s="126">
        <f>BK123</f>
        <v>0</v>
      </c>
    </row>
    <row r="123" spans="2:65" s="11" customFormat="1" ht="25.9" customHeight="1">
      <c r="B123" s="127"/>
      <c r="D123" s="128" t="s">
        <v>73</v>
      </c>
      <c r="E123" s="129" t="s">
        <v>644</v>
      </c>
      <c r="F123" s="129" t="s">
        <v>1464</v>
      </c>
      <c r="I123" s="130"/>
      <c r="J123" s="131">
        <f>BK123</f>
        <v>0</v>
      </c>
      <c r="L123" s="127"/>
      <c r="M123" s="132"/>
      <c r="P123" s="133">
        <f>P124</f>
        <v>0</v>
      </c>
      <c r="R123" s="133">
        <f>R124</f>
        <v>0</v>
      </c>
      <c r="T123" s="134">
        <f>T124</f>
        <v>0</v>
      </c>
      <c r="AR123" s="128" t="s">
        <v>90</v>
      </c>
      <c r="AT123" s="135" t="s">
        <v>73</v>
      </c>
      <c r="AU123" s="135" t="s">
        <v>74</v>
      </c>
      <c r="AY123" s="128" t="s">
        <v>314</v>
      </c>
      <c r="BK123" s="136">
        <f>BK124</f>
        <v>0</v>
      </c>
    </row>
    <row r="124" spans="2:65" s="11" customFormat="1" ht="22.9" customHeight="1">
      <c r="B124" s="127"/>
      <c r="D124" s="128" t="s">
        <v>73</v>
      </c>
      <c r="E124" s="137" t="s">
        <v>1465</v>
      </c>
      <c r="F124" s="137" t="s">
        <v>1466</v>
      </c>
      <c r="I124" s="130"/>
      <c r="J124" s="138">
        <f>BK124</f>
        <v>0</v>
      </c>
      <c r="L124" s="127"/>
      <c r="M124" s="132"/>
      <c r="P124" s="133">
        <f>P125</f>
        <v>0</v>
      </c>
      <c r="R124" s="133">
        <f>R125</f>
        <v>0</v>
      </c>
      <c r="T124" s="134">
        <f>T125</f>
        <v>0</v>
      </c>
      <c r="AR124" s="128" t="s">
        <v>90</v>
      </c>
      <c r="AT124" s="135" t="s">
        <v>73</v>
      </c>
      <c r="AU124" s="135" t="s">
        <v>81</v>
      </c>
      <c r="AY124" s="128" t="s">
        <v>314</v>
      </c>
      <c r="BK124" s="136">
        <f>BK125</f>
        <v>0</v>
      </c>
    </row>
    <row r="125" spans="2:65" s="1" customFormat="1" ht="24.2" customHeight="1">
      <c r="B125" s="28"/>
      <c r="C125" s="139" t="s">
        <v>81</v>
      </c>
      <c r="D125" s="139" t="s">
        <v>316</v>
      </c>
      <c r="E125" s="140" t="s">
        <v>4978</v>
      </c>
      <c r="F125" s="141" t="s">
        <v>4979</v>
      </c>
      <c r="G125" s="142" t="s">
        <v>1370</v>
      </c>
      <c r="H125" s="143">
        <v>1</v>
      </c>
      <c r="I125" s="144"/>
      <c r="J125" s="145">
        <f>ROUND(I125*H125,2)</f>
        <v>0</v>
      </c>
      <c r="K125" s="146"/>
      <c r="L125" s="28"/>
      <c r="M125" s="153" t="s">
        <v>1</v>
      </c>
      <c r="N125" s="154" t="s">
        <v>40</v>
      </c>
      <c r="O125" s="155"/>
      <c r="P125" s="156">
        <f>O125*H125</f>
        <v>0</v>
      </c>
      <c r="Q125" s="156">
        <v>0</v>
      </c>
      <c r="R125" s="156">
        <f>Q125*H125</f>
        <v>0</v>
      </c>
      <c r="S125" s="156">
        <v>0</v>
      </c>
      <c r="T125" s="157">
        <f>S125*H125</f>
        <v>0</v>
      </c>
      <c r="AR125" s="151" t="s">
        <v>1198</v>
      </c>
      <c r="AT125" s="151" t="s">
        <v>316</v>
      </c>
      <c r="AU125" s="151" t="s">
        <v>86</v>
      </c>
      <c r="AY125" s="13" t="s">
        <v>314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3" t="s">
        <v>86</v>
      </c>
      <c r="BK125" s="152">
        <f>ROUND(I125*H125,2)</f>
        <v>0</v>
      </c>
      <c r="BL125" s="13" t="s">
        <v>1198</v>
      </c>
      <c r="BM125" s="151" t="s">
        <v>4980</v>
      </c>
    </row>
    <row r="126" spans="2:65" s="1" customFormat="1" ht="6.95" customHeight="1">
      <c r="B126" s="43"/>
      <c r="C126" s="44"/>
      <c r="D126" s="44"/>
      <c r="E126" s="44"/>
      <c r="F126" s="44"/>
      <c r="G126" s="44"/>
      <c r="H126" s="44"/>
      <c r="I126" s="44"/>
      <c r="J126" s="44"/>
      <c r="K126" s="44"/>
      <c r="L126" s="28"/>
    </row>
  </sheetData>
  <sheetProtection algorithmName="SHA-512" hashValue="M4iWpgT2E0Ai00SgpRhAjSfamL1N2aOKWq1bjRKWwPq16cgbW7NmSh08gMxhPpx/GuYoKrnmyp/Vvv93Tu849A==" saltValue="uHqF0V43t7J6yxnH/oTXfvIMS4zuNAggr32COhABDG5x1lwcEl90csDTtvGkwfhm69W5fEqlzcfRW6Kln0CutA==" spinCount="100000" sheet="1" objects="1" scenarios="1" formatColumns="0" formatRows="0" autoFilter="0"/>
  <autoFilter ref="C121:K125" xr:uid="{00000000-0009-0000-0000-00003C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3DCF0-1FD5-4192-BCE0-CE2370A96444}">
  <dimension ref="A2:H49"/>
  <sheetViews>
    <sheetView topLeftCell="A25" zoomScale="96" zoomScaleNormal="96" workbookViewId="0">
      <selection activeCell="H46" sqref="H46"/>
    </sheetView>
  </sheetViews>
  <sheetFormatPr defaultColWidth="9.33203125" defaultRowHeight="15"/>
  <cols>
    <col min="1" max="1" width="5.83203125" style="193" bestFit="1" customWidth="1"/>
    <col min="2" max="2" width="14.33203125" style="193" customWidth="1"/>
    <col min="3" max="3" width="21" style="193" bestFit="1" customWidth="1"/>
    <col min="4" max="4" width="71.83203125" style="193" bestFit="1" customWidth="1"/>
    <col min="5" max="5" width="5.6640625" style="193" customWidth="1"/>
    <col min="6" max="6" width="9.33203125" style="193"/>
    <col min="7" max="7" width="13.33203125" style="193" customWidth="1"/>
    <col min="8" max="8" width="12.5" style="193" customWidth="1"/>
    <col min="9" max="9" width="9.33203125" style="193"/>
    <col min="10" max="10" width="51.33203125" style="193" customWidth="1"/>
    <col min="11" max="16384" width="9.33203125" style="193"/>
  </cols>
  <sheetData>
    <row r="2" spans="1:8">
      <c r="A2" s="305" t="s">
        <v>5068</v>
      </c>
      <c r="B2" s="305"/>
      <c r="C2" s="305"/>
      <c r="D2" s="305"/>
      <c r="E2" s="305"/>
      <c r="F2" s="305"/>
      <c r="G2" s="305"/>
      <c r="H2" s="305"/>
    </row>
    <row r="3" spans="1:8">
      <c r="A3" s="305"/>
      <c r="B3" s="305"/>
      <c r="C3" s="305"/>
      <c r="D3" s="305"/>
      <c r="E3" s="305"/>
      <c r="F3" s="305"/>
      <c r="G3" s="305"/>
      <c r="H3" s="305"/>
    </row>
    <row r="4" spans="1:8" ht="15.75" thickBot="1"/>
    <row r="5" spans="1:8" s="198" customFormat="1" ht="30.75" thickBot="1">
      <c r="A5" s="194" t="s">
        <v>5069</v>
      </c>
      <c r="B5" s="195" t="s">
        <v>5070</v>
      </c>
      <c r="C5" s="195" t="s">
        <v>5071</v>
      </c>
      <c r="D5" s="195" t="s">
        <v>5072</v>
      </c>
      <c r="E5" s="195" t="s">
        <v>302</v>
      </c>
      <c r="F5" s="195" t="s">
        <v>5073</v>
      </c>
      <c r="G5" s="196" t="s">
        <v>5074</v>
      </c>
      <c r="H5" s="197" t="s">
        <v>5075</v>
      </c>
    </row>
    <row r="6" spans="1:8" ht="30">
      <c r="A6" s="199">
        <v>1</v>
      </c>
      <c r="B6" s="200" t="s">
        <v>5076</v>
      </c>
      <c r="C6" s="200" t="s">
        <v>5077</v>
      </c>
      <c r="D6" s="201" t="s">
        <v>5078</v>
      </c>
      <c r="E6" s="200" t="s">
        <v>396</v>
      </c>
      <c r="F6" s="200">
        <v>1</v>
      </c>
      <c r="G6" s="202">
        <v>0</v>
      </c>
      <c r="H6" s="203">
        <f>F6*G6</f>
        <v>0</v>
      </c>
    </row>
    <row r="7" spans="1:8" s="210" customFormat="1">
      <c r="A7" s="204">
        <v>2</v>
      </c>
      <c r="B7" s="205" t="s">
        <v>5079</v>
      </c>
      <c r="C7" s="206" t="s">
        <v>5080</v>
      </c>
      <c r="D7" s="207" t="s">
        <v>5081</v>
      </c>
      <c r="E7" s="205" t="s">
        <v>396</v>
      </c>
      <c r="F7" s="206">
        <v>1</v>
      </c>
      <c r="G7" s="208">
        <v>0</v>
      </c>
      <c r="H7" s="209">
        <f t="shared" ref="H7:H45" si="0">F7*G7</f>
        <v>0</v>
      </c>
    </row>
    <row r="8" spans="1:8">
      <c r="A8" s="204">
        <v>3</v>
      </c>
      <c r="B8" s="205" t="s">
        <v>5082</v>
      </c>
      <c r="C8" s="205" t="s">
        <v>5083</v>
      </c>
      <c r="D8" s="211" t="s">
        <v>5084</v>
      </c>
      <c r="E8" s="205" t="s">
        <v>396</v>
      </c>
      <c r="F8" s="205">
        <v>2</v>
      </c>
      <c r="G8" s="212">
        <v>0</v>
      </c>
      <c r="H8" s="209">
        <f t="shared" si="0"/>
        <v>0</v>
      </c>
    </row>
    <row r="9" spans="1:8">
      <c r="A9" s="204">
        <v>4</v>
      </c>
      <c r="B9" s="205" t="s">
        <v>5085</v>
      </c>
      <c r="C9" s="206" t="s">
        <v>5086</v>
      </c>
      <c r="D9" s="207" t="s">
        <v>5087</v>
      </c>
      <c r="E9" s="205" t="s">
        <v>396</v>
      </c>
      <c r="F9" s="205">
        <v>2</v>
      </c>
      <c r="G9" s="212">
        <v>0</v>
      </c>
      <c r="H9" s="209">
        <f t="shared" si="0"/>
        <v>0</v>
      </c>
    </row>
    <row r="10" spans="1:8">
      <c r="A10" s="204">
        <v>5</v>
      </c>
      <c r="B10" s="205" t="s">
        <v>5088</v>
      </c>
      <c r="C10" s="205" t="s">
        <v>5089</v>
      </c>
      <c r="D10" s="213" t="s">
        <v>5090</v>
      </c>
      <c r="E10" s="205" t="s">
        <v>396</v>
      </c>
      <c r="F10" s="205">
        <v>1</v>
      </c>
      <c r="G10" s="212">
        <v>0</v>
      </c>
      <c r="H10" s="209">
        <f t="shared" si="0"/>
        <v>0</v>
      </c>
    </row>
    <row r="11" spans="1:8">
      <c r="A11" s="204">
        <v>6</v>
      </c>
      <c r="B11" s="205" t="s">
        <v>5091</v>
      </c>
      <c r="C11" s="206" t="s">
        <v>5092</v>
      </c>
      <c r="D11" s="207" t="s">
        <v>5093</v>
      </c>
      <c r="E11" s="205" t="s">
        <v>396</v>
      </c>
      <c r="F11" s="205">
        <v>1</v>
      </c>
      <c r="G11" s="212">
        <v>0</v>
      </c>
      <c r="H11" s="209">
        <f t="shared" si="0"/>
        <v>0</v>
      </c>
    </row>
    <row r="12" spans="1:8">
      <c r="A12" s="204">
        <v>7</v>
      </c>
      <c r="B12" s="205" t="s">
        <v>5094</v>
      </c>
      <c r="C12" s="205" t="s">
        <v>5095</v>
      </c>
      <c r="D12" s="214" t="s">
        <v>5096</v>
      </c>
      <c r="E12" s="205" t="s">
        <v>396</v>
      </c>
      <c r="F12" s="205">
        <v>44</v>
      </c>
      <c r="G12" s="212">
        <v>0</v>
      </c>
      <c r="H12" s="209">
        <f t="shared" si="0"/>
        <v>0</v>
      </c>
    </row>
    <row r="13" spans="1:8">
      <c r="A13" s="204">
        <v>8</v>
      </c>
      <c r="B13" s="205" t="s">
        <v>5097</v>
      </c>
      <c r="C13" s="206" t="s">
        <v>5098</v>
      </c>
      <c r="D13" s="207" t="s">
        <v>5099</v>
      </c>
      <c r="E13" s="205" t="s">
        <v>396</v>
      </c>
      <c r="F13" s="205">
        <v>44</v>
      </c>
      <c r="G13" s="212">
        <v>0</v>
      </c>
      <c r="H13" s="209">
        <f t="shared" si="0"/>
        <v>0</v>
      </c>
    </row>
    <row r="14" spans="1:8" ht="30">
      <c r="A14" s="204">
        <v>9</v>
      </c>
      <c r="B14" s="205" t="s">
        <v>5100</v>
      </c>
      <c r="C14" s="205" t="s">
        <v>5101</v>
      </c>
      <c r="D14" s="215" t="s">
        <v>5102</v>
      </c>
      <c r="E14" s="205" t="s">
        <v>396</v>
      </c>
      <c r="F14" s="205">
        <v>3</v>
      </c>
      <c r="G14" s="212">
        <v>0</v>
      </c>
      <c r="H14" s="209">
        <f t="shared" si="0"/>
        <v>0</v>
      </c>
    </row>
    <row r="15" spans="1:8">
      <c r="A15" s="204">
        <v>10</v>
      </c>
      <c r="B15" s="205" t="s">
        <v>5103</v>
      </c>
      <c r="C15" s="206" t="s">
        <v>5104</v>
      </c>
      <c r="D15" s="207" t="s">
        <v>5105</v>
      </c>
      <c r="E15" s="205" t="s">
        <v>396</v>
      </c>
      <c r="F15" s="205">
        <v>3</v>
      </c>
      <c r="G15" s="212">
        <v>0</v>
      </c>
      <c r="H15" s="209">
        <f t="shared" si="0"/>
        <v>0</v>
      </c>
    </row>
    <row r="16" spans="1:8">
      <c r="A16" s="204">
        <v>11</v>
      </c>
      <c r="B16" s="205" t="s">
        <v>5106</v>
      </c>
      <c r="C16" s="205" t="s">
        <v>5107</v>
      </c>
      <c r="D16" s="214" t="s">
        <v>5108</v>
      </c>
      <c r="E16" s="205" t="s">
        <v>396</v>
      </c>
      <c r="F16" s="205">
        <v>3</v>
      </c>
      <c r="G16" s="212">
        <v>0</v>
      </c>
      <c r="H16" s="209">
        <f t="shared" si="0"/>
        <v>0</v>
      </c>
    </row>
    <row r="17" spans="1:8">
      <c r="A17" s="204">
        <v>12</v>
      </c>
      <c r="B17" s="205" t="s">
        <v>5109</v>
      </c>
      <c r="C17" s="206" t="s">
        <v>5110</v>
      </c>
      <c r="D17" s="207" t="s">
        <v>5111</v>
      </c>
      <c r="E17" s="205" t="s">
        <v>396</v>
      </c>
      <c r="F17" s="205">
        <v>3</v>
      </c>
      <c r="G17" s="212">
        <v>0</v>
      </c>
      <c r="H17" s="209">
        <f t="shared" si="0"/>
        <v>0</v>
      </c>
    </row>
    <row r="18" spans="1:8" s="222" customFormat="1">
      <c r="A18" s="216">
        <v>12</v>
      </c>
      <c r="B18" s="217" t="s">
        <v>5112</v>
      </c>
      <c r="C18" s="218" t="s">
        <v>5113</v>
      </c>
      <c r="D18" s="219" t="s">
        <v>5114</v>
      </c>
      <c r="E18" s="217" t="s">
        <v>396</v>
      </c>
      <c r="F18" s="217">
        <v>3</v>
      </c>
      <c r="G18" s="220">
        <v>0</v>
      </c>
      <c r="H18" s="221">
        <f t="shared" si="0"/>
        <v>0</v>
      </c>
    </row>
    <row r="19" spans="1:8" s="222" customFormat="1">
      <c r="A19" s="216">
        <v>13</v>
      </c>
      <c r="B19" s="217" t="s">
        <v>5115</v>
      </c>
      <c r="C19" s="217" t="s">
        <v>5107</v>
      </c>
      <c r="D19" s="223" t="s">
        <v>5116</v>
      </c>
      <c r="E19" s="217" t="s">
        <v>5117</v>
      </c>
      <c r="F19" s="217">
        <v>3</v>
      </c>
      <c r="G19" s="220">
        <v>0</v>
      </c>
      <c r="H19" s="221">
        <f t="shared" si="0"/>
        <v>0</v>
      </c>
    </row>
    <row r="20" spans="1:8" s="222" customFormat="1">
      <c r="A20" s="216">
        <v>14</v>
      </c>
      <c r="B20" s="217" t="s">
        <v>5118</v>
      </c>
      <c r="C20" s="218" t="s">
        <v>5119</v>
      </c>
      <c r="D20" s="219" t="s">
        <v>5120</v>
      </c>
      <c r="E20" s="217" t="s">
        <v>396</v>
      </c>
      <c r="F20" s="217">
        <v>3</v>
      </c>
      <c r="G20" s="220">
        <v>0</v>
      </c>
      <c r="H20" s="221">
        <f t="shared" si="0"/>
        <v>0</v>
      </c>
    </row>
    <row r="21" spans="1:8" s="222" customFormat="1">
      <c r="A21" s="216">
        <v>15</v>
      </c>
      <c r="B21" s="217" t="s">
        <v>5121</v>
      </c>
      <c r="C21" s="217" t="s">
        <v>5122</v>
      </c>
      <c r="D21" s="223" t="s">
        <v>5123</v>
      </c>
      <c r="E21" s="217" t="s">
        <v>396</v>
      </c>
      <c r="F21" s="217">
        <v>1</v>
      </c>
      <c r="G21" s="220">
        <v>0</v>
      </c>
      <c r="H21" s="221">
        <f t="shared" si="0"/>
        <v>0</v>
      </c>
    </row>
    <row r="22" spans="1:8" s="222" customFormat="1">
      <c r="A22" s="216">
        <v>16</v>
      </c>
      <c r="B22" s="217" t="s">
        <v>5124</v>
      </c>
      <c r="C22" s="218" t="s">
        <v>5125</v>
      </c>
      <c r="D22" s="219" t="s">
        <v>5126</v>
      </c>
      <c r="E22" s="217" t="s">
        <v>396</v>
      </c>
      <c r="F22" s="217">
        <v>1</v>
      </c>
      <c r="G22" s="220">
        <v>0</v>
      </c>
      <c r="H22" s="221">
        <f t="shared" si="0"/>
        <v>0</v>
      </c>
    </row>
    <row r="23" spans="1:8" s="222" customFormat="1">
      <c r="A23" s="216">
        <v>17</v>
      </c>
      <c r="B23" s="217" t="s">
        <v>5127</v>
      </c>
      <c r="C23" s="217" t="s">
        <v>5089</v>
      </c>
      <c r="D23" s="224" t="s">
        <v>5128</v>
      </c>
      <c r="E23" s="217" t="s">
        <v>396</v>
      </c>
      <c r="F23" s="217">
        <v>1</v>
      </c>
      <c r="G23" s="220">
        <v>0</v>
      </c>
      <c r="H23" s="221">
        <f t="shared" si="0"/>
        <v>0</v>
      </c>
    </row>
    <row r="24" spans="1:8" s="222" customFormat="1">
      <c r="A24" s="216">
        <v>18</v>
      </c>
      <c r="B24" s="217" t="s">
        <v>5129</v>
      </c>
      <c r="C24" s="218" t="s">
        <v>5092</v>
      </c>
      <c r="D24" s="219" t="s">
        <v>5093</v>
      </c>
      <c r="E24" s="217" t="s">
        <v>396</v>
      </c>
      <c r="F24" s="217">
        <v>1</v>
      </c>
      <c r="G24" s="220">
        <v>0</v>
      </c>
      <c r="H24" s="221">
        <f t="shared" si="0"/>
        <v>0</v>
      </c>
    </row>
    <row r="25" spans="1:8" s="222" customFormat="1" ht="30">
      <c r="A25" s="216">
        <v>19</v>
      </c>
      <c r="B25" s="217" t="s">
        <v>5130</v>
      </c>
      <c r="C25" s="217" t="s">
        <v>5131</v>
      </c>
      <c r="D25" s="225" t="s">
        <v>5132</v>
      </c>
      <c r="E25" s="217" t="s">
        <v>396</v>
      </c>
      <c r="F25" s="217">
        <v>1</v>
      </c>
      <c r="G25" s="220">
        <v>0</v>
      </c>
      <c r="H25" s="221">
        <f t="shared" si="0"/>
        <v>0</v>
      </c>
    </row>
    <row r="26" spans="1:8" s="222" customFormat="1" ht="30">
      <c r="A26" s="216">
        <v>20</v>
      </c>
      <c r="B26" s="217" t="s">
        <v>5133</v>
      </c>
      <c r="C26" s="226" t="s">
        <v>5134</v>
      </c>
      <c r="D26" s="219" t="s">
        <v>5135</v>
      </c>
      <c r="E26" s="217" t="s">
        <v>5117</v>
      </c>
      <c r="F26" s="217">
        <v>1</v>
      </c>
      <c r="G26" s="220">
        <v>0</v>
      </c>
      <c r="H26" s="221">
        <f t="shared" si="0"/>
        <v>0</v>
      </c>
    </row>
    <row r="27" spans="1:8" s="222" customFormat="1">
      <c r="A27" s="216">
        <v>21</v>
      </c>
      <c r="B27" s="217" t="s">
        <v>5136</v>
      </c>
      <c r="C27" s="217" t="s">
        <v>5137</v>
      </c>
      <c r="D27" s="223" t="s">
        <v>5138</v>
      </c>
      <c r="E27" s="217" t="s">
        <v>396</v>
      </c>
      <c r="F27" s="217">
        <v>1</v>
      </c>
      <c r="G27" s="220">
        <v>0</v>
      </c>
      <c r="H27" s="221">
        <f t="shared" si="0"/>
        <v>0</v>
      </c>
    </row>
    <row r="28" spans="1:8" s="222" customFormat="1" ht="30">
      <c r="A28" s="216">
        <v>22</v>
      </c>
      <c r="B28" s="217" t="s">
        <v>5139</v>
      </c>
      <c r="C28" s="226" t="s">
        <v>5140</v>
      </c>
      <c r="D28" s="219" t="s">
        <v>5135</v>
      </c>
      <c r="E28" s="217" t="s">
        <v>396</v>
      </c>
      <c r="F28" s="217">
        <v>1</v>
      </c>
      <c r="G28" s="220">
        <v>0</v>
      </c>
      <c r="H28" s="221">
        <f t="shared" si="0"/>
        <v>0</v>
      </c>
    </row>
    <row r="29" spans="1:8" s="222" customFormat="1">
      <c r="A29" s="216">
        <v>23</v>
      </c>
      <c r="B29" s="217" t="s">
        <v>5141</v>
      </c>
      <c r="C29" s="217" t="s">
        <v>5142</v>
      </c>
      <c r="D29" s="223" t="s">
        <v>5143</v>
      </c>
      <c r="E29" s="217" t="s">
        <v>396</v>
      </c>
      <c r="F29" s="217">
        <v>1</v>
      </c>
      <c r="G29" s="220">
        <v>0</v>
      </c>
      <c r="H29" s="221">
        <f t="shared" si="0"/>
        <v>0</v>
      </c>
    </row>
    <row r="30" spans="1:8" s="222" customFormat="1">
      <c r="A30" s="216">
        <v>24</v>
      </c>
      <c r="B30" s="217" t="s">
        <v>5144</v>
      </c>
      <c r="C30" s="218" t="s">
        <v>5145</v>
      </c>
      <c r="D30" s="219" t="s">
        <v>5135</v>
      </c>
      <c r="E30" s="217" t="s">
        <v>396</v>
      </c>
      <c r="F30" s="217">
        <v>1</v>
      </c>
      <c r="G30" s="220">
        <v>0</v>
      </c>
      <c r="H30" s="221">
        <f t="shared" si="0"/>
        <v>0</v>
      </c>
    </row>
    <row r="31" spans="1:8" s="222" customFormat="1">
      <c r="A31" s="216">
        <v>25</v>
      </c>
      <c r="B31" s="217" t="s">
        <v>5146</v>
      </c>
      <c r="C31" s="217" t="s">
        <v>5147</v>
      </c>
      <c r="D31" s="223" t="s">
        <v>5148</v>
      </c>
      <c r="E31" s="217" t="s">
        <v>396</v>
      </c>
      <c r="F31" s="217">
        <v>2</v>
      </c>
      <c r="G31" s="220">
        <v>0</v>
      </c>
      <c r="H31" s="221">
        <f t="shared" si="0"/>
        <v>0</v>
      </c>
    </row>
    <row r="32" spans="1:8" s="222" customFormat="1">
      <c r="A32" s="216">
        <v>26</v>
      </c>
      <c r="B32" s="217" t="s">
        <v>5149</v>
      </c>
      <c r="C32" s="218" t="s">
        <v>5150</v>
      </c>
      <c r="D32" s="219" t="s">
        <v>5105</v>
      </c>
      <c r="E32" s="217" t="s">
        <v>396</v>
      </c>
      <c r="F32" s="217">
        <v>2</v>
      </c>
      <c r="G32" s="220">
        <v>0</v>
      </c>
      <c r="H32" s="221">
        <f t="shared" si="0"/>
        <v>0</v>
      </c>
    </row>
    <row r="33" spans="1:8" s="222" customFormat="1" ht="30">
      <c r="A33" s="216">
        <v>27</v>
      </c>
      <c r="B33" s="217" t="s">
        <v>5151</v>
      </c>
      <c r="C33" s="217" t="s">
        <v>5152</v>
      </c>
      <c r="D33" s="225" t="s">
        <v>5153</v>
      </c>
      <c r="E33" s="217" t="s">
        <v>396</v>
      </c>
      <c r="F33" s="217">
        <v>1</v>
      </c>
      <c r="G33" s="220">
        <v>0</v>
      </c>
      <c r="H33" s="221">
        <f t="shared" si="0"/>
        <v>0</v>
      </c>
    </row>
    <row r="34" spans="1:8" s="222" customFormat="1" ht="33" customHeight="1">
      <c r="A34" s="216">
        <v>28</v>
      </c>
      <c r="B34" s="217" t="s">
        <v>5154</v>
      </c>
      <c r="C34" s="226" t="s">
        <v>5155</v>
      </c>
      <c r="D34" s="219" t="s">
        <v>5105</v>
      </c>
      <c r="E34" s="217" t="s">
        <v>396</v>
      </c>
      <c r="F34" s="217">
        <v>1</v>
      </c>
      <c r="G34" s="220">
        <v>0</v>
      </c>
      <c r="H34" s="221">
        <f t="shared" si="0"/>
        <v>0</v>
      </c>
    </row>
    <row r="35" spans="1:8" s="222" customFormat="1">
      <c r="A35" s="216">
        <v>29</v>
      </c>
      <c r="B35" s="217" t="s">
        <v>5156</v>
      </c>
      <c r="C35" s="227" t="s">
        <v>5089</v>
      </c>
      <c r="D35" s="224" t="s">
        <v>5157</v>
      </c>
      <c r="E35" s="217" t="s">
        <v>396</v>
      </c>
      <c r="F35" s="217">
        <v>1</v>
      </c>
      <c r="G35" s="220">
        <v>0</v>
      </c>
      <c r="H35" s="221">
        <f t="shared" si="0"/>
        <v>0</v>
      </c>
    </row>
    <row r="36" spans="1:8" s="222" customFormat="1">
      <c r="A36" s="216">
        <v>30</v>
      </c>
      <c r="B36" s="217" t="s">
        <v>5158</v>
      </c>
      <c r="C36" s="226" t="s">
        <v>5092</v>
      </c>
      <c r="D36" s="219" t="s">
        <v>5093</v>
      </c>
      <c r="E36" s="217" t="s">
        <v>396</v>
      </c>
      <c r="F36" s="217">
        <v>1</v>
      </c>
      <c r="G36" s="220">
        <v>0</v>
      </c>
      <c r="H36" s="221">
        <f t="shared" si="0"/>
        <v>0</v>
      </c>
    </row>
    <row r="37" spans="1:8" s="222" customFormat="1">
      <c r="A37" s="216">
        <v>31</v>
      </c>
      <c r="B37" s="217" t="s">
        <v>5159</v>
      </c>
      <c r="C37" s="217" t="s">
        <v>5160</v>
      </c>
      <c r="D37" s="223" t="s">
        <v>5161</v>
      </c>
      <c r="E37" s="217" t="s">
        <v>396</v>
      </c>
      <c r="F37" s="217">
        <v>1</v>
      </c>
      <c r="G37" s="220">
        <v>0</v>
      </c>
      <c r="H37" s="221">
        <f t="shared" si="0"/>
        <v>0</v>
      </c>
    </row>
    <row r="38" spans="1:8" s="222" customFormat="1">
      <c r="A38" s="216">
        <v>32</v>
      </c>
      <c r="B38" s="217" t="s">
        <v>5162</v>
      </c>
      <c r="C38" s="218" t="s">
        <v>5163</v>
      </c>
      <c r="D38" s="219" t="s">
        <v>5105</v>
      </c>
      <c r="E38" s="217" t="s">
        <v>396</v>
      </c>
      <c r="F38" s="217">
        <v>1</v>
      </c>
      <c r="G38" s="220">
        <v>0</v>
      </c>
      <c r="H38" s="221">
        <f t="shared" si="0"/>
        <v>0</v>
      </c>
    </row>
    <row r="39" spans="1:8" s="222" customFormat="1">
      <c r="A39" s="216">
        <v>33</v>
      </c>
      <c r="B39" s="217" t="s">
        <v>5164</v>
      </c>
      <c r="C39" s="217" t="s">
        <v>5165</v>
      </c>
      <c r="D39" s="223" t="s">
        <v>5166</v>
      </c>
      <c r="E39" s="217" t="s">
        <v>5167</v>
      </c>
      <c r="F39" s="217">
        <v>390</v>
      </c>
      <c r="G39" s="220">
        <v>0</v>
      </c>
      <c r="H39" s="221">
        <f t="shared" si="0"/>
        <v>0</v>
      </c>
    </row>
    <row r="40" spans="1:8" s="222" customFormat="1">
      <c r="A40" s="216">
        <v>34</v>
      </c>
      <c r="B40" s="217" t="s">
        <v>5168</v>
      </c>
      <c r="C40" s="218" t="s">
        <v>5169</v>
      </c>
      <c r="D40" s="219" t="s">
        <v>5170</v>
      </c>
      <c r="E40" s="217" t="s">
        <v>5167</v>
      </c>
      <c r="F40" s="217">
        <v>390</v>
      </c>
      <c r="G40" s="220">
        <v>0</v>
      </c>
      <c r="H40" s="221">
        <f t="shared" si="0"/>
        <v>0</v>
      </c>
    </row>
    <row r="41" spans="1:8" s="222" customFormat="1">
      <c r="A41" s="216">
        <v>35</v>
      </c>
      <c r="B41" s="217" t="s">
        <v>5171</v>
      </c>
      <c r="C41" s="217" t="s">
        <v>5172</v>
      </c>
      <c r="D41" s="223" t="s">
        <v>5173</v>
      </c>
      <c r="E41" s="217" t="s">
        <v>5167</v>
      </c>
      <c r="F41" s="217">
        <v>230</v>
      </c>
      <c r="G41" s="220">
        <v>0</v>
      </c>
      <c r="H41" s="221">
        <f t="shared" si="0"/>
        <v>0</v>
      </c>
    </row>
    <row r="42" spans="1:8" s="222" customFormat="1">
      <c r="A42" s="216">
        <v>36</v>
      </c>
      <c r="B42" s="217" t="s">
        <v>5174</v>
      </c>
      <c r="C42" s="218" t="s">
        <v>5175</v>
      </c>
      <c r="D42" s="219" t="s">
        <v>5176</v>
      </c>
      <c r="E42" s="217" t="s">
        <v>5167</v>
      </c>
      <c r="F42" s="217">
        <v>230</v>
      </c>
      <c r="G42" s="220">
        <v>0</v>
      </c>
      <c r="H42" s="221">
        <f t="shared" si="0"/>
        <v>0</v>
      </c>
    </row>
    <row r="43" spans="1:8" s="222" customFormat="1" ht="30">
      <c r="A43" s="216">
        <v>37</v>
      </c>
      <c r="B43" s="217" t="s">
        <v>5177</v>
      </c>
      <c r="C43" s="228" t="s">
        <v>5178</v>
      </c>
      <c r="D43" s="229" t="s">
        <v>5179</v>
      </c>
      <c r="E43" s="217" t="s">
        <v>5180</v>
      </c>
      <c r="F43" s="217">
        <v>1</v>
      </c>
      <c r="G43" s="220">
        <v>0</v>
      </c>
      <c r="H43" s="221">
        <f t="shared" si="0"/>
        <v>0</v>
      </c>
    </row>
    <row r="44" spans="1:8" s="222" customFormat="1" ht="45">
      <c r="A44" s="216">
        <v>38</v>
      </c>
      <c r="B44" s="217" t="s">
        <v>5181</v>
      </c>
      <c r="C44" s="227" t="s">
        <v>5182</v>
      </c>
      <c r="D44" s="225" t="s">
        <v>5183</v>
      </c>
      <c r="E44" s="217" t="s">
        <v>396</v>
      </c>
      <c r="F44" s="217">
        <v>1</v>
      </c>
      <c r="G44" s="220">
        <v>0</v>
      </c>
      <c r="H44" s="221">
        <f t="shared" si="0"/>
        <v>0</v>
      </c>
    </row>
    <row r="45" spans="1:8" s="222" customFormat="1" ht="30.75" thickBot="1">
      <c r="A45" s="230">
        <v>39</v>
      </c>
      <c r="B45" s="231" t="s">
        <v>5184</v>
      </c>
      <c r="C45" s="231" t="s">
        <v>5185</v>
      </c>
      <c r="D45" s="232" t="s">
        <v>5186</v>
      </c>
      <c r="E45" s="231" t="s">
        <v>396</v>
      </c>
      <c r="F45" s="231">
        <v>1</v>
      </c>
      <c r="G45" s="233">
        <v>0</v>
      </c>
      <c r="H45" s="234">
        <f t="shared" si="0"/>
        <v>0</v>
      </c>
    </row>
    <row r="47" spans="1:8">
      <c r="F47" s="306" t="s">
        <v>5187</v>
      </c>
      <c r="G47" s="306"/>
      <c r="H47" s="235">
        <f>SUM(H6:H46)</f>
        <v>0</v>
      </c>
    </row>
    <row r="48" spans="1:8">
      <c r="F48" s="306" t="s">
        <v>38</v>
      </c>
      <c r="G48" s="306"/>
      <c r="H48" s="235">
        <f>H49-H47</f>
        <v>0</v>
      </c>
    </row>
    <row r="49" spans="6:8">
      <c r="F49" s="306" t="s">
        <v>5188</v>
      </c>
      <c r="G49" s="306"/>
      <c r="H49" s="235">
        <f>H47*1.2</f>
        <v>0</v>
      </c>
    </row>
  </sheetData>
  <mergeCells count="4">
    <mergeCell ref="A2:H3"/>
    <mergeCell ref="F47:G47"/>
    <mergeCell ref="F48:G48"/>
    <mergeCell ref="F49:G49"/>
  </mergeCells>
  <pageMargins left="0.7" right="0.7" top="0.75" bottom="0.75" header="0.3" footer="0.3"/>
  <pageSetup paperSize="9" orientation="landscape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B2:BM126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275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" hidden="1" customHeight="1">
      <c r="B8" s="16"/>
      <c r="D8" s="23" t="s">
        <v>277</v>
      </c>
      <c r="L8" s="16"/>
    </row>
    <row r="9" spans="2:46" s="1" customFormat="1" ht="16.5" hidden="1" customHeight="1">
      <c r="B9" s="28"/>
      <c r="E9" s="301" t="s">
        <v>4976</v>
      </c>
      <c r="F9" s="303"/>
      <c r="G9" s="303"/>
      <c r="H9" s="303"/>
      <c r="L9" s="28"/>
    </row>
    <row r="10" spans="2:46" s="1" customFormat="1" ht="12" hidden="1" customHeight="1">
      <c r="B10" s="28"/>
      <c r="D10" s="23" t="s">
        <v>279</v>
      </c>
      <c r="L10" s="28"/>
    </row>
    <row r="11" spans="2:46" s="1" customFormat="1" ht="16.5" hidden="1" customHeight="1">
      <c r="B11" s="28"/>
      <c r="E11" s="289" t="s">
        <v>4981</v>
      </c>
      <c r="F11" s="303"/>
      <c r="G11" s="303"/>
      <c r="H11" s="303"/>
      <c r="L11" s="28"/>
    </row>
    <row r="12" spans="2:46" s="1" customFormat="1" hidden="1">
      <c r="B12" s="28"/>
      <c r="L12" s="28"/>
    </row>
    <row r="13" spans="2:46" s="1" customFormat="1" ht="12" hidden="1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hidden="1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15. 6. 2022</v>
      </c>
      <c r="L14" s="28"/>
    </row>
    <row r="15" spans="2:46" s="1" customFormat="1" ht="10.9" hidden="1" customHeight="1">
      <c r="B15" s="28"/>
      <c r="L15" s="28"/>
    </row>
    <row r="16" spans="2:46" s="1" customFormat="1" ht="12" hidden="1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hidden="1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5" hidden="1" customHeight="1">
      <c r="B18" s="28"/>
      <c r="L18" s="28"/>
    </row>
    <row r="19" spans="2:12" s="1" customFormat="1" ht="12" hidden="1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hidden="1" customHeight="1">
      <c r="B20" s="28"/>
      <c r="E20" s="304" t="str">
        <f>'Rekapitulácia stavby'!E14</f>
        <v>Vyplň údaj</v>
      </c>
      <c r="F20" s="277"/>
      <c r="G20" s="277"/>
      <c r="H20" s="277"/>
      <c r="I20" s="23" t="s">
        <v>26</v>
      </c>
      <c r="J20" s="24" t="str">
        <f>'Rekapitulácia stavby'!AN14</f>
        <v>Vyplň údaj</v>
      </c>
      <c r="L20" s="28"/>
    </row>
    <row r="21" spans="2:12" s="1" customFormat="1" ht="6.95" hidden="1" customHeight="1">
      <c r="B21" s="28"/>
      <c r="L21" s="28"/>
    </row>
    <row r="22" spans="2:12" s="1" customFormat="1" ht="12" hidden="1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hidden="1" customHeight="1">
      <c r="B23" s="28"/>
      <c r="E23" s="21" t="str">
        <f>IF('Rekapitulácia stavby'!E17="","",'Rekapitulácia stavby'!E17)</f>
        <v xml:space="preserve"> 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5" hidden="1" customHeight="1">
      <c r="B24" s="28"/>
      <c r="L24" s="28"/>
    </row>
    <row r="25" spans="2:12" s="1" customFormat="1" ht="12" hidden="1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hidden="1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5" hidden="1" customHeight="1">
      <c r="B27" s="28"/>
      <c r="L27" s="28"/>
    </row>
    <row r="28" spans="2:12" s="1" customFormat="1" ht="12" hidden="1" customHeight="1">
      <c r="B28" s="28"/>
      <c r="D28" s="23" t="s">
        <v>33</v>
      </c>
      <c r="L28" s="28"/>
    </row>
    <row r="29" spans="2:12" s="7" customFormat="1" ht="16.5" hidden="1" customHeight="1">
      <c r="B29" s="93"/>
      <c r="E29" s="281" t="s">
        <v>1</v>
      </c>
      <c r="F29" s="281"/>
      <c r="G29" s="281"/>
      <c r="H29" s="281"/>
      <c r="L29" s="93"/>
    </row>
    <row r="30" spans="2:12" s="1" customFormat="1" ht="6.95" hidden="1" customHeight="1">
      <c r="B30" s="28"/>
      <c r="L30" s="28"/>
    </row>
    <row r="31" spans="2:12" s="1" customFormat="1" ht="6.95" hidden="1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hidden="1" customHeight="1">
      <c r="B32" s="28"/>
      <c r="D32" s="94" t="s">
        <v>34</v>
      </c>
      <c r="J32" s="65">
        <f>ROUND(J122, 2)</f>
        <v>0</v>
      </c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5" hidden="1" customHeight="1">
      <c r="B34" s="28"/>
      <c r="F34" s="31" t="s">
        <v>36</v>
      </c>
      <c r="I34" s="31" t="s">
        <v>35</v>
      </c>
      <c r="J34" s="31" t="s">
        <v>37</v>
      </c>
      <c r="L34" s="28"/>
    </row>
    <row r="35" spans="2:12" s="1" customFormat="1" ht="14.45" hidden="1" customHeight="1">
      <c r="B35" s="28"/>
      <c r="D35" s="54" t="s">
        <v>38</v>
      </c>
      <c r="E35" s="33" t="s">
        <v>39</v>
      </c>
      <c r="F35" s="95">
        <f>ROUND((SUM(BE122:BE125)),  2)</f>
        <v>0</v>
      </c>
      <c r="G35" s="96"/>
      <c r="H35" s="96"/>
      <c r="I35" s="97">
        <v>0.2</v>
      </c>
      <c r="J35" s="95">
        <f>ROUND(((SUM(BE122:BE125))*I35),  2)</f>
        <v>0</v>
      </c>
      <c r="L35" s="28"/>
    </row>
    <row r="36" spans="2:12" s="1" customFormat="1" ht="14.45" hidden="1" customHeight="1">
      <c r="B36" s="28"/>
      <c r="E36" s="33" t="s">
        <v>40</v>
      </c>
      <c r="F36" s="95">
        <f>ROUND((SUM(BF122:BF125)),  2)</f>
        <v>0</v>
      </c>
      <c r="G36" s="96"/>
      <c r="H36" s="96"/>
      <c r="I36" s="97">
        <v>0.2</v>
      </c>
      <c r="J36" s="95">
        <f>ROUND(((SUM(BF122:BF125))*I36),  2)</f>
        <v>0</v>
      </c>
      <c r="L36" s="28"/>
    </row>
    <row r="37" spans="2:12" s="1" customFormat="1" ht="14.45" hidden="1" customHeight="1">
      <c r="B37" s="28"/>
      <c r="E37" s="23" t="s">
        <v>41</v>
      </c>
      <c r="F37" s="84">
        <f>ROUND((SUM(BG122:BG125)),  2)</f>
        <v>0</v>
      </c>
      <c r="I37" s="98">
        <v>0.2</v>
      </c>
      <c r="J37" s="84">
        <f>0</f>
        <v>0</v>
      </c>
      <c r="L37" s="28"/>
    </row>
    <row r="38" spans="2:12" s="1" customFormat="1" ht="14.45" hidden="1" customHeight="1">
      <c r="B38" s="28"/>
      <c r="E38" s="23" t="s">
        <v>42</v>
      </c>
      <c r="F38" s="84">
        <f>ROUND((SUM(BH122:BH125)),  2)</f>
        <v>0</v>
      </c>
      <c r="I38" s="98">
        <v>0.2</v>
      </c>
      <c r="J38" s="84">
        <f>0</f>
        <v>0</v>
      </c>
      <c r="L38" s="28"/>
    </row>
    <row r="39" spans="2:12" s="1" customFormat="1" ht="14.45" hidden="1" customHeight="1">
      <c r="B39" s="28"/>
      <c r="E39" s="33" t="s">
        <v>43</v>
      </c>
      <c r="F39" s="95">
        <f>ROUND((SUM(BI122:BI125)),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5" hidden="1" customHeight="1">
      <c r="B40" s="28"/>
      <c r="L40" s="28"/>
    </row>
    <row r="41" spans="2:12" s="1" customFormat="1" ht="25.35" hidden="1" customHeight="1">
      <c r="B41" s="28"/>
      <c r="C41" s="99"/>
      <c r="D41" s="100" t="s">
        <v>44</v>
      </c>
      <c r="E41" s="56"/>
      <c r="F41" s="56"/>
      <c r="G41" s="101" t="s">
        <v>45</v>
      </c>
      <c r="H41" s="102" t="s">
        <v>46</v>
      </c>
      <c r="I41" s="56"/>
      <c r="J41" s="103">
        <f>SUM(J32:J39)</f>
        <v>0</v>
      </c>
      <c r="K41" s="104"/>
      <c r="L41" s="28"/>
    </row>
    <row r="42" spans="2:12" s="1" customFormat="1" ht="14.45" hidden="1" customHeight="1">
      <c r="B42" s="28"/>
      <c r="L42" s="28"/>
    </row>
    <row r="43" spans="2:12" ht="14.45" hidden="1" customHeight="1">
      <c r="B43" s="16"/>
      <c r="L43" s="16"/>
    </row>
    <row r="44" spans="2:12" ht="14.45" hidden="1" customHeight="1">
      <c r="B44" s="16"/>
      <c r="L44" s="16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s="1" customFormat="1" ht="16.5" hidden="1" customHeight="1">
      <c r="B87" s="28"/>
      <c r="E87" s="301" t="s">
        <v>4976</v>
      </c>
      <c r="F87" s="303"/>
      <c r="G87" s="303"/>
      <c r="H87" s="303"/>
      <c r="L87" s="28"/>
    </row>
    <row r="88" spans="2:12" s="1" customFormat="1" ht="12" hidden="1" customHeight="1">
      <c r="B88" s="28"/>
      <c r="C88" s="23" t="s">
        <v>279</v>
      </c>
      <c r="L88" s="28"/>
    </row>
    <row r="89" spans="2:12" s="1" customFormat="1" ht="16.5" hidden="1" customHeight="1">
      <c r="B89" s="28"/>
      <c r="E89" s="289" t="str">
        <f>E11</f>
        <v xml:space="preserve">PS_302 - Prístupový videovrátnik </v>
      </c>
      <c r="F89" s="303"/>
      <c r="G89" s="303"/>
      <c r="H89" s="303"/>
      <c r="L89" s="28"/>
    </row>
    <row r="90" spans="2:12" s="1" customFormat="1" ht="6.95" hidden="1" customHeight="1">
      <c r="B90" s="28"/>
      <c r="L90" s="28"/>
    </row>
    <row r="91" spans="2:12" s="1" customFormat="1" ht="12" hidden="1" customHeight="1">
      <c r="B91" s="28"/>
      <c r="C91" s="23" t="s">
        <v>19</v>
      </c>
      <c r="F91" s="21" t="str">
        <f>F14</f>
        <v>Oštepová 1, Košice</v>
      </c>
      <c r="I91" s="23" t="s">
        <v>21</v>
      </c>
      <c r="J91" s="51" t="str">
        <f>IF(J14="","",J14)</f>
        <v>15. 6. 2022</v>
      </c>
      <c r="L91" s="28"/>
    </row>
    <row r="92" spans="2:12" s="1" customFormat="1" ht="6.95" hidden="1" customHeight="1">
      <c r="B92" s="28"/>
      <c r="L92" s="28"/>
    </row>
    <row r="93" spans="2:12" s="1" customFormat="1" ht="15.2" hidden="1" customHeight="1">
      <c r="B93" s="28"/>
      <c r="C93" s="23" t="s">
        <v>23</v>
      </c>
      <c r="F93" s="21" t="str">
        <f>E17</f>
        <v>Mesto Košice</v>
      </c>
      <c r="I93" s="23" t="s">
        <v>29</v>
      </c>
      <c r="J93" s="26" t="str">
        <f>E23</f>
        <v xml:space="preserve"> </v>
      </c>
      <c r="L93" s="28"/>
    </row>
    <row r="94" spans="2:12" s="1" customFormat="1" ht="15.2" hidden="1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 xml:space="preserve"> </v>
      </c>
      <c r="L94" s="28"/>
    </row>
    <row r="95" spans="2:12" s="1" customFormat="1" ht="10.35" hidden="1" customHeight="1">
      <c r="B95" s="28"/>
      <c r="L95" s="28"/>
    </row>
    <row r="96" spans="2:12" s="1" customFormat="1" ht="29.25" hidden="1" customHeight="1">
      <c r="B96" s="28"/>
      <c r="C96" s="107" t="s">
        <v>284</v>
      </c>
      <c r="D96" s="99"/>
      <c r="E96" s="99"/>
      <c r="F96" s="99"/>
      <c r="G96" s="99"/>
      <c r="H96" s="99"/>
      <c r="I96" s="99"/>
      <c r="J96" s="108" t="s">
        <v>285</v>
      </c>
      <c r="K96" s="99"/>
      <c r="L96" s="28"/>
    </row>
    <row r="97" spans="2:47" s="1" customFormat="1" ht="10.35" hidden="1" customHeight="1">
      <c r="B97" s="28"/>
      <c r="L97" s="28"/>
    </row>
    <row r="98" spans="2:47" s="1" customFormat="1" ht="22.9" hidden="1" customHeight="1">
      <c r="B98" s="28"/>
      <c r="C98" s="109" t="s">
        <v>286</v>
      </c>
      <c r="J98" s="65">
        <f>J122</f>
        <v>0</v>
      </c>
      <c r="L98" s="28"/>
      <c r="AU98" s="13" t="s">
        <v>287</v>
      </c>
    </row>
    <row r="99" spans="2:47" s="8" customFormat="1" ht="24.95" hidden="1" customHeight="1">
      <c r="B99" s="110"/>
      <c r="D99" s="111" t="s">
        <v>1462</v>
      </c>
      <c r="E99" s="112"/>
      <c r="F99" s="112"/>
      <c r="G99" s="112"/>
      <c r="H99" s="112"/>
      <c r="I99" s="112"/>
      <c r="J99" s="113">
        <f>J123</f>
        <v>0</v>
      </c>
      <c r="L99" s="110"/>
    </row>
    <row r="100" spans="2:47" s="9" customFormat="1" ht="19.899999999999999" hidden="1" customHeight="1">
      <c r="B100" s="114"/>
      <c r="D100" s="115" t="s">
        <v>1463</v>
      </c>
      <c r="E100" s="116"/>
      <c r="F100" s="116"/>
      <c r="G100" s="116"/>
      <c r="H100" s="116"/>
      <c r="I100" s="116"/>
      <c r="J100" s="117">
        <f>J124</f>
        <v>0</v>
      </c>
      <c r="L100" s="114"/>
    </row>
    <row r="101" spans="2:47" s="1" customFormat="1" ht="21.75" hidden="1" customHeight="1">
      <c r="B101" s="28"/>
      <c r="L101" s="28"/>
    </row>
    <row r="102" spans="2:47" s="1" customFormat="1" ht="6.95" hidden="1" customHeight="1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28"/>
    </row>
    <row r="103" spans="2:47" hidden="1"/>
    <row r="104" spans="2:47" hidden="1"/>
    <row r="105" spans="2:47" hidden="1"/>
    <row r="106" spans="2:47" s="1" customFormat="1" ht="6.95" customHeight="1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28"/>
    </row>
    <row r="107" spans="2:47" s="1" customFormat="1" ht="24.95" customHeight="1">
      <c r="B107" s="28"/>
      <c r="C107" s="17" t="s">
        <v>300</v>
      </c>
      <c r="L107" s="28"/>
    </row>
    <row r="108" spans="2:47" s="1" customFormat="1" ht="6.95" customHeight="1">
      <c r="B108" s="28"/>
      <c r="L108" s="28"/>
    </row>
    <row r="109" spans="2:47" s="1" customFormat="1" ht="12" customHeight="1">
      <c r="B109" s="28"/>
      <c r="C109" s="23" t="s">
        <v>15</v>
      </c>
      <c r="L109" s="28"/>
    </row>
    <row r="110" spans="2:47" s="1" customFormat="1" ht="16.5" customHeight="1">
      <c r="B110" s="28"/>
      <c r="E110" s="301" t="str">
        <f>E7</f>
        <v>Rozšírenie kapacít MŠ Oštepová 1, Košice</v>
      </c>
      <c r="F110" s="302"/>
      <c r="G110" s="302"/>
      <c r="H110" s="302"/>
      <c r="L110" s="28"/>
    </row>
    <row r="111" spans="2:47" ht="12" customHeight="1">
      <c r="B111" s="16"/>
      <c r="C111" s="23" t="s">
        <v>277</v>
      </c>
      <c r="L111" s="16"/>
    </row>
    <row r="112" spans="2:47" s="1" customFormat="1" ht="16.5" customHeight="1">
      <c r="B112" s="28"/>
      <c r="E112" s="301" t="s">
        <v>4976</v>
      </c>
      <c r="F112" s="303"/>
      <c r="G112" s="303"/>
      <c r="H112" s="303"/>
      <c r="L112" s="28"/>
    </row>
    <row r="113" spans="2:65" s="1" customFormat="1" ht="12" customHeight="1">
      <c r="B113" s="28"/>
      <c r="C113" s="23" t="s">
        <v>279</v>
      </c>
      <c r="L113" s="28"/>
    </row>
    <row r="114" spans="2:65" s="1" customFormat="1" ht="16.5" customHeight="1">
      <c r="B114" s="28"/>
      <c r="E114" s="289" t="str">
        <f>E11</f>
        <v xml:space="preserve">PS_302 - Prístupový videovrátnik </v>
      </c>
      <c r="F114" s="303"/>
      <c r="G114" s="303"/>
      <c r="H114" s="303"/>
      <c r="L114" s="28"/>
    </row>
    <row r="115" spans="2:65" s="1" customFormat="1" ht="6.95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F14</f>
        <v>Oštepová 1, Košice</v>
      </c>
      <c r="I116" s="23" t="s">
        <v>21</v>
      </c>
      <c r="J116" s="51" t="str">
        <f>IF(J14="","",J14)</f>
        <v>15. 6. 2022</v>
      </c>
      <c r="L116" s="28"/>
    </row>
    <row r="117" spans="2:65" s="1" customFormat="1" ht="6.95" customHeight="1">
      <c r="B117" s="28"/>
      <c r="L117" s="28"/>
    </row>
    <row r="118" spans="2:65" s="1" customFormat="1" ht="15.2" customHeight="1">
      <c r="B118" s="28"/>
      <c r="C118" s="23" t="s">
        <v>23</v>
      </c>
      <c r="F118" s="21" t="str">
        <f>E17</f>
        <v>Mesto Košice</v>
      </c>
      <c r="I118" s="23" t="s">
        <v>29</v>
      </c>
      <c r="J118" s="26" t="str">
        <f>E23</f>
        <v xml:space="preserve"> </v>
      </c>
      <c r="L118" s="28"/>
    </row>
    <row r="119" spans="2:65" s="1" customFormat="1" ht="15.2" customHeight="1">
      <c r="B119" s="28"/>
      <c r="C119" s="23" t="s">
        <v>27</v>
      </c>
      <c r="F119" s="21" t="str">
        <f>IF(E20="","",E20)</f>
        <v>Vyplň údaj</v>
      </c>
      <c r="I119" s="23" t="s">
        <v>32</v>
      </c>
      <c r="J119" s="26" t="str">
        <f>E26</f>
        <v xml:space="preserve"> 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8"/>
      <c r="C121" s="119" t="s">
        <v>301</v>
      </c>
      <c r="D121" s="120" t="s">
        <v>59</v>
      </c>
      <c r="E121" s="120" t="s">
        <v>55</v>
      </c>
      <c r="F121" s="120" t="s">
        <v>56</v>
      </c>
      <c r="G121" s="120" t="s">
        <v>302</v>
      </c>
      <c r="H121" s="120" t="s">
        <v>303</v>
      </c>
      <c r="I121" s="120" t="s">
        <v>304</v>
      </c>
      <c r="J121" s="121" t="s">
        <v>285</v>
      </c>
      <c r="K121" s="122" t="s">
        <v>305</v>
      </c>
      <c r="L121" s="118"/>
      <c r="M121" s="58" t="s">
        <v>1</v>
      </c>
      <c r="N121" s="59" t="s">
        <v>38</v>
      </c>
      <c r="O121" s="59" t="s">
        <v>306</v>
      </c>
      <c r="P121" s="59" t="s">
        <v>307</v>
      </c>
      <c r="Q121" s="59" t="s">
        <v>308</v>
      </c>
      <c r="R121" s="59" t="s">
        <v>309</v>
      </c>
      <c r="S121" s="59" t="s">
        <v>310</v>
      </c>
      <c r="T121" s="60" t="s">
        <v>311</v>
      </c>
    </row>
    <row r="122" spans="2:65" s="1" customFormat="1" ht="22.9" customHeight="1">
      <c r="B122" s="28"/>
      <c r="C122" s="63" t="s">
        <v>286</v>
      </c>
      <c r="J122" s="123">
        <f>BK122</f>
        <v>0</v>
      </c>
      <c r="L122" s="28"/>
      <c r="M122" s="61"/>
      <c r="N122" s="52"/>
      <c r="O122" s="52"/>
      <c r="P122" s="124">
        <f>P123</f>
        <v>0</v>
      </c>
      <c r="Q122" s="52"/>
      <c r="R122" s="124">
        <f>R123</f>
        <v>0</v>
      </c>
      <c r="S122" s="52"/>
      <c r="T122" s="125">
        <f>T123</f>
        <v>0</v>
      </c>
      <c r="AT122" s="13" t="s">
        <v>73</v>
      </c>
      <c r="AU122" s="13" t="s">
        <v>287</v>
      </c>
      <c r="BK122" s="126">
        <f>BK123</f>
        <v>0</v>
      </c>
    </row>
    <row r="123" spans="2:65" s="11" customFormat="1" ht="25.9" customHeight="1">
      <c r="B123" s="127"/>
      <c r="D123" s="128" t="s">
        <v>73</v>
      </c>
      <c r="E123" s="129" t="s">
        <v>644</v>
      </c>
      <c r="F123" s="129" t="s">
        <v>1464</v>
      </c>
      <c r="I123" s="130"/>
      <c r="J123" s="131">
        <f>BK123</f>
        <v>0</v>
      </c>
      <c r="L123" s="127"/>
      <c r="M123" s="132"/>
      <c r="P123" s="133">
        <f>P124</f>
        <v>0</v>
      </c>
      <c r="R123" s="133">
        <f>R124</f>
        <v>0</v>
      </c>
      <c r="T123" s="134">
        <f>T124</f>
        <v>0</v>
      </c>
      <c r="AR123" s="128" t="s">
        <v>90</v>
      </c>
      <c r="AT123" s="135" t="s">
        <v>73</v>
      </c>
      <c r="AU123" s="135" t="s">
        <v>74</v>
      </c>
      <c r="AY123" s="128" t="s">
        <v>314</v>
      </c>
      <c r="BK123" s="136">
        <f>BK124</f>
        <v>0</v>
      </c>
    </row>
    <row r="124" spans="2:65" s="11" customFormat="1" ht="22.9" customHeight="1">
      <c r="B124" s="127"/>
      <c r="D124" s="128" t="s">
        <v>73</v>
      </c>
      <c r="E124" s="137" t="s">
        <v>1465</v>
      </c>
      <c r="F124" s="137" t="s">
        <v>1466</v>
      </c>
      <c r="I124" s="130"/>
      <c r="J124" s="138">
        <f>BK124</f>
        <v>0</v>
      </c>
      <c r="L124" s="127"/>
      <c r="M124" s="132"/>
      <c r="P124" s="133">
        <f>P125</f>
        <v>0</v>
      </c>
      <c r="R124" s="133">
        <f>R125</f>
        <v>0</v>
      </c>
      <c r="T124" s="134">
        <f>T125</f>
        <v>0</v>
      </c>
      <c r="AR124" s="128" t="s">
        <v>90</v>
      </c>
      <c r="AT124" s="135" t="s">
        <v>73</v>
      </c>
      <c r="AU124" s="135" t="s">
        <v>81</v>
      </c>
      <c r="AY124" s="128" t="s">
        <v>314</v>
      </c>
      <c r="BK124" s="136">
        <f>BK125</f>
        <v>0</v>
      </c>
    </row>
    <row r="125" spans="2:65" s="1" customFormat="1" ht="21.75" customHeight="1">
      <c r="B125" s="28"/>
      <c r="C125" s="139" t="s">
        <v>81</v>
      </c>
      <c r="D125" s="139" t="s">
        <v>316</v>
      </c>
      <c r="E125" s="140" t="s">
        <v>4982</v>
      </c>
      <c r="F125" s="141" t="s">
        <v>4983</v>
      </c>
      <c r="G125" s="142" t="s">
        <v>1370</v>
      </c>
      <c r="H125" s="143">
        <v>1</v>
      </c>
      <c r="I125" s="144"/>
      <c r="J125" s="145">
        <f>ROUND(I125*H125,2)</f>
        <v>0</v>
      </c>
      <c r="K125" s="146"/>
      <c r="L125" s="28"/>
      <c r="M125" s="153" t="s">
        <v>1</v>
      </c>
      <c r="N125" s="154" t="s">
        <v>40</v>
      </c>
      <c r="O125" s="155"/>
      <c r="P125" s="156">
        <f>O125*H125</f>
        <v>0</v>
      </c>
      <c r="Q125" s="156">
        <v>0</v>
      </c>
      <c r="R125" s="156">
        <f>Q125*H125</f>
        <v>0</v>
      </c>
      <c r="S125" s="156">
        <v>0</v>
      </c>
      <c r="T125" s="157">
        <f>S125*H125</f>
        <v>0</v>
      </c>
      <c r="AR125" s="151" t="s">
        <v>1198</v>
      </c>
      <c r="AT125" s="151" t="s">
        <v>316</v>
      </c>
      <c r="AU125" s="151" t="s">
        <v>86</v>
      </c>
      <c r="AY125" s="13" t="s">
        <v>314</v>
      </c>
      <c r="BE125" s="152">
        <f>IF(N125="základná",J125,0)</f>
        <v>0</v>
      </c>
      <c r="BF125" s="152">
        <f>IF(N125="znížená",J125,0)</f>
        <v>0</v>
      </c>
      <c r="BG125" s="152">
        <f>IF(N125="zákl. prenesená",J125,0)</f>
        <v>0</v>
      </c>
      <c r="BH125" s="152">
        <f>IF(N125="zníž. prenesená",J125,0)</f>
        <v>0</v>
      </c>
      <c r="BI125" s="152">
        <f>IF(N125="nulová",J125,0)</f>
        <v>0</v>
      </c>
      <c r="BJ125" s="13" t="s">
        <v>86</v>
      </c>
      <c r="BK125" s="152">
        <f>ROUND(I125*H125,2)</f>
        <v>0</v>
      </c>
      <c r="BL125" s="13" t="s">
        <v>1198</v>
      </c>
      <c r="BM125" s="151" t="s">
        <v>4984</v>
      </c>
    </row>
    <row r="126" spans="2:65" s="1" customFormat="1" ht="6.95" customHeight="1">
      <c r="B126" s="43"/>
      <c r="C126" s="44"/>
      <c r="D126" s="44"/>
      <c r="E126" s="44"/>
      <c r="F126" s="44"/>
      <c r="G126" s="44"/>
      <c r="H126" s="44"/>
      <c r="I126" s="44"/>
      <c r="J126" s="44"/>
      <c r="K126" s="44"/>
      <c r="L126" s="28"/>
    </row>
  </sheetData>
  <sheetProtection algorithmName="SHA-512" hashValue="k/AEwjBH0LGGfbc00KROTZ7DGs2Yj3EpOPo6ivvfAibicb3fddP/YBVFboSLaWboCPVgvgp5numdXmhfu51pew==" saltValue="P+05OFFLM8mnD18aanRa3Tb7kazrS2Sa+HweIP4+kbmpH9Lc3aXcVoZbERysymaeeR7sPvzj8tYZcBxVeX/L+g==" spinCount="100000" sheet="1" objects="1" scenarios="1" formatColumns="0" formatRows="0" autoFilter="0"/>
  <autoFilter ref="C121:K125" xr:uid="{00000000-0009-0000-0000-00003D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245"/>
  <sheetViews>
    <sheetView showGridLines="0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111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280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281</v>
      </c>
      <c r="L12" s="28"/>
    </row>
    <row r="13" spans="2:46" s="1" customFormat="1" ht="16.5" hidden="1" customHeight="1">
      <c r="B13" s="28"/>
      <c r="E13" s="289" t="s">
        <v>1218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ROUND(J144,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ROUND((SUM(BE144:BE244)),  2)</f>
        <v>0</v>
      </c>
      <c r="G37" s="96"/>
      <c r="H37" s="96"/>
      <c r="I37" s="97">
        <v>0.2</v>
      </c>
      <c r="J37" s="95">
        <f>ROUND(((SUM(BE144:BE244))*I37),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ROUND((SUM(BF144:BF244)),  2)</f>
        <v>0</v>
      </c>
      <c r="G38" s="96"/>
      <c r="H38" s="96"/>
      <c r="I38" s="97">
        <v>0.2</v>
      </c>
      <c r="J38" s="95">
        <f>ROUND(((SUM(BF144:BF244))*I38),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ROUND((SUM(BG144:BG244)),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ROUND((SUM(BH144:BH244)),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ROUND((SUM(BI144:BI244)),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280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281</v>
      </c>
      <c r="L90" s="28"/>
    </row>
    <row r="91" spans="2:12" s="1" customFormat="1" ht="16.5" hidden="1" customHeight="1">
      <c r="B91" s="28"/>
      <c r="E91" s="289" t="str">
        <f>E13</f>
        <v>SO.101_ASR6 - Ostatné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J144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288</v>
      </c>
      <c r="E101" s="112"/>
      <c r="F101" s="112"/>
      <c r="G101" s="112"/>
      <c r="H101" s="112"/>
      <c r="I101" s="112"/>
      <c r="J101" s="113">
        <f>J145</f>
        <v>0</v>
      </c>
      <c r="L101" s="110"/>
    </row>
    <row r="102" spans="2:47" s="9" customFormat="1" ht="19.899999999999999" hidden="1" customHeight="1">
      <c r="B102" s="114"/>
      <c r="D102" s="115" t="s">
        <v>289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2:47" s="9" customFormat="1" ht="19.899999999999999" hidden="1" customHeight="1">
      <c r="B103" s="114"/>
      <c r="D103" s="115" t="s">
        <v>1219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899999999999999" hidden="1" customHeight="1">
      <c r="B104" s="114"/>
      <c r="D104" s="115" t="s">
        <v>693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9" customFormat="1" ht="19.899999999999999" hidden="1" customHeight="1">
      <c r="B105" s="114"/>
      <c r="D105" s="115" t="s">
        <v>579</v>
      </c>
      <c r="E105" s="116"/>
      <c r="F105" s="116"/>
      <c r="G105" s="116"/>
      <c r="H105" s="116"/>
      <c r="I105" s="116"/>
      <c r="J105" s="117">
        <f>J162</f>
        <v>0</v>
      </c>
      <c r="L105" s="114"/>
    </row>
    <row r="106" spans="2:47" s="9" customFormat="1" ht="19.899999999999999" hidden="1" customHeight="1">
      <c r="B106" s="114"/>
      <c r="D106" s="115" t="s">
        <v>1220</v>
      </c>
      <c r="E106" s="116"/>
      <c r="F106" s="116"/>
      <c r="G106" s="116"/>
      <c r="H106" s="116"/>
      <c r="I106" s="116"/>
      <c r="J106" s="117">
        <f>J171</f>
        <v>0</v>
      </c>
      <c r="L106" s="114"/>
    </row>
    <row r="107" spans="2:47" s="9" customFormat="1" ht="19.899999999999999" hidden="1" customHeight="1">
      <c r="B107" s="114"/>
      <c r="D107" s="115" t="s">
        <v>290</v>
      </c>
      <c r="E107" s="116"/>
      <c r="F107" s="116"/>
      <c r="G107" s="116"/>
      <c r="H107" s="116"/>
      <c r="I107" s="116"/>
      <c r="J107" s="117">
        <f>J174</f>
        <v>0</v>
      </c>
      <c r="L107" s="114"/>
    </row>
    <row r="108" spans="2:47" s="9" customFormat="1" ht="19.899999999999999" hidden="1" customHeight="1">
      <c r="B108" s="114"/>
      <c r="D108" s="115" t="s">
        <v>291</v>
      </c>
      <c r="E108" s="116"/>
      <c r="F108" s="116"/>
      <c r="G108" s="116"/>
      <c r="H108" s="116"/>
      <c r="I108" s="116"/>
      <c r="J108" s="117">
        <f>J186</f>
        <v>0</v>
      </c>
      <c r="L108" s="114"/>
    </row>
    <row r="109" spans="2:47" s="8" customFormat="1" ht="24.95" hidden="1" customHeight="1">
      <c r="B109" s="110"/>
      <c r="D109" s="111" t="s">
        <v>292</v>
      </c>
      <c r="E109" s="112"/>
      <c r="F109" s="112"/>
      <c r="G109" s="112"/>
      <c r="H109" s="112"/>
      <c r="I109" s="112"/>
      <c r="J109" s="113">
        <f>J188</f>
        <v>0</v>
      </c>
      <c r="L109" s="110"/>
    </row>
    <row r="110" spans="2:47" s="9" customFormat="1" ht="19.899999999999999" hidden="1" customHeight="1">
      <c r="B110" s="114"/>
      <c r="D110" s="115" t="s">
        <v>293</v>
      </c>
      <c r="E110" s="116"/>
      <c r="F110" s="116"/>
      <c r="G110" s="116"/>
      <c r="H110" s="116"/>
      <c r="I110" s="116"/>
      <c r="J110" s="117">
        <f>J189</f>
        <v>0</v>
      </c>
      <c r="L110" s="114"/>
    </row>
    <row r="111" spans="2:47" s="9" customFormat="1" ht="19.899999999999999" hidden="1" customHeight="1">
      <c r="B111" s="114"/>
      <c r="D111" s="115" t="s">
        <v>580</v>
      </c>
      <c r="E111" s="116"/>
      <c r="F111" s="116"/>
      <c r="G111" s="116"/>
      <c r="H111" s="116"/>
      <c r="I111" s="116"/>
      <c r="J111" s="117">
        <f>J192</f>
        <v>0</v>
      </c>
      <c r="L111" s="114"/>
    </row>
    <row r="112" spans="2:47" s="9" customFormat="1" ht="19.899999999999999" hidden="1" customHeight="1">
      <c r="B112" s="114"/>
      <c r="D112" s="115" t="s">
        <v>1221</v>
      </c>
      <c r="E112" s="116"/>
      <c r="F112" s="116"/>
      <c r="G112" s="116"/>
      <c r="H112" s="116"/>
      <c r="I112" s="116"/>
      <c r="J112" s="117">
        <f>J197</f>
        <v>0</v>
      </c>
      <c r="L112" s="114"/>
    </row>
    <row r="113" spans="2:12" s="9" customFormat="1" ht="19.899999999999999" hidden="1" customHeight="1">
      <c r="B113" s="114"/>
      <c r="D113" s="115" t="s">
        <v>830</v>
      </c>
      <c r="E113" s="116"/>
      <c r="F113" s="116"/>
      <c r="G113" s="116"/>
      <c r="H113" s="116"/>
      <c r="I113" s="116"/>
      <c r="J113" s="117">
        <f>J201</f>
        <v>0</v>
      </c>
      <c r="L113" s="114"/>
    </row>
    <row r="114" spans="2:12" s="9" customFormat="1" ht="19.899999999999999" hidden="1" customHeight="1">
      <c r="B114" s="114"/>
      <c r="D114" s="115" t="s">
        <v>296</v>
      </c>
      <c r="E114" s="116"/>
      <c r="F114" s="116"/>
      <c r="G114" s="116"/>
      <c r="H114" s="116"/>
      <c r="I114" s="116"/>
      <c r="J114" s="117">
        <f>J205</f>
        <v>0</v>
      </c>
      <c r="L114" s="114"/>
    </row>
    <row r="115" spans="2:12" s="9" customFormat="1" ht="19.899999999999999" hidden="1" customHeight="1">
      <c r="B115" s="114"/>
      <c r="D115" s="115" t="s">
        <v>297</v>
      </c>
      <c r="E115" s="116"/>
      <c r="F115" s="116"/>
      <c r="G115" s="116"/>
      <c r="H115" s="116"/>
      <c r="I115" s="116"/>
      <c r="J115" s="117">
        <f>J213</f>
        <v>0</v>
      </c>
      <c r="L115" s="114"/>
    </row>
    <row r="116" spans="2:12" s="9" customFormat="1" ht="19.899999999999999" hidden="1" customHeight="1">
      <c r="B116" s="114"/>
      <c r="D116" s="115" t="s">
        <v>299</v>
      </c>
      <c r="E116" s="116"/>
      <c r="F116" s="116"/>
      <c r="G116" s="116"/>
      <c r="H116" s="116"/>
      <c r="I116" s="116"/>
      <c r="J116" s="117">
        <f>J230</f>
        <v>0</v>
      </c>
      <c r="L116" s="114"/>
    </row>
    <row r="117" spans="2:12" s="9" customFormat="1" ht="19.899999999999999" hidden="1" customHeight="1">
      <c r="B117" s="114"/>
      <c r="D117" s="115" t="s">
        <v>1222</v>
      </c>
      <c r="E117" s="116"/>
      <c r="F117" s="116"/>
      <c r="G117" s="116"/>
      <c r="H117" s="116"/>
      <c r="I117" s="116"/>
      <c r="J117" s="117">
        <f>J233</f>
        <v>0</v>
      </c>
      <c r="L117" s="114"/>
    </row>
    <row r="118" spans="2:12" s="9" customFormat="1" ht="19.899999999999999" hidden="1" customHeight="1">
      <c r="B118" s="114"/>
      <c r="D118" s="115" t="s">
        <v>1223</v>
      </c>
      <c r="E118" s="116"/>
      <c r="F118" s="116"/>
      <c r="G118" s="116"/>
      <c r="H118" s="116"/>
      <c r="I118" s="116"/>
      <c r="J118" s="117">
        <f>J236</f>
        <v>0</v>
      </c>
      <c r="L118" s="114"/>
    </row>
    <row r="119" spans="2:12" s="9" customFormat="1" ht="19.899999999999999" hidden="1" customHeight="1">
      <c r="B119" s="114"/>
      <c r="D119" s="115" t="s">
        <v>1224</v>
      </c>
      <c r="E119" s="116"/>
      <c r="F119" s="116"/>
      <c r="G119" s="116"/>
      <c r="H119" s="116"/>
      <c r="I119" s="116"/>
      <c r="J119" s="117">
        <f>J238</f>
        <v>0</v>
      </c>
      <c r="L119" s="114"/>
    </row>
    <row r="120" spans="2:12" s="8" customFormat="1" ht="24.95" hidden="1" customHeight="1">
      <c r="B120" s="110"/>
      <c r="D120" s="111" t="s">
        <v>1225</v>
      </c>
      <c r="E120" s="112"/>
      <c r="F120" s="112"/>
      <c r="G120" s="112"/>
      <c r="H120" s="112"/>
      <c r="I120" s="112"/>
      <c r="J120" s="113">
        <f>J242</f>
        <v>0</v>
      </c>
      <c r="L120" s="110"/>
    </row>
    <row r="121" spans="2:12" s="1" customFormat="1" ht="21.75" hidden="1" customHeight="1">
      <c r="B121" s="28"/>
      <c r="L121" s="28"/>
    </row>
    <row r="122" spans="2:12" s="1" customFormat="1" ht="6.95" hidden="1" customHeight="1"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28"/>
    </row>
    <row r="123" spans="2:12" hidden="1"/>
    <row r="124" spans="2:12" hidden="1"/>
    <row r="125" spans="2:12" hidden="1"/>
    <row r="126" spans="2:12" s="1" customFormat="1" ht="6.95" customHeight="1">
      <c r="B126" s="45"/>
      <c r="C126" s="46"/>
      <c r="D126" s="46"/>
      <c r="E126" s="46"/>
      <c r="F126" s="46"/>
      <c r="G126" s="46"/>
      <c r="H126" s="46"/>
      <c r="I126" s="46"/>
      <c r="J126" s="46"/>
      <c r="K126" s="46"/>
      <c r="L126" s="28"/>
    </row>
    <row r="127" spans="2:12" s="1" customFormat="1" ht="24.95" customHeight="1">
      <c r="B127" s="28"/>
      <c r="C127" s="17" t="s">
        <v>300</v>
      </c>
      <c r="L127" s="28"/>
    </row>
    <row r="128" spans="2:12" s="1" customFormat="1" ht="6.95" customHeight="1">
      <c r="B128" s="28"/>
      <c r="L128" s="28"/>
    </row>
    <row r="129" spans="2:63" s="1" customFormat="1" ht="12" customHeight="1">
      <c r="B129" s="28"/>
      <c r="C129" s="23" t="s">
        <v>15</v>
      </c>
      <c r="L129" s="28"/>
    </row>
    <row r="130" spans="2:63" s="1" customFormat="1" ht="16.5" customHeight="1">
      <c r="B130" s="28"/>
      <c r="E130" s="301" t="str">
        <f>E7</f>
        <v>Rozšírenie kapacít MŠ Oštepová 1, Košice</v>
      </c>
      <c r="F130" s="302"/>
      <c r="G130" s="302"/>
      <c r="H130" s="302"/>
      <c r="L130" s="28"/>
    </row>
    <row r="131" spans="2:63" ht="12" customHeight="1">
      <c r="B131" s="16"/>
      <c r="C131" s="23" t="s">
        <v>277</v>
      </c>
      <c r="L131" s="16"/>
    </row>
    <row r="132" spans="2:63" ht="16.5" customHeight="1">
      <c r="B132" s="16"/>
      <c r="E132" s="301" t="s">
        <v>278</v>
      </c>
      <c r="F132" s="265"/>
      <c r="G132" s="265"/>
      <c r="H132" s="265"/>
      <c r="L132" s="16"/>
    </row>
    <row r="133" spans="2:63" ht="12" customHeight="1">
      <c r="B133" s="16"/>
      <c r="C133" s="23" t="s">
        <v>279</v>
      </c>
      <c r="L133" s="16"/>
    </row>
    <row r="134" spans="2:63" s="1" customFormat="1" ht="16.5" customHeight="1">
      <c r="B134" s="28"/>
      <c r="E134" s="271" t="s">
        <v>280</v>
      </c>
      <c r="F134" s="303"/>
      <c r="G134" s="303"/>
      <c r="H134" s="303"/>
      <c r="L134" s="28"/>
    </row>
    <row r="135" spans="2:63" s="1" customFormat="1" ht="12" customHeight="1">
      <c r="B135" s="28"/>
      <c r="C135" s="23" t="s">
        <v>281</v>
      </c>
      <c r="L135" s="28"/>
    </row>
    <row r="136" spans="2:63" s="1" customFormat="1" ht="16.5" customHeight="1">
      <c r="B136" s="28"/>
      <c r="E136" s="289" t="str">
        <f>E13</f>
        <v>SO.101_ASR6 - Ostatné</v>
      </c>
      <c r="F136" s="303"/>
      <c r="G136" s="303"/>
      <c r="H136" s="303"/>
      <c r="L136" s="28"/>
    </row>
    <row r="137" spans="2:63" s="1" customFormat="1" ht="6.95" customHeight="1">
      <c r="B137" s="28"/>
      <c r="L137" s="28"/>
    </row>
    <row r="138" spans="2:63" s="1" customFormat="1" ht="12" customHeight="1">
      <c r="B138" s="28"/>
      <c r="C138" s="23" t="s">
        <v>19</v>
      </c>
      <c r="F138" s="21" t="str">
        <f>F16</f>
        <v>Oštepová 1, Košice</v>
      </c>
      <c r="I138" s="23" t="s">
        <v>21</v>
      </c>
      <c r="J138" s="51" t="str">
        <f>IF(J16="","",J16)</f>
        <v>15. 6. 2022</v>
      </c>
      <c r="L138" s="28"/>
    </row>
    <row r="139" spans="2:63" s="1" customFormat="1" ht="6.95" customHeight="1">
      <c r="B139" s="28"/>
      <c r="L139" s="28"/>
    </row>
    <row r="140" spans="2:63" s="1" customFormat="1" ht="15.2" customHeight="1">
      <c r="B140" s="28"/>
      <c r="C140" s="23" t="s">
        <v>23</v>
      </c>
      <c r="F140" s="21" t="str">
        <f>E19</f>
        <v>Mesto Košice</v>
      </c>
      <c r="I140" s="23" t="s">
        <v>29</v>
      </c>
      <c r="J140" s="26" t="str">
        <f>E25</f>
        <v xml:space="preserve"> </v>
      </c>
      <c r="L140" s="28"/>
    </row>
    <row r="141" spans="2:63" s="1" customFormat="1" ht="15.2" customHeight="1">
      <c r="B141" s="28"/>
      <c r="C141" s="23" t="s">
        <v>27</v>
      </c>
      <c r="F141" s="21" t="str">
        <f>IF(E22="","",E22)</f>
        <v>Vyplň údaj</v>
      </c>
      <c r="I141" s="23" t="s">
        <v>32</v>
      </c>
      <c r="J141" s="26" t="str">
        <f>E28</f>
        <v xml:space="preserve"> </v>
      </c>
      <c r="L141" s="28"/>
    </row>
    <row r="142" spans="2:63" s="1" customFormat="1" ht="10.35" customHeight="1">
      <c r="B142" s="28"/>
      <c r="L142" s="28"/>
    </row>
    <row r="143" spans="2:63" s="10" customFormat="1" ht="29.25" customHeight="1">
      <c r="B143" s="118"/>
      <c r="C143" s="119" t="s">
        <v>301</v>
      </c>
      <c r="D143" s="120" t="s">
        <v>59</v>
      </c>
      <c r="E143" s="120" t="s">
        <v>55</v>
      </c>
      <c r="F143" s="120" t="s">
        <v>56</v>
      </c>
      <c r="G143" s="120" t="s">
        <v>302</v>
      </c>
      <c r="H143" s="120" t="s">
        <v>303</v>
      </c>
      <c r="I143" s="120" t="s">
        <v>304</v>
      </c>
      <c r="J143" s="121" t="s">
        <v>285</v>
      </c>
      <c r="K143" s="122" t="s">
        <v>305</v>
      </c>
      <c r="L143" s="118"/>
      <c r="M143" s="58" t="s">
        <v>1</v>
      </c>
      <c r="N143" s="59" t="s">
        <v>38</v>
      </c>
      <c r="O143" s="59" t="s">
        <v>306</v>
      </c>
      <c r="P143" s="59" t="s">
        <v>307</v>
      </c>
      <c r="Q143" s="59" t="s">
        <v>308</v>
      </c>
      <c r="R143" s="59" t="s">
        <v>309</v>
      </c>
      <c r="S143" s="59" t="s">
        <v>310</v>
      </c>
      <c r="T143" s="60" t="s">
        <v>311</v>
      </c>
    </row>
    <row r="144" spans="2:63" s="1" customFormat="1" ht="22.9" customHeight="1">
      <c r="B144" s="28"/>
      <c r="C144" s="63" t="s">
        <v>286</v>
      </c>
      <c r="J144" s="123">
        <f>BK144</f>
        <v>0</v>
      </c>
      <c r="L144" s="28"/>
      <c r="M144" s="61"/>
      <c r="N144" s="52"/>
      <c r="O144" s="52"/>
      <c r="P144" s="124">
        <f>P145+P188+P242</f>
        <v>0</v>
      </c>
      <c r="Q144" s="52"/>
      <c r="R144" s="124">
        <f>R145+R188+R242</f>
        <v>42.974707215000009</v>
      </c>
      <c r="S144" s="52"/>
      <c r="T144" s="125">
        <f>T145+T188+T242</f>
        <v>0</v>
      </c>
      <c r="AT144" s="13" t="s">
        <v>73</v>
      </c>
      <c r="AU144" s="13" t="s">
        <v>287</v>
      </c>
      <c r="BK144" s="126">
        <f>BK145+BK188+BK242</f>
        <v>0</v>
      </c>
    </row>
    <row r="145" spans="2:65" s="11" customFormat="1" ht="25.9" customHeight="1">
      <c r="B145" s="127"/>
      <c r="D145" s="128" t="s">
        <v>73</v>
      </c>
      <c r="E145" s="129" t="s">
        <v>312</v>
      </c>
      <c r="F145" s="129" t="s">
        <v>313</v>
      </c>
      <c r="I145" s="130"/>
      <c r="J145" s="131">
        <f>BK145</f>
        <v>0</v>
      </c>
      <c r="L145" s="127"/>
      <c r="M145" s="132"/>
      <c r="P145" s="133">
        <f>P146+P149+P153+P162+P171+P174+P186</f>
        <v>0</v>
      </c>
      <c r="R145" s="133">
        <f>R146+R149+R153+R162+R171+R174+R186</f>
        <v>39.472908075000007</v>
      </c>
      <c r="T145" s="134">
        <f>T146+T149+T153+T162+T171+T174+T186</f>
        <v>0</v>
      </c>
      <c r="AR145" s="128" t="s">
        <v>81</v>
      </c>
      <c r="AT145" s="135" t="s">
        <v>73</v>
      </c>
      <c r="AU145" s="135" t="s">
        <v>74</v>
      </c>
      <c r="AY145" s="128" t="s">
        <v>314</v>
      </c>
      <c r="BK145" s="136">
        <f>BK146+BK149+BK153+BK162+BK171+BK174+BK186</f>
        <v>0</v>
      </c>
    </row>
    <row r="146" spans="2:65" s="11" customFormat="1" ht="22.9" customHeight="1">
      <c r="B146" s="127"/>
      <c r="D146" s="128" t="s">
        <v>73</v>
      </c>
      <c r="E146" s="137" t="s">
        <v>81</v>
      </c>
      <c r="F146" s="137" t="s">
        <v>315</v>
      </c>
      <c r="I146" s="130"/>
      <c r="J146" s="138">
        <f>BK146</f>
        <v>0</v>
      </c>
      <c r="L146" s="127"/>
      <c r="M146" s="132"/>
      <c r="P146" s="133">
        <f>SUM(P147:P148)</f>
        <v>0</v>
      </c>
      <c r="R146" s="133">
        <f>SUM(R147:R148)</f>
        <v>0</v>
      </c>
      <c r="T146" s="134">
        <f>SUM(T147:T148)</f>
        <v>0</v>
      </c>
      <c r="AR146" s="128" t="s">
        <v>81</v>
      </c>
      <c r="AT146" s="135" t="s">
        <v>73</v>
      </c>
      <c r="AU146" s="135" t="s">
        <v>81</v>
      </c>
      <c r="AY146" s="128" t="s">
        <v>314</v>
      </c>
      <c r="BK146" s="136">
        <f>SUM(BK147:BK148)</f>
        <v>0</v>
      </c>
    </row>
    <row r="147" spans="2:65" s="1" customFormat="1" ht="24.2" customHeight="1">
      <c r="B147" s="28"/>
      <c r="C147" s="139" t="s">
        <v>81</v>
      </c>
      <c r="D147" s="139" t="s">
        <v>316</v>
      </c>
      <c r="E147" s="140" t="s">
        <v>1226</v>
      </c>
      <c r="F147" s="141" t="s">
        <v>1227</v>
      </c>
      <c r="G147" s="142" t="s">
        <v>319</v>
      </c>
      <c r="H147" s="143">
        <v>12.2</v>
      </c>
      <c r="I147" s="144"/>
      <c r="J147" s="145">
        <f>ROUND(I147*H147,2)</f>
        <v>0</v>
      </c>
      <c r="K147" s="146"/>
      <c r="L147" s="28"/>
      <c r="M147" s="147" t="s">
        <v>1</v>
      </c>
      <c r="N147" s="148" t="s">
        <v>40</v>
      </c>
      <c r="P147" s="149">
        <f>O147*H147</f>
        <v>0</v>
      </c>
      <c r="Q147" s="149">
        <v>0</v>
      </c>
      <c r="R147" s="149">
        <f>Q147*H147</f>
        <v>0</v>
      </c>
      <c r="S147" s="149">
        <v>0</v>
      </c>
      <c r="T147" s="150">
        <f>S147*H147</f>
        <v>0</v>
      </c>
      <c r="AR147" s="151" t="s">
        <v>95</v>
      </c>
      <c r="AT147" s="151" t="s">
        <v>316</v>
      </c>
      <c r="AU147" s="151" t="s">
        <v>86</v>
      </c>
      <c r="AY147" s="13" t="s">
        <v>314</v>
      </c>
      <c r="BE147" s="152">
        <f>IF(N147="základná",J147,0)</f>
        <v>0</v>
      </c>
      <c r="BF147" s="152">
        <f>IF(N147="znížená",J147,0)</f>
        <v>0</v>
      </c>
      <c r="BG147" s="152">
        <f>IF(N147="zákl. prenesená",J147,0)</f>
        <v>0</v>
      </c>
      <c r="BH147" s="152">
        <f>IF(N147="zníž. prenesená",J147,0)</f>
        <v>0</v>
      </c>
      <c r="BI147" s="152">
        <f>IF(N147="nulová",J147,0)</f>
        <v>0</v>
      </c>
      <c r="BJ147" s="13" t="s">
        <v>86</v>
      </c>
      <c r="BK147" s="152">
        <f>ROUND(I147*H147,2)</f>
        <v>0</v>
      </c>
      <c r="BL147" s="13" t="s">
        <v>95</v>
      </c>
      <c r="BM147" s="151" t="s">
        <v>1228</v>
      </c>
    </row>
    <row r="148" spans="2:65" s="1" customFormat="1" ht="24.2" customHeight="1">
      <c r="B148" s="28"/>
      <c r="C148" s="139" t="s">
        <v>86</v>
      </c>
      <c r="D148" s="139" t="s">
        <v>316</v>
      </c>
      <c r="E148" s="140" t="s">
        <v>1229</v>
      </c>
      <c r="F148" s="141" t="s">
        <v>1230</v>
      </c>
      <c r="G148" s="142" t="s">
        <v>319</v>
      </c>
      <c r="H148" s="143">
        <v>3.8</v>
      </c>
      <c r="I148" s="144"/>
      <c r="J148" s="145">
        <f>ROUND(I148*H148,2)</f>
        <v>0</v>
      </c>
      <c r="K148" s="146"/>
      <c r="L148" s="28"/>
      <c r="M148" s="147" t="s">
        <v>1</v>
      </c>
      <c r="N148" s="148" t="s">
        <v>40</v>
      </c>
      <c r="P148" s="149">
        <f>O148*H148</f>
        <v>0</v>
      </c>
      <c r="Q148" s="149">
        <v>0</v>
      </c>
      <c r="R148" s="149">
        <f>Q148*H148</f>
        <v>0</v>
      </c>
      <c r="S148" s="149">
        <v>0</v>
      </c>
      <c r="T148" s="150">
        <f>S148*H148</f>
        <v>0</v>
      </c>
      <c r="AR148" s="151" t="s">
        <v>95</v>
      </c>
      <c r="AT148" s="151" t="s">
        <v>316</v>
      </c>
      <c r="AU148" s="151" t="s">
        <v>86</v>
      </c>
      <c r="AY148" s="13" t="s">
        <v>314</v>
      </c>
      <c r="BE148" s="152">
        <f>IF(N148="základná",J148,0)</f>
        <v>0</v>
      </c>
      <c r="BF148" s="152">
        <f>IF(N148="znížená",J148,0)</f>
        <v>0</v>
      </c>
      <c r="BG148" s="152">
        <f>IF(N148="zákl. prenesená",J148,0)</f>
        <v>0</v>
      </c>
      <c r="BH148" s="152">
        <f>IF(N148="zníž. prenesená",J148,0)</f>
        <v>0</v>
      </c>
      <c r="BI148" s="152">
        <f>IF(N148="nulová",J148,0)</f>
        <v>0</v>
      </c>
      <c r="BJ148" s="13" t="s">
        <v>86</v>
      </c>
      <c r="BK148" s="152">
        <f>ROUND(I148*H148,2)</f>
        <v>0</v>
      </c>
      <c r="BL148" s="13" t="s">
        <v>95</v>
      </c>
      <c r="BM148" s="151" t="s">
        <v>1231</v>
      </c>
    </row>
    <row r="149" spans="2:65" s="11" customFormat="1" ht="22.9" customHeight="1">
      <c r="B149" s="127"/>
      <c r="D149" s="128" t="s">
        <v>73</v>
      </c>
      <c r="E149" s="137" t="s">
        <v>86</v>
      </c>
      <c r="F149" s="137" t="s">
        <v>1232</v>
      </c>
      <c r="I149" s="130"/>
      <c r="J149" s="138">
        <f>BK149</f>
        <v>0</v>
      </c>
      <c r="L149" s="127"/>
      <c r="M149" s="132"/>
      <c r="P149" s="133">
        <f>SUM(P150:P152)</f>
        <v>0</v>
      </c>
      <c r="R149" s="133">
        <f>SUM(R150:R152)</f>
        <v>2.3852270999999998</v>
      </c>
      <c r="T149" s="134">
        <f>SUM(T150:T152)</f>
        <v>0</v>
      </c>
      <c r="AR149" s="128" t="s">
        <v>81</v>
      </c>
      <c r="AT149" s="135" t="s">
        <v>73</v>
      </c>
      <c r="AU149" s="135" t="s">
        <v>81</v>
      </c>
      <c r="AY149" s="128" t="s">
        <v>314</v>
      </c>
      <c r="BK149" s="136">
        <f>SUM(BK150:BK152)</f>
        <v>0</v>
      </c>
    </row>
    <row r="150" spans="2:65" s="1" customFormat="1" ht="16.5" customHeight="1">
      <c r="B150" s="28"/>
      <c r="C150" s="139" t="s">
        <v>90</v>
      </c>
      <c r="D150" s="139" t="s">
        <v>316</v>
      </c>
      <c r="E150" s="140" t="s">
        <v>1233</v>
      </c>
      <c r="F150" s="141" t="s">
        <v>1234</v>
      </c>
      <c r="G150" s="142" t="s">
        <v>319</v>
      </c>
      <c r="H150" s="143">
        <v>0.98</v>
      </c>
      <c r="I150" s="144"/>
      <c r="J150" s="145">
        <f>ROUND(I150*H150,2)</f>
        <v>0</v>
      </c>
      <c r="K150" s="146"/>
      <c r="L150" s="28"/>
      <c r="M150" s="147" t="s">
        <v>1</v>
      </c>
      <c r="N150" s="148" t="s">
        <v>40</v>
      </c>
      <c r="P150" s="149">
        <f>O150*H150</f>
        <v>0</v>
      </c>
      <c r="Q150" s="149">
        <v>2.4157199999999999</v>
      </c>
      <c r="R150" s="149">
        <f>Q150*H150</f>
        <v>2.3674055999999997</v>
      </c>
      <c r="S150" s="149">
        <v>0</v>
      </c>
      <c r="T150" s="150">
        <f>S150*H150</f>
        <v>0</v>
      </c>
      <c r="AR150" s="151" t="s">
        <v>95</v>
      </c>
      <c r="AT150" s="151" t="s">
        <v>316</v>
      </c>
      <c r="AU150" s="151" t="s">
        <v>86</v>
      </c>
      <c r="AY150" s="13" t="s">
        <v>314</v>
      </c>
      <c r="BE150" s="152">
        <f>IF(N150="základná",J150,0)</f>
        <v>0</v>
      </c>
      <c r="BF150" s="152">
        <f>IF(N150="znížená",J150,0)</f>
        <v>0</v>
      </c>
      <c r="BG150" s="152">
        <f>IF(N150="zákl. prenesená",J150,0)</f>
        <v>0</v>
      </c>
      <c r="BH150" s="152">
        <f>IF(N150="zníž. prenesená",J150,0)</f>
        <v>0</v>
      </c>
      <c r="BI150" s="152">
        <f>IF(N150="nulová",J150,0)</f>
        <v>0</v>
      </c>
      <c r="BJ150" s="13" t="s">
        <v>86</v>
      </c>
      <c r="BK150" s="152">
        <f>ROUND(I150*H150,2)</f>
        <v>0</v>
      </c>
      <c r="BL150" s="13" t="s">
        <v>95</v>
      </c>
      <c r="BM150" s="151" t="s">
        <v>1235</v>
      </c>
    </row>
    <row r="151" spans="2:65" s="1" customFormat="1" ht="24.2" customHeight="1">
      <c r="B151" s="28"/>
      <c r="C151" s="139" t="s">
        <v>95</v>
      </c>
      <c r="D151" s="139" t="s">
        <v>316</v>
      </c>
      <c r="E151" s="140" t="s">
        <v>1236</v>
      </c>
      <c r="F151" s="141" t="s">
        <v>1237</v>
      </c>
      <c r="G151" s="142" t="s">
        <v>340</v>
      </c>
      <c r="H151" s="143">
        <v>53.04</v>
      </c>
      <c r="I151" s="144"/>
      <c r="J151" s="145">
        <f>ROUND(I151*H151,2)</f>
        <v>0</v>
      </c>
      <c r="K151" s="146"/>
      <c r="L151" s="28"/>
      <c r="M151" s="147" t="s">
        <v>1</v>
      </c>
      <c r="N151" s="148" t="s">
        <v>40</v>
      </c>
      <c r="P151" s="149">
        <f>O151*H151</f>
        <v>0</v>
      </c>
      <c r="Q151" s="149">
        <v>3.0000000000000001E-5</v>
      </c>
      <c r="R151" s="149">
        <f>Q151*H151</f>
        <v>1.5912000000000001E-3</v>
      </c>
      <c r="S151" s="149">
        <v>0</v>
      </c>
      <c r="T151" s="150">
        <f>S151*H151</f>
        <v>0</v>
      </c>
      <c r="AR151" s="151" t="s">
        <v>95</v>
      </c>
      <c r="AT151" s="151" t="s">
        <v>316</v>
      </c>
      <c r="AU151" s="151" t="s">
        <v>86</v>
      </c>
      <c r="AY151" s="13" t="s">
        <v>314</v>
      </c>
      <c r="BE151" s="152">
        <f>IF(N151="základná",J151,0)</f>
        <v>0</v>
      </c>
      <c r="BF151" s="152">
        <f>IF(N151="znížená",J151,0)</f>
        <v>0</v>
      </c>
      <c r="BG151" s="152">
        <f>IF(N151="zákl. prenesená",J151,0)</f>
        <v>0</v>
      </c>
      <c r="BH151" s="152">
        <f>IF(N151="zníž. prenesená",J151,0)</f>
        <v>0</v>
      </c>
      <c r="BI151" s="152">
        <f>IF(N151="nulová",J151,0)</f>
        <v>0</v>
      </c>
      <c r="BJ151" s="13" t="s">
        <v>86</v>
      </c>
      <c r="BK151" s="152">
        <f>ROUND(I151*H151,2)</f>
        <v>0</v>
      </c>
      <c r="BL151" s="13" t="s">
        <v>95</v>
      </c>
      <c r="BM151" s="151" t="s">
        <v>1238</v>
      </c>
    </row>
    <row r="152" spans="2:65" s="1" customFormat="1" ht="16.5" customHeight="1">
      <c r="B152" s="28"/>
      <c r="C152" s="158" t="s">
        <v>330</v>
      </c>
      <c r="D152" s="158" t="s">
        <v>644</v>
      </c>
      <c r="E152" s="159" t="s">
        <v>1239</v>
      </c>
      <c r="F152" s="160" t="s">
        <v>1240</v>
      </c>
      <c r="G152" s="161" t="s">
        <v>340</v>
      </c>
      <c r="H152" s="162">
        <v>54.100999999999999</v>
      </c>
      <c r="I152" s="163"/>
      <c r="J152" s="164">
        <f>ROUND(I152*H152,2)</f>
        <v>0</v>
      </c>
      <c r="K152" s="165"/>
      <c r="L152" s="166"/>
      <c r="M152" s="167" t="s">
        <v>1</v>
      </c>
      <c r="N152" s="168" t="s">
        <v>40</v>
      </c>
      <c r="P152" s="149">
        <f>O152*H152</f>
        <v>0</v>
      </c>
      <c r="Q152" s="149">
        <v>2.9999999999999997E-4</v>
      </c>
      <c r="R152" s="149">
        <f>Q152*H152</f>
        <v>1.62303E-2</v>
      </c>
      <c r="S152" s="149">
        <v>0</v>
      </c>
      <c r="T152" s="150">
        <f>S152*H152</f>
        <v>0</v>
      </c>
      <c r="AR152" s="151" t="s">
        <v>346</v>
      </c>
      <c r="AT152" s="151" t="s">
        <v>644</v>
      </c>
      <c r="AU152" s="151" t="s">
        <v>86</v>
      </c>
      <c r="AY152" s="13" t="s">
        <v>314</v>
      </c>
      <c r="BE152" s="152">
        <f>IF(N152="základná",J152,0)</f>
        <v>0</v>
      </c>
      <c r="BF152" s="152">
        <f>IF(N152="znížená",J152,0)</f>
        <v>0</v>
      </c>
      <c r="BG152" s="152">
        <f>IF(N152="zákl. prenesená",J152,0)</f>
        <v>0</v>
      </c>
      <c r="BH152" s="152">
        <f>IF(N152="zníž. prenesená",J152,0)</f>
        <v>0</v>
      </c>
      <c r="BI152" s="152">
        <f>IF(N152="nulová",J152,0)</f>
        <v>0</v>
      </c>
      <c r="BJ152" s="13" t="s">
        <v>86</v>
      </c>
      <c r="BK152" s="152">
        <f>ROUND(I152*H152,2)</f>
        <v>0</v>
      </c>
      <c r="BL152" s="13" t="s">
        <v>95</v>
      </c>
      <c r="BM152" s="151" t="s">
        <v>1241</v>
      </c>
    </row>
    <row r="153" spans="2:65" s="11" customFormat="1" ht="22.9" customHeight="1">
      <c r="B153" s="127"/>
      <c r="D153" s="128" t="s">
        <v>73</v>
      </c>
      <c r="E153" s="137" t="s">
        <v>95</v>
      </c>
      <c r="F153" s="137" t="s">
        <v>707</v>
      </c>
      <c r="I153" s="130"/>
      <c r="J153" s="138">
        <f>BK153</f>
        <v>0</v>
      </c>
      <c r="L153" s="127"/>
      <c r="M153" s="132"/>
      <c r="P153" s="133">
        <f>SUM(P154:P161)</f>
        <v>0</v>
      </c>
      <c r="R153" s="133">
        <f>SUM(R154:R161)</f>
        <v>3.4440099200000001</v>
      </c>
      <c r="T153" s="134">
        <f>SUM(T154:T161)</f>
        <v>0</v>
      </c>
      <c r="AR153" s="128" t="s">
        <v>81</v>
      </c>
      <c r="AT153" s="135" t="s">
        <v>73</v>
      </c>
      <c r="AU153" s="135" t="s">
        <v>81</v>
      </c>
      <c r="AY153" s="128" t="s">
        <v>314</v>
      </c>
      <c r="BK153" s="136">
        <f>SUM(BK154:BK161)</f>
        <v>0</v>
      </c>
    </row>
    <row r="154" spans="2:65" s="1" customFormat="1" ht="33" customHeight="1">
      <c r="B154" s="28"/>
      <c r="C154" s="139" t="s">
        <v>337</v>
      </c>
      <c r="D154" s="139" t="s">
        <v>316</v>
      </c>
      <c r="E154" s="140" t="s">
        <v>1242</v>
      </c>
      <c r="F154" s="141" t="s">
        <v>1243</v>
      </c>
      <c r="G154" s="142" t="s">
        <v>396</v>
      </c>
      <c r="H154" s="143">
        <v>20</v>
      </c>
      <c r="I154" s="144"/>
      <c r="J154" s="145">
        <f t="shared" ref="J154:J161" si="0">ROUND(I154*H154,2)</f>
        <v>0</v>
      </c>
      <c r="K154" s="146"/>
      <c r="L154" s="28"/>
      <c r="M154" s="147" t="s">
        <v>1</v>
      </c>
      <c r="N154" s="148" t="s">
        <v>40</v>
      </c>
      <c r="P154" s="149">
        <f t="shared" ref="P154:P161" si="1">O154*H154</f>
        <v>0</v>
      </c>
      <c r="Q154" s="149">
        <v>8.0759999999999998E-2</v>
      </c>
      <c r="R154" s="149">
        <f t="shared" ref="R154:R161" si="2">Q154*H154</f>
        <v>1.6152</v>
      </c>
      <c r="S154" s="149">
        <v>0</v>
      </c>
      <c r="T154" s="150">
        <f t="shared" ref="T154:T161" si="3">S154*H154</f>
        <v>0</v>
      </c>
      <c r="AR154" s="151" t="s">
        <v>95</v>
      </c>
      <c r="AT154" s="151" t="s">
        <v>316</v>
      </c>
      <c r="AU154" s="151" t="s">
        <v>86</v>
      </c>
      <c r="AY154" s="13" t="s">
        <v>314</v>
      </c>
      <c r="BE154" s="152">
        <f t="shared" ref="BE154:BE161" si="4">IF(N154="základná",J154,0)</f>
        <v>0</v>
      </c>
      <c r="BF154" s="152">
        <f t="shared" ref="BF154:BF161" si="5">IF(N154="znížená",J154,0)</f>
        <v>0</v>
      </c>
      <c r="BG154" s="152">
        <f t="shared" ref="BG154:BG161" si="6">IF(N154="zákl. prenesená",J154,0)</f>
        <v>0</v>
      </c>
      <c r="BH154" s="152">
        <f t="shared" ref="BH154:BH161" si="7">IF(N154="zníž. prenesená",J154,0)</f>
        <v>0</v>
      </c>
      <c r="BI154" s="152">
        <f t="shared" ref="BI154:BI161" si="8">IF(N154="nulová",J154,0)</f>
        <v>0</v>
      </c>
      <c r="BJ154" s="13" t="s">
        <v>86</v>
      </c>
      <c r="BK154" s="152">
        <f t="shared" ref="BK154:BK161" si="9">ROUND(I154*H154,2)</f>
        <v>0</v>
      </c>
      <c r="BL154" s="13" t="s">
        <v>95</v>
      </c>
      <c r="BM154" s="151" t="s">
        <v>1244</v>
      </c>
    </row>
    <row r="155" spans="2:65" s="1" customFormat="1" ht="21.75" customHeight="1">
      <c r="B155" s="28"/>
      <c r="C155" s="158" t="s">
        <v>342</v>
      </c>
      <c r="D155" s="158" t="s">
        <v>644</v>
      </c>
      <c r="E155" s="159" t="s">
        <v>1245</v>
      </c>
      <c r="F155" s="160" t="s">
        <v>1246</v>
      </c>
      <c r="G155" s="161" t="s">
        <v>396</v>
      </c>
      <c r="H155" s="162">
        <v>20.2</v>
      </c>
      <c r="I155" s="163"/>
      <c r="J155" s="164">
        <f t="shared" si="0"/>
        <v>0</v>
      </c>
      <c r="K155" s="165"/>
      <c r="L155" s="166"/>
      <c r="M155" s="167" t="s">
        <v>1</v>
      </c>
      <c r="N155" s="168" t="s">
        <v>40</v>
      </c>
      <c r="P155" s="149">
        <f t="shared" si="1"/>
        <v>0</v>
      </c>
      <c r="Q155" s="149">
        <v>3.5000000000000003E-2</v>
      </c>
      <c r="R155" s="149">
        <f t="shared" si="2"/>
        <v>0.70700000000000007</v>
      </c>
      <c r="S155" s="149">
        <v>0</v>
      </c>
      <c r="T155" s="150">
        <f t="shared" si="3"/>
        <v>0</v>
      </c>
      <c r="AR155" s="151" t="s">
        <v>346</v>
      </c>
      <c r="AT155" s="151" t="s">
        <v>644</v>
      </c>
      <c r="AU155" s="151" t="s">
        <v>86</v>
      </c>
      <c r="AY155" s="13" t="s">
        <v>314</v>
      </c>
      <c r="BE155" s="152">
        <f t="shared" si="4"/>
        <v>0</v>
      </c>
      <c r="BF155" s="152">
        <f t="shared" si="5"/>
        <v>0</v>
      </c>
      <c r="BG155" s="152">
        <f t="shared" si="6"/>
        <v>0</v>
      </c>
      <c r="BH155" s="152">
        <f t="shared" si="7"/>
        <v>0</v>
      </c>
      <c r="BI155" s="152">
        <f t="shared" si="8"/>
        <v>0</v>
      </c>
      <c r="BJ155" s="13" t="s">
        <v>86</v>
      </c>
      <c r="BK155" s="152">
        <f t="shared" si="9"/>
        <v>0</v>
      </c>
      <c r="BL155" s="13" t="s">
        <v>95</v>
      </c>
      <c r="BM155" s="151" t="s">
        <v>1247</v>
      </c>
    </row>
    <row r="156" spans="2:65" s="1" customFormat="1" ht="24.2" customHeight="1">
      <c r="B156" s="28"/>
      <c r="C156" s="139" t="s">
        <v>346</v>
      </c>
      <c r="D156" s="139" t="s">
        <v>316</v>
      </c>
      <c r="E156" s="140" t="s">
        <v>1248</v>
      </c>
      <c r="F156" s="141" t="s">
        <v>1249</v>
      </c>
      <c r="G156" s="142" t="s">
        <v>319</v>
      </c>
      <c r="H156" s="143">
        <v>0.44</v>
      </c>
      <c r="I156" s="144"/>
      <c r="J156" s="145">
        <f t="shared" si="0"/>
        <v>0</v>
      </c>
      <c r="K156" s="146"/>
      <c r="L156" s="28"/>
      <c r="M156" s="147" t="s">
        <v>1</v>
      </c>
      <c r="N156" s="148" t="s">
        <v>40</v>
      </c>
      <c r="P156" s="149">
        <f t="shared" si="1"/>
        <v>0</v>
      </c>
      <c r="Q156" s="149">
        <v>2.4018999999999999</v>
      </c>
      <c r="R156" s="149">
        <f t="shared" si="2"/>
        <v>1.0568359999999999</v>
      </c>
      <c r="S156" s="149">
        <v>0</v>
      </c>
      <c r="T156" s="150">
        <f t="shared" si="3"/>
        <v>0</v>
      </c>
      <c r="AR156" s="151" t="s">
        <v>95</v>
      </c>
      <c r="AT156" s="151" t="s">
        <v>316</v>
      </c>
      <c r="AU156" s="151" t="s">
        <v>86</v>
      </c>
      <c r="AY156" s="13" t="s">
        <v>314</v>
      </c>
      <c r="BE156" s="152">
        <f t="shared" si="4"/>
        <v>0</v>
      </c>
      <c r="BF156" s="152">
        <f t="shared" si="5"/>
        <v>0</v>
      </c>
      <c r="BG156" s="152">
        <f t="shared" si="6"/>
        <v>0</v>
      </c>
      <c r="BH156" s="152">
        <f t="shared" si="7"/>
        <v>0</v>
      </c>
      <c r="BI156" s="152">
        <f t="shared" si="8"/>
        <v>0</v>
      </c>
      <c r="BJ156" s="13" t="s">
        <v>86</v>
      </c>
      <c r="BK156" s="152">
        <f t="shared" si="9"/>
        <v>0</v>
      </c>
      <c r="BL156" s="13" t="s">
        <v>95</v>
      </c>
      <c r="BM156" s="151" t="s">
        <v>1250</v>
      </c>
    </row>
    <row r="157" spans="2:65" s="1" customFormat="1" ht="16.5" customHeight="1">
      <c r="B157" s="28"/>
      <c r="C157" s="139" t="s">
        <v>335</v>
      </c>
      <c r="D157" s="139" t="s">
        <v>316</v>
      </c>
      <c r="E157" s="140" t="s">
        <v>1251</v>
      </c>
      <c r="F157" s="141" t="s">
        <v>1252</v>
      </c>
      <c r="G157" s="142" t="s">
        <v>340</v>
      </c>
      <c r="H157" s="143">
        <v>2.2000000000000002</v>
      </c>
      <c r="I157" s="144"/>
      <c r="J157" s="145">
        <f t="shared" si="0"/>
        <v>0</v>
      </c>
      <c r="K157" s="146"/>
      <c r="L157" s="28"/>
      <c r="M157" s="147" t="s">
        <v>1</v>
      </c>
      <c r="N157" s="148" t="s">
        <v>40</v>
      </c>
      <c r="P157" s="149">
        <f t="shared" si="1"/>
        <v>0</v>
      </c>
      <c r="Q157" s="149">
        <v>3.49E-3</v>
      </c>
      <c r="R157" s="149">
        <f t="shared" si="2"/>
        <v>7.6780000000000008E-3</v>
      </c>
      <c r="S157" s="149">
        <v>0</v>
      </c>
      <c r="T157" s="150">
        <f t="shared" si="3"/>
        <v>0</v>
      </c>
      <c r="AR157" s="151" t="s">
        <v>95</v>
      </c>
      <c r="AT157" s="151" t="s">
        <v>316</v>
      </c>
      <c r="AU157" s="151" t="s">
        <v>86</v>
      </c>
      <c r="AY157" s="13" t="s">
        <v>314</v>
      </c>
      <c r="BE157" s="152">
        <f t="shared" si="4"/>
        <v>0</v>
      </c>
      <c r="BF157" s="152">
        <f t="shared" si="5"/>
        <v>0</v>
      </c>
      <c r="BG157" s="152">
        <f t="shared" si="6"/>
        <v>0</v>
      </c>
      <c r="BH157" s="152">
        <f t="shared" si="7"/>
        <v>0</v>
      </c>
      <c r="BI157" s="152">
        <f t="shared" si="8"/>
        <v>0</v>
      </c>
      <c r="BJ157" s="13" t="s">
        <v>86</v>
      </c>
      <c r="BK157" s="152">
        <f t="shared" si="9"/>
        <v>0</v>
      </c>
      <c r="BL157" s="13" t="s">
        <v>95</v>
      </c>
      <c r="BM157" s="151" t="s">
        <v>1253</v>
      </c>
    </row>
    <row r="158" spans="2:65" s="1" customFormat="1" ht="16.5" customHeight="1">
      <c r="B158" s="28"/>
      <c r="C158" s="139" t="s">
        <v>353</v>
      </c>
      <c r="D158" s="139" t="s">
        <v>316</v>
      </c>
      <c r="E158" s="140" t="s">
        <v>1254</v>
      </c>
      <c r="F158" s="141" t="s">
        <v>1255</v>
      </c>
      <c r="G158" s="142" t="s">
        <v>340</v>
      </c>
      <c r="H158" s="143">
        <v>2.2000000000000002</v>
      </c>
      <c r="I158" s="144"/>
      <c r="J158" s="145">
        <f t="shared" si="0"/>
        <v>0</v>
      </c>
      <c r="K158" s="146"/>
      <c r="L158" s="28"/>
      <c r="M158" s="147" t="s">
        <v>1</v>
      </c>
      <c r="N158" s="148" t="s">
        <v>40</v>
      </c>
      <c r="P158" s="149">
        <f t="shared" si="1"/>
        <v>0</v>
      </c>
      <c r="Q158" s="149">
        <v>0</v>
      </c>
      <c r="R158" s="149">
        <f t="shared" si="2"/>
        <v>0</v>
      </c>
      <c r="S158" s="149">
        <v>0</v>
      </c>
      <c r="T158" s="150">
        <f t="shared" si="3"/>
        <v>0</v>
      </c>
      <c r="AR158" s="151" t="s">
        <v>95</v>
      </c>
      <c r="AT158" s="151" t="s">
        <v>316</v>
      </c>
      <c r="AU158" s="151" t="s">
        <v>86</v>
      </c>
      <c r="AY158" s="13" t="s">
        <v>314</v>
      </c>
      <c r="BE158" s="152">
        <f t="shared" si="4"/>
        <v>0</v>
      </c>
      <c r="BF158" s="152">
        <f t="shared" si="5"/>
        <v>0</v>
      </c>
      <c r="BG158" s="152">
        <f t="shared" si="6"/>
        <v>0</v>
      </c>
      <c r="BH158" s="152">
        <f t="shared" si="7"/>
        <v>0</v>
      </c>
      <c r="BI158" s="152">
        <f t="shared" si="8"/>
        <v>0</v>
      </c>
      <c r="BJ158" s="13" t="s">
        <v>86</v>
      </c>
      <c r="BK158" s="152">
        <f t="shared" si="9"/>
        <v>0</v>
      </c>
      <c r="BL158" s="13" t="s">
        <v>95</v>
      </c>
      <c r="BM158" s="151" t="s">
        <v>1256</v>
      </c>
    </row>
    <row r="159" spans="2:65" s="1" customFormat="1" ht="24.2" customHeight="1">
      <c r="B159" s="28"/>
      <c r="C159" s="139" t="s">
        <v>357</v>
      </c>
      <c r="D159" s="139" t="s">
        <v>316</v>
      </c>
      <c r="E159" s="140" t="s">
        <v>1257</v>
      </c>
      <c r="F159" s="141" t="s">
        <v>1258</v>
      </c>
      <c r="G159" s="142" t="s">
        <v>340</v>
      </c>
      <c r="H159" s="143">
        <v>2.2000000000000002</v>
      </c>
      <c r="I159" s="144"/>
      <c r="J159" s="145">
        <f t="shared" si="0"/>
        <v>0</v>
      </c>
      <c r="K159" s="146"/>
      <c r="L159" s="28"/>
      <c r="M159" s="147" t="s">
        <v>1</v>
      </c>
      <c r="N159" s="148" t="s">
        <v>40</v>
      </c>
      <c r="P159" s="149">
        <f t="shared" si="1"/>
        <v>0</v>
      </c>
      <c r="Q159" s="149">
        <v>3.8700000000000002E-3</v>
      </c>
      <c r="R159" s="149">
        <f t="shared" si="2"/>
        <v>8.5140000000000007E-3</v>
      </c>
      <c r="S159" s="149">
        <v>0</v>
      </c>
      <c r="T159" s="150">
        <f t="shared" si="3"/>
        <v>0</v>
      </c>
      <c r="AR159" s="151" t="s">
        <v>95</v>
      </c>
      <c r="AT159" s="151" t="s">
        <v>316</v>
      </c>
      <c r="AU159" s="151" t="s">
        <v>86</v>
      </c>
      <c r="AY159" s="13" t="s">
        <v>314</v>
      </c>
      <c r="BE159" s="152">
        <f t="shared" si="4"/>
        <v>0</v>
      </c>
      <c r="BF159" s="152">
        <f t="shared" si="5"/>
        <v>0</v>
      </c>
      <c r="BG159" s="152">
        <f t="shared" si="6"/>
        <v>0</v>
      </c>
      <c r="BH159" s="152">
        <f t="shared" si="7"/>
        <v>0</v>
      </c>
      <c r="BI159" s="152">
        <f t="shared" si="8"/>
        <v>0</v>
      </c>
      <c r="BJ159" s="13" t="s">
        <v>86</v>
      </c>
      <c r="BK159" s="152">
        <f t="shared" si="9"/>
        <v>0</v>
      </c>
      <c r="BL159" s="13" t="s">
        <v>95</v>
      </c>
      <c r="BM159" s="151" t="s">
        <v>1259</v>
      </c>
    </row>
    <row r="160" spans="2:65" s="1" customFormat="1" ht="24.2" customHeight="1">
      <c r="B160" s="28"/>
      <c r="C160" s="139" t="s">
        <v>361</v>
      </c>
      <c r="D160" s="139" t="s">
        <v>316</v>
      </c>
      <c r="E160" s="140" t="s">
        <v>1260</v>
      </c>
      <c r="F160" s="141" t="s">
        <v>1261</v>
      </c>
      <c r="G160" s="142" t="s">
        <v>340</v>
      </c>
      <c r="H160" s="143">
        <v>2.2000000000000002</v>
      </c>
      <c r="I160" s="144"/>
      <c r="J160" s="145">
        <f t="shared" si="0"/>
        <v>0</v>
      </c>
      <c r="K160" s="146"/>
      <c r="L160" s="28"/>
      <c r="M160" s="147" t="s">
        <v>1</v>
      </c>
      <c r="N160" s="148" t="s">
        <v>40</v>
      </c>
      <c r="P160" s="149">
        <f t="shared" si="1"/>
        <v>0</v>
      </c>
      <c r="Q160" s="149">
        <v>0</v>
      </c>
      <c r="R160" s="149">
        <f t="shared" si="2"/>
        <v>0</v>
      </c>
      <c r="S160" s="149">
        <v>0</v>
      </c>
      <c r="T160" s="150">
        <f t="shared" si="3"/>
        <v>0</v>
      </c>
      <c r="AR160" s="151" t="s">
        <v>95</v>
      </c>
      <c r="AT160" s="151" t="s">
        <v>316</v>
      </c>
      <c r="AU160" s="151" t="s">
        <v>86</v>
      </c>
      <c r="AY160" s="13" t="s">
        <v>314</v>
      </c>
      <c r="BE160" s="152">
        <f t="shared" si="4"/>
        <v>0</v>
      </c>
      <c r="BF160" s="152">
        <f t="shared" si="5"/>
        <v>0</v>
      </c>
      <c r="BG160" s="152">
        <f t="shared" si="6"/>
        <v>0</v>
      </c>
      <c r="BH160" s="152">
        <f t="shared" si="7"/>
        <v>0</v>
      </c>
      <c r="BI160" s="152">
        <f t="shared" si="8"/>
        <v>0</v>
      </c>
      <c r="BJ160" s="13" t="s">
        <v>86</v>
      </c>
      <c r="BK160" s="152">
        <f t="shared" si="9"/>
        <v>0</v>
      </c>
      <c r="BL160" s="13" t="s">
        <v>95</v>
      </c>
      <c r="BM160" s="151" t="s">
        <v>1262</v>
      </c>
    </row>
    <row r="161" spans="2:65" s="1" customFormat="1" ht="37.9" customHeight="1">
      <c r="B161" s="28"/>
      <c r="C161" s="139" t="s">
        <v>365</v>
      </c>
      <c r="D161" s="139" t="s">
        <v>316</v>
      </c>
      <c r="E161" s="140" t="s">
        <v>1263</v>
      </c>
      <c r="F161" s="141" t="s">
        <v>1264</v>
      </c>
      <c r="G161" s="142" t="s">
        <v>333</v>
      </c>
      <c r="H161" s="143">
        <v>4.8000000000000001E-2</v>
      </c>
      <c r="I161" s="144"/>
      <c r="J161" s="145">
        <f t="shared" si="0"/>
        <v>0</v>
      </c>
      <c r="K161" s="146"/>
      <c r="L161" s="28"/>
      <c r="M161" s="147" t="s">
        <v>1</v>
      </c>
      <c r="N161" s="148" t="s">
        <v>40</v>
      </c>
      <c r="P161" s="149">
        <f t="shared" si="1"/>
        <v>0</v>
      </c>
      <c r="Q161" s="149">
        <v>1.0162899999999999</v>
      </c>
      <c r="R161" s="149">
        <f t="shared" si="2"/>
        <v>4.8781919999999999E-2</v>
      </c>
      <c r="S161" s="149">
        <v>0</v>
      </c>
      <c r="T161" s="150">
        <f t="shared" si="3"/>
        <v>0</v>
      </c>
      <c r="AR161" s="151" t="s">
        <v>95</v>
      </c>
      <c r="AT161" s="151" t="s">
        <v>316</v>
      </c>
      <c r="AU161" s="151" t="s">
        <v>86</v>
      </c>
      <c r="AY161" s="13" t="s">
        <v>314</v>
      </c>
      <c r="BE161" s="152">
        <f t="shared" si="4"/>
        <v>0</v>
      </c>
      <c r="BF161" s="152">
        <f t="shared" si="5"/>
        <v>0</v>
      </c>
      <c r="BG161" s="152">
        <f t="shared" si="6"/>
        <v>0</v>
      </c>
      <c r="BH161" s="152">
        <f t="shared" si="7"/>
        <v>0</v>
      </c>
      <c r="BI161" s="152">
        <f t="shared" si="8"/>
        <v>0</v>
      </c>
      <c r="BJ161" s="13" t="s">
        <v>86</v>
      </c>
      <c r="BK161" s="152">
        <f t="shared" si="9"/>
        <v>0</v>
      </c>
      <c r="BL161" s="13" t="s">
        <v>95</v>
      </c>
      <c r="BM161" s="151" t="s">
        <v>1265</v>
      </c>
    </row>
    <row r="162" spans="2:65" s="11" customFormat="1" ht="22.9" customHeight="1">
      <c r="B162" s="127"/>
      <c r="D162" s="128" t="s">
        <v>73</v>
      </c>
      <c r="E162" s="137" t="s">
        <v>337</v>
      </c>
      <c r="F162" s="137" t="s">
        <v>586</v>
      </c>
      <c r="I162" s="130"/>
      <c r="J162" s="138">
        <f>BK162</f>
        <v>0</v>
      </c>
      <c r="L162" s="127"/>
      <c r="M162" s="132"/>
      <c r="P162" s="133">
        <f>SUM(P163:P170)</f>
        <v>0</v>
      </c>
      <c r="R162" s="133">
        <f>SUM(R163:R170)</f>
        <v>19.43583692</v>
      </c>
      <c r="T162" s="134">
        <f>SUM(T163:T170)</f>
        <v>0</v>
      </c>
      <c r="AR162" s="128" t="s">
        <v>81</v>
      </c>
      <c r="AT162" s="135" t="s">
        <v>73</v>
      </c>
      <c r="AU162" s="135" t="s">
        <v>81</v>
      </c>
      <c r="AY162" s="128" t="s">
        <v>314</v>
      </c>
      <c r="BK162" s="136">
        <f>SUM(BK163:BK170)</f>
        <v>0</v>
      </c>
    </row>
    <row r="163" spans="2:65" s="1" customFormat="1" ht="24.2" customHeight="1">
      <c r="B163" s="28"/>
      <c r="C163" s="139" t="s">
        <v>369</v>
      </c>
      <c r="D163" s="139" t="s">
        <v>316</v>
      </c>
      <c r="E163" s="140" t="s">
        <v>1266</v>
      </c>
      <c r="F163" s="141" t="s">
        <v>1267</v>
      </c>
      <c r="G163" s="142" t="s">
        <v>319</v>
      </c>
      <c r="H163" s="143">
        <v>0.41599999999999998</v>
      </c>
      <c r="I163" s="144"/>
      <c r="J163" s="145">
        <f t="shared" ref="J163:J170" si="10">ROUND(I163*H163,2)</f>
        <v>0</v>
      </c>
      <c r="K163" s="146"/>
      <c r="L163" s="28"/>
      <c r="M163" s="147" t="s">
        <v>1</v>
      </c>
      <c r="N163" s="148" t="s">
        <v>40</v>
      </c>
      <c r="P163" s="149">
        <f t="shared" ref="P163:P170" si="11">O163*H163</f>
        <v>0</v>
      </c>
      <c r="Q163" s="149">
        <v>2.4157199999999999</v>
      </c>
      <c r="R163" s="149">
        <f t="shared" ref="R163:R170" si="12">Q163*H163</f>
        <v>1.00493952</v>
      </c>
      <c r="S163" s="149">
        <v>0</v>
      </c>
      <c r="T163" s="150">
        <f t="shared" ref="T163:T170" si="13">S163*H163</f>
        <v>0</v>
      </c>
      <c r="AR163" s="151" t="s">
        <v>95</v>
      </c>
      <c r="AT163" s="151" t="s">
        <v>316</v>
      </c>
      <c r="AU163" s="151" t="s">
        <v>86</v>
      </c>
      <c r="AY163" s="13" t="s">
        <v>314</v>
      </c>
      <c r="BE163" s="152">
        <f t="shared" ref="BE163:BE170" si="14">IF(N163="základná",J163,0)</f>
        <v>0</v>
      </c>
      <c r="BF163" s="152">
        <f t="shared" ref="BF163:BF170" si="15">IF(N163="znížená",J163,0)</f>
        <v>0</v>
      </c>
      <c r="BG163" s="152">
        <f t="shared" ref="BG163:BG170" si="16">IF(N163="zákl. prenesená",J163,0)</f>
        <v>0</v>
      </c>
      <c r="BH163" s="152">
        <f t="shared" ref="BH163:BH170" si="17">IF(N163="zníž. prenesená",J163,0)</f>
        <v>0</v>
      </c>
      <c r="BI163" s="152">
        <f t="shared" ref="BI163:BI170" si="18">IF(N163="nulová",J163,0)</f>
        <v>0</v>
      </c>
      <c r="BJ163" s="13" t="s">
        <v>86</v>
      </c>
      <c r="BK163" s="152">
        <f t="shared" ref="BK163:BK170" si="19">ROUND(I163*H163,2)</f>
        <v>0</v>
      </c>
      <c r="BL163" s="13" t="s">
        <v>95</v>
      </c>
      <c r="BM163" s="151" t="s">
        <v>1268</v>
      </c>
    </row>
    <row r="164" spans="2:65" s="1" customFormat="1" ht="21.75" customHeight="1">
      <c r="B164" s="28"/>
      <c r="C164" s="139" t="s">
        <v>373</v>
      </c>
      <c r="D164" s="139" t="s">
        <v>316</v>
      </c>
      <c r="E164" s="140" t="s">
        <v>1269</v>
      </c>
      <c r="F164" s="141" t="s">
        <v>1270</v>
      </c>
      <c r="G164" s="142" t="s">
        <v>340</v>
      </c>
      <c r="H164" s="143">
        <v>0.2</v>
      </c>
      <c r="I164" s="144"/>
      <c r="J164" s="145">
        <f t="shared" si="10"/>
        <v>0</v>
      </c>
      <c r="K164" s="146"/>
      <c r="L164" s="28"/>
      <c r="M164" s="147" t="s">
        <v>1</v>
      </c>
      <c r="N164" s="148" t="s">
        <v>40</v>
      </c>
      <c r="P164" s="149">
        <f t="shared" si="11"/>
        <v>0</v>
      </c>
      <c r="Q164" s="149">
        <v>8.6099999999999996E-3</v>
      </c>
      <c r="R164" s="149">
        <f t="shared" si="12"/>
        <v>1.722E-3</v>
      </c>
      <c r="S164" s="149">
        <v>0</v>
      </c>
      <c r="T164" s="150">
        <f t="shared" si="13"/>
        <v>0</v>
      </c>
      <c r="AR164" s="151" t="s">
        <v>95</v>
      </c>
      <c r="AT164" s="151" t="s">
        <v>316</v>
      </c>
      <c r="AU164" s="151" t="s">
        <v>86</v>
      </c>
      <c r="AY164" s="13" t="s">
        <v>314</v>
      </c>
      <c r="BE164" s="152">
        <f t="shared" si="14"/>
        <v>0</v>
      </c>
      <c r="BF164" s="152">
        <f t="shared" si="15"/>
        <v>0</v>
      </c>
      <c r="BG164" s="152">
        <f t="shared" si="16"/>
        <v>0</v>
      </c>
      <c r="BH164" s="152">
        <f t="shared" si="17"/>
        <v>0</v>
      </c>
      <c r="BI164" s="152">
        <f t="shared" si="18"/>
        <v>0</v>
      </c>
      <c r="BJ164" s="13" t="s">
        <v>86</v>
      </c>
      <c r="BK164" s="152">
        <f t="shared" si="19"/>
        <v>0</v>
      </c>
      <c r="BL164" s="13" t="s">
        <v>95</v>
      </c>
      <c r="BM164" s="151" t="s">
        <v>1271</v>
      </c>
    </row>
    <row r="165" spans="2:65" s="1" customFormat="1" ht="21.75" customHeight="1">
      <c r="B165" s="28"/>
      <c r="C165" s="139" t="s">
        <v>378</v>
      </c>
      <c r="D165" s="139" t="s">
        <v>316</v>
      </c>
      <c r="E165" s="140" t="s">
        <v>1272</v>
      </c>
      <c r="F165" s="141" t="s">
        <v>1273</v>
      </c>
      <c r="G165" s="142" t="s">
        <v>340</v>
      </c>
      <c r="H165" s="143">
        <v>0.2</v>
      </c>
      <c r="I165" s="144"/>
      <c r="J165" s="145">
        <f t="shared" si="10"/>
        <v>0</v>
      </c>
      <c r="K165" s="146"/>
      <c r="L165" s="28"/>
      <c r="M165" s="147" t="s">
        <v>1</v>
      </c>
      <c r="N165" s="148" t="s">
        <v>40</v>
      </c>
      <c r="P165" s="149">
        <f t="shared" si="11"/>
        <v>0</v>
      </c>
      <c r="Q165" s="149">
        <v>0</v>
      </c>
      <c r="R165" s="149">
        <f t="shared" si="12"/>
        <v>0</v>
      </c>
      <c r="S165" s="149">
        <v>0</v>
      </c>
      <c r="T165" s="150">
        <f t="shared" si="13"/>
        <v>0</v>
      </c>
      <c r="AR165" s="151" t="s">
        <v>95</v>
      </c>
      <c r="AT165" s="151" t="s">
        <v>316</v>
      </c>
      <c r="AU165" s="151" t="s">
        <v>86</v>
      </c>
      <c r="AY165" s="13" t="s">
        <v>314</v>
      </c>
      <c r="BE165" s="152">
        <f t="shared" si="14"/>
        <v>0</v>
      </c>
      <c r="BF165" s="152">
        <f t="shared" si="15"/>
        <v>0</v>
      </c>
      <c r="BG165" s="152">
        <f t="shared" si="16"/>
        <v>0</v>
      </c>
      <c r="BH165" s="152">
        <f t="shared" si="17"/>
        <v>0</v>
      </c>
      <c r="BI165" s="152">
        <f t="shared" si="18"/>
        <v>0</v>
      </c>
      <c r="BJ165" s="13" t="s">
        <v>86</v>
      </c>
      <c r="BK165" s="152">
        <f t="shared" si="19"/>
        <v>0</v>
      </c>
      <c r="BL165" s="13" t="s">
        <v>95</v>
      </c>
      <c r="BM165" s="151" t="s">
        <v>1274</v>
      </c>
    </row>
    <row r="166" spans="2:65" s="1" customFormat="1" ht="37.9" customHeight="1">
      <c r="B166" s="28"/>
      <c r="C166" s="139" t="s">
        <v>382</v>
      </c>
      <c r="D166" s="139" t="s">
        <v>316</v>
      </c>
      <c r="E166" s="140" t="s">
        <v>1275</v>
      </c>
      <c r="F166" s="141" t="s">
        <v>1276</v>
      </c>
      <c r="G166" s="142" t="s">
        <v>340</v>
      </c>
      <c r="H166" s="143">
        <v>5.2</v>
      </c>
      <c r="I166" s="144"/>
      <c r="J166" s="145">
        <f t="shared" si="10"/>
        <v>0</v>
      </c>
      <c r="K166" s="146"/>
      <c r="L166" s="28"/>
      <c r="M166" s="147" t="s">
        <v>1</v>
      </c>
      <c r="N166" s="148" t="s">
        <v>40</v>
      </c>
      <c r="P166" s="149">
        <f t="shared" si="11"/>
        <v>0</v>
      </c>
      <c r="Q166" s="149">
        <v>6.2700000000000004E-3</v>
      </c>
      <c r="R166" s="149">
        <f t="shared" si="12"/>
        <v>3.2604000000000001E-2</v>
      </c>
      <c r="S166" s="149">
        <v>0</v>
      </c>
      <c r="T166" s="150">
        <f t="shared" si="13"/>
        <v>0</v>
      </c>
      <c r="AR166" s="151" t="s">
        <v>95</v>
      </c>
      <c r="AT166" s="151" t="s">
        <v>316</v>
      </c>
      <c r="AU166" s="151" t="s">
        <v>86</v>
      </c>
      <c r="AY166" s="13" t="s">
        <v>314</v>
      </c>
      <c r="BE166" s="152">
        <f t="shared" si="14"/>
        <v>0</v>
      </c>
      <c r="BF166" s="152">
        <f t="shared" si="15"/>
        <v>0</v>
      </c>
      <c r="BG166" s="152">
        <f t="shared" si="16"/>
        <v>0</v>
      </c>
      <c r="BH166" s="152">
        <f t="shared" si="17"/>
        <v>0</v>
      </c>
      <c r="BI166" s="152">
        <f t="shared" si="18"/>
        <v>0</v>
      </c>
      <c r="BJ166" s="13" t="s">
        <v>86</v>
      </c>
      <c r="BK166" s="152">
        <f t="shared" si="19"/>
        <v>0</v>
      </c>
      <c r="BL166" s="13" t="s">
        <v>95</v>
      </c>
      <c r="BM166" s="151" t="s">
        <v>1277</v>
      </c>
    </row>
    <row r="167" spans="2:65" s="1" customFormat="1" ht="16.5" customHeight="1">
      <c r="B167" s="28"/>
      <c r="C167" s="139" t="s">
        <v>386</v>
      </c>
      <c r="D167" s="139" t="s">
        <v>316</v>
      </c>
      <c r="E167" s="140" t="s">
        <v>714</v>
      </c>
      <c r="F167" s="141" t="s">
        <v>1278</v>
      </c>
      <c r="G167" s="142" t="s">
        <v>319</v>
      </c>
      <c r="H167" s="143">
        <v>7.96</v>
      </c>
      <c r="I167" s="144"/>
      <c r="J167" s="145">
        <f t="shared" si="10"/>
        <v>0</v>
      </c>
      <c r="K167" s="146"/>
      <c r="L167" s="28"/>
      <c r="M167" s="147" t="s">
        <v>1</v>
      </c>
      <c r="N167" s="148" t="s">
        <v>40</v>
      </c>
      <c r="P167" s="149">
        <f t="shared" si="11"/>
        <v>0</v>
      </c>
      <c r="Q167" s="149">
        <v>1.837</v>
      </c>
      <c r="R167" s="149">
        <f t="shared" si="12"/>
        <v>14.62252</v>
      </c>
      <c r="S167" s="149">
        <v>0</v>
      </c>
      <c r="T167" s="150">
        <f t="shared" si="13"/>
        <v>0</v>
      </c>
      <c r="AR167" s="151" t="s">
        <v>95</v>
      </c>
      <c r="AT167" s="151" t="s">
        <v>316</v>
      </c>
      <c r="AU167" s="151" t="s">
        <v>86</v>
      </c>
      <c r="AY167" s="13" t="s">
        <v>314</v>
      </c>
      <c r="BE167" s="152">
        <f t="shared" si="14"/>
        <v>0</v>
      </c>
      <c r="BF167" s="152">
        <f t="shared" si="15"/>
        <v>0</v>
      </c>
      <c r="BG167" s="152">
        <f t="shared" si="16"/>
        <v>0</v>
      </c>
      <c r="BH167" s="152">
        <f t="shared" si="17"/>
        <v>0</v>
      </c>
      <c r="BI167" s="152">
        <f t="shared" si="18"/>
        <v>0</v>
      </c>
      <c r="BJ167" s="13" t="s">
        <v>86</v>
      </c>
      <c r="BK167" s="152">
        <f t="shared" si="19"/>
        <v>0</v>
      </c>
      <c r="BL167" s="13" t="s">
        <v>95</v>
      </c>
      <c r="BM167" s="151" t="s">
        <v>1279</v>
      </c>
    </row>
    <row r="168" spans="2:65" s="1" customFormat="1" ht="24.2" customHeight="1">
      <c r="B168" s="28"/>
      <c r="C168" s="139" t="s">
        <v>390</v>
      </c>
      <c r="D168" s="139" t="s">
        <v>316</v>
      </c>
      <c r="E168" s="140" t="s">
        <v>1047</v>
      </c>
      <c r="F168" s="141" t="s">
        <v>1048</v>
      </c>
      <c r="G168" s="142" t="s">
        <v>340</v>
      </c>
      <c r="H168" s="143">
        <v>69.239999999999995</v>
      </c>
      <c r="I168" s="144"/>
      <c r="J168" s="145">
        <f t="shared" si="10"/>
        <v>0</v>
      </c>
      <c r="K168" s="146"/>
      <c r="L168" s="28"/>
      <c r="M168" s="147" t="s">
        <v>1</v>
      </c>
      <c r="N168" s="148" t="s">
        <v>40</v>
      </c>
      <c r="P168" s="149">
        <f t="shared" si="11"/>
        <v>0</v>
      </c>
      <c r="Q168" s="149">
        <v>0</v>
      </c>
      <c r="R168" s="149">
        <f t="shared" si="12"/>
        <v>0</v>
      </c>
      <c r="S168" s="149">
        <v>0</v>
      </c>
      <c r="T168" s="150">
        <f t="shared" si="13"/>
        <v>0</v>
      </c>
      <c r="AR168" s="151" t="s">
        <v>95</v>
      </c>
      <c r="AT168" s="151" t="s">
        <v>316</v>
      </c>
      <c r="AU168" s="151" t="s">
        <v>86</v>
      </c>
      <c r="AY168" s="13" t="s">
        <v>314</v>
      </c>
      <c r="BE168" s="152">
        <f t="shared" si="14"/>
        <v>0</v>
      </c>
      <c r="BF168" s="152">
        <f t="shared" si="15"/>
        <v>0</v>
      </c>
      <c r="BG168" s="152">
        <f t="shared" si="16"/>
        <v>0</v>
      </c>
      <c r="BH168" s="152">
        <f t="shared" si="17"/>
        <v>0</v>
      </c>
      <c r="BI168" s="152">
        <f t="shared" si="18"/>
        <v>0</v>
      </c>
      <c r="BJ168" s="13" t="s">
        <v>86</v>
      </c>
      <c r="BK168" s="152">
        <f t="shared" si="19"/>
        <v>0</v>
      </c>
      <c r="BL168" s="13" t="s">
        <v>95</v>
      </c>
      <c r="BM168" s="151" t="s">
        <v>1280</v>
      </c>
    </row>
    <row r="169" spans="2:65" s="1" customFormat="1" ht="24.2" customHeight="1">
      <c r="B169" s="28"/>
      <c r="C169" s="158" t="s">
        <v>7</v>
      </c>
      <c r="D169" s="158" t="s">
        <v>644</v>
      </c>
      <c r="E169" s="159" t="s">
        <v>1050</v>
      </c>
      <c r="F169" s="160" t="s">
        <v>1051</v>
      </c>
      <c r="G169" s="161" t="s">
        <v>555</v>
      </c>
      <c r="H169" s="162">
        <v>14.263</v>
      </c>
      <c r="I169" s="163"/>
      <c r="J169" s="164">
        <f t="shared" si="10"/>
        <v>0</v>
      </c>
      <c r="K169" s="165"/>
      <c r="L169" s="166"/>
      <c r="M169" s="167" t="s">
        <v>1</v>
      </c>
      <c r="N169" s="168" t="s">
        <v>40</v>
      </c>
      <c r="P169" s="149">
        <f t="shared" si="11"/>
        <v>0</v>
      </c>
      <c r="Q169" s="149">
        <v>1E-3</v>
      </c>
      <c r="R169" s="149">
        <f t="shared" si="12"/>
        <v>1.4263E-2</v>
      </c>
      <c r="S169" s="149">
        <v>0</v>
      </c>
      <c r="T169" s="150">
        <f t="shared" si="13"/>
        <v>0</v>
      </c>
      <c r="AR169" s="151" t="s">
        <v>346</v>
      </c>
      <c r="AT169" s="151" t="s">
        <v>644</v>
      </c>
      <c r="AU169" s="151" t="s">
        <v>86</v>
      </c>
      <c r="AY169" s="13" t="s">
        <v>314</v>
      </c>
      <c r="BE169" s="152">
        <f t="shared" si="14"/>
        <v>0</v>
      </c>
      <c r="BF169" s="152">
        <f t="shared" si="15"/>
        <v>0</v>
      </c>
      <c r="BG169" s="152">
        <f t="shared" si="16"/>
        <v>0</v>
      </c>
      <c r="BH169" s="152">
        <f t="shared" si="17"/>
        <v>0</v>
      </c>
      <c r="BI169" s="152">
        <f t="shared" si="18"/>
        <v>0</v>
      </c>
      <c r="BJ169" s="13" t="s">
        <v>86</v>
      </c>
      <c r="BK169" s="152">
        <f t="shared" si="19"/>
        <v>0</v>
      </c>
      <c r="BL169" s="13" t="s">
        <v>95</v>
      </c>
      <c r="BM169" s="151" t="s">
        <v>1281</v>
      </c>
    </row>
    <row r="170" spans="2:65" s="1" customFormat="1" ht="21.75" customHeight="1">
      <c r="B170" s="28"/>
      <c r="C170" s="139" t="s">
        <v>398</v>
      </c>
      <c r="D170" s="139" t="s">
        <v>316</v>
      </c>
      <c r="E170" s="140" t="s">
        <v>1282</v>
      </c>
      <c r="F170" s="141" t="s">
        <v>1283</v>
      </c>
      <c r="G170" s="142" t="s">
        <v>340</v>
      </c>
      <c r="H170" s="143">
        <v>64.040000000000006</v>
      </c>
      <c r="I170" s="144"/>
      <c r="J170" s="145">
        <f t="shared" si="10"/>
        <v>0</v>
      </c>
      <c r="K170" s="146"/>
      <c r="L170" s="28"/>
      <c r="M170" s="147" t="s">
        <v>1</v>
      </c>
      <c r="N170" s="148" t="s">
        <v>40</v>
      </c>
      <c r="P170" s="149">
        <f t="shared" si="11"/>
        <v>0</v>
      </c>
      <c r="Q170" s="149">
        <v>5.8709999999999998E-2</v>
      </c>
      <c r="R170" s="149">
        <f t="shared" si="12"/>
        <v>3.7597884000000001</v>
      </c>
      <c r="S170" s="149">
        <v>0</v>
      </c>
      <c r="T170" s="150">
        <f t="shared" si="13"/>
        <v>0</v>
      </c>
      <c r="AR170" s="151" t="s">
        <v>95</v>
      </c>
      <c r="AT170" s="151" t="s">
        <v>316</v>
      </c>
      <c r="AU170" s="151" t="s">
        <v>86</v>
      </c>
      <c r="AY170" s="13" t="s">
        <v>314</v>
      </c>
      <c r="BE170" s="152">
        <f t="shared" si="14"/>
        <v>0</v>
      </c>
      <c r="BF170" s="152">
        <f t="shared" si="15"/>
        <v>0</v>
      </c>
      <c r="BG170" s="152">
        <f t="shared" si="16"/>
        <v>0</v>
      </c>
      <c r="BH170" s="152">
        <f t="shared" si="17"/>
        <v>0</v>
      </c>
      <c r="BI170" s="152">
        <f t="shared" si="18"/>
        <v>0</v>
      </c>
      <c r="BJ170" s="13" t="s">
        <v>86</v>
      </c>
      <c r="BK170" s="152">
        <f t="shared" si="19"/>
        <v>0</v>
      </c>
      <c r="BL170" s="13" t="s">
        <v>95</v>
      </c>
      <c r="BM170" s="151" t="s">
        <v>1284</v>
      </c>
    </row>
    <row r="171" spans="2:65" s="11" customFormat="1" ht="22.9" customHeight="1">
      <c r="B171" s="127"/>
      <c r="D171" s="128" t="s">
        <v>73</v>
      </c>
      <c r="E171" s="137" t="s">
        <v>346</v>
      </c>
      <c r="F171" s="137" t="s">
        <v>1285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2.521E-2</v>
      </c>
      <c r="T171" s="134">
        <f>SUM(T172:T173)</f>
        <v>0</v>
      </c>
      <c r="AR171" s="128" t="s">
        <v>81</v>
      </c>
      <c r="AT171" s="135" t="s">
        <v>73</v>
      </c>
      <c r="AU171" s="135" t="s">
        <v>81</v>
      </c>
      <c r="AY171" s="128" t="s">
        <v>314</v>
      </c>
      <c r="BK171" s="136">
        <f>SUM(BK172:BK173)</f>
        <v>0</v>
      </c>
    </row>
    <row r="172" spans="2:65" s="1" customFormat="1" ht="16.5" customHeight="1">
      <c r="B172" s="28"/>
      <c r="C172" s="139" t="s">
        <v>402</v>
      </c>
      <c r="D172" s="139" t="s">
        <v>316</v>
      </c>
      <c r="E172" s="140" t="s">
        <v>1286</v>
      </c>
      <c r="F172" s="141" t="s">
        <v>1287</v>
      </c>
      <c r="G172" s="142" t="s">
        <v>396</v>
      </c>
      <c r="H172" s="143">
        <v>1</v>
      </c>
      <c r="I172" s="144"/>
      <c r="J172" s="145">
        <f>ROUND(I172*H172,2)</f>
        <v>0</v>
      </c>
      <c r="K172" s="146"/>
      <c r="L172" s="28"/>
      <c r="M172" s="147" t="s">
        <v>1</v>
      </c>
      <c r="N172" s="148" t="s">
        <v>40</v>
      </c>
      <c r="P172" s="149">
        <f>O172*H172</f>
        <v>0</v>
      </c>
      <c r="Q172" s="149">
        <v>4.1999999999999997E-3</v>
      </c>
      <c r="R172" s="149">
        <f>Q172*H172</f>
        <v>4.1999999999999997E-3</v>
      </c>
      <c r="S172" s="149">
        <v>0</v>
      </c>
      <c r="T172" s="150">
        <f>S172*H172</f>
        <v>0</v>
      </c>
      <c r="AR172" s="151" t="s">
        <v>95</v>
      </c>
      <c r="AT172" s="151" t="s">
        <v>316</v>
      </c>
      <c r="AU172" s="151" t="s">
        <v>86</v>
      </c>
      <c r="AY172" s="13" t="s">
        <v>314</v>
      </c>
      <c r="BE172" s="152">
        <f>IF(N172="základná",J172,0)</f>
        <v>0</v>
      </c>
      <c r="BF172" s="152">
        <f>IF(N172="znížená",J172,0)</f>
        <v>0</v>
      </c>
      <c r="BG172" s="152">
        <f>IF(N172="zákl. prenesená",J172,0)</f>
        <v>0</v>
      </c>
      <c r="BH172" s="152">
        <f>IF(N172="zníž. prenesená",J172,0)</f>
        <v>0</v>
      </c>
      <c r="BI172" s="152">
        <f>IF(N172="nulová",J172,0)</f>
        <v>0</v>
      </c>
      <c r="BJ172" s="13" t="s">
        <v>86</v>
      </c>
      <c r="BK172" s="152">
        <f>ROUND(I172*H172,2)</f>
        <v>0</v>
      </c>
      <c r="BL172" s="13" t="s">
        <v>95</v>
      </c>
      <c r="BM172" s="151" t="s">
        <v>1288</v>
      </c>
    </row>
    <row r="173" spans="2:65" s="1" customFormat="1" ht="24.2" customHeight="1">
      <c r="B173" s="28"/>
      <c r="C173" s="158" t="s">
        <v>406</v>
      </c>
      <c r="D173" s="158" t="s">
        <v>644</v>
      </c>
      <c r="E173" s="159" t="s">
        <v>1289</v>
      </c>
      <c r="F173" s="160" t="s">
        <v>1290</v>
      </c>
      <c r="G173" s="161" t="s">
        <v>396</v>
      </c>
      <c r="H173" s="162">
        <v>1</v>
      </c>
      <c r="I173" s="163"/>
      <c r="J173" s="164">
        <f>ROUND(I173*H173,2)</f>
        <v>0</v>
      </c>
      <c r="K173" s="165"/>
      <c r="L173" s="166"/>
      <c r="M173" s="167" t="s">
        <v>1</v>
      </c>
      <c r="N173" s="168" t="s">
        <v>40</v>
      </c>
      <c r="P173" s="149">
        <f>O173*H173</f>
        <v>0</v>
      </c>
      <c r="Q173" s="149">
        <v>2.1010000000000001E-2</v>
      </c>
      <c r="R173" s="149">
        <f>Q173*H173</f>
        <v>2.1010000000000001E-2</v>
      </c>
      <c r="S173" s="149">
        <v>0</v>
      </c>
      <c r="T173" s="150">
        <f>S173*H173</f>
        <v>0</v>
      </c>
      <c r="AR173" s="151" t="s">
        <v>346</v>
      </c>
      <c r="AT173" s="151" t="s">
        <v>644</v>
      </c>
      <c r="AU173" s="151" t="s">
        <v>86</v>
      </c>
      <c r="AY173" s="13" t="s">
        <v>314</v>
      </c>
      <c r="BE173" s="152">
        <f>IF(N173="základná",J173,0)</f>
        <v>0</v>
      </c>
      <c r="BF173" s="152">
        <f>IF(N173="znížená",J173,0)</f>
        <v>0</v>
      </c>
      <c r="BG173" s="152">
        <f>IF(N173="zákl. prenesená",J173,0)</f>
        <v>0</v>
      </c>
      <c r="BH173" s="152">
        <f>IF(N173="zníž. prenesená",J173,0)</f>
        <v>0</v>
      </c>
      <c r="BI173" s="152">
        <f>IF(N173="nulová",J173,0)</f>
        <v>0</v>
      </c>
      <c r="BJ173" s="13" t="s">
        <v>86</v>
      </c>
      <c r="BK173" s="152">
        <f>ROUND(I173*H173,2)</f>
        <v>0</v>
      </c>
      <c r="BL173" s="13" t="s">
        <v>95</v>
      </c>
      <c r="BM173" s="151" t="s">
        <v>1291</v>
      </c>
    </row>
    <row r="174" spans="2:65" s="11" customFormat="1" ht="22.9" customHeight="1">
      <c r="B174" s="127"/>
      <c r="D174" s="128" t="s">
        <v>73</v>
      </c>
      <c r="E174" s="137" t="s">
        <v>335</v>
      </c>
      <c r="F174" s="137" t="s">
        <v>336</v>
      </c>
      <c r="I174" s="130"/>
      <c r="J174" s="138">
        <f>BK174</f>
        <v>0</v>
      </c>
      <c r="L174" s="127"/>
      <c r="M174" s="132"/>
      <c r="P174" s="133">
        <f>SUM(P175:P185)</f>
        <v>0</v>
      </c>
      <c r="R174" s="133">
        <f>SUM(R175:R185)</f>
        <v>14.182624135000003</v>
      </c>
      <c r="T174" s="134">
        <f>SUM(T175:T185)</f>
        <v>0</v>
      </c>
      <c r="AR174" s="128" t="s">
        <v>81</v>
      </c>
      <c r="AT174" s="135" t="s">
        <v>73</v>
      </c>
      <c r="AU174" s="135" t="s">
        <v>81</v>
      </c>
      <c r="AY174" s="128" t="s">
        <v>314</v>
      </c>
      <c r="BK174" s="136">
        <f>SUM(BK175:BK185)</f>
        <v>0</v>
      </c>
    </row>
    <row r="175" spans="2:65" s="1" customFormat="1" ht="16.5" customHeight="1">
      <c r="B175" s="28"/>
      <c r="C175" s="139" t="s">
        <v>410</v>
      </c>
      <c r="D175" s="139" t="s">
        <v>316</v>
      </c>
      <c r="E175" s="140" t="s">
        <v>1292</v>
      </c>
      <c r="F175" s="141" t="s">
        <v>1293</v>
      </c>
      <c r="G175" s="142" t="s">
        <v>340</v>
      </c>
      <c r="H175" s="143">
        <v>64.040000000000006</v>
      </c>
      <c r="I175" s="144"/>
      <c r="J175" s="145">
        <f t="shared" ref="J175:J185" si="20">ROUND(I175*H175,2)</f>
        <v>0</v>
      </c>
      <c r="K175" s="146"/>
      <c r="L175" s="28"/>
      <c r="M175" s="147" t="s">
        <v>1</v>
      </c>
      <c r="N175" s="148" t="s">
        <v>40</v>
      </c>
      <c r="P175" s="149">
        <f t="shared" ref="P175:P185" si="21">O175*H175</f>
        <v>0</v>
      </c>
      <c r="Q175" s="149">
        <v>4.0000000000000003E-5</v>
      </c>
      <c r="R175" s="149">
        <f t="shared" ref="R175:R185" si="22">Q175*H175</f>
        <v>2.5616000000000002E-3</v>
      </c>
      <c r="S175" s="149">
        <v>0</v>
      </c>
      <c r="T175" s="150">
        <f t="shared" ref="T175:T185" si="23">S175*H175</f>
        <v>0</v>
      </c>
      <c r="AR175" s="151" t="s">
        <v>95</v>
      </c>
      <c r="AT175" s="151" t="s">
        <v>316</v>
      </c>
      <c r="AU175" s="151" t="s">
        <v>86</v>
      </c>
      <c r="AY175" s="13" t="s">
        <v>314</v>
      </c>
      <c r="BE175" s="152">
        <f t="shared" ref="BE175:BE185" si="24">IF(N175="základná",J175,0)</f>
        <v>0</v>
      </c>
      <c r="BF175" s="152">
        <f t="shared" ref="BF175:BF185" si="25">IF(N175="znížená",J175,0)</f>
        <v>0</v>
      </c>
      <c r="BG175" s="152">
        <f t="shared" ref="BG175:BG185" si="26">IF(N175="zákl. prenesená",J175,0)</f>
        <v>0</v>
      </c>
      <c r="BH175" s="152">
        <f t="shared" ref="BH175:BH185" si="27">IF(N175="zníž. prenesená",J175,0)</f>
        <v>0</v>
      </c>
      <c r="BI175" s="152">
        <f t="shared" ref="BI175:BI185" si="28">IF(N175="nulová",J175,0)</f>
        <v>0</v>
      </c>
      <c r="BJ175" s="13" t="s">
        <v>86</v>
      </c>
      <c r="BK175" s="152">
        <f t="shared" ref="BK175:BK185" si="29">ROUND(I175*H175,2)</f>
        <v>0</v>
      </c>
      <c r="BL175" s="13" t="s">
        <v>95</v>
      </c>
      <c r="BM175" s="151" t="s">
        <v>1294</v>
      </c>
    </row>
    <row r="176" spans="2:65" s="1" customFormat="1" ht="37.9" customHeight="1">
      <c r="B176" s="28"/>
      <c r="C176" s="139" t="s">
        <v>414</v>
      </c>
      <c r="D176" s="139" t="s">
        <v>316</v>
      </c>
      <c r="E176" s="140" t="s">
        <v>1295</v>
      </c>
      <c r="F176" s="141" t="s">
        <v>1296</v>
      </c>
      <c r="G176" s="142" t="s">
        <v>376</v>
      </c>
      <c r="H176" s="143">
        <v>84.2</v>
      </c>
      <c r="I176" s="144"/>
      <c r="J176" s="145">
        <f t="shared" si="20"/>
        <v>0</v>
      </c>
      <c r="K176" s="146"/>
      <c r="L176" s="28"/>
      <c r="M176" s="147" t="s">
        <v>1</v>
      </c>
      <c r="N176" s="148" t="s">
        <v>40</v>
      </c>
      <c r="P176" s="149">
        <f t="shared" si="21"/>
        <v>0</v>
      </c>
      <c r="Q176" s="149">
        <v>9.8530000000000006E-2</v>
      </c>
      <c r="R176" s="149">
        <f t="shared" si="22"/>
        <v>8.2962260000000008</v>
      </c>
      <c r="S176" s="149">
        <v>0</v>
      </c>
      <c r="T176" s="150">
        <f t="shared" si="23"/>
        <v>0</v>
      </c>
      <c r="AR176" s="151" t="s">
        <v>95</v>
      </c>
      <c r="AT176" s="151" t="s">
        <v>316</v>
      </c>
      <c r="AU176" s="151" t="s">
        <v>86</v>
      </c>
      <c r="AY176" s="13" t="s">
        <v>314</v>
      </c>
      <c r="BE176" s="152">
        <f t="shared" si="24"/>
        <v>0</v>
      </c>
      <c r="BF176" s="152">
        <f t="shared" si="25"/>
        <v>0</v>
      </c>
      <c r="BG176" s="152">
        <f t="shared" si="26"/>
        <v>0</v>
      </c>
      <c r="BH176" s="152">
        <f t="shared" si="27"/>
        <v>0</v>
      </c>
      <c r="BI176" s="152">
        <f t="shared" si="28"/>
        <v>0</v>
      </c>
      <c r="BJ176" s="13" t="s">
        <v>86</v>
      </c>
      <c r="BK176" s="152">
        <f t="shared" si="29"/>
        <v>0</v>
      </c>
      <c r="BL176" s="13" t="s">
        <v>95</v>
      </c>
      <c r="BM176" s="151" t="s">
        <v>1297</v>
      </c>
    </row>
    <row r="177" spans="2:65" s="1" customFormat="1" ht="16.5" customHeight="1">
      <c r="B177" s="28"/>
      <c r="C177" s="158" t="s">
        <v>418</v>
      </c>
      <c r="D177" s="158" t="s">
        <v>644</v>
      </c>
      <c r="E177" s="159" t="s">
        <v>1298</v>
      </c>
      <c r="F177" s="160" t="s">
        <v>1299</v>
      </c>
      <c r="G177" s="161" t="s">
        <v>396</v>
      </c>
      <c r="H177" s="162">
        <v>174</v>
      </c>
      <c r="I177" s="163"/>
      <c r="J177" s="164">
        <f t="shared" si="20"/>
        <v>0</v>
      </c>
      <c r="K177" s="165"/>
      <c r="L177" s="166"/>
      <c r="M177" s="167" t="s">
        <v>1</v>
      </c>
      <c r="N177" s="168" t="s">
        <v>40</v>
      </c>
      <c r="P177" s="149">
        <f t="shared" si="21"/>
        <v>0</v>
      </c>
      <c r="Q177" s="149">
        <v>1.15E-2</v>
      </c>
      <c r="R177" s="149">
        <f t="shared" si="22"/>
        <v>2.0009999999999999</v>
      </c>
      <c r="S177" s="149">
        <v>0</v>
      </c>
      <c r="T177" s="150">
        <f t="shared" si="23"/>
        <v>0</v>
      </c>
      <c r="AR177" s="151" t="s">
        <v>346</v>
      </c>
      <c r="AT177" s="151" t="s">
        <v>644</v>
      </c>
      <c r="AU177" s="151" t="s">
        <v>86</v>
      </c>
      <c r="AY177" s="13" t="s">
        <v>314</v>
      </c>
      <c r="BE177" s="152">
        <f t="shared" si="24"/>
        <v>0</v>
      </c>
      <c r="BF177" s="152">
        <f t="shared" si="25"/>
        <v>0</v>
      </c>
      <c r="BG177" s="152">
        <f t="shared" si="26"/>
        <v>0</v>
      </c>
      <c r="BH177" s="152">
        <f t="shared" si="27"/>
        <v>0</v>
      </c>
      <c r="BI177" s="152">
        <f t="shared" si="28"/>
        <v>0</v>
      </c>
      <c r="BJ177" s="13" t="s">
        <v>86</v>
      </c>
      <c r="BK177" s="152">
        <f t="shared" si="29"/>
        <v>0</v>
      </c>
      <c r="BL177" s="13" t="s">
        <v>95</v>
      </c>
      <c r="BM177" s="151" t="s">
        <v>1300</v>
      </c>
    </row>
    <row r="178" spans="2:65" s="1" customFormat="1" ht="33" customHeight="1">
      <c r="B178" s="28"/>
      <c r="C178" s="139" t="s">
        <v>422</v>
      </c>
      <c r="D178" s="139" t="s">
        <v>316</v>
      </c>
      <c r="E178" s="140" t="s">
        <v>1301</v>
      </c>
      <c r="F178" s="141" t="s">
        <v>1302</v>
      </c>
      <c r="G178" s="142" t="s">
        <v>319</v>
      </c>
      <c r="H178" s="143">
        <v>1.6839999999999999</v>
      </c>
      <c r="I178" s="144"/>
      <c r="J178" s="145">
        <f t="shared" si="20"/>
        <v>0</v>
      </c>
      <c r="K178" s="146"/>
      <c r="L178" s="28"/>
      <c r="M178" s="147" t="s">
        <v>1</v>
      </c>
      <c r="N178" s="148" t="s">
        <v>40</v>
      </c>
      <c r="P178" s="149">
        <f t="shared" si="21"/>
        <v>0</v>
      </c>
      <c r="Q178" s="149">
        <v>2.2151299999999998</v>
      </c>
      <c r="R178" s="149">
        <f t="shared" si="22"/>
        <v>3.7302789199999995</v>
      </c>
      <c r="S178" s="149">
        <v>0</v>
      </c>
      <c r="T178" s="150">
        <f t="shared" si="23"/>
        <v>0</v>
      </c>
      <c r="AR178" s="151" t="s">
        <v>95</v>
      </c>
      <c r="AT178" s="151" t="s">
        <v>316</v>
      </c>
      <c r="AU178" s="151" t="s">
        <v>86</v>
      </c>
      <c r="AY178" s="13" t="s">
        <v>314</v>
      </c>
      <c r="BE178" s="152">
        <f t="shared" si="24"/>
        <v>0</v>
      </c>
      <c r="BF178" s="152">
        <f t="shared" si="25"/>
        <v>0</v>
      </c>
      <c r="BG178" s="152">
        <f t="shared" si="26"/>
        <v>0</v>
      </c>
      <c r="BH178" s="152">
        <f t="shared" si="27"/>
        <v>0</v>
      </c>
      <c r="BI178" s="152">
        <f t="shared" si="28"/>
        <v>0</v>
      </c>
      <c r="BJ178" s="13" t="s">
        <v>86</v>
      </c>
      <c r="BK178" s="152">
        <f t="shared" si="29"/>
        <v>0</v>
      </c>
      <c r="BL178" s="13" t="s">
        <v>95</v>
      </c>
      <c r="BM178" s="151" t="s">
        <v>1303</v>
      </c>
    </row>
    <row r="179" spans="2:65" s="1" customFormat="1" ht="16.5" customHeight="1">
      <c r="B179" s="28"/>
      <c r="C179" s="139" t="s">
        <v>426</v>
      </c>
      <c r="D179" s="139" t="s">
        <v>316</v>
      </c>
      <c r="E179" s="140" t="s">
        <v>1074</v>
      </c>
      <c r="F179" s="141" t="s">
        <v>1075</v>
      </c>
      <c r="G179" s="142" t="s">
        <v>340</v>
      </c>
      <c r="H179" s="143">
        <v>196</v>
      </c>
      <c r="I179" s="144"/>
      <c r="J179" s="145">
        <f t="shared" si="20"/>
        <v>0</v>
      </c>
      <c r="K179" s="146"/>
      <c r="L179" s="28"/>
      <c r="M179" s="147" t="s">
        <v>1</v>
      </c>
      <c r="N179" s="148" t="s">
        <v>40</v>
      </c>
      <c r="P179" s="149">
        <f t="shared" si="21"/>
        <v>0</v>
      </c>
      <c r="Q179" s="149">
        <v>5.0000000000000002E-5</v>
      </c>
      <c r="R179" s="149">
        <f t="shared" si="22"/>
        <v>9.7999999999999997E-3</v>
      </c>
      <c r="S179" s="149">
        <v>0</v>
      </c>
      <c r="T179" s="150">
        <f t="shared" si="23"/>
        <v>0</v>
      </c>
      <c r="AR179" s="151" t="s">
        <v>95</v>
      </c>
      <c r="AT179" s="151" t="s">
        <v>316</v>
      </c>
      <c r="AU179" s="151" t="s">
        <v>86</v>
      </c>
      <c r="AY179" s="13" t="s">
        <v>314</v>
      </c>
      <c r="BE179" s="152">
        <f t="shared" si="24"/>
        <v>0</v>
      </c>
      <c r="BF179" s="152">
        <f t="shared" si="25"/>
        <v>0</v>
      </c>
      <c r="BG179" s="152">
        <f t="shared" si="26"/>
        <v>0</v>
      </c>
      <c r="BH179" s="152">
        <f t="shared" si="27"/>
        <v>0</v>
      </c>
      <c r="BI179" s="152">
        <f t="shared" si="28"/>
        <v>0</v>
      </c>
      <c r="BJ179" s="13" t="s">
        <v>86</v>
      </c>
      <c r="BK179" s="152">
        <f t="shared" si="29"/>
        <v>0</v>
      </c>
      <c r="BL179" s="13" t="s">
        <v>95</v>
      </c>
      <c r="BM179" s="151" t="s">
        <v>1304</v>
      </c>
    </row>
    <row r="180" spans="2:65" s="1" customFormat="1" ht="24.2" customHeight="1">
      <c r="B180" s="28"/>
      <c r="C180" s="139" t="s">
        <v>430</v>
      </c>
      <c r="D180" s="139" t="s">
        <v>316</v>
      </c>
      <c r="E180" s="140" t="s">
        <v>1305</v>
      </c>
      <c r="F180" s="141" t="s">
        <v>1306</v>
      </c>
      <c r="G180" s="142" t="s">
        <v>376</v>
      </c>
      <c r="H180" s="143">
        <v>22.89</v>
      </c>
      <c r="I180" s="144"/>
      <c r="J180" s="145">
        <f t="shared" si="20"/>
        <v>0</v>
      </c>
      <c r="K180" s="146"/>
      <c r="L180" s="28"/>
      <c r="M180" s="147" t="s">
        <v>1</v>
      </c>
      <c r="N180" s="148" t="s">
        <v>40</v>
      </c>
      <c r="P180" s="149">
        <f t="shared" si="21"/>
        <v>0</v>
      </c>
      <c r="Q180" s="149">
        <v>4.4175000000000004E-3</v>
      </c>
      <c r="R180" s="149">
        <f t="shared" si="22"/>
        <v>0.10111657500000001</v>
      </c>
      <c r="S180" s="149">
        <v>0</v>
      </c>
      <c r="T180" s="150">
        <f t="shared" si="23"/>
        <v>0</v>
      </c>
      <c r="AR180" s="151" t="s">
        <v>95</v>
      </c>
      <c r="AT180" s="151" t="s">
        <v>316</v>
      </c>
      <c r="AU180" s="151" t="s">
        <v>86</v>
      </c>
      <c r="AY180" s="13" t="s">
        <v>314</v>
      </c>
      <c r="BE180" s="152">
        <f t="shared" si="24"/>
        <v>0</v>
      </c>
      <c r="BF180" s="152">
        <f t="shared" si="25"/>
        <v>0</v>
      </c>
      <c r="BG180" s="152">
        <f t="shared" si="26"/>
        <v>0</v>
      </c>
      <c r="BH180" s="152">
        <f t="shared" si="27"/>
        <v>0</v>
      </c>
      <c r="BI180" s="152">
        <f t="shared" si="28"/>
        <v>0</v>
      </c>
      <c r="BJ180" s="13" t="s">
        <v>86</v>
      </c>
      <c r="BK180" s="152">
        <f t="shared" si="29"/>
        <v>0</v>
      </c>
      <c r="BL180" s="13" t="s">
        <v>95</v>
      </c>
      <c r="BM180" s="151" t="s">
        <v>1307</v>
      </c>
    </row>
    <row r="181" spans="2:65" s="1" customFormat="1" ht="24.2" customHeight="1">
      <c r="B181" s="28"/>
      <c r="C181" s="139" t="s">
        <v>434</v>
      </c>
      <c r="D181" s="139" t="s">
        <v>316</v>
      </c>
      <c r="E181" s="140" t="s">
        <v>1308</v>
      </c>
      <c r="F181" s="141" t="s">
        <v>1309</v>
      </c>
      <c r="G181" s="142" t="s">
        <v>376</v>
      </c>
      <c r="H181" s="143">
        <v>12.35</v>
      </c>
      <c r="I181" s="144"/>
      <c r="J181" s="145">
        <f t="shared" si="20"/>
        <v>0</v>
      </c>
      <c r="K181" s="146"/>
      <c r="L181" s="28"/>
      <c r="M181" s="147" t="s">
        <v>1</v>
      </c>
      <c r="N181" s="148" t="s">
        <v>40</v>
      </c>
      <c r="P181" s="149">
        <f t="shared" si="21"/>
        <v>0</v>
      </c>
      <c r="Q181" s="149">
        <v>1.6000000000000001E-4</v>
      </c>
      <c r="R181" s="149">
        <f t="shared" si="22"/>
        <v>1.9759999999999999E-3</v>
      </c>
      <c r="S181" s="149">
        <v>0</v>
      </c>
      <c r="T181" s="150">
        <f t="shared" si="23"/>
        <v>0</v>
      </c>
      <c r="AR181" s="151" t="s">
        <v>95</v>
      </c>
      <c r="AT181" s="151" t="s">
        <v>316</v>
      </c>
      <c r="AU181" s="151" t="s">
        <v>86</v>
      </c>
      <c r="AY181" s="13" t="s">
        <v>314</v>
      </c>
      <c r="BE181" s="152">
        <f t="shared" si="24"/>
        <v>0</v>
      </c>
      <c r="BF181" s="152">
        <f t="shared" si="25"/>
        <v>0</v>
      </c>
      <c r="BG181" s="152">
        <f t="shared" si="26"/>
        <v>0</v>
      </c>
      <c r="BH181" s="152">
        <f t="shared" si="27"/>
        <v>0</v>
      </c>
      <c r="BI181" s="152">
        <f t="shared" si="28"/>
        <v>0</v>
      </c>
      <c r="BJ181" s="13" t="s">
        <v>86</v>
      </c>
      <c r="BK181" s="152">
        <f t="shared" si="29"/>
        <v>0</v>
      </c>
      <c r="BL181" s="13" t="s">
        <v>95</v>
      </c>
      <c r="BM181" s="151" t="s">
        <v>1310</v>
      </c>
    </row>
    <row r="182" spans="2:65" s="1" customFormat="1" ht="37.9" customHeight="1">
      <c r="B182" s="28"/>
      <c r="C182" s="139" t="s">
        <v>438</v>
      </c>
      <c r="D182" s="139" t="s">
        <v>316</v>
      </c>
      <c r="E182" s="140" t="s">
        <v>1311</v>
      </c>
      <c r="F182" s="141" t="s">
        <v>1312</v>
      </c>
      <c r="G182" s="142" t="s">
        <v>396</v>
      </c>
      <c r="H182" s="143">
        <v>92</v>
      </c>
      <c r="I182" s="144"/>
      <c r="J182" s="145">
        <f t="shared" si="20"/>
        <v>0</v>
      </c>
      <c r="K182" s="146"/>
      <c r="L182" s="28"/>
      <c r="M182" s="147" t="s">
        <v>1</v>
      </c>
      <c r="N182" s="148" t="s">
        <v>40</v>
      </c>
      <c r="P182" s="149">
        <f t="shared" si="21"/>
        <v>0</v>
      </c>
      <c r="Q182" s="149">
        <v>1.2999999999999999E-4</v>
      </c>
      <c r="R182" s="149">
        <f t="shared" si="22"/>
        <v>1.1959999999999998E-2</v>
      </c>
      <c r="S182" s="149">
        <v>0</v>
      </c>
      <c r="T182" s="150">
        <f t="shared" si="23"/>
        <v>0</v>
      </c>
      <c r="AR182" s="151" t="s">
        <v>95</v>
      </c>
      <c r="AT182" s="151" t="s">
        <v>316</v>
      </c>
      <c r="AU182" s="151" t="s">
        <v>86</v>
      </c>
      <c r="AY182" s="13" t="s">
        <v>314</v>
      </c>
      <c r="BE182" s="152">
        <f t="shared" si="24"/>
        <v>0</v>
      </c>
      <c r="BF182" s="152">
        <f t="shared" si="25"/>
        <v>0</v>
      </c>
      <c r="BG182" s="152">
        <f t="shared" si="26"/>
        <v>0</v>
      </c>
      <c r="BH182" s="152">
        <f t="shared" si="27"/>
        <v>0</v>
      </c>
      <c r="BI182" s="152">
        <f t="shared" si="28"/>
        <v>0</v>
      </c>
      <c r="BJ182" s="13" t="s">
        <v>86</v>
      </c>
      <c r="BK182" s="152">
        <f t="shared" si="29"/>
        <v>0</v>
      </c>
      <c r="BL182" s="13" t="s">
        <v>95</v>
      </c>
      <c r="BM182" s="151" t="s">
        <v>1313</v>
      </c>
    </row>
    <row r="183" spans="2:65" s="1" customFormat="1" ht="37.9" customHeight="1">
      <c r="B183" s="28"/>
      <c r="C183" s="139" t="s">
        <v>442</v>
      </c>
      <c r="D183" s="139" t="s">
        <v>316</v>
      </c>
      <c r="E183" s="140" t="s">
        <v>1314</v>
      </c>
      <c r="F183" s="141" t="s">
        <v>1315</v>
      </c>
      <c r="G183" s="142" t="s">
        <v>396</v>
      </c>
      <c r="H183" s="143">
        <v>16</v>
      </c>
      <c r="I183" s="144"/>
      <c r="J183" s="145">
        <f t="shared" si="20"/>
        <v>0</v>
      </c>
      <c r="K183" s="146"/>
      <c r="L183" s="28"/>
      <c r="M183" s="147" t="s">
        <v>1</v>
      </c>
      <c r="N183" s="148" t="s">
        <v>40</v>
      </c>
      <c r="P183" s="149">
        <f t="shared" si="21"/>
        <v>0</v>
      </c>
      <c r="Q183" s="149">
        <v>1.0235999999999999E-3</v>
      </c>
      <c r="R183" s="149">
        <f t="shared" si="22"/>
        <v>1.6377599999999999E-2</v>
      </c>
      <c r="S183" s="149">
        <v>0</v>
      </c>
      <c r="T183" s="150">
        <f t="shared" si="23"/>
        <v>0</v>
      </c>
      <c r="AR183" s="151" t="s">
        <v>95</v>
      </c>
      <c r="AT183" s="151" t="s">
        <v>316</v>
      </c>
      <c r="AU183" s="151" t="s">
        <v>86</v>
      </c>
      <c r="AY183" s="13" t="s">
        <v>314</v>
      </c>
      <c r="BE183" s="152">
        <f t="shared" si="24"/>
        <v>0</v>
      </c>
      <c r="BF183" s="152">
        <f t="shared" si="25"/>
        <v>0</v>
      </c>
      <c r="BG183" s="152">
        <f t="shared" si="26"/>
        <v>0</v>
      </c>
      <c r="BH183" s="152">
        <f t="shared" si="27"/>
        <v>0</v>
      </c>
      <c r="BI183" s="152">
        <f t="shared" si="28"/>
        <v>0</v>
      </c>
      <c r="BJ183" s="13" t="s">
        <v>86</v>
      </c>
      <c r="BK183" s="152">
        <f t="shared" si="29"/>
        <v>0</v>
      </c>
      <c r="BL183" s="13" t="s">
        <v>95</v>
      </c>
      <c r="BM183" s="151" t="s">
        <v>1316</v>
      </c>
    </row>
    <row r="184" spans="2:65" s="1" customFormat="1" ht="33" customHeight="1">
      <c r="B184" s="28"/>
      <c r="C184" s="139" t="s">
        <v>446</v>
      </c>
      <c r="D184" s="139" t="s">
        <v>316</v>
      </c>
      <c r="E184" s="140" t="s">
        <v>1317</v>
      </c>
      <c r="F184" s="141" t="s">
        <v>1318</v>
      </c>
      <c r="G184" s="142" t="s">
        <v>396</v>
      </c>
      <c r="H184" s="143">
        <v>24</v>
      </c>
      <c r="I184" s="144"/>
      <c r="J184" s="145">
        <f t="shared" si="20"/>
        <v>0</v>
      </c>
      <c r="K184" s="146"/>
      <c r="L184" s="28"/>
      <c r="M184" s="147" t="s">
        <v>1</v>
      </c>
      <c r="N184" s="148" t="s">
        <v>40</v>
      </c>
      <c r="P184" s="149">
        <f t="shared" si="21"/>
        <v>0</v>
      </c>
      <c r="Q184" s="149">
        <v>3.0360000000000001E-4</v>
      </c>
      <c r="R184" s="149">
        <f t="shared" si="22"/>
        <v>7.2864000000000002E-3</v>
      </c>
      <c r="S184" s="149">
        <v>0</v>
      </c>
      <c r="T184" s="150">
        <f t="shared" si="23"/>
        <v>0</v>
      </c>
      <c r="AR184" s="151" t="s">
        <v>95</v>
      </c>
      <c r="AT184" s="151" t="s">
        <v>316</v>
      </c>
      <c r="AU184" s="151" t="s">
        <v>86</v>
      </c>
      <c r="AY184" s="13" t="s">
        <v>314</v>
      </c>
      <c r="BE184" s="152">
        <f t="shared" si="24"/>
        <v>0</v>
      </c>
      <c r="BF184" s="152">
        <f t="shared" si="25"/>
        <v>0</v>
      </c>
      <c r="BG184" s="152">
        <f t="shared" si="26"/>
        <v>0</v>
      </c>
      <c r="BH184" s="152">
        <f t="shared" si="27"/>
        <v>0</v>
      </c>
      <c r="BI184" s="152">
        <f t="shared" si="28"/>
        <v>0</v>
      </c>
      <c r="BJ184" s="13" t="s">
        <v>86</v>
      </c>
      <c r="BK184" s="152">
        <f t="shared" si="29"/>
        <v>0</v>
      </c>
      <c r="BL184" s="13" t="s">
        <v>95</v>
      </c>
      <c r="BM184" s="151" t="s">
        <v>1319</v>
      </c>
    </row>
    <row r="185" spans="2:65" s="1" customFormat="1" ht="37.9" customHeight="1">
      <c r="B185" s="28"/>
      <c r="C185" s="139" t="s">
        <v>450</v>
      </c>
      <c r="D185" s="139" t="s">
        <v>316</v>
      </c>
      <c r="E185" s="140" t="s">
        <v>1320</v>
      </c>
      <c r="F185" s="141" t="s">
        <v>1321</v>
      </c>
      <c r="G185" s="142" t="s">
        <v>396</v>
      </c>
      <c r="H185" s="143">
        <v>8</v>
      </c>
      <c r="I185" s="144"/>
      <c r="J185" s="145">
        <f t="shared" si="20"/>
        <v>0</v>
      </c>
      <c r="K185" s="146"/>
      <c r="L185" s="28"/>
      <c r="M185" s="147" t="s">
        <v>1</v>
      </c>
      <c r="N185" s="148" t="s">
        <v>40</v>
      </c>
      <c r="P185" s="149">
        <f t="shared" si="21"/>
        <v>0</v>
      </c>
      <c r="Q185" s="149">
        <v>5.0513000000000001E-4</v>
      </c>
      <c r="R185" s="149">
        <f t="shared" si="22"/>
        <v>4.0410400000000001E-3</v>
      </c>
      <c r="S185" s="149">
        <v>0</v>
      </c>
      <c r="T185" s="150">
        <f t="shared" si="23"/>
        <v>0</v>
      </c>
      <c r="AR185" s="151" t="s">
        <v>95</v>
      </c>
      <c r="AT185" s="151" t="s">
        <v>316</v>
      </c>
      <c r="AU185" s="151" t="s">
        <v>86</v>
      </c>
      <c r="AY185" s="13" t="s">
        <v>314</v>
      </c>
      <c r="BE185" s="152">
        <f t="shared" si="24"/>
        <v>0</v>
      </c>
      <c r="BF185" s="152">
        <f t="shared" si="25"/>
        <v>0</v>
      </c>
      <c r="BG185" s="152">
        <f t="shared" si="26"/>
        <v>0</v>
      </c>
      <c r="BH185" s="152">
        <f t="shared" si="27"/>
        <v>0</v>
      </c>
      <c r="BI185" s="152">
        <f t="shared" si="28"/>
        <v>0</v>
      </c>
      <c r="BJ185" s="13" t="s">
        <v>86</v>
      </c>
      <c r="BK185" s="152">
        <f t="shared" si="29"/>
        <v>0</v>
      </c>
      <c r="BL185" s="13" t="s">
        <v>95</v>
      </c>
      <c r="BM185" s="151" t="s">
        <v>1322</v>
      </c>
    </row>
    <row r="186" spans="2:65" s="11" customFormat="1" ht="22.9" customHeight="1">
      <c r="B186" s="127"/>
      <c r="D186" s="128" t="s">
        <v>73</v>
      </c>
      <c r="E186" s="137" t="s">
        <v>502</v>
      </c>
      <c r="F186" s="137" t="s">
        <v>503</v>
      </c>
      <c r="I186" s="130"/>
      <c r="J186" s="138">
        <f>BK186</f>
        <v>0</v>
      </c>
      <c r="L186" s="127"/>
      <c r="M186" s="132"/>
      <c r="P186" s="133">
        <f>P187</f>
        <v>0</v>
      </c>
      <c r="R186" s="133">
        <f>R187</f>
        <v>0</v>
      </c>
      <c r="T186" s="134">
        <f>T187</f>
        <v>0</v>
      </c>
      <c r="AR186" s="128" t="s">
        <v>81</v>
      </c>
      <c r="AT186" s="135" t="s">
        <v>73</v>
      </c>
      <c r="AU186" s="135" t="s">
        <v>81</v>
      </c>
      <c r="AY186" s="128" t="s">
        <v>314</v>
      </c>
      <c r="BK186" s="136">
        <f>BK187</f>
        <v>0</v>
      </c>
    </row>
    <row r="187" spans="2:65" s="1" customFormat="1" ht="24.2" customHeight="1">
      <c r="B187" s="28"/>
      <c r="C187" s="139" t="s">
        <v>454</v>
      </c>
      <c r="D187" s="139" t="s">
        <v>316</v>
      </c>
      <c r="E187" s="140" t="s">
        <v>638</v>
      </c>
      <c r="F187" s="141" t="s">
        <v>639</v>
      </c>
      <c r="G187" s="142" t="s">
        <v>333</v>
      </c>
      <c r="H187" s="143">
        <v>39.536999999999999</v>
      </c>
      <c r="I187" s="144"/>
      <c r="J187" s="145">
        <f>ROUND(I187*H187,2)</f>
        <v>0</v>
      </c>
      <c r="K187" s="146"/>
      <c r="L187" s="28"/>
      <c r="M187" s="147" t="s">
        <v>1</v>
      </c>
      <c r="N187" s="148" t="s">
        <v>40</v>
      </c>
      <c r="P187" s="149">
        <f>O187*H187</f>
        <v>0</v>
      </c>
      <c r="Q187" s="149">
        <v>0</v>
      </c>
      <c r="R187" s="149">
        <f>Q187*H187</f>
        <v>0</v>
      </c>
      <c r="S187" s="149">
        <v>0</v>
      </c>
      <c r="T187" s="150">
        <f>S187*H187</f>
        <v>0</v>
      </c>
      <c r="AR187" s="151" t="s">
        <v>95</v>
      </c>
      <c r="AT187" s="151" t="s">
        <v>316</v>
      </c>
      <c r="AU187" s="151" t="s">
        <v>86</v>
      </c>
      <c r="AY187" s="13" t="s">
        <v>314</v>
      </c>
      <c r="BE187" s="152">
        <f>IF(N187="základná",J187,0)</f>
        <v>0</v>
      </c>
      <c r="BF187" s="152">
        <f>IF(N187="znížená",J187,0)</f>
        <v>0</v>
      </c>
      <c r="BG187" s="152">
        <f>IF(N187="zákl. prenesená",J187,0)</f>
        <v>0</v>
      </c>
      <c r="BH187" s="152">
        <f>IF(N187="zníž. prenesená",J187,0)</f>
        <v>0</v>
      </c>
      <c r="BI187" s="152">
        <f>IF(N187="nulová",J187,0)</f>
        <v>0</v>
      </c>
      <c r="BJ187" s="13" t="s">
        <v>86</v>
      </c>
      <c r="BK187" s="152">
        <f>ROUND(I187*H187,2)</f>
        <v>0</v>
      </c>
      <c r="BL187" s="13" t="s">
        <v>95</v>
      </c>
      <c r="BM187" s="151" t="s">
        <v>1323</v>
      </c>
    </row>
    <row r="188" spans="2:65" s="11" customFormat="1" ht="25.9" customHeight="1">
      <c r="B188" s="127"/>
      <c r="D188" s="128" t="s">
        <v>73</v>
      </c>
      <c r="E188" s="129" t="s">
        <v>508</v>
      </c>
      <c r="F188" s="129" t="s">
        <v>509</v>
      </c>
      <c r="I188" s="130"/>
      <c r="J188" s="131">
        <f>BK188</f>
        <v>0</v>
      </c>
      <c r="L188" s="127"/>
      <c r="M188" s="132"/>
      <c r="P188" s="133">
        <f>P189+P192+P197+P201+P205+P213+P230+P233+P236+P238</f>
        <v>0</v>
      </c>
      <c r="R188" s="133">
        <f>R189+R192+R197+R201+R205+R213+R230+R233+R236+R238</f>
        <v>3.4378391399999999</v>
      </c>
      <c r="T188" s="134">
        <f>T189+T192+T197+T201+T205+T213+T230+T233+T236+T238</f>
        <v>0</v>
      </c>
      <c r="AR188" s="128" t="s">
        <v>86</v>
      </c>
      <c r="AT188" s="135" t="s">
        <v>73</v>
      </c>
      <c r="AU188" s="135" t="s">
        <v>74</v>
      </c>
      <c r="AY188" s="128" t="s">
        <v>314</v>
      </c>
      <c r="BK188" s="136">
        <f>BK189+BK192+BK197+BK201+BK205+BK213+BK230+BK233+BK236+BK238</f>
        <v>0</v>
      </c>
    </row>
    <row r="189" spans="2:65" s="11" customFormat="1" ht="22.9" customHeight="1">
      <c r="B189" s="127"/>
      <c r="D189" s="128" t="s">
        <v>73</v>
      </c>
      <c r="E189" s="137" t="s">
        <v>510</v>
      </c>
      <c r="F189" s="137" t="s">
        <v>511</v>
      </c>
      <c r="I189" s="130"/>
      <c r="J189" s="138">
        <f>BK189</f>
        <v>0</v>
      </c>
      <c r="L189" s="127"/>
      <c r="M189" s="132"/>
      <c r="P189" s="133">
        <f>SUM(P190:P191)</f>
        <v>0</v>
      </c>
      <c r="R189" s="133">
        <f>SUM(R190:R191)</f>
        <v>8.005000000000001E-2</v>
      </c>
      <c r="T189" s="134">
        <f>SUM(T190:T191)</f>
        <v>0</v>
      </c>
      <c r="AR189" s="128" t="s">
        <v>86</v>
      </c>
      <c r="AT189" s="135" t="s">
        <v>73</v>
      </c>
      <c r="AU189" s="135" t="s">
        <v>81</v>
      </c>
      <c r="AY189" s="128" t="s">
        <v>314</v>
      </c>
      <c r="BK189" s="136">
        <f>SUM(BK190:BK191)</f>
        <v>0</v>
      </c>
    </row>
    <row r="190" spans="2:65" s="1" customFormat="1" ht="24.2" customHeight="1">
      <c r="B190" s="28"/>
      <c r="C190" s="139" t="s">
        <v>458</v>
      </c>
      <c r="D190" s="139" t="s">
        <v>316</v>
      </c>
      <c r="E190" s="140" t="s">
        <v>1086</v>
      </c>
      <c r="F190" s="141" t="s">
        <v>1324</v>
      </c>
      <c r="G190" s="142" t="s">
        <v>340</v>
      </c>
      <c r="H190" s="143">
        <v>64.040000000000006</v>
      </c>
      <c r="I190" s="144"/>
      <c r="J190" s="145">
        <f>ROUND(I190*H190,2)</f>
        <v>0</v>
      </c>
      <c r="K190" s="146"/>
      <c r="L190" s="28"/>
      <c r="M190" s="147" t="s">
        <v>1</v>
      </c>
      <c r="N190" s="148" t="s">
        <v>40</v>
      </c>
      <c r="P190" s="149">
        <f>O190*H190</f>
        <v>0</v>
      </c>
      <c r="Q190" s="149">
        <v>1.25E-3</v>
      </c>
      <c r="R190" s="149">
        <f>Q190*H190</f>
        <v>8.005000000000001E-2</v>
      </c>
      <c r="S190" s="149">
        <v>0</v>
      </c>
      <c r="T190" s="150">
        <f>S190*H190</f>
        <v>0</v>
      </c>
      <c r="AR190" s="151" t="s">
        <v>378</v>
      </c>
      <c r="AT190" s="151" t="s">
        <v>316</v>
      </c>
      <c r="AU190" s="151" t="s">
        <v>86</v>
      </c>
      <c r="AY190" s="13" t="s">
        <v>314</v>
      </c>
      <c r="BE190" s="152">
        <f>IF(N190="základná",J190,0)</f>
        <v>0</v>
      </c>
      <c r="BF190" s="152">
        <f>IF(N190="znížená",J190,0)</f>
        <v>0</v>
      </c>
      <c r="BG190" s="152">
        <f>IF(N190="zákl. prenesená",J190,0)</f>
        <v>0</v>
      </c>
      <c r="BH190" s="152">
        <f>IF(N190="zníž. prenesená",J190,0)</f>
        <v>0</v>
      </c>
      <c r="BI190" s="152">
        <f>IF(N190="nulová",J190,0)</f>
        <v>0</v>
      </c>
      <c r="BJ190" s="13" t="s">
        <v>86</v>
      </c>
      <c r="BK190" s="152">
        <f>ROUND(I190*H190,2)</f>
        <v>0</v>
      </c>
      <c r="BL190" s="13" t="s">
        <v>378</v>
      </c>
      <c r="BM190" s="151" t="s">
        <v>1325</v>
      </c>
    </row>
    <row r="191" spans="2:65" s="1" customFormat="1" ht="24.2" customHeight="1">
      <c r="B191" s="28"/>
      <c r="C191" s="139" t="s">
        <v>462</v>
      </c>
      <c r="D191" s="139" t="s">
        <v>316</v>
      </c>
      <c r="E191" s="140" t="s">
        <v>1326</v>
      </c>
      <c r="F191" s="141" t="s">
        <v>1327</v>
      </c>
      <c r="G191" s="142" t="s">
        <v>333</v>
      </c>
      <c r="H191" s="143">
        <v>0.08</v>
      </c>
      <c r="I191" s="144"/>
      <c r="J191" s="145">
        <f>ROUND(I191*H191,2)</f>
        <v>0</v>
      </c>
      <c r="K191" s="146"/>
      <c r="L191" s="28"/>
      <c r="M191" s="147" t="s">
        <v>1</v>
      </c>
      <c r="N191" s="148" t="s">
        <v>40</v>
      </c>
      <c r="P191" s="149">
        <f>O191*H191</f>
        <v>0</v>
      </c>
      <c r="Q191" s="149">
        <v>0</v>
      </c>
      <c r="R191" s="149">
        <f>Q191*H191</f>
        <v>0</v>
      </c>
      <c r="S191" s="149">
        <v>0</v>
      </c>
      <c r="T191" s="150">
        <f>S191*H191</f>
        <v>0</v>
      </c>
      <c r="AR191" s="151" t="s">
        <v>378</v>
      </c>
      <c r="AT191" s="151" t="s">
        <v>316</v>
      </c>
      <c r="AU191" s="151" t="s">
        <v>86</v>
      </c>
      <c r="AY191" s="13" t="s">
        <v>314</v>
      </c>
      <c r="BE191" s="152">
        <f>IF(N191="základná",J191,0)</f>
        <v>0</v>
      </c>
      <c r="BF191" s="152">
        <f>IF(N191="znížená",J191,0)</f>
        <v>0</v>
      </c>
      <c r="BG191" s="152">
        <f>IF(N191="zákl. prenesená",J191,0)</f>
        <v>0</v>
      </c>
      <c r="BH191" s="152">
        <f>IF(N191="zníž. prenesená",J191,0)</f>
        <v>0</v>
      </c>
      <c r="BI191" s="152">
        <f>IF(N191="nulová",J191,0)</f>
        <v>0</v>
      </c>
      <c r="BJ191" s="13" t="s">
        <v>86</v>
      </c>
      <c r="BK191" s="152">
        <f>ROUND(I191*H191,2)</f>
        <v>0</v>
      </c>
      <c r="BL191" s="13" t="s">
        <v>378</v>
      </c>
      <c r="BM191" s="151" t="s">
        <v>1328</v>
      </c>
    </row>
    <row r="192" spans="2:65" s="11" customFormat="1" ht="22.9" customHeight="1">
      <c r="B192" s="127"/>
      <c r="D192" s="128" t="s">
        <v>73</v>
      </c>
      <c r="E192" s="137" t="s">
        <v>667</v>
      </c>
      <c r="F192" s="137" t="s">
        <v>668</v>
      </c>
      <c r="I192" s="130"/>
      <c r="J192" s="138">
        <f>BK192</f>
        <v>0</v>
      </c>
      <c r="L192" s="127"/>
      <c r="M192" s="132"/>
      <c r="P192" s="133">
        <f>SUM(P193:P196)</f>
        <v>0</v>
      </c>
      <c r="R192" s="133">
        <f>SUM(R193:R196)</f>
        <v>8.1681599999999993E-2</v>
      </c>
      <c r="T192" s="134">
        <f>SUM(T193:T196)</f>
        <v>0</v>
      </c>
      <c r="AR192" s="128" t="s">
        <v>86</v>
      </c>
      <c r="AT192" s="135" t="s">
        <v>73</v>
      </c>
      <c r="AU192" s="135" t="s">
        <v>81</v>
      </c>
      <c r="AY192" s="128" t="s">
        <v>314</v>
      </c>
      <c r="BK192" s="136">
        <f>SUM(BK193:BK196)</f>
        <v>0</v>
      </c>
    </row>
    <row r="193" spans="2:65" s="1" customFormat="1" ht="24.2" customHeight="1">
      <c r="B193" s="28"/>
      <c r="C193" s="139" t="s">
        <v>466</v>
      </c>
      <c r="D193" s="139" t="s">
        <v>316</v>
      </c>
      <c r="E193" s="140" t="s">
        <v>805</v>
      </c>
      <c r="F193" s="141" t="s">
        <v>806</v>
      </c>
      <c r="G193" s="142" t="s">
        <v>340</v>
      </c>
      <c r="H193" s="143">
        <v>2.2000000000000002</v>
      </c>
      <c r="I193" s="144"/>
      <c r="J193" s="145">
        <f>ROUND(I193*H193,2)</f>
        <v>0</v>
      </c>
      <c r="K193" s="146"/>
      <c r="L193" s="28"/>
      <c r="M193" s="147" t="s">
        <v>1</v>
      </c>
      <c r="N193" s="148" t="s">
        <v>40</v>
      </c>
      <c r="P193" s="149">
        <f>O193*H193</f>
        <v>0</v>
      </c>
      <c r="Q193" s="149">
        <v>0</v>
      </c>
      <c r="R193" s="149">
        <f>Q193*H193</f>
        <v>0</v>
      </c>
      <c r="S193" s="149">
        <v>0</v>
      </c>
      <c r="T193" s="150">
        <f>S193*H193</f>
        <v>0</v>
      </c>
      <c r="AR193" s="151" t="s">
        <v>378</v>
      </c>
      <c r="AT193" s="151" t="s">
        <v>316</v>
      </c>
      <c r="AU193" s="151" t="s">
        <v>86</v>
      </c>
      <c r="AY193" s="13" t="s">
        <v>314</v>
      </c>
      <c r="BE193" s="152">
        <f>IF(N193="základná",J193,0)</f>
        <v>0</v>
      </c>
      <c r="BF193" s="152">
        <f>IF(N193="znížená",J193,0)</f>
        <v>0</v>
      </c>
      <c r="BG193" s="152">
        <f>IF(N193="zákl. prenesená",J193,0)</f>
        <v>0</v>
      </c>
      <c r="BH193" s="152">
        <f>IF(N193="zníž. prenesená",J193,0)</f>
        <v>0</v>
      </c>
      <c r="BI193" s="152">
        <f>IF(N193="nulová",J193,0)</f>
        <v>0</v>
      </c>
      <c r="BJ193" s="13" t="s">
        <v>86</v>
      </c>
      <c r="BK193" s="152">
        <f>ROUND(I193*H193,2)</f>
        <v>0</v>
      </c>
      <c r="BL193" s="13" t="s">
        <v>378</v>
      </c>
      <c r="BM193" s="151" t="s">
        <v>1329</v>
      </c>
    </row>
    <row r="194" spans="2:65" s="1" customFormat="1" ht="24.2" customHeight="1">
      <c r="B194" s="28"/>
      <c r="C194" s="158" t="s">
        <v>470</v>
      </c>
      <c r="D194" s="158" t="s">
        <v>644</v>
      </c>
      <c r="E194" s="159" t="s">
        <v>810</v>
      </c>
      <c r="F194" s="160" t="s">
        <v>811</v>
      </c>
      <c r="G194" s="161" t="s">
        <v>340</v>
      </c>
      <c r="H194" s="162">
        <v>2.2440000000000002</v>
      </c>
      <c r="I194" s="163"/>
      <c r="J194" s="164">
        <f>ROUND(I194*H194,2)</f>
        <v>0</v>
      </c>
      <c r="K194" s="165"/>
      <c r="L194" s="166"/>
      <c r="M194" s="167" t="s">
        <v>1</v>
      </c>
      <c r="N194" s="168" t="s">
        <v>40</v>
      </c>
      <c r="P194" s="149">
        <f>O194*H194</f>
        <v>0</v>
      </c>
      <c r="Q194" s="149">
        <v>2.0799999999999999E-2</v>
      </c>
      <c r="R194" s="149">
        <f>Q194*H194</f>
        <v>4.66752E-2</v>
      </c>
      <c r="S194" s="149">
        <v>0</v>
      </c>
      <c r="T194" s="150">
        <f>S194*H194</f>
        <v>0</v>
      </c>
      <c r="AR194" s="151" t="s">
        <v>442</v>
      </c>
      <c r="AT194" s="151" t="s">
        <v>644</v>
      </c>
      <c r="AU194" s="151" t="s">
        <v>86</v>
      </c>
      <c r="AY194" s="13" t="s">
        <v>314</v>
      </c>
      <c r="BE194" s="152">
        <f>IF(N194="základná",J194,0)</f>
        <v>0</v>
      </c>
      <c r="BF194" s="152">
        <f>IF(N194="znížená",J194,0)</f>
        <v>0</v>
      </c>
      <c r="BG194" s="152">
        <f>IF(N194="zákl. prenesená",J194,0)</f>
        <v>0</v>
      </c>
      <c r="BH194" s="152">
        <f>IF(N194="zníž. prenesená",J194,0)</f>
        <v>0</v>
      </c>
      <c r="BI194" s="152">
        <f>IF(N194="nulová",J194,0)</f>
        <v>0</v>
      </c>
      <c r="BJ194" s="13" t="s">
        <v>86</v>
      </c>
      <c r="BK194" s="152">
        <f>ROUND(I194*H194,2)</f>
        <v>0</v>
      </c>
      <c r="BL194" s="13" t="s">
        <v>378</v>
      </c>
      <c r="BM194" s="151" t="s">
        <v>1330</v>
      </c>
    </row>
    <row r="195" spans="2:65" s="1" customFormat="1" ht="24.2" customHeight="1">
      <c r="B195" s="28"/>
      <c r="C195" s="158" t="s">
        <v>474</v>
      </c>
      <c r="D195" s="158" t="s">
        <v>644</v>
      </c>
      <c r="E195" s="159" t="s">
        <v>1331</v>
      </c>
      <c r="F195" s="160" t="s">
        <v>1332</v>
      </c>
      <c r="G195" s="161" t="s">
        <v>340</v>
      </c>
      <c r="H195" s="162">
        <v>2.2440000000000002</v>
      </c>
      <c r="I195" s="163"/>
      <c r="J195" s="164">
        <f>ROUND(I195*H195,2)</f>
        <v>0</v>
      </c>
      <c r="K195" s="165"/>
      <c r="L195" s="166"/>
      <c r="M195" s="167" t="s">
        <v>1</v>
      </c>
      <c r="N195" s="168" t="s">
        <v>40</v>
      </c>
      <c r="P195" s="149">
        <f>O195*H195</f>
        <v>0</v>
      </c>
      <c r="Q195" s="149">
        <v>1.5599999999999999E-2</v>
      </c>
      <c r="R195" s="149">
        <f>Q195*H195</f>
        <v>3.50064E-2</v>
      </c>
      <c r="S195" s="149">
        <v>0</v>
      </c>
      <c r="T195" s="150">
        <f>S195*H195</f>
        <v>0</v>
      </c>
      <c r="AR195" s="151" t="s">
        <v>442</v>
      </c>
      <c r="AT195" s="151" t="s">
        <v>644</v>
      </c>
      <c r="AU195" s="151" t="s">
        <v>86</v>
      </c>
      <c r="AY195" s="13" t="s">
        <v>314</v>
      </c>
      <c r="BE195" s="152">
        <f>IF(N195="základná",J195,0)</f>
        <v>0</v>
      </c>
      <c r="BF195" s="152">
        <f>IF(N195="znížená",J195,0)</f>
        <v>0</v>
      </c>
      <c r="BG195" s="152">
        <f>IF(N195="zákl. prenesená",J195,0)</f>
        <v>0</v>
      </c>
      <c r="BH195" s="152">
        <f>IF(N195="zníž. prenesená",J195,0)</f>
        <v>0</v>
      </c>
      <c r="BI195" s="152">
        <f>IF(N195="nulová",J195,0)</f>
        <v>0</v>
      </c>
      <c r="BJ195" s="13" t="s">
        <v>86</v>
      </c>
      <c r="BK195" s="152">
        <f>ROUND(I195*H195,2)</f>
        <v>0</v>
      </c>
      <c r="BL195" s="13" t="s">
        <v>378</v>
      </c>
      <c r="BM195" s="151" t="s">
        <v>1333</v>
      </c>
    </row>
    <row r="196" spans="2:65" s="1" customFormat="1" ht="24.2" customHeight="1">
      <c r="B196" s="28"/>
      <c r="C196" s="139" t="s">
        <v>478</v>
      </c>
      <c r="D196" s="139" t="s">
        <v>316</v>
      </c>
      <c r="E196" s="140" t="s">
        <v>678</v>
      </c>
      <c r="F196" s="141" t="s">
        <v>679</v>
      </c>
      <c r="G196" s="142" t="s">
        <v>333</v>
      </c>
      <c r="H196" s="143">
        <v>8.2000000000000003E-2</v>
      </c>
      <c r="I196" s="144"/>
      <c r="J196" s="145">
        <f>ROUND(I196*H196,2)</f>
        <v>0</v>
      </c>
      <c r="K196" s="146"/>
      <c r="L196" s="28"/>
      <c r="M196" s="147" t="s">
        <v>1</v>
      </c>
      <c r="N196" s="148" t="s">
        <v>40</v>
      </c>
      <c r="P196" s="149">
        <f>O196*H196</f>
        <v>0</v>
      </c>
      <c r="Q196" s="149">
        <v>0</v>
      </c>
      <c r="R196" s="149">
        <f>Q196*H196</f>
        <v>0</v>
      </c>
      <c r="S196" s="149">
        <v>0</v>
      </c>
      <c r="T196" s="150">
        <f>S196*H196</f>
        <v>0</v>
      </c>
      <c r="AR196" s="151" t="s">
        <v>378</v>
      </c>
      <c r="AT196" s="151" t="s">
        <v>316</v>
      </c>
      <c r="AU196" s="151" t="s">
        <v>86</v>
      </c>
      <c r="AY196" s="13" t="s">
        <v>314</v>
      </c>
      <c r="BE196" s="152">
        <f>IF(N196="základná",J196,0)</f>
        <v>0</v>
      </c>
      <c r="BF196" s="152">
        <f>IF(N196="znížená",J196,0)</f>
        <v>0</v>
      </c>
      <c r="BG196" s="152">
        <f>IF(N196="zákl. prenesená",J196,0)</f>
        <v>0</v>
      </c>
      <c r="BH196" s="152">
        <f>IF(N196="zníž. prenesená",J196,0)</f>
        <v>0</v>
      </c>
      <c r="BI196" s="152">
        <f>IF(N196="nulová",J196,0)</f>
        <v>0</v>
      </c>
      <c r="BJ196" s="13" t="s">
        <v>86</v>
      </c>
      <c r="BK196" s="152">
        <f>ROUND(I196*H196,2)</f>
        <v>0</v>
      </c>
      <c r="BL196" s="13" t="s">
        <v>378</v>
      </c>
      <c r="BM196" s="151" t="s">
        <v>1334</v>
      </c>
    </row>
    <row r="197" spans="2:65" s="11" customFormat="1" ht="22.9" customHeight="1">
      <c r="B197" s="127"/>
      <c r="D197" s="128" t="s">
        <v>73</v>
      </c>
      <c r="E197" s="137" t="s">
        <v>1335</v>
      </c>
      <c r="F197" s="137" t="s">
        <v>1336</v>
      </c>
      <c r="I197" s="130"/>
      <c r="J197" s="138">
        <f>BK197</f>
        <v>0</v>
      </c>
      <c r="L197" s="127"/>
      <c r="M197" s="132"/>
      <c r="P197" s="133">
        <f>SUM(P198:P200)</f>
        <v>0</v>
      </c>
      <c r="R197" s="133">
        <f>SUM(R198:R200)</f>
        <v>2.5000000000000001E-2</v>
      </c>
      <c r="T197" s="134">
        <f>SUM(T198:T200)</f>
        <v>0</v>
      </c>
      <c r="AR197" s="128" t="s">
        <v>86</v>
      </c>
      <c r="AT197" s="135" t="s">
        <v>73</v>
      </c>
      <c r="AU197" s="135" t="s">
        <v>81</v>
      </c>
      <c r="AY197" s="128" t="s">
        <v>314</v>
      </c>
      <c r="BK197" s="136">
        <f>SUM(BK198:BK200)</f>
        <v>0</v>
      </c>
    </row>
    <row r="198" spans="2:65" s="1" customFormat="1" ht="16.5" customHeight="1">
      <c r="B198" s="28"/>
      <c r="C198" s="139" t="s">
        <v>482</v>
      </c>
      <c r="D198" s="139" t="s">
        <v>316</v>
      </c>
      <c r="E198" s="140" t="s">
        <v>1337</v>
      </c>
      <c r="F198" s="141" t="s">
        <v>1338</v>
      </c>
      <c r="G198" s="142" t="s">
        <v>396</v>
      </c>
      <c r="H198" s="143">
        <v>5</v>
      </c>
      <c r="I198" s="144"/>
      <c r="J198" s="145">
        <f>ROUND(I198*H198,2)</f>
        <v>0</v>
      </c>
      <c r="K198" s="146"/>
      <c r="L198" s="28"/>
      <c r="M198" s="147" t="s">
        <v>1</v>
      </c>
      <c r="N198" s="148" t="s">
        <v>40</v>
      </c>
      <c r="P198" s="149">
        <f>O198*H198</f>
        <v>0</v>
      </c>
      <c r="Q198" s="149">
        <v>0</v>
      </c>
      <c r="R198" s="149">
        <f>Q198*H198</f>
        <v>0</v>
      </c>
      <c r="S198" s="149">
        <v>0</v>
      </c>
      <c r="T198" s="150">
        <f>S198*H198</f>
        <v>0</v>
      </c>
      <c r="AR198" s="151" t="s">
        <v>378</v>
      </c>
      <c r="AT198" s="151" t="s">
        <v>316</v>
      </c>
      <c r="AU198" s="151" t="s">
        <v>86</v>
      </c>
      <c r="AY198" s="13" t="s">
        <v>314</v>
      </c>
      <c r="BE198" s="152">
        <f>IF(N198="základná",J198,0)</f>
        <v>0</v>
      </c>
      <c r="BF198" s="152">
        <f>IF(N198="znížená",J198,0)</f>
        <v>0</v>
      </c>
      <c r="BG198" s="152">
        <f>IF(N198="zákl. prenesená",J198,0)</f>
        <v>0</v>
      </c>
      <c r="BH198" s="152">
        <f>IF(N198="zníž. prenesená",J198,0)</f>
        <v>0</v>
      </c>
      <c r="BI198" s="152">
        <f>IF(N198="nulová",J198,0)</f>
        <v>0</v>
      </c>
      <c r="BJ198" s="13" t="s">
        <v>86</v>
      </c>
      <c r="BK198" s="152">
        <f>ROUND(I198*H198,2)</f>
        <v>0</v>
      </c>
      <c r="BL198" s="13" t="s">
        <v>378</v>
      </c>
      <c r="BM198" s="151" t="s">
        <v>1339</v>
      </c>
    </row>
    <row r="199" spans="2:65" s="1" customFormat="1" ht="37.9" customHeight="1">
      <c r="B199" s="28"/>
      <c r="C199" s="158" t="s">
        <v>486</v>
      </c>
      <c r="D199" s="158" t="s">
        <v>644</v>
      </c>
      <c r="E199" s="159" t="s">
        <v>1340</v>
      </c>
      <c r="F199" s="160" t="s">
        <v>1341</v>
      </c>
      <c r="G199" s="161" t="s">
        <v>396</v>
      </c>
      <c r="H199" s="162">
        <v>5</v>
      </c>
      <c r="I199" s="163"/>
      <c r="J199" s="164">
        <f>ROUND(I199*H199,2)</f>
        <v>0</v>
      </c>
      <c r="K199" s="165"/>
      <c r="L199" s="166"/>
      <c r="M199" s="167" t="s">
        <v>1</v>
      </c>
      <c r="N199" s="168" t="s">
        <v>40</v>
      </c>
      <c r="P199" s="149">
        <f>O199*H199</f>
        <v>0</v>
      </c>
      <c r="Q199" s="149">
        <v>5.0000000000000001E-3</v>
      </c>
      <c r="R199" s="149">
        <f>Q199*H199</f>
        <v>2.5000000000000001E-2</v>
      </c>
      <c r="S199" s="149">
        <v>0</v>
      </c>
      <c r="T199" s="150">
        <f>S199*H199</f>
        <v>0</v>
      </c>
      <c r="AR199" s="151" t="s">
        <v>442</v>
      </c>
      <c r="AT199" s="151" t="s">
        <v>644</v>
      </c>
      <c r="AU199" s="151" t="s">
        <v>86</v>
      </c>
      <c r="AY199" s="13" t="s">
        <v>314</v>
      </c>
      <c r="BE199" s="152">
        <f>IF(N199="základná",J199,0)</f>
        <v>0</v>
      </c>
      <c r="BF199" s="152">
        <f>IF(N199="znížená",J199,0)</f>
        <v>0</v>
      </c>
      <c r="BG199" s="152">
        <f>IF(N199="zákl. prenesená",J199,0)</f>
        <v>0</v>
      </c>
      <c r="BH199" s="152">
        <f>IF(N199="zníž. prenesená",J199,0)</f>
        <v>0</v>
      </c>
      <c r="BI199" s="152">
        <f>IF(N199="nulová",J199,0)</f>
        <v>0</v>
      </c>
      <c r="BJ199" s="13" t="s">
        <v>86</v>
      </c>
      <c r="BK199" s="152">
        <f>ROUND(I199*H199,2)</f>
        <v>0</v>
      </c>
      <c r="BL199" s="13" t="s">
        <v>378</v>
      </c>
      <c r="BM199" s="151" t="s">
        <v>1342</v>
      </c>
    </row>
    <row r="200" spans="2:65" s="1" customFormat="1" ht="24.2" customHeight="1">
      <c r="B200" s="28"/>
      <c r="C200" s="139" t="s">
        <v>490</v>
      </c>
      <c r="D200" s="139" t="s">
        <v>316</v>
      </c>
      <c r="E200" s="140" t="s">
        <v>1343</v>
      </c>
      <c r="F200" s="141" t="s">
        <v>1344</v>
      </c>
      <c r="G200" s="142" t="s">
        <v>333</v>
      </c>
      <c r="H200" s="143">
        <v>2.5000000000000001E-2</v>
      </c>
      <c r="I200" s="144"/>
      <c r="J200" s="145">
        <f>ROUND(I200*H200,2)</f>
        <v>0</v>
      </c>
      <c r="K200" s="146"/>
      <c r="L200" s="28"/>
      <c r="M200" s="147" t="s">
        <v>1</v>
      </c>
      <c r="N200" s="148" t="s">
        <v>40</v>
      </c>
      <c r="P200" s="149">
        <f>O200*H200</f>
        <v>0</v>
      </c>
      <c r="Q200" s="149">
        <v>0</v>
      </c>
      <c r="R200" s="149">
        <f>Q200*H200</f>
        <v>0</v>
      </c>
      <c r="S200" s="149">
        <v>0</v>
      </c>
      <c r="T200" s="150">
        <f>S200*H200</f>
        <v>0</v>
      </c>
      <c r="AR200" s="151" t="s">
        <v>378</v>
      </c>
      <c r="AT200" s="151" t="s">
        <v>316</v>
      </c>
      <c r="AU200" s="151" t="s">
        <v>86</v>
      </c>
      <c r="AY200" s="13" t="s">
        <v>314</v>
      </c>
      <c r="BE200" s="152">
        <f>IF(N200="základná",J200,0)</f>
        <v>0</v>
      </c>
      <c r="BF200" s="152">
        <f>IF(N200="znížená",J200,0)</f>
        <v>0</v>
      </c>
      <c r="BG200" s="152">
        <f>IF(N200="zákl. prenesená",J200,0)</f>
        <v>0</v>
      </c>
      <c r="BH200" s="152">
        <f>IF(N200="zníž. prenesená",J200,0)</f>
        <v>0</v>
      </c>
      <c r="BI200" s="152">
        <f>IF(N200="nulová",J200,0)</f>
        <v>0</v>
      </c>
      <c r="BJ200" s="13" t="s">
        <v>86</v>
      </c>
      <c r="BK200" s="152">
        <f>ROUND(I200*H200,2)</f>
        <v>0</v>
      </c>
      <c r="BL200" s="13" t="s">
        <v>378</v>
      </c>
      <c r="BM200" s="151" t="s">
        <v>1345</v>
      </c>
    </row>
    <row r="201" spans="2:65" s="11" customFormat="1" ht="22.9" customHeight="1">
      <c r="B201" s="127"/>
      <c r="D201" s="128" t="s">
        <v>73</v>
      </c>
      <c r="E201" s="137" t="s">
        <v>841</v>
      </c>
      <c r="F201" s="137" t="s">
        <v>842</v>
      </c>
      <c r="I201" s="130"/>
      <c r="J201" s="138">
        <f>BK201</f>
        <v>0</v>
      </c>
      <c r="L201" s="127"/>
      <c r="M201" s="132"/>
      <c r="P201" s="133">
        <f>SUM(P202:P204)</f>
        <v>0</v>
      </c>
      <c r="R201" s="133">
        <f>SUM(R202:R204)</f>
        <v>3.2399999999999998E-3</v>
      </c>
      <c r="T201" s="134">
        <f>SUM(T202:T204)</f>
        <v>0</v>
      </c>
      <c r="AR201" s="128" t="s">
        <v>86</v>
      </c>
      <c r="AT201" s="135" t="s">
        <v>73</v>
      </c>
      <c r="AU201" s="135" t="s">
        <v>81</v>
      </c>
      <c r="AY201" s="128" t="s">
        <v>314</v>
      </c>
      <c r="BK201" s="136">
        <f>SUM(BK202:BK204)</f>
        <v>0</v>
      </c>
    </row>
    <row r="202" spans="2:65" s="1" customFormat="1" ht="24.2" customHeight="1">
      <c r="B202" s="28"/>
      <c r="C202" s="139" t="s">
        <v>494</v>
      </c>
      <c r="D202" s="139" t="s">
        <v>316</v>
      </c>
      <c r="E202" s="140" t="s">
        <v>1346</v>
      </c>
      <c r="F202" s="141" t="s">
        <v>1347</v>
      </c>
      <c r="G202" s="142" t="s">
        <v>396</v>
      </c>
      <c r="H202" s="143">
        <v>2</v>
      </c>
      <c r="I202" s="144"/>
      <c r="J202" s="145">
        <f>ROUND(I202*H202,2)</f>
        <v>0</v>
      </c>
      <c r="K202" s="146"/>
      <c r="L202" s="28"/>
      <c r="M202" s="147" t="s">
        <v>1</v>
      </c>
      <c r="N202" s="148" t="s">
        <v>40</v>
      </c>
      <c r="P202" s="149">
        <f>O202*H202</f>
        <v>0</v>
      </c>
      <c r="Q202" s="149">
        <v>2.2000000000000001E-4</v>
      </c>
      <c r="R202" s="149">
        <f>Q202*H202</f>
        <v>4.4000000000000002E-4</v>
      </c>
      <c r="S202" s="149">
        <v>0</v>
      </c>
      <c r="T202" s="150">
        <f>S202*H202</f>
        <v>0</v>
      </c>
      <c r="AR202" s="151" t="s">
        <v>378</v>
      </c>
      <c r="AT202" s="151" t="s">
        <v>316</v>
      </c>
      <c r="AU202" s="151" t="s">
        <v>86</v>
      </c>
      <c r="AY202" s="13" t="s">
        <v>314</v>
      </c>
      <c r="BE202" s="152">
        <f>IF(N202="základná",J202,0)</f>
        <v>0</v>
      </c>
      <c r="BF202" s="152">
        <f>IF(N202="znížená",J202,0)</f>
        <v>0</v>
      </c>
      <c r="BG202" s="152">
        <f>IF(N202="zákl. prenesená",J202,0)</f>
        <v>0</v>
      </c>
      <c r="BH202" s="152">
        <f>IF(N202="zníž. prenesená",J202,0)</f>
        <v>0</v>
      </c>
      <c r="BI202" s="152">
        <f>IF(N202="nulová",J202,0)</f>
        <v>0</v>
      </c>
      <c r="BJ202" s="13" t="s">
        <v>86</v>
      </c>
      <c r="BK202" s="152">
        <f>ROUND(I202*H202,2)</f>
        <v>0</v>
      </c>
      <c r="BL202" s="13" t="s">
        <v>378</v>
      </c>
      <c r="BM202" s="151" t="s">
        <v>1348</v>
      </c>
    </row>
    <row r="203" spans="2:65" s="1" customFormat="1" ht="37.9" customHeight="1">
      <c r="B203" s="28"/>
      <c r="C203" s="158" t="s">
        <v>498</v>
      </c>
      <c r="D203" s="158" t="s">
        <v>644</v>
      </c>
      <c r="E203" s="159" t="s">
        <v>1349</v>
      </c>
      <c r="F203" s="160" t="s">
        <v>1350</v>
      </c>
      <c r="G203" s="161" t="s">
        <v>396</v>
      </c>
      <c r="H203" s="162">
        <v>2</v>
      </c>
      <c r="I203" s="163"/>
      <c r="J203" s="164">
        <f>ROUND(I203*H203,2)</f>
        <v>0</v>
      </c>
      <c r="K203" s="165"/>
      <c r="L203" s="166"/>
      <c r="M203" s="167" t="s">
        <v>1</v>
      </c>
      <c r="N203" s="168" t="s">
        <v>40</v>
      </c>
      <c r="P203" s="149">
        <f>O203*H203</f>
        <v>0</v>
      </c>
      <c r="Q203" s="149">
        <v>1.4E-3</v>
      </c>
      <c r="R203" s="149">
        <f>Q203*H203</f>
        <v>2.8E-3</v>
      </c>
      <c r="S203" s="149">
        <v>0</v>
      </c>
      <c r="T203" s="150">
        <f>S203*H203</f>
        <v>0</v>
      </c>
      <c r="AR203" s="151" t="s">
        <v>442</v>
      </c>
      <c r="AT203" s="151" t="s">
        <v>644</v>
      </c>
      <c r="AU203" s="151" t="s">
        <v>86</v>
      </c>
      <c r="AY203" s="13" t="s">
        <v>314</v>
      </c>
      <c r="BE203" s="152">
        <f>IF(N203="základná",J203,0)</f>
        <v>0</v>
      </c>
      <c r="BF203" s="152">
        <f>IF(N203="znížená",J203,0)</f>
        <v>0</v>
      </c>
      <c r="BG203" s="152">
        <f>IF(N203="zákl. prenesená",J203,0)</f>
        <v>0</v>
      </c>
      <c r="BH203" s="152">
        <f>IF(N203="zníž. prenesená",J203,0)</f>
        <v>0</v>
      </c>
      <c r="BI203" s="152">
        <f>IF(N203="nulová",J203,0)</f>
        <v>0</v>
      </c>
      <c r="BJ203" s="13" t="s">
        <v>86</v>
      </c>
      <c r="BK203" s="152">
        <f>ROUND(I203*H203,2)</f>
        <v>0</v>
      </c>
      <c r="BL203" s="13" t="s">
        <v>378</v>
      </c>
      <c r="BM203" s="151" t="s">
        <v>1351</v>
      </c>
    </row>
    <row r="204" spans="2:65" s="1" customFormat="1" ht="24.2" customHeight="1">
      <c r="B204" s="28"/>
      <c r="C204" s="139" t="s">
        <v>504</v>
      </c>
      <c r="D204" s="139" t="s">
        <v>316</v>
      </c>
      <c r="E204" s="140" t="s">
        <v>858</v>
      </c>
      <c r="F204" s="141" t="s">
        <v>859</v>
      </c>
      <c r="G204" s="142" t="s">
        <v>333</v>
      </c>
      <c r="H204" s="143">
        <v>3.0000000000000001E-3</v>
      </c>
      <c r="I204" s="144"/>
      <c r="J204" s="145">
        <f>ROUND(I204*H204,2)</f>
        <v>0</v>
      </c>
      <c r="K204" s="146"/>
      <c r="L204" s="28"/>
      <c r="M204" s="147" t="s">
        <v>1</v>
      </c>
      <c r="N204" s="148" t="s">
        <v>40</v>
      </c>
      <c r="P204" s="149">
        <f>O204*H204</f>
        <v>0</v>
      </c>
      <c r="Q204" s="149">
        <v>0</v>
      </c>
      <c r="R204" s="149">
        <f>Q204*H204</f>
        <v>0</v>
      </c>
      <c r="S204" s="149">
        <v>0</v>
      </c>
      <c r="T204" s="150">
        <f>S204*H204</f>
        <v>0</v>
      </c>
      <c r="AR204" s="151" t="s">
        <v>378</v>
      </c>
      <c r="AT204" s="151" t="s">
        <v>316</v>
      </c>
      <c r="AU204" s="151" t="s">
        <v>86</v>
      </c>
      <c r="AY204" s="13" t="s">
        <v>314</v>
      </c>
      <c r="BE204" s="152">
        <f>IF(N204="základná",J204,0)</f>
        <v>0</v>
      </c>
      <c r="BF204" s="152">
        <f>IF(N204="znížená",J204,0)</f>
        <v>0</v>
      </c>
      <c r="BG204" s="152">
        <f>IF(N204="zákl. prenesená",J204,0)</f>
        <v>0</v>
      </c>
      <c r="BH204" s="152">
        <f>IF(N204="zníž. prenesená",J204,0)</f>
        <v>0</v>
      </c>
      <c r="BI204" s="152">
        <f>IF(N204="nulová",J204,0)</f>
        <v>0</v>
      </c>
      <c r="BJ204" s="13" t="s">
        <v>86</v>
      </c>
      <c r="BK204" s="152">
        <f>ROUND(I204*H204,2)</f>
        <v>0</v>
      </c>
      <c r="BL204" s="13" t="s">
        <v>378</v>
      </c>
      <c r="BM204" s="151" t="s">
        <v>1352</v>
      </c>
    </row>
    <row r="205" spans="2:65" s="11" customFormat="1" ht="22.9" customHeight="1">
      <c r="B205" s="127"/>
      <c r="D205" s="128" t="s">
        <v>73</v>
      </c>
      <c r="E205" s="137" t="s">
        <v>536</v>
      </c>
      <c r="F205" s="137" t="s">
        <v>537</v>
      </c>
      <c r="I205" s="130"/>
      <c r="J205" s="138">
        <f>BK205</f>
        <v>0</v>
      </c>
      <c r="L205" s="127"/>
      <c r="M205" s="132"/>
      <c r="P205" s="133">
        <f>SUM(P206:P212)</f>
        <v>0</v>
      </c>
      <c r="R205" s="133">
        <f>SUM(R206:R212)</f>
        <v>0.28296700000000002</v>
      </c>
      <c r="T205" s="134">
        <f>SUM(T206:T212)</f>
        <v>0</v>
      </c>
      <c r="AR205" s="128" t="s">
        <v>86</v>
      </c>
      <c r="AT205" s="135" t="s">
        <v>73</v>
      </c>
      <c r="AU205" s="135" t="s">
        <v>81</v>
      </c>
      <c r="AY205" s="128" t="s">
        <v>314</v>
      </c>
      <c r="BK205" s="136">
        <f>SUM(BK206:BK212)</f>
        <v>0</v>
      </c>
    </row>
    <row r="206" spans="2:65" s="1" customFormat="1" ht="62.65" customHeight="1">
      <c r="B206" s="28"/>
      <c r="C206" s="139" t="s">
        <v>512</v>
      </c>
      <c r="D206" s="139" t="s">
        <v>316</v>
      </c>
      <c r="E206" s="140" t="s">
        <v>1353</v>
      </c>
      <c r="F206" s="141" t="s">
        <v>1354</v>
      </c>
      <c r="G206" s="142" t="s">
        <v>396</v>
      </c>
      <c r="H206" s="143">
        <v>1</v>
      </c>
      <c r="I206" s="144"/>
      <c r="J206" s="145">
        <f t="shared" ref="J206:J212" si="30">ROUND(I206*H206,2)</f>
        <v>0</v>
      </c>
      <c r="K206" s="146"/>
      <c r="L206" s="28"/>
      <c r="M206" s="147" t="s">
        <v>1</v>
      </c>
      <c r="N206" s="148" t="s">
        <v>40</v>
      </c>
      <c r="P206" s="149">
        <f t="shared" ref="P206:P212" si="31">O206*H206</f>
        <v>0</v>
      </c>
      <c r="Q206" s="149">
        <v>8.2000000000000003E-2</v>
      </c>
      <c r="R206" s="149">
        <f t="shared" ref="R206:R212" si="32">Q206*H206</f>
        <v>8.2000000000000003E-2</v>
      </c>
      <c r="S206" s="149">
        <v>0</v>
      </c>
      <c r="T206" s="150">
        <f t="shared" ref="T206:T212" si="33">S206*H206</f>
        <v>0</v>
      </c>
      <c r="AR206" s="151" t="s">
        <v>378</v>
      </c>
      <c r="AT206" s="151" t="s">
        <v>316</v>
      </c>
      <c r="AU206" s="151" t="s">
        <v>86</v>
      </c>
      <c r="AY206" s="13" t="s">
        <v>314</v>
      </c>
      <c r="BE206" s="152">
        <f t="shared" ref="BE206:BE212" si="34">IF(N206="základná",J206,0)</f>
        <v>0</v>
      </c>
      <c r="BF206" s="152">
        <f t="shared" ref="BF206:BF212" si="35">IF(N206="znížená",J206,0)</f>
        <v>0</v>
      </c>
      <c r="BG206" s="152">
        <f t="shared" ref="BG206:BG212" si="36">IF(N206="zákl. prenesená",J206,0)</f>
        <v>0</v>
      </c>
      <c r="BH206" s="152">
        <f t="shared" ref="BH206:BH212" si="37">IF(N206="zníž. prenesená",J206,0)</f>
        <v>0</v>
      </c>
      <c r="BI206" s="152">
        <f t="shared" ref="BI206:BI212" si="38">IF(N206="nulová",J206,0)</f>
        <v>0</v>
      </c>
      <c r="BJ206" s="13" t="s">
        <v>86</v>
      </c>
      <c r="BK206" s="152">
        <f t="shared" ref="BK206:BK212" si="39">ROUND(I206*H206,2)</f>
        <v>0</v>
      </c>
      <c r="BL206" s="13" t="s">
        <v>378</v>
      </c>
      <c r="BM206" s="151" t="s">
        <v>1355</v>
      </c>
    </row>
    <row r="207" spans="2:65" s="1" customFormat="1" ht="21.75" customHeight="1">
      <c r="B207" s="28"/>
      <c r="C207" s="139" t="s">
        <v>518</v>
      </c>
      <c r="D207" s="139" t="s">
        <v>316</v>
      </c>
      <c r="E207" s="140" t="s">
        <v>1356</v>
      </c>
      <c r="F207" s="141" t="s">
        <v>1357</v>
      </c>
      <c r="G207" s="142" t="s">
        <v>340</v>
      </c>
      <c r="H207" s="143">
        <v>17.45</v>
      </c>
      <c r="I207" s="144"/>
      <c r="J207" s="145">
        <f t="shared" si="30"/>
        <v>0</v>
      </c>
      <c r="K207" s="146"/>
      <c r="L207" s="28"/>
      <c r="M207" s="147" t="s">
        <v>1</v>
      </c>
      <c r="N207" s="148" t="s">
        <v>40</v>
      </c>
      <c r="P207" s="149">
        <f t="shared" si="31"/>
        <v>0</v>
      </c>
      <c r="Q207" s="149">
        <v>6.0000000000000002E-5</v>
      </c>
      <c r="R207" s="149">
        <f t="shared" si="32"/>
        <v>1.047E-3</v>
      </c>
      <c r="S207" s="149">
        <v>0</v>
      </c>
      <c r="T207" s="150">
        <f t="shared" si="33"/>
        <v>0</v>
      </c>
      <c r="AR207" s="151" t="s">
        <v>378</v>
      </c>
      <c r="AT207" s="151" t="s">
        <v>316</v>
      </c>
      <c r="AU207" s="151" t="s">
        <v>86</v>
      </c>
      <c r="AY207" s="13" t="s">
        <v>314</v>
      </c>
      <c r="BE207" s="152">
        <f t="shared" si="34"/>
        <v>0</v>
      </c>
      <c r="BF207" s="152">
        <f t="shared" si="35"/>
        <v>0</v>
      </c>
      <c r="BG207" s="152">
        <f t="shared" si="36"/>
        <v>0</v>
      </c>
      <c r="BH207" s="152">
        <f t="shared" si="37"/>
        <v>0</v>
      </c>
      <c r="BI207" s="152">
        <f t="shared" si="38"/>
        <v>0</v>
      </c>
      <c r="BJ207" s="13" t="s">
        <v>86</v>
      </c>
      <c r="BK207" s="152">
        <f t="shared" si="39"/>
        <v>0</v>
      </c>
      <c r="BL207" s="13" t="s">
        <v>378</v>
      </c>
      <c r="BM207" s="151" t="s">
        <v>1358</v>
      </c>
    </row>
    <row r="208" spans="2:65" s="1" customFormat="1" ht="24.2" customHeight="1">
      <c r="B208" s="28"/>
      <c r="C208" s="158" t="s">
        <v>524</v>
      </c>
      <c r="D208" s="158" t="s">
        <v>644</v>
      </c>
      <c r="E208" s="159" t="s">
        <v>1359</v>
      </c>
      <c r="F208" s="160" t="s">
        <v>1360</v>
      </c>
      <c r="G208" s="161" t="s">
        <v>376</v>
      </c>
      <c r="H208" s="162">
        <v>13.4</v>
      </c>
      <c r="I208" s="163"/>
      <c r="J208" s="164">
        <f t="shared" si="30"/>
        <v>0</v>
      </c>
      <c r="K208" s="165"/>
      <c r="L208" s="166"/>
      <c r="M208" s="167" t="s">
        <v>1</v>
      </c>
      <c r="N208" s="168" t="s">
        <v>40</v>
      </c>
      <c r="P208" s="149">
        <f t="shared" si="31"/>
        <v>0</v>
      </c>
      <c r="Q208" s="149">
        <v>7.0000000000000001E-3</v>
      </c>
      <c r="R208" s="149">
        <f t="shared" si="32"/>
        <v>9.3800000000000008E-2</v>
      </c>
      <c r="S208" s="149">
        <v>0</v>
      </c>
      <c r="T208" s="150">
        <f t="shared" si="33"/>
        <v>0</v>
      </c>
      <c r="AR208" s="151" t="s">
        <v>442</v>
      </c>
      <c r="AT208" s="151" t="s">
        <v>644</v>
      </c>
      <c r="AU208" s="151" t="s">
        <v>86</v>
      </c>
      <c r="AY208" s="13" t="s">
        <v>314</v>
      </c>
      <c r="BE208" s="152">
        <f t="shared" si="34"/>
        <v>0</v>
      </c>
      <c r="BF208" s="152">
        <f t="shared" si="35"/>
        <v>0</v>
      </c>
      <c r="BG208" s="152">
        <f t="shared" si="36"/>
        <v>0</v>
      </c>
      <c r="BH208" s="152">
        <f t="shared" si="37"/>
        <v>0</v>
      </c>
      <c r="BI208" s="152">
        <f t="shared" si="38"/>
        <v>0</v>
      </c>
      <c r="BJ208" s="13" t="s">
        <v>86</v>
      </c>
      <c r="BK208" s="152">
        <f t="shared" si="39"/>
        <v>0</v>
      </c>
      <c r="BL208" s="13" t="s">
        <v>378</v>
      </c>
      <c r="BM208" s="151" t="s">
        <v>1361</v>
      </c>
    </row>
    <row r="209" spans="2:65" s="1" customFormat="1" ht="24.2" customHeight="1">
      <c r="B209" s="28"/>
      <c r="C209" s="158" t="s">
        <v>528</v>
      </c>
      <c r="D209" s="158" t="s">
        <v>644</v>
      </c>
      <c r="E209" s="159" t="s">
        <v>1362</v>
      </c>
      <c r="F209" s="160" t="s">
        <v>1363</v>
      </c>
      <c r="G209" s="161" t="s">
        <v>376</v>
      </c>
      <c r="H209" s="162">
        <v>1.7</v>
      </c>
      <c r="I209" s="163"/>
      <c r="J209" s="164">
        <f t="shared" si="30"/>
        <v>0</v>
      </c>
      <c r="K209" s="165"/>
      <c r="L209" s="166"/>
      <c r="M209" s="167" t="s">
        <v>1</v>
      </c>
      <c r="N209" s="168" t="s">
        <v>40</v>
      </c>
      <c r="P209" s="149">
        <f t="shared" si="31"/>
        <v>0</v>
      </c>
      <c r="Q209" s="149">
        <v>7.0000000000000001E-3</v>
      </c>
      <c r="R209" s="149">
        <f t="shared" si="32"/>
        <v>1.1899999999999999E-2</v>
      </c>
      <c r="S209" s="149">
        <v>0</v>
      </c>
      <c r="T209" s="150">
        <f t="shared" si="33"/>
        <v>0</v>
      </c>
      <c r="AR209" s="151" t="s">
        <v>442</v>
      </c>
      <c r="AT209" s="151" t="s">
        <v>644</v>
      </c>
      <c r="AU209" s="151" t="s">
        <v>86</v>
      </c>
      <c r="AY209" s="13" t="s">
        <v>314</v>
      </c>
      <c r="BE209" s="152">
        <f t="shared" si="34"/>
        <v>0</v>
      </c>
      <c r="BF209" s="152">
        <f t="shared" si="35"/>
        <v>0</v>
      </c>
      <c r="BG209" s="152">
        <f t="shared" si="36"/>
        <v>0</v>
      </c>
      <c r="BH209" s="152">
        <f t="shared" si="37"/>
        <v>0</v>
      </c>
      <c r="BI209" s="152">
        <f t="shared" si="38"/>
        <v>0</v>
      </c>
      <c r="BJ209" s="13" t="s">
        <v>86</v>
      </c>
      <c r="BK209" s="152">
        <f t="shared" si="39"/>
        <v>0</v>
      </c>
      <c r="BL209" s="13" t="s">
        <v>378</v>
      </c>
      <c r="BM209" s="151" t="s">
        <v>1364</v>
      </c>
    </row>
    <row r="210" spans="2:65" s="1" customFormat="1" ht="24.2" customHeight="1">
      <c r="B210" s="28"/>
      <c r="C210" s="158" t="s">
        <v>532</v>
      </c>
      <c r="D210" s="158" t="s">
        <v>644</v>
      </c>
      <c r="E210" s="159" t="s">
        <v>1365</v>
      </c>
      <c r="F210" s="160" t="s">
        <v>1366</v>
      </c>
      <c r="G210" s="161" t="s">
        <v>376</v>
      </c>
      <c r="H210" s="162">
        <v>13.46</v>
      </c>
      <c r="I210" s="163"/>
      <c r="J210" s="164">
        <f t="shared" si="30"/>
        <v>0</v>
      </c>
      <c r="K210" s="165"/>
      <c r="L210" s="166"/>
      <c r="M210" s="167" t="s">
        <v>1</v>
      </c>
      <c r="N210" s="168" t="s">
        <v>40</v>
      </c>
      <c r="P210" s="149">
        <f t="shared" si="31"/>
        <v>0</v>
      </c>
      <c r="Q210" s="149">
        <v>7.0000000000000001E-3</v>
      </c>
      <c r="R210" s="149">
        <f t="shared" si="32"/>
        <v>9.4220000000000012E-2</v>
      </c>
      <c r="S210" s="149">
        <v>0</v>
      </c>
      <c r="T210" s="150">
        <f t="shared" si="33"/>
        <v>0</v>
      </c>
      <c r="AR210" s="151" t="s">
        <v>442</v>
      </c>
      <c r="AT210" s="151" t="s">
        <v>644</v>
      </c>
      <c r="AU210" s="151" t="s">
        <v>86</v>
      </c>
      <c r="AY210" s="13" t="s">
        <v>314</v>
      </c>
      <c r="BE210" s="152">
        <f t="shared" si="34"/>
        <v>0</v>
      </c>
      <c r="BF210" s="152">
        <f t="shared" si="35"/>
        <v>0</v>
      </c>
      <c r="BG210" s="152">
        <f t="shared" si="36"/>
        <v>0</v>
      </c>
      <c r="BH210" s="152">
        <f t="shared" si="37"/>
        <v>0</v>
      </c>
      <c r="BI210" s="152">
        <f t="shared" si="38"/>
        <v>0</v>
      </c>
      <c r="BJ210" s="13" t="s">
        <v>86</v>
      </c>
      <c r="BK210" s="152">
        <f t="shared" si="39"/>
        <v>0</v>
      </c>
      <c r="BL210" s="13" t="s">
        <v>378</v>
      </c>
      <c r="BM210" s="151" t="s">
        <v>1367</v>
      </c>
    </row>
    <row r="211" spans="2:65" s="1" customFormat="1" ht="37.9" customHeight="1">
      <c r="B211" s="28"/>
      <c r="C211" s="139" t="s">
        <v>538</v>
      </c>
      <c r="D211" s="139" t="s">
        <v>316</v>
      </c>
      <c r="E211" s="140" t="s">
        <v>1368</v>
      </c>
      <c r="F211" s="141" t="s">
        <v>1369</v>
      </c>
      <c r="G211" s="142" t="s">
        <v>1370</v>
      </c>
      <c r="H211" s="143">
        <v>1</v>
      </c>
      <c r="I211" s="144"/>
      <c r="J211" s="145">
        <f t="shared" si="30"/>
        <v>0</v>
      </c>
      <c r="K211" s="146"/>
      <c r="L211" s="28"/>
      <c r="M211" s="147" t="s">
        <v>1</v>
      </c>
      <c r="N211" s="148" t="s">
        <v>40</v>
      </c>
      <c r="P211" s="149">
        <f t="shared" si="31"/>
        <v>0</v>
      </c>
      <c r="Q211" s="149">
        <v>0</v>
      </c>
      <c r="R211" s="149">
        <f t="shared" si="32"/>
        <v>0</v>
      </c>
      <c r="S211" s="149">
        <v>0</v>
      </c>
      <c r="T211" s="150">
        <f t="shared" si="33"/>
        <v>0</v>
      </c>
      <c r="AR211" s="151" t="s">
        <v>378</v>
      </c>
      <c r="AT211" s="151" t="s">
        <v>316</v>
      </c>
      <c r="AU211" s="151" t="s">
        <v>86</v>
      </c>
      <c r="AY211" s="13" t="s">
        <v>314</v>
      </c>
      <c r="BE211" s="152">
        <f t="shared" si="34"/>
        <v>0</v>
      </c>
      <c r="BF211" s="152">
        <f t="shared" si="35"/>
        <v>0</v>
      </c>
      <c r="BG211" s="152">
        <f t="shared" si="36"/>
        <v>0</v>
      </c>
      <c r="BH211" s="152">
        <f t="shared" si="37"/>
        <v>0</v>
      </c>
      <c r="BI211" s="152">
        <f t="shared" si="38"/>
        <v>0</v>
      </c>
      <c r="BJ211" s="13" t="s">
        <v>86</v>
      </c>
      <c r="BK211" s="152">
        <f t="shared" si="39"/>
        <v>0</v>
      </c>
      <c r="BL211" s="13" t="s">
        <v>378</v>
      </c>
      <c r="BM211" s="151" t="s">
        <v>1371</v>
      </c>
    </row>
    <row r="212" spans="2:65" s="1" customFormat="1" ht="24.2" customHeight="1">
      <c r="B212" s="28"/>
      <c r="C212" s="139" t="s">
        <v>542</v>
      </c>
      <c r="D212" s="139" t="s">
        <v>316</v>
      </c>
      <c r="E212" s="140" t="s">
        <v>949</v>
      </c>
      <c r="F212" s="141" t="s">
        <v>950</v>
      </c>
      <c r="G212" s="142" t="s">
        <v>333</v>
      </c>
      <c r="H212" s="143">
        <v>0.28299999999999997</v>
      </c>
      <c r="I212" s="144"/>
      <c r="J212" s="145">
        <f t="shared" si="30"/>
        <v>0</v>
      </c>
      <c r="K212" s="146"/>
      <c r="L212" s="28"/>
      <c r="M212" s="147" t="s">
        <v>1</v>
      </c>
      <c r="N212" s="148" t="s">
        <v>40</v>
      </c>
      <c r="P212" s="149">
        <f t="shared" si="31"/>
        <v>0</v>
      </c>
      <c r="Q212" s="149">
        <v>0</v>
      </c>
      <c r="R212" s="149">
        <f t="shared" si="32"/>
        <v>0</v>
      </c>
      <c r="S212" s="149">
        <v>0</v>
      </c>
      <c r="T212" s="150">
        <f t="shared" si="33"/>
        <v>0</v>
      </c>
      <c r="AR212" s="151" t="s">
        <v>378</v>
      </c>
      <c r="AT212" s="151" t="s">
        <v>316</v>
      </c>
      <c r="AU212" s="151" t="s">
        <v>86</v>
      </c>
      <c r="AY212" s="13" t="s">
        <v>314</v>
      </c>
      <c r="BE212" s="152">
        <f t="shared" si="34"/>
        <v>0</v>
      </c>
      <c r="BF212" s="152">
        <f t="shared" si="35"/>
        <v>0</v>
      </c>
      <c r="BG212" s="152">
        <f t="shared" si="36"/>
        <v>0</v>
      </c>
      <c r="BH212" s="152">
        <f t="shared" si="37"/>
        <v>0</v>
      </c>
      <c r="BI212" s="152">
        <f t="shared" si="38"/>
        <v>0</v>
      </c>
      <c r="BJ212" s="13" t="s">
        <v>86</v>
      </c>
      <c r="BK212" s="152">
        <f t="shared" si="39"/>
        <v>0</v>
      </c>
      <c r="BL212" s="13" t="s">
        <v>378</v>
      </c>
      <c r="BM212" s="151" t="s">
        <v>1372</v>
      </c>
    </row>
    <row r="213" spans="2:65" s="11" customFormat="1" ht="22.9" customHeight="1">
      <c r="B213" s="127"/>
      <c r="D213" s="128" t="s">
        <v>73</v>
      </c>
      <c r="E213" s="137" t="s">
        <v>546</v>
      </c>
      <c r="F213" s="137" t="s">
        <v>547</v>
      </c>
      <c r="I213" s="130"/>
      <c r="J213" s="138">
        <f>BK213</f>
        <v>0</v>
      </c>
      <c r="L213" s="127"/>
      <c r="M213" s="132"/>
      <c r="P213" s="133">
        <f>SUM(P214:P229)</f>
        <v>0</v>
      </c>
      <c r="R213" s="133">
        <f>SUM(R214:R229)</f>
        <v>1.9191354999999999</v>
      </c>
      <c r="T213" s="134">
        <f>SUM(T214:T229)</f>
        <v>0</v>
      </c>
      <c r="AR213" s="128" t="s">
        <v>86</v>
      </c>
      <c r="AT213" s="135" t="s">
        <v>73</v>
      </c>
      <c r="AU213" s="135" t="s">
        <v>81</v>
      </c>
      <c r="AY213" s="128" t="s">
        <v>314</v>
      </c>
      <c r="BK213" s="136">
        <f>SUM(BK214:BK229)</f>
        <v>0</v>
      </c>
    </row>
    <row r="214" spans="2:65" s="1" customFormat="1" ht="24.2" customHeight="1">
      <c r="B214" s="28"/>
      <c r="C214" s="139" t="s">
        <v>548</v>
      </c>
      <c r="D214" s="139" t="s">
        <v>316</v>
      </c>
      <c r="E214" s="140" t="s">
        <v>1373</v>
      </c>
      <c r="F214" s="141" t="s">
        <v>1374</v>
      </c>
      <c r="G214" s="142" t="s">
        <v>376</v>
      </c>
      <c r="H214" s="143">
        <v>22.8</v>
      </c>
      <c r="I214" s="144"/>
      <c r="J214" s="145">
        <f t="shared" ref="J214:J229" si="40">ROUND(I214*H214,2)</f>
        <v>0</v>
      </c>
      <c r="K214" s="146"/>
      <c r="L214" s="28"/>
      <c r="M214" s="147" t="s">
        <v>1</v>
      </c>
      <c r="N214" s="148" t="s">
        <v>40</v>
      </c>
      <c r="P214" s="149">
        <f t="shared" ref="P214:P229" si="41">O214*H214</f>
        <v>0</v>
      </c>
      <c r="Q214" s="149">
        <v>5.0000000000000002E-5</v>
      </c>
      <c r="R214" s="149">
        <f t="shared" ref="R214:R229" si="42">Q214*H214</f>
        <v>1.1400000000000002E-3</v>
      </c>
      <c r="S214" s="149">
        <v>0</v>
      </c>
      <c r="T214" s="150">
        <f t="shared" ref="T214:T229" si="43">S214*H214</f>
        <v>0</v>
      </c>
      <c r="AR214" s="151" t="s">
        <v>378</v>
      </c>
      <c r="AT214" s="151" t="s">
        <v>316</v>
      </c>
      <c r="AU214" s="151" t="s">
        <v>86</v>
      </c>
      <c r="AY214" s="13" t="s">
        <v>314</v>
      </c>
      <c r="BE214" s="152">
        <f t="shared" ref="BE214:BE229" si="44">IF(N214="základná",J214,0)</f>
        <v>0</v>
      </c>
      <c r="BF214" s="152">
        <f t="shared" ref="BF214:BF229" si="45">IF(N214="znížená",J214,0)</f>
        <v>0</v>
      </c>
      <c r="BG214" s="152">
        <f t="shared" ref="BG214:BG229" si="46">IF(N214="zákl. prenesená",J214,0)</f>
        <v>0</v>
      </c>
      <c r="BH214" s="152">
        <f t="shared" ref="BH214:BH229" si="47">IF(N214="zníž. prenesená",J214,0)</f>
        <v>0</v>
      </c>
      <c r="BI214" s="152">
        <f t="shared" ref="BI214:BI229" si="48">IF(N214="nulová",J214,0)</f>
        <v>0</v>
      </c>
      <c r="BJ214" s="13" t="s">
        <v>86</v>
      </c>
      <c r="BK214" s="152">
        <f t="shared" ref="BK214:BK229" si="49">ROUND(I214*H214,2)</f>
        <v>0</v>
      </c>
      <c r="BL214" s="13" t="s">
        <v>378</v>
      </c>
      <c r="BM214" s="151" t="s">
        <v>1375</v>
      </c>
    </row>
    <row r="215" spans="2:65" s="1" customFormat="1" ht="24.2" customHeight="1">
      <c r="B215" s="28"/>
      <c r="C215" s="139" t="s">
        <v>552</v>
      </c>
      <c r="D215" s="139" t="s">
        <v>316</v>
      </c>
      <c r="E215" s="140" t="s">
        <v>1376</v>
      </c>
      <c r="F215" s="141" t="s">
        <v>1377</v>
      </c>
      <c r="G215" s="142" t="s">
        <v>555</v>
      </c>
      <c r="H215" s="143">
        <v>3</v>
      </c>
      <c r="I215" s="144"/>
      <c r="J215" s="145">
        <f t="shared" si="40"/>
        <v>0</v>
      </c>
      <c r="K215" s="146"/>
      <c r="L215" s="28"/>
      <c r="M215" s="147" t="s">
        <v>1</v>
      </c>
      <c r="N215" s="148" t="s">
        <v>40</v>
      </c>
      <c r="P215" s="149">
        <f t="shared" si="41"/>
        <v>0</v>
      </c>
      <c r="Q215" s="149">
        <v>8.0000000000000007E-5</v>
      </c>
      <c r="R215" s="149">
        <f t="shared" si="42"/>
        <v>2.4000000000000003E-4</v>
      </c>
      <c r="S215" s="149">
        <v>0</v>
      </c>
      <c r="T215" s="150">
        <f t="shared" si="43"/>
        <v>0</v>
      </c>
      <c r="AR215" s="151" t="s">
        <v>378</v>
      </c>
      <c r="AT215" s="151" t="s">
        <v>316</v>
      </c>
      <c r="AU215" s="151" t="s">
        <v>86</v>
      </c>
      <c r="AY215" s="13" t="s">
        <v>314</v>
      </c>
      <c r="BE215" s="152">
        <f t="shared" si="44"/>
        <v>0</v>
      </c>
      <c r="BF215" s="152">
        <f t="shared" si="45"/>
        <v>0</v>
      </c>
      <c r="BG215" s="152">
        <f t="shared" si="46"/>
        <v>0</v>
      </c>
      <c r="BH215" s="152">
        <f t="shared" si="47"/>
        <v>0</v>
      </c>
      <c r="BI215" s="152">
        <f t="shared" si="48"/>
        <v>0</v>
      </c>
      <c r="BJ215" s="13" t="s">
        <v>86</v>
      </c>
      <c r="BK215" s="152">
        <f t="shared" si="49"/>
        <v>0</v>
      </c>
      <c r="BL215" s="13" t="s">
        <v>378</v>
      </c>
      <c r="BM215" s="151" t="s">
        <v>1378</v>
      </c>
    </row>
    <row r="216" spans="2:65" s="1" customFormat="1" ht="16.5" customHeight="1">
      <c r="B216" s="28"/>
      <c r="C216" s="158" t="s">
        <v>559</v>
      </c>
      <c r="D216" s="158" t="s">
        <v>644</v>
      </c>
      <c r="E216" s="159" t="s">
        <v>1379</v>
      </c>
      <c r="F216" s="160" t="s">
        <v>1380</v>
      </c>
      <c r="G216" s="161" t="s">
        <v>396</v>
      </c>
      <c r="H216" s="162">
        <v>6</v>
      </c>
      <c r="I216" s="163"/>
      <c r="J216" s="164">
        <f t="shared" si="40"/>
        <v>0</v>
      </c>
      <c r="K216" s="165"/>
      <c r="L216" s="166"/>
      <c r="M216" s="167" t="s">
        <v>1</v>
      </c>
      <c r="N216" s="168" t="s">
        <v>40</v>
      </c>
      <c r="P216" s="149">
        <f t="shared" si="41"/>
        <v>0</v>
      </c>
      <c r="Q216" s="149">
        <v>5.0000000000000001E-4</v>
      </c>
      <c r="R216" s="149">
        <f t="shared" si="42"/>
        <v>3.0000000000000001E-3</v>
      </c>
      <c r="S216" s="149">
        <v>0</v>
      </c>
      <c r="T216" s="150">
        <f t="shared" si="43"/>
        <v>0</v>
      </c>
      <c r="AR216" s="151" t="s">
        <v>442</v>
      </c>
      <c r="AT216" s="151" t="s">
        <v>644</v>
      </c>
      <c r="AU216" s="151" t="s">
        <v>86</v>
      </c>
      <c r="AY216" s="13" t="s">
        <v>314</v>
      </c>
      <c r="BE216" s="152">
        <f t="shared" si="44"/>
        <v>0</v>
      </c>
      <c r="BF216" s="152">
        <f t="shared" si="45"/>
        <v>0</v>
      </c>
      <c r="BG216" s="152">
        <f t="shared" si="46"/>
        <v>0</v>
      </c>
      <c r="BH216" s="152">
        <f t="shared" si="47"/>
        <v>0</v>
      </c>
      <c r="BI216" s="152">
        <f t="shared" si="48"/>
        <v>0</v>
      </c>
      <c r="BJ216" s="13" t="s">
        <v>86</v>
      </c>
      <c r="BK216" s="152">
        <f t="shared" si="49"/>
        <v>0</v>
      </c>
      <c r="BL216" s="13" t="s">
        <v>378</v>
      </c>
      <c r="BM216" s="151" t="s">
        <v>1381</v>
      </c>
    </row>
    <row r="217" spans="2:65" s="1" customFormat="1" ht="24.2" customHeight="1">
      <c r="B217" s="28"/>
      <c r="C217" s="139" t="s">
        <v>563</v>
      </c>
      <c r="D217" s="139" t="s">
        <v>316</v>
      </c>
      <c r="E217" s="140" t="s">
        <v>1382</v>
      </c>
      <c r="F217" s="141" t="s">
        <v>1383</v>
      </c>
      <c r="G217" s="142" t="s">
        <v>555</v>
      </c>
      <c r="H217" s="143">
        <v>12.56</v>
      </c>
      <c r="I217" s="144"/>
      <c r="J217" s="145">
        <f t="shared" si="40"/>
        <v>0</v>
      </c>
      <c r="K217" s="146"/>
      <c r="L217" s="28"/>
      <c r="M217" s="147" t="s">
        <v>1</v>
      </c>
      <c r="N217" s="148" t="s">
        <v>40</v>
      </c>
      <c r="P217" s="149">
        <f t="shared" si="41"/>
        <v>0</v>
      </c>
      <c r="Q217" s="149">
        <v>6.0000000000000002E-5</v>
      </c>
      <c r="R217" s="149">
        <f t="shared" si="42"/>
        <v>7.536000000000001E-4</v>
      </c>
      <c r="S217" s="149">
        <v>0</v>
      </c>
      <c r="T217" s="150">
        <f t="shared" si="43"/>
        <v>0</v>
      </c>
      <c r="AR217" s="151" t="s">
        <v>378</v>
      </c>
      <c r="AT217" s="151" t="s">
        <v>316</v>
      </c>
      <c r="AU217" s="151" t="s">
        <v>86</v>
      </c>
      <c r="AY217" s="13" t="s">
        <v>314</v>
      </c>
      <c r="BE217" s="152">
        <f t="shared" si="44"/>
        <v>0</v>
      </c>
      <c r="BF217" s="152">
        <f t="shared" si="45"/>
        <v>0</v>
      </c>
      <c r="BG217" s="152">
        <f t="shared" si="46"/>
        <v>0</v>
      </c>
      <c r="BH217" s="152">
        <f t="shared" si="47"/>
        <v>0</v>
      </c>
      <c r="BI217" s="152">
        <f t="shared" si="48"/>
        <v>0</v>
      </c>
      <c r="BJ217" s="13" t="s">
        <v>86</v>
      </c>
      <c r="BK217" s="152">
        <f t="shared" si="49"/>
        <v>0</v>
      </c>
      <c r="BL217" s="13" t="s">
        <v>378</v>
      </c>
      <c r="BM217" s="151" t="s">
        <v>1384</v>
      </c>
    </row>
    <row r="218" spans="2:65" s="1" customFormat="1" ht="24.2" customHeight="1">
      <c r="B218" s="28"/>
      <c r="C218" s="139" t="s">
        <v>569</v>
      </c>
      <c r="D218" s="139" t="s">
        <v>316</v>
      </c>
      <c r="E218" s="140" t="s">
        <v>1385</v>
      </c>
      <c r="F218" s="141" t="s">
        <v>1386</v>
      </c>
      <c r="G218" s="142" t="s">
        <v>555</v>
      </c>
      <c r="H218" s="143">
        <v>50.24</v>
      </c>
      <c r="I218" s="144"/>
      <c r="J218" s="145">
        <f t="shared" si="40"/>
        <v>0</v>
      </c>
      <c r="K218" s="146"/>
      <c r="L218" s="28"/>
      <c r="M218" s="147" t="s">
        <v>1</v>
      </c>
      <c r="N218" s="148" t="s">
        <v>40</v>
      </c>
      <c r="P218" s="149">
        <f t="shared" si="41"/>
        <v>0</v>
      </c>
      <c r="Q218" s="149">
        <v>6.0000000000000002E-5</v>
      </c>
      <c r="R218" s="149">
        <f t="shared" si="42"/>
        <v>3.0144000000000004E-3</v>
      </c>
      <c r="S218" s="149">
        <v>0</v>
      </c>
      <c r="T218" s="150">
        <f t="shared" si="43"/>
        <v>0</v>
      </c>
      <c r="AR218" s="151" t="s">
        <v>378</v>
      </c>
      <c r="AT218" s="151" t="s">
        <v>316</v>
      </c>
      <c r="AU218" s="151" t="s">
        <v>86</v>
      </c>
      <c r="AY218" s="13" t="s">
        <v>314</v>
      </c>
      <c r="BE218" s="152">
        <f t="shared" si="44"/>
        <v>0</v>
      </c>
      <c r="BF218" s="152">
        <f t="shared" si="45"/>
        <v>0</v>
      </c>
      <c r="BG218" s="152">
        <f t="shared" si="46"/>
        <v>0</v>
      </c>
      <c r="BH218" s="152">
        <f t="shared" si="47"/>
        <v>0</v>
      </c>
      <c r="BI218" s="152">
        <f t="shared" si="48"/>
        <v>0</v>
      </c>
      <c r="BJ218" s="13" t="s">
        <v>86</v>
      </c>
      <c r="BK218" s="152">
        <f t="shared" si="49"/>
        <v>0</v>
      </c>
      <c r="BL218" s="13" t="s">
        <v>378</v>
      </c>
      <c r="BM218" s="151" t="s">
        <v>1387</v>
      </c>
    </row>
    <row r="219" spans="2:65" s="1" customFormat="1" ht="24.2" customHeight="1">
      <c r="B219" s="28"/>
      <c r="C219" s="139" t="s">
        <v>573</v>
      </c>
      <c r="D219" s="139" t="s">
        <v>316</v>
      </c>
      <c r="E219" s="140" t="s">
        <v>1388</v>
      </c>
      <c r="F219" s="141" t="s">
        <v>1389</v>
      </c>
      <c r="G219" s="142" t="s">
        <v>555</v>
      </c>
      <c r="H219" s="143">
        <v>66.12</v>
      </c>
      <c r="I219" s="144"/>
      <c r="J219" s="145">
        <f t="shared" si="40"/>
        <v>0</v>
      </c>
      <c r="K219" s="146"/>
      <c r="L219" s="28"/>
      <c r="M219" s="147" t="s">
        <v>1</v>
      </c>
      <c r="N219" s="148" t="s">
        <v>40</v>
      </c>
      <c r="P219" s="149">
        <f t="shared" si="41"/>
        <v>0</v>
      </c>
      <c r="Q219" s="149">
        <v>5.0000000000000002E-5</v>
      </c>
      <c r="R219" s="149">
        <f t="shared" si="42"/>
        <v>3.3060000000000003E-3</v>
      </c>
      <c r="S219" s="149">
        <v>0</v>
      </c>
      <c r="T219" s="150">
        <f t="shared" si="43"/>
        <v>0</v>
      </c>
      <c r="AR219" s="151" t="s">
        <v>378</v>
      </c>
      <c r="AT219" s="151" t="s">
        <v>316</v>
      </c>
      <c r="AU219" s="151" t="s">
        <v>86</v>
      </c>
      <c r="AY219" s="13" t="s">
        <v>314</v>
      </c>
      <c r="BE219" s="152">
        <f t="shared" si="44"/>
        <v>0</v>
      </c>
      <c r="BF219" s="152">
        <f t="shared" si="45"/>
        <v>0</v>
      </c>
      <c r="BG219" s="152">
        <f t="shared" si="46"/>
        <v>0</v>
      </c>
      <c r="BH219" s="152">
        <f t="shared" si="47"/>
        <v>0</v>
      </c>
      <c r="BI219" s="152">
        <f t="shared" si="48"/>
        <v>0</v>
      </c>
      <c r="BJ219" s="13" t="s">
        <v>86</v>
      </c>
      <c r="BK219" s="152">
        <f t="shared" si="49"/>
        <v>0</v>
      </c>
      <c r="BL219" s="13" t="s">
        <v>378</v>
      </c>
      <c r="BM219" s="151" t="s">
        <v>1390</v>
      </c>
    </row>
    <row r="220" spans="2:65" s="1" customFormat="1" ht="24.2" customHeight="1">
      <c r="B220" s="28"/>
      <c r="C220" s="139" t="s">
        <v>1391</v>
      </c>
      <c r="D220" s="139" t="s">
        <v>316</v>
      </c>
      <c r="E220" s="140" t="s">
        <v>1392</v>
      </c>
      <c r="F220" s="141" t="s">
        <v>1393</v>
      </c>
      <c r="G220" s="142" t="s">
        <v>555</v>
      </c>
      <c r="H220" s="143">
        <v>1153.6300000000001</v>
      </c>
      <c r="I220" s="144"/>
      <c r="J220" s="145">
        <f t="shared" si="40"/>
        <v>0</v>
      </c>
      <c r="K220" s="146"/>
      <c r="L220" s="28"/>
      <c r="M220" s="147" t="s">
        <v>1</v>
      </c>
      <c r="N220" s="148" t="s">
        <v>40</v>
      </c>
      <c r="P220" s="149">
        <f t="shared" si="41"/>
        <v>0</v>
      </c>
      <c r="Q220" s="149">
        <v>5.0000000000000002E-5</v>
      </c>
      <c r="R220" s="149">
        <f t="shared" si="42"/>
        <v>5.7681500000000011E-2</v>
      </c>
      <c r="S220" s="149">
        <v>0</v>
      </c>
      <c r="T220" s="150">
        <f t="shared" si="43"/>
        <v>0</v>
      </c>
      <c r="AR220" s="151" t="s">
        <v>378</v>
      </c>
      <c r="AT220" s="151" t="s">
        <v>316</v>
      </c>
      <c r="AU220" s="151" t="s">
        <v>86</v>
      </c>
      <c r="AY220" s="13" t="s">
        <v>314</v>
      </c>
      <c r="BE220" s="152">
        <f t="shared" si="44"/>
        <v>0</v>
      </c>
      <c r="BF220" s="152">
        <f t="shared" si="45"/>
        <v>0</v>
      </c>
      <c r="BG220" s="152">
        <f t="shared" si="46"/>
        <v>0</v>
      </c>
      <c r="BH220" s="152">
        <f t="shared" si="47"/>
        <v>0</v>
      </c>
      <c r="BI220" s="152">
        <f t="shared" si="48"/>
        <v>0</v>
      </c>
      <c r="BJ220" s="13" t="s">
        <v>86</v>
      </c>
      <c r="BK220" s="152">
        <f t="shared" si="49"/>
        <v>0</v>
      </c>
      <c r="BL220" s="13" t="s">
        <v>378</v>
      </c>
      <c r="BM220" s="151" t="s">
        <v>1394</v>
      </c>
    </row>
    <row r="221" spans="2:65" s="1" customFormat="1" ht="16.5" customHeight="1">
      <c r="B221" s="28"/>
      <c r="C221" s="139" t="s">
        <v>1395</v>
      </c>
      <c r="D221" s="139" t="s">
        <v>316</v>
      </c>
      <c r="E221" s="140" t="s">
        <v>1396</v>
      </c>
      <c r="F221" s="141" t="s">
        <v>1397</v>
      </c>
      <c r="G221" s="142" t="s">
        <v>555</v>
      </c>
      <c r="H221" s="143">
        <v>326.20999999999998</v>
      </c>
      <c r="I221" s="144"/>
      <c r="J221" s="145">
        <f t="shared" si="40"/>
        <v>0</v>
      </c>
      <c r="K221" s="146"/>
      <c r="L221" s="28"/>
      <c r="M221" s="147" t="s">
        <v>1</v>
      </c>
      <c r="N221" s="148" t="s">
        <v>40</v>
      </c>
      <c r="P221" s="149">
        <f t="shared" si="41"/>
        <v>0</v>
      </c>
      <c r="Q221" s="149">
        <v>0</v>
      </c>
      <c r="R221" s="149">
        <f t="shared" si="42"/>
        <v>0</v>
      </c>
      <c r="S221" s="149">
        <v>0</v>
      </c>
      <c r="T221" s="150">
        <f t="shared" si="43"/>
        <v>0</v>
      </c>
      <c r="AR221" s="151" t="s">
        <v>378</v>
      </c>
      <c r="AT221" s="151" t="s">
        <v>316</v>
      </c>
      <c r="AU221" s="151" t="s">
        <v>86</v>
      </c>
      <c r="AY221" s="13" t="s">
        <v>314</v>
      </c>
      <c r="BE221" s="152">
        <f t="shared" si="44"/>
        <v>0</v>
      </c>
      <c r="BF221" s="152">
        <f t="shared" si="45"/>
        <v>0</v>
      </c>
      <c r="BG221" s="152">
        <f t="shared" si="46"/>
        <v>0</v>
      </c>
      <c r="BH221" s="152">
        <f t="shared" si="47"/>
        <v>0</v>
      </c>
      <c r="BI221" s="152">
        <f t="shared" si="48"/>
        <v>0</v>
      </c>
      <c r="BJ221" s="13" t="s">
        <v>86</v>
      </c>
      <c r="BK221" s="152">
        <f t="shared" si="49"/>
        <v>0</v>
      </c>
      <c r="BL221" s="13" t="s">
        <v>378</v>
      </c>
      <c r="BM221" s="151" t="s">
        <v>1398</v>
      </c>
    </row>
    <row r="222" spans="2:65" s="1" customFormat="1" ht="24.2" customHeight="1">
      <c r="B222" s="28"/>
      <c r="C222" s="139" t="s">
        <v>1399</v>
      </c>
      <c r="D222" s="139" t="s">
        <v>316</v>
      </c>
      <c r="E222" s="140" t="s">
        <v>1400</v>
      </c>
      <c r="F222" s="141" t="s">
        <v>1401</v>
      </c>
      <c r="G222" s="142" t="s">
        <v>555</v>
      </c>
      <c r="H222" s="143">
        <v>12.56</v>
      </c>
      <c r="I222" s="144"/>
      <c r="J222" s="145">
        <f t="shared" si="40"/>
        <v>0</v>
      </c>
      <c r="K222" s="146"/>
      <c r="L222" s="28"/>
      <c r="M222" s="147" t="s">
        <v>1</v>
      </c>
      <c r="N222" s="148" t="s">
        <v>40</v>
      </c>
      <c r="P222" s="149">
        <f t="shared" si="41"/>
        <v>0</v>
      </c>
      <c r="Q222" s="149">
        <v>0</v>
      </c>
      <c r="R222" s="149">
        <f t="shared" si="42"/>
        <v>0</v>
      </c>
      <c r="S222" s="149">
        <v>0</v>
      </c>
      <c r="T222" s="150">
        <f t="shared" si="43"/>
        <v>0</v>
      </c>
      <c r="AR222" s="151" t="s">
        <v>378</v>
      </c>
      <c r="AT222" s="151" t="s">
        <v>316</v>
      </c>
      <c r="AU222" s="151" t="s">
        <v>86</v>
      </c>
      <c r="AY222" s="13" t="s">
        <v>314</v>
      </c>
      <c r="BE222" s="152">
        <f t="shared" si="44"/>
        <v>0</v>
      </c>
      <c r="BF222" s="152">
        <f t="shared" si="45"/>
        <v>0</v>
      </c>
      <c r="BG222" s="152">
        <f t="shared" si="46"/>
        <v>0</v>
      </c>
      <c r="BH222" s="152">
        <f t="shared" si="47"/>
        <v>0</v>
      </c>
      <c r="BI222" s="152">
        <f t="shared" si="48"/>
        <v>0</v>
      </c>
      <c r="BJ222" s="13" t="s">
        <v>86</v>
      </c>
      <c r="BK222" s="152">
        <f t="shared" si="49"/>
        <v>0</v>
      </c>
      <c r="BL222" s="13" t="s">
        <v>378</v>
      </c>
      <c r="BM222" s="151" t="s">
        <v>1402</v>
      </c>
    </row>
    <row r="223" spans="2:65" s="1" customFormat="1" ht="33" customHeight="1">
      <c r="B223" s="28"/>
      <c r="C223" s="139" t="s">
        <v>1198</v>
      </c>
      <c r="D223" s="139" t="s">
        <v>316</v>
      </c>
      <c r="E223" s="140" t="s">
        <v>1403</v>
      </c>
      <c r="F223" s="141" t="s">
        <v>1404</v>
      </c>
      <c r="G223" s="142" t="s">
        <v>555</v>
      </c>
      <c r="H223" s="143">
        <v>50.24</v>
      </c>
      <c r="I223" s="144"/>
      <c r="J223" s="145">
        <f t="shared" si="40"/>
        <v>0</v>
      </c>
      <c r="K223" s="146"/>
      <c r="L223" s="28"/>
      <c r="M223" s="147" t="s">
        <v>1</v>
      </c>
      <c r="N223" s="148" t="s">
        <v>40</v>
      </c>
      <c r="P223" s="149">
        <f t="shared" si="41"/>
        <v>0</v>
      </c>
      <c r="Q223" s="149">
        <v>0</v>
      </c>
      <c r="R223" s="149">
        <f t="shared" si="42"/>
        <v>0</v>
      </c>
      <c r="S223" s="149">
        <v>0</v>
      </c>
      <c r="T223" s="150">
        <f t="shared" si="43"/>
        <v>0</v>
      </c>
      <c r="AR223" s="151" t="s">
        <v>378</v>
      </c>
      <c r="AT223" s="151" t="s">
        <v>316</v>
      </c>
      <c r="AU223" s="151" t="s">
        <v>86</v>
      </c>
      <c r="AY223" s="13" t="s">
        <v>314</v>
      </c>
      <c r="BE223" s="152">
        <f t="shared" si="44"/>
        <v>0</v>
      </c>
      <c r="BF223" s="152">
        <f t="shared" si="45"/>
        <v>0</v>
      </c>
      <c r="BG223" s="152">
        <f t="shared" si="46"/>
        <v>0</v>
      </c>
      <c r="BH223" s="152">
        <f t="shared" si="47"/>
        <v>0</v>
      </c>
      <c r="BI223" s="152">
        <f t="shared" si="48"/>
        <v>0</v>
      </c>
      <c r="BJ223" s="13" t="s">
        <v>86</v>
      </c>
      <c r="BK223" s="152">
        <f t="shared" si="49"/>
        <v>0</v>
      </c>
      <c r="BL223" s="13" t="s">
        <v>378</v>
      </c>
      <c r="BM223" s="151" t="s">
        <v>1405</v>
      </c>
    </row>
    <row r="224" spans="2:65" s="1" customFormat="1" ht="33" customHeight="1">
      <c r="B224" s="28"/>
      <c r="C224" s="139" t="s">
        <v>1202</v>
      </c>
      <c r="D224" s="139" t="s">
        <v>316</v>
      </c>
      <c r="E224" s="140" t="s">
        <v>1406</v>
      </c>
      <c r="F224" s="141" t="s">
        <v>1407</v>
      </c>
      <c r="G224" s="142" t="s">
        <v>555</v>
      </c>
      <c r="H224" s="143">
        <v>1219.75</v>
      </c>
      <c r="I224" s="144"/>
      <c r="J224" s="145">
        <f t="shared" si="40"/>
        <v>0</v>
      </c>
      <c r="K224" s="146"/>
      <c r="L224" s="28"/>
      <c r="M224" s="147" t="s">
        <v>1</v>
      </c>
      <c r="N224" s="148" t="s">
        <v>40</v>
      </c>
      <c r="P224" s="149">
        <f t="shared" si="41"/>
        <v>0</v>
      </c>
      <c r="Q224" s="149">
        <v>0</v>
      </c>
      <c r="R224" s="149">
        <f t="shared" si="42"/>
        <v>0</v>
      </c>
      <c r="S224" s="149">
        <v>0</v>
      </c>
      <c r="T224" s="150">
        <f t="shared" si="43"/>
        <v>0</v>
      </c>
      <c r="AR224" s="151" t="s">
        <v>378</v>
      </c>
      <c r="AT224" s="151" t="s">
        <v>316</v>
      </c>
      <c r="AU224" s="151" t="s">
        <v>86</v>
      </c>
      <c r="AY224" s="13" t="s">
        <v>314</v>
      </c>
      <c r="BE224" s="152">
        <f t="shared" si="44"/>
        <v>0</v>
      </c>
      <c r="BF224" s="152">
        <f t="shared" si="45"/>
        <v>0</v>
      </c>
      <c r="BG224" s="152">
        <f t="shared" si="46"/>
        <v>0</v>
      </c>
      <c r="BH224" s="152">
        <f t="shared" si="47"/>
        <v>0</v>
      </c>
      <c r="BI224" s="152">
        <f t="shared" si="48"/>
        <v>0</v>
      </c>
      <c r="BJ224" s="13" t="s">
        <v>86</v>
      </c>
      <c r="BK224" s="152">
        <f t="shared" si="49"/>
        <v>0</v>
      </c>
      <c r="BL224" s="13" t="s">
        <v>378</v>
      </c>
      <c r="BM224" s="151" t="s">
        <v>1408</v>
      </c>
    </row>
    <row r="225" spans="2:65" s="1" customFormat="1" ht="16.5" customHeight="1">
      <c r="B225" s="28"/>
      <c r="C225" s="158" t="s">
        <v>1206</v>
      </c>
      <c r="D225" s="158" t="s">
        <v>644</v>
      </c>
      <c r="E225" s="159" t="s">
        <v>1409</v>
      </c>
      <c r="F225" s="160" t="s">
        <v>1410</v>
      </c>
      <c r="G225" s="161" t="s">
        <v>333</v>
      </c>
      <c r="H225" s="162">
        <v>1.7569999999999999</v>
      </c>
      <c r="I225" s="163"/>
      <c r="J225" s="164">
        <f t="shared" si="40"/>
        <v>0</v>
      </c>
      <c r="K225" s="165"/>
      <c r="L225" s="166"/>
      <c r="M225" s="167" t="s">
        <v>1</v>
      </c>
      <c r="N225" s="168" t="s">
        <v>40</v>
      </c>
      <c r="P225" s="149">
        <f t="shared" si="41"/>
        <v>0</v>
      </c>
      <c r="Q225" s="149">
        <v>1</v>
      </c>
      <c r="R225" s="149">
        <f t="shared" si="42"/>
        <v>1.7569999999999999</v>
      </c>
      <c r="S225" s="149">
        <v>0</v>
      </c>
      <c r="T225" s="150">
        <f t="shared" si="43"/>
        <v>0</v>
      </c>
      <c r="AR225" s="151" t="s">
        <v>442</v>
      </c>
      <c r="AT225" s="151" t="s">
        <v>644</v>
      </c>
      <c r="AU225" s="151" t="s">
        <v>86</v>
      </c>
      <c r="AY225" s="13" t="s">
        <v>314</v>
      </c>
      <c r="BE225" s="152">
        <f t="shared" si="44"/>
        <v>0</v>
      </c>
      <c r="BF225" s="152">
        <f t="shared" si="45"/>
        <v>0</v>
      </c>
      <c r="BG225" s="152">
        <f t="shared" si="46"/>
        <v>0</v>
      </c>
      <c r="BH225" s="152">
        <f t="shared" si="47"/>
        <v>0</v>
      </c>
      <c r="BI225" s="152">
        <f t="shared" si="48"/>
        <v>0</v>
      </c>
      <c r="BJ225" s="13" t="s">
        <v>86</v>
      </c>
      <c r="BK225" s="152">
        <f t="shared" si="49"/>
        <v>0</v>
      </c>
      <c r="BL225" s="13" t="s">
        <v>378</v>
      </c>
      <c r="BM225" s="151" t="s">
        <v>1411</v>
      </c>
    </row>
    <row r="226" spans="2:65" s="1" customFormat="1" ht="24.2" customHeight="1">
      <c r="B226" s="28"/>
      <c r="C226" s="158" t="s">
        <v>1210</v>
      </c>
      <c r="D226" s="158" t="s">
        <v>644</v>
      </c>
      <c r="E226" s="159" t="s">
        <v>1412</v>
      </c>
      <c r="F226" s="160" t="s">
        <v>1413</v>
      </c>
      <c r="G226" s="161" t="s">
        <v>333</v>
      </c>
      <c r="H226" s="162">
        <v>2.1000000000000001E-2</v>
      </c>
      <c r="I226" s="163"/>
      <c r="J226" s="164">
        <f t="shared" si="40"/>
        <v>0</v>
      </c>
      <c r="K226" s="165"/>
      <c r="L226" s="166"/>
      <c r="M226" s="167" t="s">
        <v>1</v>
      </c>
      <c r="N226" s="168" t="s">
        <v>40</v>
      </c>
      <c r="P226" s="149">
        <f t="shared" si="41"/>
        <v>0</v>
      </c>
      <c r="Q226" s="149">
        <v>1</v>
      </c>
      <c r="R226" s="149">
        <f t="shared" si="42"/>
        <v>2.1000000000000001E-2</v>
      </c>
      <c r="S226" s="149">
        <v>0</v>
      </c>
      <c r="T226" s="150">
        <f t="shared" si="43"/>
        <v>0</v>
      </c>
      <c r="AR226" s="151" t="s">
        <v>442</v>
      </c>
      <c r="AT226" s="151" t="s">
        <v>644</v>
      </c>
      <c r="AU226" s="151" t="s">
        <v>86</v>
      </c>
      <c r="AY226" s="13" t="s">
        <v>314</v>
      </c>
      <c r="BE226" s="152">
        <f t="shared" si="44"/>
        <v>0</v>
      </c>
      <c r="BF226" s="152">
        <f t="shared" si="45"/>
        <v>0</v>
      </c>
      <c r="BG226" s="152">
        <f t="shared" si="46"/>
        <v>0</v>
      </c>
      <c r="BH226" s="152">
        <f t="shared" si="47"/>
        <v>0</v>
      </c>
      <c r="BI226" s="152">
        <f t="shared" si="48"/>
        <v>0</v>
      </c>
      <c r="BJ226" s="13" t="s">
        <v>86</v>
      </c>
      <c r="BK226" s="152">
        <f t="shared" si="49"/>
        <v>0</v>
      </c>
      <c r="BL226" s="13" t="s">
        <v>378</v>
      </c>
      <c r="BM226" s="151" t="s">
        <v>1414</v>
      </c>
    </row>
    <row r="227" spans="2:65" s="1" customFormat="1" ht="24.2" customHeight="1">
      <c r="B227" s="28"/>
      <c r="C227" s="158" t="s">
        <v>1214</v>
      </c>
      <c r="D227" s="158" t="s">
        <v>644</v>
      </c>
      <c r="E227" s="159" t="s">
        <v>1415</v>
      </c>
      <c r="F227" s="160" t="s">
        <v>1416</v>
      </c>
      <c r="G227" s="161" t="s">
        <v>333</v>
      </c>
      <c r="H227" s="162">
        <v>7.1999999999999995E-2</v>
      </c>
      <c r="I227" s="163"/>
      <c r="J227" s="164">
        <f t="shared" si="40"/>
        <v>0</v>
      </c>
      <c r="K227" s="165"/>
      <c r="L227" s="166"/>
      <c r="M227" s="167" t="s">
        <v>1</v>
      </c>
      <c r="N227" s="168" t="s">
        <v>40</v>
      </c>
      <c r="P227" s="149">
        <f t="shared" si="41"/>
        <v>0</v>
      </c>
      <c r="Q227" s="149">
        <v>1</v>
      </c>
      <c r="R227" s="149">
        <f t="shared" si="42"/>
        <v>7.1999999999999995E-2</v>
      </c>
      <c r="S227" s="149">
        <v>0</v>
      </c>
      <c r="T227" s="150">
        <f t="shared" si="43"/>
        <v>0</v>
      </c>
      <c r="AR227" s="151" t="s">
        <v>442</v>
      </c>
      <c r="AT227" s="151" t="s">
        <v>644</v>
      </c>
      <c r="AU227" s="151" t="s">
        <v>86</v>
      </c>
      <c r="AY227" s="13" t="s">
        <v>314</v>
      </c>
      <c r="BE227" s="152">
        <f t="shared" si="44"/>
        <v>0</v>
      </c>
      <c r="BF227" s="152">
        <f t="shared" si="45"/>
        <v>0</v>
      </c>
      <c r="BG227" s="152">
        <f t="shared" si="46"/>
        <v>0</v>
      </c>
      <c r="BH227" s="152">
        <f t="shared" si="47"/>
        <v>0</v>
      </c>
      <c r="BI227" s="152">
        <f t="shared" si="48"/>
        <v>0</v>
      </c>
      <c r="BJ227" s="13" t="s">
        <v>86</v>
      </c>
      <c r="BK227" s="152">
        <f t="shared" si="49"/>
        <v>0</v>
      </c>
      <c r="BL227" s="13" t="s">
        <v>378</v>
      </c>
      <c r="BM227" s="151" t="s">
        <v>1417</v>
      </c>
    </row>
    <row r="228" spans="2:65" s="1" customFormat="1" ht="24.2" customHeight="1">
      <c r="B228" s="28"/>
      <c r="C228" s="139" t="s">
        <v>1131</v>
      </c>
      <c r="D228" s="139" t="s">
        <v>316</v>
      </c>
      <c r="E228" s="140" t="s">
        <v>1418</v>
      </c>
      <c r="F228" s="141" t="s">
        <v>1419</v>
      </c>
      <c r="G228" s="142" t="s">
        <v>555</v>
      </c>
      <c r="H228" s="143">
        <v>1608.76</v>
      </c>
      <c r="I228" s="144"/>
      <c r="J228" s="145">
        <f t="shared" si="40"/>
        <v>0</v>
      </c>
      <c r="K228" s="146"/>
      <c r="L228" s="28"/>
      <c r="M228" s="147" t="s">
        <v>1</v>
      </c>
      <c r="N228" s="148" t="s">
        <v>40</v>
      </c>
      <c r="P228" s="149">
        <f t="shared" si="41"/>
        <v>0</v>
      </c>
      <c r="Q228" s="149">
        <v>0</v>
      </c>
      <c r="R228" s="149">
        <f t="shared" si="42"/>
        <v>0</v>
      </c>
      <c r="S228" s="149">
        <v>0</v>
      </c>
      <c r="T228" s="150">
        <f t="shared" si="43"/>
        <v>0</v>
      </c>
      <c r="AR228" s="151" t="s">
        <v>378</v>
      </c>
      <c r="AT228" s="151" t="s">
        <v>316</v>
      </c>
      <c r="AU228" s="151" t="s">
        <v>86</v>
      </c>
      <c r="AY228" s="13" t="s">
        <v>314</v>
      </c>
      <c r="BE228" s="152">
        <f t="shared" si="44"/>
        <v>0</v>
      </c>
      <c r="BF228" s="152">
        <f t="shared" si="45"/>
        <v>0</v>
      </c>
      <c r="BG228" s="152">
        <f t="shared" si="46"/>
        <v>0</v>
      </c>
      <c r="BH228" s="152">
        <f t="shared" si="47"/>
        <v>0</v>
      </c>
      <c r="BI228" s="152">
        <f t="shared" si="48"/>
        <v>0</v>
      </c>
      <c r="BJ228" s="13" t="s">
        <v>86</v>
      </c>
      <c r="BK228" s="152">
        <f t="shared" si="49"/>
        <v>0</v>
      </c>
      <c r="BL228" s="13" t="s">
        <v>378</v>
      </c>
      <c r="BM228" s="151" t="s">
        <v>1420</v>
      </c>
    </row>
    <row r="229" spans="2:65" s="1" customFormat="1" ht="24.2" customHeight="1">
      <c r="B229" s="28"/>
      <c r="C229" s="139" t="s">
        <v>1135</v>
      </c>
      <c r="D229" s="139" t="s">
        <v>316</v>
      </c>
      <c r="E229" s="140" t="s">
        <v>1003</v>
      </c>
      <c r="F229" s="141" t="s">
        <v>1004</v>
      </c>
      <c r="G229" s="142" t="s">
        <v>333</v>
      </c>
      <c r="H229" s="143">
        <v>1.919</v>
      </c>
      <c r="I229" s="144"/>
      <c r="J229" s="145">
        <f t="shared" si="40"/>
        <v>0</v>
      </c>
      <c r="K229" s="146"/>
      <c r="L229" s="28"/>
      <c r="M229" s="147" t="s">
        <v>1</v>
      </c>
      <c r="N229" s="148" t="s">
        <v>40</v>
      </c>
      <c r="P229" s="149">
        <f t="shared" si="41"/>
        <v>0</v>
      </c>
      <c r="Q229" s="149">
        <v>0</v>
      </c>
      <c r="R229" s="149">
        <f t="shared" si="42"/>
        <v>0</v>
      </c>
      <c r="S229" s="149">
        <v>0</v>
      </c>
      <c r="T229" s="150">
        <f t="shared" si="43"/>
        <v>0</v>
      </c>
      <c r="AR229" s="151" t="s">
        <v>378</v>
      </c>
      <c r="AT229" s="151" t="s">
        <v>316</v>
      </c>
      <c r="AU229" s="151" t="s">
        <v>86</v>
      </c>
      <c r="AY229" s="13" t="s">
        <v>314</v>
      </c>
      <c r="BE229" s="152">
        <f t="shared" si="44"/>
        <v>0</v>
      </c>
      <c r="BF229" s="152">
        <f t="shared" si="45"/>
        <v>0</v>
      </c>
      <c r="BG229" s="152">
        <f t="shared" si="46"/>
        <v>0</v>
      </c>
      <c r="BH229" s="152">
        <f t="shared" si="47"/>
        <v>0</v>
      </c>
      <c r="BI229" s="152">
        <f t="shared" si="48"/>
        <v>0</v>
      </c>
      <c r="BJ229" s="13" t="s">
        <v>86</v>
      </c>
      <c r="BK229" s="152">
        <f t="shared" si="49"/>
        <v>0</v>
      </c>
      <c r="BL229" s="13" t="s">
        <v>378</v>
      </c>
      <c r="BM229" s="151" t="s">
        <v>1421</v>
      </c>
    </row>
    <row r="230" spans="2:65" s="11" customFormat="1" ht="22.9" customHeight="1">
      <c r="B230" s="127"/>
      <c r="D230" s="128" t="s">
        <v>73</v>
      </c>
      <c r="E230" s="137" t="s">
        <v>567</v>
      </c>
      <c r="F230" s="137" t="s">
        <v>568</v>
      </c>
      <c r="I230" s="130"/>
      <c r="J230" s="138">
        <f>BK230</f>
        <v>0</v>
      </c>
      <c r="L230" s="127"/>
      <c r="M230" s="132"/>
      <c r="P230" s="133">
        <f>SUM(P231:P232)</f>
        <v>0</v>
      </c>
      <c r="R230" s="133">
        <f>SUM(R231:R232)</f>
        <v>0.57635999999999998</v>
      </c>
      <c r="T230" s="134">
        <f>SUM(T231:T232)</f>
        <v>0</v>
      </c>
      <c r="AR230" s="128" t="s">
        <v>86</v>
      </c>
      <c r="AT230" s="135" t="s">
        <v>73</v>
      </c>
      <c r="AU230" s="135" t="s">
        <v>81</v>
      </c>
      <c r="AY230" s="128" t="s">
        <v>314</v>
      </c>
      <c r="BK230" s="136">
        <f>SUM(BK231:BK232)</f>
        <v>0</v>
      </c>
    </row>
    <row r="231" spans="2:65" s="1" customFormat="1" ht="24.2" customHeight="1">
      <c r="B231" s="28"/>
      <c r="C231" s="139" t="s">
        <v>1139</v>
      </c>
      <c r="D231" s="139" t="s">
        <v>316</v>
      </c>
      <c r="E231" s="140" t="s">
        <v>1422</v>
      </c>
      <c r="F231" s="141" t="s">
        <v>1423</v>
      </c>
      <c r="G231" s="142" t="s">
        <v>340</v>
      </c>
      <c r="H231" s="143">
        <v>64.040000000000006</v>
      </c>
      <c r="I231" s="144"/>
      <c r="J231" s="145">
        <f>ROUND(I231*H231,2)</f>
        <v>0</v>
      </c>
      <c r="K231" s="146"/>
      <c r="L231" s="28"/>
      <c r="M231" s="147" t="s">
        <v>1</v>
      </c>
      <c r="N231" s="148" t="s">
        <v>40</v>
      </c>
      <c r="P231" s="149">
        <f>O231*H231</f>
        <v>0</v>
      </c>
      <c r="Q231" s="149">
        <v>8.9999999999999993E-3</v>
      </c>
      <c r="R231" s="149">
        <f>Q231*H231</f>
        <v>0.57635999999999998</v>
      </c>
      <c r="S231" s="149">
        <v>0</v>
      </c>
      <c r="T231" s="150">
        <f>S231*H231</f>
        <v>0</v>
      </c>
      <c r="AR231" s="151" t="s">
        <v>378</v>
      </c>
      <c r="AT231" s="151" t="s">
        <v>316</v>
      </c>
      <c r="AU231" s="151" t="s">
        <v>86</v>
      </c>
      <c r="AY231" s="13" t="s">
        <v>314</v>
      </c>
      <c r="BE231" s="152">
        <f>IF(N231="základná",J231,0)</f>
        <v>0</v>
      </c>
      <c r="BF231" s="152">
        <f>IF(N231="znížená",J231,0)</f>
        <v>0</v>
      </c>
      <c r="BG231" s="152">
        <f>IF(N231="zákl. prenesená",J231,0)</f>
        <v>0</v>
      </c>
      <c r="BH231" s="152">
        <f>IF(N231="zníž. prenesená",J231,0)</f>
        <v>0</v>
      </c>
      <c r="BI231" s="152">
        <f>IF(N231="nulová",J231,0)</f>
        <v>0</v>
      </c>
      <c r="BJ231" s="13" t="s">
        <v>86</v>
      </c>
      <c r="BK231" s="152">
        <f>ROUND(I231*H231,2)</f>
        <v>0</v>
      </c>
      <c r="BL231" s="13" t="s">
        <v>378</v>
      </c>
      <c r="BM231" s="151" t="s">
        <v>1424</v>
      </c>
    </row>
    <row r="232" spans="2:65" s="1" customFormat="1" ht="24.2" customHeight="1">
      <c r="B232" s="28"/>
      <c r="C232" s="139" t="s">
        <v>1143</v>
      </c>
      <c r="D232" s="139" t="s">
        <v>316</v>
      </c>
      <c r="E232" s="140" t="s">
        <v>1193</v>
      </c>
      <c r="F232" s="141" t="s">
        <v>1194</v>
      </c>
      <c r="G232" s="142" t="s">
        <v>333</v>
      </c>
      <c r="H232" s="143">
        <v>0.57599999999999996</v>
      </c>
      <c r="I232" s="144"/>
      <c r="J232" s="145">
        <f>ROUND(I232*H232,2)</f>
        <v>0</v>
      </c>
      <c r="K232" s="146"/>
      <c r="L232" s="28"/>
      <c r="M232" s="147" t="s">
        <v>1</v>
      </c>
      <c r="N232" s="148" t="s">
        <v>40</v>
      </c>
      <c r="P232" s="149">
        <f>O232*H232</f>
        <v>0</v>
      </c>
      <c r="Q232" s="149">
        <v>0</v>
      </c>
      <c r="R232" s="149">
        <f>Q232*H232</f>
        <v>0</v>
      </c>
      <c r="S232" s="149">
        <v>0</v>
      </c>
      <c r="T232" s="150">
        <f>S232*H232</f>
        <v>0</v>
      </c>
      <c r="AR232" s="151" t="s">
        <v>378</v>
      </c>
      <c r="AT232" s="151" t="s">
        <v>316</v>
      </c>
      <c r="AU232" s="151" t="s">
        <v>86</v>
      </c>
      <c r="AY232" s="13" t="s">
        <v>314</v>
      </c>
      <c r="BE232" s="152">
        <f>IF(N232="základná",J232,0)</f>
        <v>0</v>
      </c>
      <c r="BF232" s="152">
        <f>IF(N232="znížená",J232,0)</f>
        <v>0</v>
      </c>
      <c r="BG232" s="152">
        <f>IF(N232="zákl. prenesená",J232,0)</f>
        <v>0</v>
      </c>
      <c r="BH232" s="152">
        <f>IF(N232="zníž. prenesená",J232,0)</f>
        <v>0</v>
      </c>
      <c r="BI232" s="152">
        <f>IF(N232="nulová",J232,0)</f>
        <v>0</v>
      </c>
      <c r="BJ232" s="13" t="s">
        <v>86</v>
      </c>
      <c r="BK232" s="152">
        <f>ROUND(I232*H232,2)</f>
        <v>0</v>
      </c>
      <c r="BL232" s="13" t="s">
        <v>378</v>
      </c>
      <c r="BM232" s="151" t="s">
        <v>1425</v>
      </c>
    </row>
    <row r="233" spans="2:65" s="11" customFormat="1" ht="22.9" customHeight="1">
      <c r="B233" s="127"/>
      <c r="D233" s="128" t="s">
        <v>73</v>
      </c>
      <c r="E233" s="137" t="s">
        <v>1426</v>
      </c>
      <c r="F233" s="137" t="s">
        <v>1427</v>
      </c>
      <c r="I233" s="130"/>
      <c r="J233" s="138">
        <f>BK233</f>
        <v>0</v>
      </c>
      <c r="L233" s="127"/>
      <c r="M233" s="132"/>
      <c r="P233" s="133">
        <f>SUM(P234:P235)</f>
        <v>0</v>
      </c>
      <c r="R233" s="133">
        <f>SUM(R234:R235)</f>
        <v>4.1801039999999998E-2</v>
      </c>
      <c r="T233" s="134">
        <f>SUM(T234:T235)</f>
        <v>0</v>
      </c>
      <c r="AR233" s="128" t="s">
        <v>86</v>
      </c>
      <c r="AT233" s="135" t="s">
        <v>73</v>
      </c>
      <c r="AU233" s="135" t="s">
        <v>81</v>
      </c>
      <c r="AY233" s="128" t="s">
        <v>314</v>
      </c>
      <c r="BK233" s="136">
        <f>SUM(BK234:BK235)</f>
        <v>0</v>
      </c>
    </row>
    <row r="234" spans="2:65" s="1" customFormat="1" ht="21.75" customHeight="1">
      <c r="B234" s="28"/>
      <c r="C234" s="139" t="s">
        <v>1147</v>
      </c>
      <c r="D234" s="139" t="s">
        <v>316</v>
      </c>
      <c r="E234" s="140" t="s">
        <v>1428</v>
      </c>
      <c r="F234" s="141" t="s">
        <v>1429</v>
      </c>
      <c r="G234" s="142" t="s">
        <v>340</v>
      </c>
      <c r="H234" s="143">
        <v>58.057000000000002</v>
      </c>
      <c r="I234" s="144"/>
      <c r="J234" s="145">
        <f>ROUND(I234*H234,2)</f>
        <v>0</v>
      </c>
      <c r="K234" s="146"/>
      <c r="L234" s="28"/>
      <c r="M234" s="147" t="s">
        <v>1</v>
      </c>
      <c r="N234" s="148" t="s">
        <v>40</v>
      </c>
      <c r="P234" s="149">
        <f>O234*H234</f>
        <v>0</v>
      </c>
      <c r="Q234" s="149">
        <v>5.2999999999999998E-4</v>
      </c>
      <c r="R234" s="149">
        <f>Q234*H234</f>
        <v>3.0770209999999999E-2</v>
      </c>
      <c r="S234" s="149">
        <v>0</v>
      </c>
      <c r="T234" s="150">
        <f>S234*H234</f>
        <v>0</v>
      </c>
      <c r="AR234" s="151" t="s">
        <v>378</v>
      </c>
      <c r="AT234" s="151" t="s">
        <v>316</v>
      </c>
      <c r="AU234" s="151" t="s">
        <v>86</v>
      </c>
      <c r="AY234" s="13" t="s">
        <v>314</v>
      </c>
      <c r="BE234" s="152">
        <f>IF(N234="základná",J234,0)</f>
        <v>0</v>
      </c>
      <c r="BF234" s="152">
        <f>IF(N234="znížená",J234,0)</f>
        <v>0</v>
      </c>
      <c r="BG234" s="152">
        <f>IF(N234="zákl. prenesená",J234,0)</f>
        <v>0</v>
      </c>
      <c r="BH234" s="152">
        <f>IF(N234="zníž. prenesená",J234,0)</f>
        <v>0</v>
      </c>
      <c r="BI234" s="152">
        <f>IF(N234="nulová",J234,0)</f>
        <v>0</v>
      </c>
      <c r="BJ234" s="13" t="s">
        <v>86</v>
      </c>
      <c r="BK234" s="152">
        <f>ROUND(I234*H234,2)</f>
        <v>0</v>
      </c>
      <c r="BL234" s="13" t="s">
        <v>378</v>
      </c>
      <c r="BM234" s="151" t="s">
        <v>1430</v>
      </c>
    </row>
    <row r="235" spans="2:65" s="1" customFormat="1" ht="16.5" customHeight="1">
      <c r="B235" s="28"/>
      <c r="C235" s="139" t="s">
        <v>1151</v>
      </c>
      <c r="D235" s="139" t="s">
        <v>316</v>
      </c>
      <c r="E235" s="140" t="s">
        <v>1431</v>
      </c>
      <c r="F235" s="141" t="s">
        <v>1432</v>
      </c>
      <c r="G235" s="142" t="s">
        <v>340</v>
      </c>
      <c r="H235" s="143">
        <v>58.057000000000002</v>
      </c>
      <c r="I235" s="144"/>
      <c r="J235" s="145">
        <f>ROUND(I235*H235,2)</f>
        <v>0</v>
      </c>
      <c r="K235" s="146"/>
      <c r="L235" s="28"/>
      <c r="M235" s="147" t="s">
        <v>1</v>
      </c>
      <c r="N235" s="148" t="s">
        <v>40</v>
      </c>
      <c r="P235" s="149">
        <f>O235*H235</f>
        <v>0</v>
      </c>
      <c r="Q235" s="149">
        <v>1.9000000000000001E-4</v>
      </c>
      <c r="R235" s="149">
        <f>Q235*H235</f>
        <v>1.1030830000000002E-2</v>
      </c>
      <c r="S235" s="149">
        <v>0</v>
      </c>
      <c r="T235" s="150">
        <f>S235*H235</f>
        <v>0</v>
      </c>
      <c r="AR235" s="151" t="s">
        <v>378</v>
      </c>
      <c r="AT235" s="151" t="s">
        <v>316</v>
      </c>
      <c r="AU235" s="151" t="s">
        <v>86</v>
      </c>
      <c r="AY235" s="13" t="s">
        <v>314</v>
      </c>
      <c r="BE235" s="152">
        <f>IF(N235="základná",J235,0)</f>
        <v>0</v>
      </c>
      <c r="BF235" s="152">
        <f>IF(N235="znížená",J235,0)</f>
        <v>0</v>
      </c>
      <c r="BG235" s="152">
        <f>IF(N235="zákl. prenesená",J235,0)</f>
        <v>0</v>
      </c>
      <c r="BH235" s="152">
        <f>IF(N235="zníž. prenesená",J235,0)</f>
        <v>0</v>
      </c>
      <c r="BI235" s="152">
        <f>IF(N235="nulová",J235,0)</f>
        <v>0</v>
      </c>
      <c r="BJ235" s="13" t="s">
        <v>86</v>
      </c>
      <c r="BK235" s="152">
        <f>ROUND(I235*H235,2)</f>
        <v>0</v>
      </c>
      <c r="BL235" s="13" t="s">
        <v>378</v>
      </c>
      <c r="BM235" s="151" t="s">
        <v>1433</v>
      </c>
    </row>
    <row r="236" spans="2:65" s="11" customFormat="1" ht="22.9" customHeight="1">
      <c r="B236" s="127"/>
      <c r="D236" s="128" t="s">
        <v>73</v>
      </c>
      <c r="E236" s="137" t="s">
        <v>1434</v>
      </c>
      <c r="F236" s="137" t="s">
        <v>1435</v>
      </c>
      <c r="I236" s="130"/>
      <c r="J236" s="138">
        <f>BK236</f>
        <v>0</v>
      </c>
      <c r="L236" s="127"/>
      <c r="M236" s="132"/>
      <c r="P236" s="133">
        <f>P237</f>
        <v>0</v>
      </c>
      <c r="R236" s="133">
        <f>R237</f>
        <v>0</v>
      </c>
      <c r="T236" s="134">
        <f>T237</f>
        <v>0</v>
      </c>
      <c r="AR236" s="128" t="s">
        <v>86</v>
      </c>
      <c r="AT236" s="135" t="s">
        <v>73</v>
      </c>
      <c r="AU236" s="135" t="s">
        <v>81</v>
      </c>
      <c r="AY236" s="128" t="s">
        <v>314</v>
      </c>
      <c r="BK236" s="136">
        <f>BK237</f>
        <v>0</v>
      </c>
    </row>
    <row r="237" spans="2:65" s="1" customFormat="1" ht="33" customHeight="1">
      <c r="B237" s="28"/>
      <c r="C237" s="139" t="s">
        <v>1155</v>
      </c>
      <c r="D237" s="139" t="s">
        <v>316</v>
      </c>
      <c r="E237" s="140" t="s">
        <v>1436</v>
      </c>
      <c r="F237" s="141" t="s">
        <v>1437</v>
      </c>
      <c r="G237" s="142" t="s">
        <v>396</v>
      </c>
      <c r="H237" s="143">
        <v>1</v>
      </c>
      <c r="I237" s="144"/>
      <c r="J237" s="145">
        <f>ROUND(I237*H237,2)</f>
        <v>0</v>
      </c>
      <c r="K237" s="146"/>
      <c r="L237" s="28"/>
      <c r="M237" s="147" t="s">
        <v>1</v>
      </c>
      <c r="N237" s="148" t="s">
        <v>40</v>
      </c>
      <c r="P237" s="149">
        <f>O237*H237</f>
        <v>0</v>
      </c>
      <c r="Q237" s="149">
        <v>0</v>
      </c>
      <c r="R237" s="149">
        <f>Q237*H237</f>
        <v>0</v>
      </c>
      <c r="S237" s="149">
        <v>0</v>
      </c>
      <c r="T237" s="150">
        <f>S237*H237</f>
        <v>0</v>
      </c>
      <c r="AR237" s="151" t="s">
        <v>378</v>
      </c>
      <c r="AT237" s="151" t="s">
        <v>316</v>
      </c>
      <c r="AU237" s="151" t="s">
        <v>86</v>
      </c>
      <c r="AY237" s="13" t="s">
        <v>314</v>
      </c>
      <c r="BE237" s="152">
        <f>IF(N237="základná",J237,0)</f>
        <v>0</v>
      </c>
      <c r="BF237" s="152">
        <f>IF(N237="znížená",J237,0)</f>
        <v>0</v>
      </c>
      <c r="BG237" s="152">
        <f>IF(N237="zákl. prenesená",J237,0)</f>
        <v>0</v>
      </c>
      <c r="BH237" s="152">
        <f>IF(N237="zníž. prenesená",J237,0)</f>
        <v>0</v>
      </c>
      <c r="BI237" s="152">
        <f>IF(N237="nulová",J237,0)</f>
        <v>0</v>
      </c>
      <c r="BJ237" s="13" t="s">
        <v>86</v>
      </c>
      <c r="BK237" s="152">
        <f>ROUND(I237*H237,2)</f>
        <v>0</v>
      </c>
      <c r="BL237" s="13" t="s">
        <v>378</v>
      </c>
      <c r="BM237" s="151" t="s">
        <v>1438</v>
      </c>
    </row>
    <row r="238" spans="2:65" s="11" customFormat="1" ht="22.9" customHeight="1">
      <c r="B238" s="127"/>
      <c r="D238" s="128" t="s">
        <v>73</v>
      </c>
      <c r="E238" s="137" t="s">
        <v>1439</v>
      </c>
      <c r="F238" s="137" t="s">
        <v>1440</v>
      </c>
      <c r="I238" s="130"/>
      <c r="J238" s="138">
        <f>BK238</f>
        <v>0</v>
      </c>
      <c r="L238" s="127"/>
      <c r="M238" s="132"/>
      <c r="P238" s="133">
        <f>SUM(P239:P241)</f>
        <v>0</v>
      </c>
      <c r="R238" s="133">
        <f>SUM(R239:R241)</f>
        <v>0.42760400000000004</v>
      </c>
      <c r="T238" s="134">
        <f>SUM(T239:T241)</f>
        <v>0</v>
      </c>
      <c r="AR238" s="128" t="s">
        <v>86</v>
      </c>
      <c r="AT238" s="135" t="s">
        <v>73</v>
      </c>
      <c r="AU238" s="135" t="s">
        <v>81</v>
      </c>
      <c r="AY238" s="128" t="s">
        <v>314</v>
      </c>
      <c r="BK238" s="136">
        <f>SUM(BK239:BK241)</f>
        <v>0</v>
      </c>
    </row>
    <row r="239" spans="2:65" s="1" customFormat="1" ht="33" customHeight="1">
      <c r="B239" s="28"/>
      <c r="C239" s="139" t="s">
        <v>1159</v>
      </c>
      <c r="D239" s="139" t="s">
        <v>316</v>
      </c>
      <c r="E239" s="140" t="s">
        <v>1441</v>
      </c>
      <c r="F239" s="141" t="s">
        <v>1442</v>
      </c>
      <c r="G239" s="142" t="s">
        <v>340</v>
      </c>
      <c r="H239" s="143">
        <v>34.92</v>
      </c>
      <c r="I239" s="144"/>
      <c r="J239" s="145">
        <f>ROUND(I239*H239,2)</f>
        <v>0</v>
      </c>
      <c r="K239" s="146"/>
      <c r="L239" s="28"/>
      <c r="M239" s="147" t="s">
        <v>1</v>
      </c>
      <c r="N239" s="148" t="s">
        <v>40</v>
      </c>
      <c r="P239" s="149">
        <f>O239*H239</f>
        <v>0</v>
      </c>
      <c r="Q239" s="149">
        <v>1.17E-2</v>
      </c>
      <c r="R239" s="149">
        <f>Q239*H239</f>
        <v>0.40856400000000004</v>
      </c>
      <c r="S239" s="149">
        <v>0</v>
      </c>
      <c r="T239" s="150">
        <f>S239*H239</f>
        <v>0</v>
      </c>
      <c r="AR239" s="151" t="s">
        <v>378</v>
      </c>
      <c r="AT239" s="151" t="s">
        <v>316</v>
      </c>
      <c r="AU239" s="151" t="s">
        <v>86</v>
      </c>
      <c r="AY239" s="13" t="s">
        <v>314</v>
      </c>
      <c r="BE239" s="152">
        <f>IF(N239="základná",J239,0)</f>
        <v>0</v>
      </c>
      <c r="BF239" s="152">
        <f>IF(N239="znížená",J239,0)</f>
        <v>0</v>
      </c>
      <c r="BG239" s="152">
        <f>IF(N239="zákl. prenesená",J239,0)</f>
        <v>0</v>
      </c>
      <c r="BH239" s="152">
        <f>IF(N239="zníž. prenesená",J239,0)</f>
        <v>0</v>
      </c>
      <c r="BI239" s="152">
        <f>IF(N239="nulová",J239,0)</f>
        <v>0</v>
      </c>
      <c r="BJ239" s="13" t="s">
        <v>86</v>
      </c>
      <c r="BK239" s="152">
        <f>ROUND(I239*H239,2)</f>
        <v>0</v>
      </c>
      <c r="BL239" s="13" t="s">
        <v>378</v>
      </c>
      <c r="BM239" s="151" t="s">
        <v>1443</v>
      </c>
    </row>
    <row r="240" spans="2:65" s="1" customFormat="1" ht="16.5" customHeight="1">
      <c r="B240" s="28"/>
      <c r="C240" s="158" t="s">
        <v>1163</v>
      </c>
      <c r="D240" s="158" t="s">
        <v>644</v>
      </c>
      <c r="E240" s="159" t="s">
        <v>1444</v>
      </c>
      <c r="F240" s="160" t="s">
        <v>1445</v>
      </c>
      <c r="G240" s="161" t="s">
        <v>376</v>
      </c>
      <c r="H240" s="162">
        <v>38.08</v>
      </c>
      <c r="I240" s="163"/>
      <c r="J240" s="164">
        <f>ROUND(I240*H240,2)</f>
        <v>0</v>
      </c>
      <c r="K240" s="165"/>
      <c r="L240" s="166"/>
      <c r="M240" s="167" t="s">
        <v>1</v>
      </c>
      <c r="N240" s="168" t="s">
        <v>40</v>
      </c>
      <c r="P240" s="149">
        <f>O240*H240</f>
        <v>0</v>
      </c>
      <c r="Q240" s="149">
        <v>5.0000000000000001E-4</v>
      </c>
      <c r="R240" s="149">
        <f>Q240*H240</f>
        <v>1.9039999999999998E-2</v>
      </c>
      <c r="S240" s="149">
        <v>0</v>
      </c>
      <c r="T240" s="150">
        <f>S240*H240</f>
        <v>0</v>
      </c>
      <c r="AR240" s="151" t="s">
        <v>442</v>
      </c>
      <c r="AT240" s="151" t="s">
        <v>644</v>
      </c>
      <c r="AU240" s="151" t="s">
        <v>86</v>
      </c>
      <c r="AY240" s="13" t="s">
        <v>314</v>
      </c>
      <c r="BE240" s="152">
        <f>IF(N240="základná",J240,0)</f>
        <v>0</v>
      </c>
      <c r="BF240" s="152">
        <f>IF(N240="znížená",J240,0)</f>
        <v>0</v>
      </c>
      <c r="BG240" s="152">
        <f>IF(N240="zákl. prenesená",J240,0)</f>
        <v>0</v>
      </c>
      <c r="BH240" s="152">
        <f>IF(N240="zníž. prenesená",J240,0)</f>
        <v>0</v>
      </c>
      <c r="BI240" s="152">
        <f>IF(N240="nulová",J240,0)</f>
        <v>0</v>
      </c>
      <c r="BJ240" s="13" t="s">
        <v>86</v>
      </c>
      <c r="BK240" s="152">
        <f>ROUND(I240*H240,2)</f>
        <v>0</v>
      </c>
      <c r="BL240" s="13" t="s">
        <v>378</v>
      </c>
      <c r="BM240" s="151" t="s">
        <v>1446</v>
      </c>
    </row>
    <row r="241" spans="2:65" s="1" customFormat="1" ht="24.2" customHeight="1">
      <c r="B241" s="28"/>
      <c r="C241" s="139" t="s">
        <v>1167</v>
      </c>
      <c r="D241" s="139" t="s">
        <v>316</v>
      </c>
      <c r="E241" s="140" t="s">
        <v>1447</v>
      </c>
      <c r="F241" s="141" t="s">
        <v>1448</v>
      </c>
      <c r="G241" s="142" t="s">
        <v>333</v>
      </c>
      <c r="H241" s="143">
        <v>0.42799999999999999</v>
      </c>
      <c r="I241" s="144"/>
      <c r="J241" s="145">
        <f>ROUND(I241*H241,2)</f>
        <v>0</v>
      </c>
      <c r="K241" s="146"/>
      <c r="L241" s="28"/>
      <c r="M241" s="147" t="s">
        <v>1</v>
      </c>
      <c r="N241" s="148" t="s">
        <v>40</v>
      </c>
      <c r="P241" s="149">
        <f>O241*H241</f>
        <v>0</v>
      </c>
      <c r="Q241" s="149">
        <v>0</v>
      </c>
      <c r="R241" s="149">
        <f>Q241*H241</f>
        <v>0</v>
      </c>
      <c r="S241" s="149">
        <v>0</v>
      </c>
      <c r="T241" s="150">
        <f>S241*H241</f>
        <v>0</v>
      </c>
      <c r="AR241" s="151" t="s">
        <v>378</v>
      </c>
      <c r="AT241" s="151" t="s">
        <v>316</v>
      </c>
      <c r="AU241" s="151" t="s">
        <v>86</v>
      </c>
      <c r="AY241" s="13" t="s">
        <v>314</v>
      </c>
      <c r="BE241" s="152">
        <f>IF(N241="základná",J241,0)</f>
        <v>0</v>
      </c>
      <c r="BF241" s="152">
        <f>IF(N241="znížená",J241,0)</f>
        <v>0</v>
      </c>
      <c r="BG241" s="152">
        <f>IF(N241="zákl. prenesená",J241,0)</f>
        <v>0</v>
      </c>
      <c r="BH241" s="152">
        <f>IF(N241="zníž. prenesená",J241,0)</f>
        <v>0</v>
      </c>
      <c r="BI241" s="152">
        <f>IF(N241="nulová",J241,0)</f>
        <v>0</v>
      </c>
      <c r="BJ241" s="13" t="s">
        <v>86</v>
      </c>
      <c r="BK241" s="152">
        <f>ROUND(I241*H241,2)</f>
        <v>0</v>
      </c>
      <c r="BL241" s="13" t="s">
        <v>378</v>
      </c>
      <c r="BM241" s="151" t="s">
        <v>1449</v>
      </c>
    </row>
    <row r="242" spans="2:65" s="11" customFormat="1" ht="25.9" customHeight="1">
      <c r="B242" s="127"/>
      <c r="D242" s="128" t="s">
        <v>73</v>
      </c>
      <c r="E242" s="129" t="s">
        <v>1450</v>
      </c>
      <c r="F242" s="129" t="s">
        <v>1451</v>
      </c>
      <c r="I242" s="130"/>
      <c r="J242" s="131">
        <f>BK242</f>
        <v>0</v>
      </c>
      <c r="L242" s="127"/>
      <c r="M242" s="132"/>
      <c r="P242" s="133">
        <f>SUM(P243:P244)</f>
        <v>0</v>
      </c>
      <c r="R242" s="133">
        <f>SUM(R243:R244)</f>
        <v>6.3959999999999989E-2</v>
      </c>
      <c r="T242" s="134">
        <f>SUM(T243:T244)</f>
        <v>0</v>
      </c>
      <c r="AR242" s="128" t="s">
        <v>95</v>
      </c>
      <c r="AT242" s="135" t="s">
        <v>73</v>
      </c>
      <c r="AU242" s="135" t="s">
        <v>74</v>
      </c>
      <c r="AY242" s="128" t="s">
        <v>314</v>
      </c>
      <c r="BK242" s="136">
        <f>SUM(BK243:BK244)</f>
        <v>0</v>
      </c>
    </row>
    <row r="243" spans="2:65" s="1" customFormat="1" ht="37.9" customHeight="1">
      <c r="B243" s="28"/>
      <c r="C243" s="139" t="s">
        <v>1171</v>
      </c>
      <c r="D243" s="139" t="s">
        <v>316</v>
      </c>
      <c r="E243" s="140" t="s">
        <v>1452</v>
      </c>
      <c r="F243" s="141" t="s">
        <v>1453</v>
      </c>
      <c r="G243" s="142" t="s">
        <v>1454</v>
      </c>
      <c r="H243" s="143">
        <v>1</v>
      </c>
      <c r="I243" s="144"/>
      <c r="J243" s="145">
        <f>ROUND(I243*H243,2)</f>
        <v>0</v>
      </c>
      <c r="K243" s="146"/>
      <c r="L243" s="28"/>
      <c r="M243" s="147" t="s">
        <v>1</v>
      </c>
      <c r="N243" s="148" t="s">
        <v>40</v>
      </c>
      <c r="P243" s="149">
        <f>O243*H243</f>
        <v>0</v>
      </c>
      <c r="Q243" s="149">
        <v>0</v>
      </c>
      <c r="R243" s="149">
        <f>Q243*H243</f>
        <v>0</v>
      </c>
      <c r="S243" s="149">
        <v>0</v>
      </c>
      <c r="T243" s="150">
        <f>S243*H243</f>
        <v>0</v>
      </c>
      <c r="AR243" s="151" t="s">
        <v>1455</v>
      </c>
      <c r="AT243" s="151" t="s">
        <v>316</v>
      </c>
      <c r="AU243" s="151" t="s">
        <v>81</v>
      </c>
      <c r="AY243" s="13" t="s">
        <v>314</v>
      </c>
      <c r="BE243" s="152">
        <f>IF(N243="základná",J243,0)</f>
        <v>0</v>
      </c>
      <c r="BF243" s="152">
        <f>IF(N243="znížená",J243,0)</f>
        <v>0</v>
      </c>
      <c r="BG243" s="152">
        <f>IF(N243="zákl. prenesená",J243,0)</f>
        <v>0</v>
      </c>
      <c r="BH243" s="152">
        <f>IF(N243="zníž. prenesená",J243,0)</f>
        <v>0</v>
      </c>
      <c r="BI243" s="152">
        <f>IF(N243="nulová",J243,0)</f>
        <v>0</v>
      </c>
      <c r="BJ243" s="13" t="s">
        <v>86</v>
      </c>
      <c r="BK243" s="152">
        <f>ROUND(I243*H243,2)</f>
        <v>0</v>
      </c>
      <c r="BL243" s="13" t="s">
        <v>1455</v>
      </c>
      <c r="BM243" s="151" t="s">
        <v>1456</v>
      </c>
    </row>
    <row r="244" spans="2:65" s="1" customFormat="1" ht="24.2" customHeight="1">
      <c r="B244" s="28"/>
      <c r="C244" s="158" t="s">
        <v>1174</v>
      </c>
      <c r="D244" s="158" t="s">
        <v>644</v>
      </c>
      <c r="E244" s="159" t="s">
        <v>1457</v>
      </c>
      <c r="F244" s="160" t="s">
        <v>1458</v>
      </c>
      <c r="G244" s="161" t="s">
        <v>396</v>
      </c>
      <c r="H244" s="162">
        <v>3</v>
      </c>
      <c r="I244" s="163"/>
      <c r="J244" s="164">
        <f>ROUND(I244*H244,2)</f>
        <v>0</v>
      </c>
      <c r="K244" s="165"/>
      <c r="L244" s="166"/>
      <c r="M244" s="169" t="s">
        <v>1</v>
      </c>
      <c r="N244" s="170" t="s">
        <v>40</v>
      </c>
      <c r="O244" s="155"/>
      <c r="P244" s="156">
        <f>O244*H244</f>
        <v>0</v>
      </c>
      <c r="Q244" s="156">
        <v>2.1319999999999999E-2</v>
      </c>
      <c r="R244" s="156">
        <f>Q244*H244</f>
        <v>6.3959999999999989E-2</v>
      </c>
      <c r="S244" s="156">
        <v>0</v>
      </c>
      <c r="T244" s="157">
        <f>S244*H244</f>
        <v>0</v>
      </c>
      <c r="AR244" s="151" t="s">
        <v>346</v>
      </c>
      <c r="AT244" s="151" t="s">
        <v>644</v>
      </c>
      <c r="AU244" s="151" t="s">
        <v>81</v>
      </c>
      <c r="AY244" s="13" t="s">
        <v>314</v>
      </c>
      <c r="BE244" s="152">
        <f>IF(N244="základná",J244,0)</f>
        <v>0</v>
      </c>
      <c r="BF244" s="152">
        <f>IF(N244="znížená",J244,0)</f>
        <v>0</v>
      </c>
      <c r="BG244" s="152">
        <f>IF(N244="zákl. prenesená",J244,0)</f>
        <v>0</v>
      </c>
      <c r="BH244" s="152">
        <f>IF(N244="zníž. prenesená",J244,0)</f>
        <v>0</v>
      </c>
      <c r="BI244" s="152">
        <f>IF(N244="nulová",J244,0)</f>
        <v>0</v>
      </c>
      <c r="BJ244" s="13" t="s">
        <v>86</v>
      </c>
      <c r="BK244" s="152">
        <f>ROUND(I244*H244,2)</f>
        <v>0</v>
      </c>
      <c r="BL244" s="13" t="s">
        <v>95</v>
      </c>
      <c r="BM244" s="151" t="s">
        <v>1459</v>
      </c>
    </row>
    <row r="245" spans="2:65" s="1" customFormat="1" ht="6.95" customHeight="1">
      <c r="B245" s="43"/>
      <c r="C245" s="44"/>
      <c r="D245" s="44"/>
      <c r="E245" s="44"/>
      <c r="F245" s="44"/>
      <c r="G245" s="44"/>
      <c r="H245" s="44"/>
      <c r="I245" s="44"/>
      <c r="J245" s="44"/>
      <c r="K245" s="44"/>
      <c r="L245" s="28"/>
    </row>
  </sheetData>
  <sheetProtection algorithmName="SHA-512" hashValue="wd5LxmNE5uP0B5Is6JkQkWpx2OcrQU9w0twkrn9MM6fKWSLRBTjUBwHE4yUMRuKHwR4dtX5BL0sN4xKgh66JuA==" saltValue="9uJnZUjJaUs735AYQRbGGWpwFTsndFHjTWygy0qdEZf7+Y7uMQhkg6wiDxTLhfd1M3Vl7PUdrDRrh0fI2FSvFw==" spinCount="100000" sheet="1" objects="1" scenarios="1" formatColumns="0" formatRows="0" autoFilter="0"/>
  <autoFilter ref="C143:K244" xr:uid="{00000000-0009-0000-0000-000006000000}"/>
  <mergeCells count="15">
    <mergeCell ref="E130:H130"/>
    <mergeCell ref="E134:H134"/>
    <mergeCell ref="E132:H132"/>
    <mergeCell ref="E136:H136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5A57F-B2D7-4668-8E32-5E35D77E63C8}">
  <dimension ref="A2:H37"/>
  <sheetViews>
    <sheetView workbookViewId="0">
      <selection activeCell="W124" sqref="W124"/>
    </sheetView>
  </sheetViews>
  <sheetFormatPr defaultColWidth="9.33203125" defaultRowHeight="15"/>
  <cols>
    <col min="1" max="1" width="5.83203125" style="193" bestFit="1" customWidth="1"/>
    <col min="2" max="2" width="14.33203125" style="193" customWidth="1"/>
    <col min="3" max="3" width="21" style="193" bestFit="1" customWidth="1"/>
    <col min="4" max="4" width="71.83203125" style="193" bestFit="1" customWidth="1"/>
    <col min="5" max="5" width="5.6640625" style="193" customWidth="1"/>
    <col min="6" max="6" width="9.33203125" style="193"/>
    <col min="7" max="7" width="15.33203125" style="193" customWidth="1"/>
    <col min="8" max="8" width="15" style="193" customWidth="1"/>
    <col min="9" max="9" width="9.33203125" style="193"/>
    <col min="10" max="10" width="64.83203125" style="193" customWidth="1"/>
    <col min="11" max="16384" width="9.33203125" style="193"/>
  </cols>
  <sheetData>
    <row r="2" spans="1:8">
      <c r="A2" s="305" t="s">
        <v>5068</v>
      </c>
      <c r="B2" s="305"/>
      <c r="C2" s="305"/>
      <c r="D2" s="305"/>
      <c r="E2" s="305"/>
      <c r="F2" s="305"/>
      <c r="G2" s="305"/>
      <c r="H2" s="305"/>
    </row>
    <row r="3" spans="1:8">
      <c r="A3" s="305"/>
      <c r="B3" s="305"/>
      <c r="C3" s="305"/>
      <c r="D3" s="305"/>
      <c r="E3" s="305"/>
      <c r="F3" s="305"/>
      <c r="G3" s="305"/>
      <c r="H3" s="305"/>
    </row>
    <row r="4" spans="1:8" ht="15.75" thickBot="1"/>
    <row r="5" spans="1:8" s="198" customFormat="1" ht="45.75" thickBot="1">
      <c r="A5" s="236" t="s">
        <v>5069</v>
      </c>
      <c r="B5" s="237" t="s">
        <v>5070</v>
      </c>
      <c r="C5" s="237" t="s">
        <v>5071</v>
      </c>
      <c r="D5" s="237" t="s">
        <v>5072</v>
      </c>
      <c r="E5" s="237" t="s">
        <v>302</v>
      </c>
      <c r="F5" s="237" t="s">
        <v>5073</v>
      </c>
      <c r="G5" s="238" t="s">
        <v>5189</v>
      </c>
      <c r="H5" s="239" t="s">
        <v>5190</v>
      </c>
    </row>
    <row r="6" spans="1:8" ht="30">
      <c r="A6" s="199">
        <v>1</v>
      </c>
      <c r="B6" s="200" t="s">
        <v>5191</v>
      </c>
      <c r="C6" s="200" t="s">
        <v>5192</v>
      </c>
      <c r="D6" s="201" t="s">
        <v>5193</v>
      </c>
      <c r="E6" s="200" t="s">
        <v>396</v>
      </c>
      <c r="F6" s="200">
        <v>2</v>
      </c>
      <c r="G6" s="202">
        <v>0</v>
      </c>
      <c r="H6" s="203">
        <f>F6*G6</f>
        <v>0</v>
      </c>
    </row>
    <row r="7" spans="1:8" s="210" customFormat="1">
      <c r="A7" s="204">
        <v>2</v>
      </c>
      <c r="B7" s="205" t="s">
        <v>5194</v>
      </c>
      <c r="C7" s="206" t="s">
        <v>5195</v>
      </c>
      <c r="D7" s="207" t="s">
        <v>5105</v>
      </c>
      <c r="E7" s="205" t="s">
        <v>396</v>
      </c>
      <c r="F7" s="206">
        <v>2</v>
      </c>
      <c r="G7" s="208">
        <v>0</v>
      </c>
      <c r="H7" s="240">
        <f t="shared" ref="H7:H33" si="0">F7*G7</f>
        <v>0</v>
      </c>
    </row>
    <row r="8" spans="1:8" ht="30">
      <c r="A8" s="204">
        <v>3</v>
      </c>
      <c r="B8" s="205" t="s">
        <v>5196</v>
      </c>
      <c r="C8" s="205" t="s">
        <v>5192</v>
      </c>
      <c r="D8" s="241" t="s">
        <v>5197</v>
      </c>
      <c r="E8" s="205" t="s">
        <v>396</v>
      </c>
      <c r="F8" s="205">
        <v>1</v>
      </c>
      <c r="G8" s="212">
        <v>0</v>
      </c>
      <c r="H8" s="240">
        <f t="shared" si="0"/>
        <v>0</v>
      </c>
    </row>
    <row r="9" spans="1:8">
      <c r="A9" s="204" t="s">
        <v>95</v>
      </c>
      <c r="B9" s="205" t="s">
        <v>5198</v>
      </c>
      <c r="C9" s="206" t="s">
        <v>5195</v>
      </c>
      <c r="D9" s="207" t="s">
        <v>5105</v>
      </c>
      <c r="E9" s="205" t="s">
        <v>396</v>
      </c>
      <c r="F9" s="205">
        <v>1</v>
      </c>
      <c r="G9" s="212">
        <v>0</v>
      </c>
      <c r="H9" s="240">
        <f t="shared" si="0"/>
        <v>0</v>
      </c>
    </row>
    <row r="10" spans="1:8">
      <c r="A10" s="204" t="s">
        <v>330</v>
      </c>
      <c r="B10" s="205" t="s">
        <v>5199</v>
      </c>
      <c r="C10" s="205" t="s">
        <v>5200</v>
      </c>
      <c r="D10" s="214" t="s">
        <v>5201</v>
      </c>
      <c r="E10" s="205" t="s">
        <v>396</v>
      </c>
      <c r="F10" s="205">
        <v>1</v>
      </c>
      <c r="G10" s="212">
        <v>0</v>
      </c>
      <c r="H10" s="240">
        <f t="shared" si="0"/>
        <v>0</v>
      </c>
    </row>
    <row r="11" spans="1:8">
      <c r="A11" s="204" t="s">
        <v>337</v>
      </c>
      <c r="B11" s="205" t="s">
        <v>5202</v>
      </c>
      <c r="C11" s="242" t="s">
        <v>5203</v>
      </c>
      <c r="D11" s="207" t="s">
        <v>5204</v>
      </c>
      <c r="E11" s="205" t="s">
        <v>396</v>
      </c>
      <c r="F11" s="205">
        <v>1</v>
      </c>
      <c r="G11" s="212">
        <v>0</v>
      </c>
      <c r="H11" s="240">
        <f t="shared" si="0"/>
        <v>0</v>
      </c>
    </row>
    <row r="12" spans="1:8">
      <c r="A12" s="204" t="s">
        <v>342</v>
      </c>
      <c r="B12" s="205" t="s">
        <v>5205</v>
      </c>
      <c r="C12" s="205" t="s">
        <v>5206</v>
      </c>
      <c r="D12" s="211" t="s">
        <v>5207</v>
      </c>
      <c r="E12" s="205" t="s">
        <v>396</v>
      </c>
      <c r="F12" s="205">
        <v>8</v>
      </c>
      <c r="G12" s="212">
        <v>0</v>
      </c>
      <c r="H12" s="240">
        <f t="shared" si="0"/>
        <v>0</v>
      </c>
    </row>
    <row r="13" spans="1:8">
      <c r="A13" s="204" t="s">
        <v>346</v>
      </c>
      <c r="B13" s="205" t="s">
        <v>5208</v>
      </c>
      <c r="C13" s="206" t="s">
        <v>5209</v>
      </c>
      <c r="D13" s="207" t="s">
        <v>5105</v>
      </c>
      <c r="E13" s="205" t="s">
        <v>396</v>
      </c>
      <c r="F13" s="205">
        <v>8</v>
      </c>
      <c r="G13" s="212">
        <v>0</v>
      </c>
      <c r="H13" s="240">
        <f t="shared" si="0"/>
        <v>0</v>
      </c>
    </row>
    <row r="14" spans="1:8" ht="30">
      <c r="A14" s="204" t="s">
        <v>335</v>
      </c>
      <c r="B14" s="205" t="s">
        <v>5210</v>
      </c>
      <c r="C14" s="243" t="s">
        <v>5211</v>
      </c>
      <c r="D14" s="214" t="s">
        <v>5212</v>
      </c>
      <c r="E14" s="205" t="s">
        <v>396</v>
      </c>
      <c r="F14" s="205">
        <v>2</v>
      </c>
      <c r="G14" s="212">
        <v>0</v>
      </c>
      <c r="H14" s="240">
        <f t="shared" si="0"/>
        <v>0</v>
      </c>
    </row>
    <row r="15" spans="1:8" ht="30">
      <c r="A15" s="204" t="s">
        <v>353</v>
      </c>
      <c r="B15" s="205" t="s">
        <v>5213</v>
      </c>
      <c r="C15" s="244" t="s">
        <v>5214</v>
      </c>
      <c r="D15" s="207" t="s">
        <v>5105</v>
      </c>
      <c r="E15" s="205" t="s">
        <v>396</v>
      </c>
      <c r="F15" s="205">
        <v>2</v>
      </c>
      <c r="G15" s="212">
        <v>0</v>
      </c>
      <c r="H15" s="240">
        <f t="shared" si="0"/>
        <v>0</v>
      </c>
    </row>
    <row r="16" spans="1:8">
      <c r="A16" s="204" t="s">
        <v>357</v>
      </c>
      <c r="B16" s="205" t="s">
        <v>5215</v>
      </c>
      <c r="C16" s="205" t="s">
        <v>5216</v>
      </c>
      <c r="D16" s="215" t="s">
        <v>5217</v>
      </c>
      <c r="E16" s="205" t="s">
        <v>396</v>
      </c>
      <c r="F16" s="205">
        <v>1</v>
      </c>
      <c r="G16" s="212">
        <v>0</v>
      </c>
      <c r="H16" s="240">
        <f t="shared" si="0"/>
        <v>0</v>
      </c>
    </row>
    <row r="17" spans="1:8">
      <c r="A17" s="204" t="s">
        <v>361</v>
      </c>
      <c r="B17" s="205" t="s">
        <v>5218</v>
      </c>
      <c r="C17" s="206" t="s">
        <v>5219</v>
      </c>
      <c r="D17" s="207" t="s">
        <v>5105</v>
      </c>
      <c r="E17" s="205" t="s">
        <v>396</v>
      </c>
      <c r="F17" s="205">
        <v>1</v>
      </c>
      <c r="G17" s="212">
        <v>0</v>
      </c>
      <c r="H17" s="240">
        <f t="shared" si="0"/>
        <v>0</v>
      </c>
    </row>
    <row r="18" spans="1:8">
      <c r="A18" s="204">
        <v>13</v>
      </c>
      <c r="B18" s="205" t="s">
        <v>5220</v>
      </c>
      <c r="C18" s="205" t="s">
        <v>5221</v>
      </c>
      <c r="D18" s="215" t="s">
        <v>5222</v>
      </c>
      <c r="E18" s="205" t="s">
        <v>396</v>
      </c>
      <c r="F18" s="205">
        <v>2</v>
      </c>
      <c r="G18" s="212">
        <v>0</v>
      </c>
      <c r="H18" s="240">
        <f t="shared" si="0"/>
        <v>0</v>
      </c>
    </row>
    <row r="19" spans="1:8" ht="30">
      <c r="A19" s="204">
        <v>14</v>
      </c>
      <c r="B19" s="205" t="s">
        <v>5223</v>
      </c>
      <c r="C19" s="243" t="s">
        <v>5224</v>
      </c>
      <c r="D19" s="245" t="s">
        <v>5105</v>
      </c>
      <c r="E19" s="205" t="s">
        <v>396</v>
      </c>
      <c r="F19" s="205">
        <v>2</v>
      </c>
      <c r="G19" s="212">
        <v>0</v>
      </c>
      <c r="H19" s="240">
        <f t="shared" si="0"/>
        <v>0</v>
      </c>
    </row>
    <row r="20" spans="1:8">
      <c r="A20" s="204">
        <v>15</v>
      </c>
      <c r="B20" s="205" t="s">
        <v>5225</v>
      </c>
      <c r="C20" s="205" t="s">
        <v>5226</v>
      </c>
      <c r="D20" s="214" t="s">
        <v>5227</v>
      </c>
      <c r="E20" s="205" t="s">
        <v>396</v>
      </c>
      <c r="F20" s="205">
        <v>1</v>
      </c>
      <c r="G20" s="212">
        <v>0</v>
      </c>
      <c r="H20" s="240">
        <f t="shared" si="0"/>
        <v>0</v>
      </c>
    </row>
    <row r="21" spans="1:8">
      <c r="A21" s="204">
        <v>16</v>
      </c>
      <c r="B21" s="205" t="s">
        <v>5228</v>
      </c>
      <c r="C21" s="206" t="s">
        <v>5229</v>
      </c>
      <c r="D21" s="207" t="s">
        <v>5105</v>
      </c>
      <c r="E21" s="205" t="s">
        <v>396</v>
      </c>
      <c r="F21" s="205">
        <v>1</v>
      </c>
      <c r="G21" s="212">
        <v>0</v>
      </c>
      <c r="H21" s="240">
        <f t="shared" si="0"/>
        <v>0</v>
      </c>
    </row>
    <row r="22" spans="1:8">
      <c r="A22" s="204">
        <v>17</v>
      </c>
      <c r="B22" s="205" t="s">
        <v>5230</v>
      </c>
      <c r="C22" s="205" t="s">
        <v>5083</v>
      </c>
      <c r="D22" s="211" t="s">
        <v>5084</v>
      </c>
      <c r="E22" s="205" t="s">
        <v>5117</v>
      </c>
      <c r="F22" s="205">
        <v>3</v>
      </c>
      <c r="G22" s="212">
        <v>0</v>
      </c>
      <c r="H22" s="240">
        <f t="shared" si="0"/>
        <v>0</v>
      </c>
    </row>
    <row r="23" spans="1:8">
      <c r="A23" s="204">
        <v>18</v>
      </c>
      <c r="B23" s="205" t="s">
        <v>5231</v>
      </c>
      <c r="C23" s="206" t="s">
        <v>5086</v>
      </c>
      <c r="D23" s="207" t="s">
        <v>5087</v>
      </c>
      <c r="E23" s="205" t="s">
        <v>396</v>
      </c>
      <c r="F23" s="205">
        <v>3</v>
      </c>
      <c r="G23" s="212">
        <v>0</v>
      </c>
      <c r="H23" s="240">
        <f t="shared" si="0"/>
        <v>0</v>
      </c>
    </row>
    <row r="24" spans="1:8">
      <c r="A24" s="204">
        <v>19</v>
      </c>
      <c r="B24" s="205" t="s">
        <v>5232</v>
      </c>
      <c r="C24" s="217" t="s">
        <v>5165</v>
      </c>
      <c r="D24" s="223" t="s">
        <v>5166</v>
      </c>
      <c r="E24" s="205" t="s">
        <v>5167</v>
      </c>
      <c r="F24" s="205">
        <v>260</v>
      </c>
      <c r="G24" s="212">
        <v>0</v>
      </c>
      <c r="H24" s="240">
        <f t="shared" si="0"/>
        <v>0</v>
      </c>
    </row>
    <row r="25" spans="1:8">
      <c r="A25" s="204">
        <v>20</v>
      </c>
      <c r="B25" s="205" t="s">
        <v>5233</v>
      </c>
      <c r="C25" s="206" t="s">
        <v>5169</v>
      </c>
      <c r="D25" s="207" t="s">
        <v>5234</v>
      </c>
      <c r="E25" s="205" t="s">
        <v>5167</v>
      </c>
      <c r="F25" s="205">
        <v>260</v>
      </c>
      <c r="G25" s="212">
        <v>0</v>
      </c>
      <c r="H25" s="240">
        <f t="shared" si="0"/>
        <v>0</v>
      </c>
    </row>
    <row r="26" spans="1:8">
      <c r="A26" s="204">
        <v>21</v>
      </c>
      <c r="B26" s="205" t="s">
        <v>5235</v>
      </c>
      <c r="C26" s="205" t="s">
        <v>5172</v>
      </c>
      <c r="D26" s="214" t="s">
        <v>5173</v>
      </c>
      <c r="E26" s="205" t="s">
        <v>5167</v>
      </c>
      <c r="F26" s="205">
        <v>140</v>
      </c>
      <c r="G26" s="212">
        <v>0</v>
      </c>
      <c r="H26" s="240">
        <f t="shared" si="0"/>
        <v>0</v>
      </c>
    </row>
    <row r="27" spans="1:8">
      <c r="A27" s="204">
        <v>22</v>
      </c>
      <c r="B27" s="205" t="s">
        <v>5236</v>
      </c>
      <c r="C27" s="206" t="s">
        <v>5175</v>
      </c>
      <c r="D27" s="207" t="s">
        <v>5176</v>
      </c>
      <c r="E27" s="205" t="s">
        <v>5167</v>
      </c>
      <c r="F27" s="205">
        <v>140</v>
      </c>
      <c r="G27" s="212">
        <v>0</v>
      </c>
      <c r="H27" s="240">
        <f t="shared" si="0"/>
        <v>0</v>
      </c>
    </row>
    <row r="28" spans="1:8">
      <c r="A28" s="204">
        <v>23</v>
      </c>
      <c r="B28" s="205" t="s">
        <v>5237</v>
      </c>
      <c r="C28" s="205" t="s">
        <v>5238</v>
      </c>
      <c r="D28" s="246" t="s">
        <v>5239</v>
      </c>
      <c r="E28" s="205" t="s">
        <v>396</v>
      </c>
      <c r="F28" s="205">
        <v>3</v>
      </c>
      <c r="G28" s="212">
        <v>0</v>
      </c>
      <c r="H28" s="240">
        <f t="shared" si="0"/>
        <v>0</v>
      </c>
    </row>
    <row r="29" spans="1:8">
      <c r="A29" s="204">
        <v>24</v>
      </c>
      <c r="B29" s="205" t="s">
        <v>5240</v>
      </c>
      <c r="C29" s="244" t="s">
        <v>5241</v>
      </c>
      <c r="D29" s="207" t="s">
        <v>5242</v>
      </c>
      <c r="E29" s="205" t="s">
        <v>396</v>
      </c>
      <c r="F29" s="205">
        <v>3</v>
      </c>
      <c r="G29" s="212">
        <v>0</v>
      </c>
      <c r="H29" s="240">
        <f t="shared" si="0"/>
        <v>0</v>
      </c>
    </row>
    <row r="30" spans="1:8" s="222" customFormat="1">
      <c r="A30" s="216">
        <v>24</v>
      </c>
      <c r="B30" s="217" t="s">
        <v>5243</v>
      </c>
      <c r="C30" s="226" t="s">
        <v>5244</v>
      </c>
      <c r="D30" s="219" t="s">
        <v>5105</v>
      </c>
      <c r="E30" s="217" t="s">
        <v>396</v>
      </c>
      <c r="F30" s="217">
        <v>3</v>
      </c>
      <c r="G30" s="220">
        <v>0</v>
      </c>
      <c r="H30" s="247">
        <f t="shared" si="0"/>
        <v>0</v>
      </c>
    </row>
    <row r="31" spans="1:8" ht="30">
      <c r="A31" s="204">
        <v>25</v>
      </c>
      <c r="B31" s="217" t="s">
        <v>5245</v>
      </c>
      <c r="C31" s="243" t="s">
        <v>5178</v>
      </c>
      <c r="D31" s="248" t="s">
        <v>5246</v>
      </c>
      <c r="E31" s="205" t="s">
        <v>5180</v>
      </c>
      <c r="F31" s="205">
        <v>1</v>
      </c>
      <c r="G31" s="212">
        <v>0</v>
      </c>
      <c r="H31" s="240">
        <f t="shared" si="0"/>
        <v>0</v>
      </c>
    </row>
    <row r="32" spans="1:8" ht="30">
      <c r="A32" s="204">
        <v>26</v>
      </c>
      <c r="B32" s="217" t="s">
        <v>5247</v>
      </c>
      <c r="C32" s="243" t="s">
        <v>5248</v>
      </c>
      <c r="D32" s="248" t="s">
        <v>5249</v>
      </c>
      <c r="E32" s="205" t="s">
        <v>5180</v>
      </c>
      <c r="F32" s="205">
        <v>1</v>
      </c>
      <c r="G32" s="212">
        <v>0</v>
      </c>
      <c r="H32" s="240">
        <f t="shared" si="0"/>
        <v>0</v>
      </c>
    </row>
    <row r="33" spans="1:8" ht="15.75" thickBot="1">
      <c r="A33" s="249">
        <v>27</v>
      </c>
      <c r="B33" s="231" t="s">
        <v>5250</v>
      </c>
      <c r="C33" s="250" t="s">
        <v>5251</v>
      </c>
      <c r="D33" s="251" t="s">
        <v>5252</v>
      </c>
      <c r="E33" s="252" t="s">
        <v>5180</v>
      </c>
      <c r="F33" s="252">
        <v>1</v>
      </c>
      <c r="G33" s="253">
        <v>0</v>
      </c>
      <c r="H33" s="254">
        <f t="shared" si="0"/>
        <v>0</v>
      </c>
    </row>
    <row r="35" spans="1:8">
      <c r="F35" s="306" t="s">
        <v>5187</v>
      </c>
      <c r="G35" s="306"/>
      <c r="H35" s="235">
        <f>SUM(H6:H34)</f>
        <v>0</v>
      </c>
    </row>
    <row r="36" spans="1:8">
      <c r="F36" s="306" t="s">
        <v>38</v>
      </c>
      <c r="G36" s="306"/>
      <c r="H36" s="235">
        <f>H37-H35</f>
        <v>0</v>
      </c>
    </row>
    <row r="37" spans="1:8">
      <c r="F37" s="306" t="s">
        <v>5188</v>
      </c>
      <c r="G37" s="306"/>
      <c r="H37" s="235">
        <f>H35*1.2</f>
        <v>0</v>
      </c>
    </row>
  </sheetData>
  <mergeCells count="4">
    <mergeCell ref="A2:H3"/>
    <mergeCell ref="F35:G35"/>
    <mergeCell ref="F36:G36"/>
    <mergeCell ref="F37:G37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130"/>
  <sheetViews>
    <sheetView showGridLines="0" topLeftCell="A108" workbookViewId="0">
      <selection activeCell="I129" sqref="I129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5"/>
      <c r="M2" s="265"/>
      <c r="N2" s="265"/>
      <c r="O2" s="265"/>
      <c r="P2" s="265"/>
      <c r="Q2" s="265"/>
      <c r="R2" s="265"/>
      <c r="S2" s="265"/>
      <c r="T2" s="265"/>
      <c r="U2" s="265"/>
      <c r="V2" s="265"/>
      <c r="AT2" s="13" t="s">
        <v>114</v>
      </c>
    </row>
    <row r="3" spans="2:46" ht="6.95" hidden="1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5" hidden="1" customHeight="1">
      <c r="B4" s="16"/>
      <c r="D4" s="17" t="s">
        <v>276</v>
      </c>
      <c r="L4" s="16"/>
      <c r="M4" s="92" t="s">
        <v>9</v>
      </c>
      <c r="AT4" s="13" t="s">
        <v>4</v>
      </c>
    </row>
    <row r="5" spans="2:46" ht="6.95" hidden="1" customHeight="1">
      <c r="B5" s="16"/>
      <c r="L5" s="16"/>
    </row>
    <row r="6" spans="2:46" ht="12" hidden="1" customHeight="1">
      <c r="B6" s="16"/>
      <c r="D6" s="23" t="s">
        <v>15</v>
      </c>
      <c r="L6" s="16"/>
    </row>
    <row r="7" spans="2:46" ht="16.5" hidden="1" customHeight="1">
      <c r="B7" s="16"/>
      <c r="E7" s="301" t="str">
        <f>'Rekapitulácia stavby'!K6</f>
        <v>Rozšírenie kapacít MŠ Oštepová 1, Košice</v>
      </c>
      <c r="F7" s="302"/>
      <c r="G7" s="302"/>
      <c r="H7" s="302"/>
      <c r="L7" s="16"/>
    </row>
    <row r="8" spans="2:46" ht="12.75" hidden="1">
      <c r="B8" s="16"/>
      <c r="D8" s="23" t="s">
        <v>277</v>
      </c>
      <c r="L8" s="16"/>
    </row>
    <row r="9" spans="2:46" ht="16.5" hidden="1" customHeight="1">
      <c r="B9" s="16"/>
      <c r="E9" s="301" t="s">
        <v>278</v>
      </c>
      <c r="F9" s="265"/>
      <c r="G9" s="265"/>
      <c r="H9" s="265"/>
      <c r="L9" s="16"/>
    </row>
    <row r="10" spans="2:46" ht="12" hidden="1" customHeight="1">
      <c r="B10" s="16"/>
      <c r="D10" s="23" t="s">
        <v>279</v>
      </c>
      <c r="L10" s="16"/>
    </row>
    <row r="11" spans="2:46" s="1" customFormat="1" ht="16.5" hidden="1" customHeight="1">
      <c r="B11" s="28"/>
      <c r="E11" s="271" t="s">
        <v>280</v>
      </c>
      <c r="F11" s="303"/>
      <c r="G11" s="303"/>
      <c r="H11" s="303"/>
      <c r="L11" s="28"/>
    </row>
    <row r="12" spans="2:46" s="1" customFormat="1" ht="12" hidden="1" customHeight="1">
      <c r="B12" s="28"/>
      <c r="D12" s="23" t="s">
        <v>1460</v>
      </c>
      <c r="L12" s="28"/>
    </row>
    <row r="13" spans="2:46" s="1" customFormat="1" ht="16.5" hidden="1" customHeight="1">
      <c r="B13" s="28"/>
      <c r="E13" s="289" t="s">
        <v>1461</v>
      </c>
      <c r="F13" s="303"/>
      <c r="G13" s="303"/>
      <c r="H13" s="303"/>
      <c r="L13" s="28"/>
    </row>
    <row r="14" spans="2:46" s="1" customFormat="1" hidden="1">
      <c r="B14" s="28"/>
      <c r="L14" s="28"/>
    </row>
    <row r="15" spans="2:46" s="1" customFormat="1" ht="12" hidden="1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hidden="1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15. 6. 2022</v>
      </c>
      <c r="L16" s="28"/>
    </row>
    <row r="17" spans="2:12" s="1" customFormat="1" ht="10.9" hidden="1" customHeight="1">
      <c r="B17" s="28"/>
      <c r="L17" s="28"/>
    </row>
    <row r="18" spans="2:12" s="1" customFormat="1" ht="12" hidden="1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hidden="1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5" hidden="1" customHeight="1">
      <c r="B20" s="28"/>
      <c r="L20" s="28"/>
    </row>
    <row r="21" spans="2:12" s="1" customFormat="1" ht="12" hidden="1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hidden="1" customHeight="1">
      <c r="B22" s="28"/>
      <c r="E22" s="304" t="str">
        <f>'Rekapitulácia stavby'!E14</f>
        <v>Vyplň údaj</v>
      </c>
      <c r="F22" s="277"/>
      <c r="G22" s="277"/>
      <c r="H22" s="277"/>
      <c r="I22" s="23" t="s">
        <v>26</v>
      </c>
      <c r="J22" s="24" t="str">
        <f>'Rekapitulácia stavby'!AN14</f>
        <v>Vyplň údaj</v>
      </c>
      <c r="L22" s="28"/>
    </row>
    <row r="23" spans="2:12" s="1" customFormat="1" ht="6.95" hidden="1" customHeight="1">
      <c r="B23" s="28"/>
      <c r="L23" s="28"/>
    </row>
    <row r="24" spans="2:12" s="1" customFormat="1" ht="12" hidden="1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hidden="1" customHeight="1">
      <c r="B25" s="28"/>
      <c r="E25" s="21" t="str">
        <f>IF('Rekapitulácia stavby'!E17="","",'Rekapitulácia stavby'!E17)</f>
        <v xml:space="preserve"> 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5" hidden="1" customHeight="1">
      <c r="B26" s="28"/>
      <c r="L26" s="28"/>
    </row>
    <row r="27" spans="2:12" s="1" customFormat="1" ht="12" hidden="1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hidden="1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5" hidden="1" customHeight="1">
      <c r="B29" s="28"/>
      <c r="L29" s="28"/>
    </row>
    <row r="30" spans="2:12" s="1" customFormat="1" ht="12" hidden="1" customHeight="1">
      <c r="B30" s="28"/>
      <c r="D30" s="23" t="s">
        <v>33</v>
      </c>
      <c r="L30" s="28"/>
    </row>
    <row r="31" spans="2:12" s="7" customFormat="1" ht="16.5" hidden="1" customHeight="1">
      <c r="B31" s="93"/>
      <c r="E31" s="281" t="s">
        <v>1</v>
      </c>
      <c r="F31" s="281"/>
      <c r="G31" s="281"/>
      <c r="H31" s="281"/>
      <c r="L31" s="93"/>
    </row>
    <row r="32" spans="2:12" s="1" customFormat="1" ht="6.95" hidden="1" customHeight="1">
      <c r="B32" s="28"/>
      <c r="L32" s="28"/>
    </row>
    <row r="33" spans="2:12" s="1" customFormat="1" ht="6.95" hidden="1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hidden="1" customHeight="1">
      <c r="B34" s="28"/>
      <c r="D34" s="94" t="s">
        <v>34</v>
      </c>
      <c r="J34" s="65">
        <f>ROUND(J126, 2)</f>
        <v>0</v>
      </c>
      <c r="L34" s="28"/>
    </row>
    <row r="35" spans="2:12" s="1" customFormat="1" ht="6.95" hidden="1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5" hidden="1" customHeight="1">
      <c r="B36" s="28"/>
      <c r="F36" s="31" t="s">
        <v>36</v>
      </c>
      <c r="I36" s="31" t="s">
        <v>35</v>
      </c>
      <c r="J36" s="31" t="s">
        <v>37</v>
      </c>
      <c r="L36" s="28"/>
    </row>
    <row r="37" spans="2:12" s="1" customFormat="1" ht="14.45" hidden="1" customHeight="1">
      <c r="B37" s="28"/>
      <c r="D37" s="54" t="s">
        <v>38</v>
      </c>
      <c r="E37" s="33" t="s">
        <v>39</v>
      </c>
      <c r="F37" s="95">
        <f>ROUND((SUM(BE126:BE129)),  2)</f>
        <v>0</v>
      </c>
      <c r="G37" s="96"/>
      <c r="H37" s="96"/>
      <c r="I37" s="97">
        <v>0.2</v>
      </c>
      <c r="J37" s="95">
        <f>ROUND(((SUM(BE126:BE129))*I37),  2)</f>
        <v>0</v>
      </c>
      <c r="L37" s="28"/>
    </row>
    <row r="38" spans="2:12" s="1" customFormat="1" ht="14.45" hidden="1" customHeight="1">
      <c r="B38" s="28"/>
      <c r="E38" s="33" t="s">
        <v>40</v>
      </c>
      <c r="F38" s="95">
        <f>ROUND((SUM(BF126:BF129)),  2)</f>
        <v>0</v>
      </c>
      <c r="G38" s="96"/>
      <c r="H38" s="96"/>
      <c r="I38" s="97">
        <v>0.2</v>
      </c>
      <c r="J38" s="95">
        <f>ROUND(((SUM(BF126:BF129))*I38),  2)</f>
        <v>0</v>
      </c>
      <c r="L38" s="28"/>
    </row>
    <row r="39" spans="2:12" s="1" customFormat="1" ht="14.45" hidden="1" customHeight="1">
      <c r="B39" s="28"/>
      <c r="E39" s="23" t="s">
        <v>41</v>
      </c>
      <c r="F39" s="84">
        <f>ROUND((SUM(BG126:BG129)),  2)</f>
        <v>0</v>
      </c>
      <c r="I39" s="98">
        <v>0.2</v>
      </c>
      <c r="J39" s="84">
        <f>0</f>
        <v>0</v>
      </c>
      <c r="L39" s="28"/>
    </row>
    <row r="40" spans="2:12" s="1" customFormat="1" ht="14.45" hidden="1" customHeight="1">
      <c r="B40" s="28"/>
      <c r="E40" s="23" t="s">
        <v>42</v>
      </c>
      <c r="F40" s="84">
        <f>ROUND((SUM(BH126:BH129)),  2)</f>
        <v>0</v>
      </c>
      <c r="I40" s="98">
        <v>0.2</v>
      </c>
      <c r="J40" s="84">
        <f>0</f>
        <v>0</v>
      </c>
      <c r="L40" s="28"/>
    </row>
    <row r="41" spans="2:12" s="1" customFormat="1" ht="14.45" hidden="1" customHeight="1">
      <c r="B41" s="28"/>
      <c r="E41" s="33" t="s">
        <v>43</v>
      </c>
      <c r="F41" s="95">
        <f>ROUND((SUM(BI126:BI129)),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5" hidden="1" customHeight="1">
      <c r="B42" s="28"/>
      <c r="L42" s="28"/>
    </row>
    <row r="43" spans="2:12" s="1" customFormat="1" ht="25.35" hidden="1" customHeight="1">
      <c r="B43" s="28"/>
      <c r="C43" s="99"/>
      <c r="D43" s="100" t="s">
        <v>44</v>
      </c>
      <c r="E43" s="56"/>
      <c r="F43" s="56"/>
      <c r="G43" s="101" t="s">
        <v>45</v>
      </c>
      <c r="H43" s="102" t="s">
        <v>46</v>
      </c>
      <c r="I43" s="56"/>
      <c r="J43" s="103">
        <f>SUM(J34:J41)</f>
        <v>0</v>
      </c>
      <c r="K43" s="104"/>
      <c r="L43" s="28"/>
    </row>
    <row r="44" spans="2:12" s="1" customFormat="1" ht="14.45" hidden="1" customHeight="1">
      <c r="B44" s="28"/>
      <c r="L44" s="28"/>
    </row>
    <row r="45" spans="2:12" ht="14.45" hidden="1" customHeight="1">
      <c r="B45" s="16"/>
      <c r="L45" s="16"/>
    </row>
    <row r="46" spans="2:12" ht="14.45" hidden="1" customHeight="1">
      <c r="B46" s="16"/>
      <c r="L46" s="16"/>
    </row>
    <row r="47" spans="2:12" ht="14.45" hidden="1" customHeight="1">
      <c r="B47" s="16"/>
      <c r="L47" s="16"/>
    </row>
    <row r="48" spans="2:12" ht="14.45" hidden="1" customHeight="1">
      <c r="B48" s="16"/>
      <c r="L48" s="16"/>
    </row>
    <row r="49" spans="2:12" ht="14.45" hidden="1" customHeight="1">
      <c r="B49" s="16"/>
      <c r="L49" s="16"/>
    </row>
    <row r="50" spans="2:12" s="1" customFormat="1" ht="14.45" hidden="1" customHeight="1">
      <c r="B50" s="28"/>
      <c r="D50" s="40" t="s">
        <v>47</v>
      </c>
      <c r="E50" s="41"/>
      <c r="F50" s="41"/>
      <c r="G50" s="40" t="s">
        <v>48</v>
      </c>
      <c r="H50" s="41"/>
      <c r="I50" s="41"/>
      <c r="J50" s="41"/>
      <c r="K50" s="41"/>
      <c r="L50" s="28"/>
    </row>
    <row r="51" spans="2:12" hidden="1">
      <c r="B51" s="16"/>
      <c r="L51" s="16"/>
    </row>
    <row r="52" spans="2:12" hidden="1">
      <c r="B52" s="16"/>
      <c r="L52" s="16"/>
    </row>
    <row r="53" spans="2:12" hidden="1">
      <c r="B53" s="16"/>
      <c r="L53" s="16"/>
    </row>
    <row r="54" spans="2:12" hidden="1">
      <c r="B54" s="16"/>
      <c r="L54" s="16"/>
    </row>
    <row r="55" spans="2:12" hidden="1">
      <c r="B55" s="16"/>
      <c r="L55" s="16"/>
    </row>
    <row r="56" spans="2:12" hidden="1">
      <c r="B56" s="16"/>
      <c r="L56" s="16"/>
    </row>
    <row r="57" spans="2:12" hidden="1">
      <c r="B57" s="16"/>
      <c r="L57" s="16"/>
    </row>
    <row r="58" spans="2:12" hidden="1">
      <c r="B58" s="16"/>
      <c r="L58" s="16"/>
    </row>
    <row r="59" spans="2:12" hidden="1">
      <c r="B59" s="16"/>
      <c r="L59" s="16"/>
    </row>
    <row r="60" spans="2:12" hidden="1">
      <c r="B60" s="16"/>
      <c r="L60" s="16"/>
    </row>
    <row r="61" spans="2:12" s="1" customFormat="1" ht="12.75" hidden="1">
      <c r="B61" s="28"/>
      <c r="D61" s="42" t="s">
        <v>49</v>
      </c>
      <c r="E61" s="30"/>
      <c r="F61" s="105" t="s">
        <v>50</v>
      </c>
      <c r="G61" s="42" t="s">
        <v>49</v>
      </c>
      <c r="H61" s="30"/>
      <c r="I61" s="30"/>
      <c r="J61" s="106" t="s">
        <v>50</v>
      </c>
      <c r="K61" s="30"/>
      <c r="L61" s="28"/>
    </row>
    <row r="62" spans="2:12" hidden="1">
      <c r="B62" s="16"/>
      <c r="L62" s="16"/>
    </row>
    <row r="63" spans="2:12" hidden="1">
      <c r="B63" s="16"/>
      <c r="L63" s="16"/>
    </row>
    <row r="64" spans="2:12" hidden="1">
      <c r="B64" s="16"/>
      <c r="L64" s="16"/>
    </row>
    <row r="65" spans="2:12" s="1" customFormat="1" ht="12.75" hidden="1">
      <c r="B65" s="28"/>
      <c r="D65" s="40" t="s">
        <v>51</v>
      </c>
      <c r="E65" s="41"/>
      <c r="F65" s="41"/>
      <c r="G65" s="40" t="s">
        <v>52</v>
      </c>
      <c r="H65" s="41"/>
      <c r="I65" s="41"/>
      <c r="J65" s="41"/>
      <c r="K65" s="41"/>
      <c r="L65" s="28"/>
    </row>
    <row r="66" spans="2:12" hidden="1">
      <c r="B66" s="16"/>
      <c r="L66" s="16"/>
    </row>
    <row r="67" spans="2:12" hidden="1">
      <c r="B67" s="16"/>
      <c r="L67" s="16"/>
    </row>
    <row r="68" spans="2:12" hidden="1">
      <c r="B68" s="16"/>
      <c r="L68" s="16"/>
    </row>
    <row r="69" spans="2:12" hidden="1">
      <c r="B69" s="16"/>
      <c r="L69" s="16"/>
    </row>
    <row r="70" spans="2:12" hidden="1">
      <c r="B70" s="16"/>
      <c r="L70" s="16"/>
    </row>
    <row r="71" spans="2:12" hidden="1">
      <c r="B71" s="16"/>
      <c r="L71" s="16"/>
    </row>
    <row r="72" spans="2:12" hidden="1">
      <c r="B72" s="16"/>
      <c r="L72" s="16"/>
    </row>
    <row r="73" spans="2:12" hidden="1">
      <c r="B73" s="16"/>
      <c r="L73" s="16"/>
    </row>
    <row r="74" spans="2:12" hidden="1">
      <c r="B74" s="16"/>
      <c r="L74" s="16"/>
    </row>
    <row r="75" spans="2:12" hidden="1">
      <c r="B75" s="16"/>
      <c r="L75" s="16"/>
    </row>
    <row r="76" spans="2:12" s="1" customFormat="1" ht="12.75" hidden="1">
      <c r="B76" s="28"/>
      <c r="D76" s="42" t="s">
        <v>49</v>
      </c>
      <c r="E76" s="30"/>
      <c r="F76" s="105" t="s">
        <v>50</v>
      </c>
      <c r="G76" s="42" t="s">
        <v>49</v>
      </c>
      <c r="H76" s="30"/>
      <c r="I76" s="30"/>
      <c r="J76" s="106" t="s">
        <v>50</v>
      </c>
      <c r="K76" s="30"/>
      <c r="L76" s="28"/>
    </row>
    <row r="77" spans="2:12" s="1" customFormat="1" ht="14.45" hidden="1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78" spans="2:12" hidden="1"/>
    <row r="79" spans="2:12" hidden="1"/>
    <row r="80" spans="2:12" hidden="1"/>
    <row r="81" spans="2:12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5" hidden="1" customHeight="1">
      <c r="B82" s="28"/>
      <c r="C82" s="17" t="s">
        <v>283</v>
      </c>
      <c r="L82" s="28"/>
    </row>
    <row r="83" spans="2:12" s="1" customFormat="1" ht="6.95" hidden="1" customHeight="1">
      <c r="B83" s="28"/>
      <c r="L83" s="28"/>
    </row>
    <row r="84" spans="2:12" s="1" customFormat="1" ht="12" hidden="1" customHeight="1">
      <c r="B84" s="28"/>
      <c r="C84" s="23" t="s">
        <v>15</v>
      </c>
      <c r="L84" s="28"/>
    </row>
    <row r="85" spans="2:12" s="1" customFormat="1" ht="16.5" hidden="1" customHeight="1">
      <c r="B85" s="28"/>
      <c r="E85" s="301" t="str">
        <f>E7</f>
        <v>Rozšírenie kapacít MŠ Oštepová 1, Košice</v>
      </c>
      <c r="F85" s="302"/>
      <c r="G85" s="302"/>
      <c r="H85" s="302"/>
      <c r="L85" s="28"/>
    </row>
    <row r="86" spans="2:12" ht="12" hidden="1" customHeight="1">
      <c r="B86" s="16"/>
      <c r="C86" s="23" t="s">
        <v>277</v>
      </c>
      <c r="L86" s="16"/>
    </row>
    <row r="87" spans="2:12" ht="16.5" hidden="1" customHeight="1">
      <c r="B87" s="16"/>
      <c r="E87" s="301" t="s">
        <v>278</v>
      </c>
      <c r="F87" s="265"/>
      <c r="G87" s="265"/>
      <c r="H87" s="265"/>
      <c r="L87" s="16"/>
    </row>
    <row r="88" spans="2:12" ht="12" hidden="1" customHeight="1">
      <c r="B88" s="16"/>
      <c r="C88" s="23" t="s">
        <v>279</v>
      </c>
      <c r="L88" s="16"/>
    </row>
    <row r="89" spans="2:12" s="1" customFormat="1" ht="16.5" hidden="1" customHeight="1">
      <c r="B89" s="28"/>
      <c r="E89" s="271" t="s">
        <v>280</v>
      </c>
      <c r="F89" s="303"/>
      <c r="G89" s="303"/>
      <c r="H89" s="303"/>
      <c r="L89" s="28"/>
    </row>
    <row r="90" spans="2:12" s="1" customFormat="1" ht="12" hidden="1" customHeight="1">
      <c r="B90" s="28"/>
      <c r="C90" s="23" t="s">
        <v>1460</v>
      </c>
      <c r="L90" s="28"/>
    </row>
    <row r="91" spans="2:12" s="1" customFormat="1" ht="16.5" hidden="1" customHeight="1">
      <c r="B91" s="28"/>
      <c r="E91" s="289" t="str">
        <f>E13</f>
        <v>SO.101_ELI - Elektroinštalácia a bleskozvod</v>
      </c>
      <c r="F91" s="303"/>
      <c r="G91" s="303"/>
      <c r="H91" s="303"/>
      <c r="L91" s="28"/>
    </row>
    <row r="92" spans="2:12" s="1" customFormat="1" ht="6.95" hidden="1" customHeight="1">
      <c r="B92" s="28"/>
      <c r="L92" s="28"/>
    </row>
    <row r="93" spans="2:12" s="1" customFormat="1" ht="12" hidden="1" customHeight="1">
      <c r="B93" s="28"/>
      <c r="C93" s="23" t="s">
        <v>19</v>
      </c>
      <c r="F93" s="21" t="str">
        <f>F16</f>
        <v>Oštepová 1, Košice</v>
      </c>
      <c r="I93" s="23" t="s">
        <v>21</v>
      </c>
      <c r="J93" s="51" t="str">
        <f>IF(J16="","",J16)</f>
        <v>15. 6. 2022</v>
      </c>
      <c r="L93" s="28"/>
    </row>
    <row r="94" spans="2:12" s="1" customFormat="1" ht="6.95" hidden="1" customHeight="1">
      <c r="B94" s="28"/>
      <c r="L94" s="28"/>
    </row>
    <row r="95" spans="2:12" s="1" customFormat="1" ht="15.2" hidden="1" customHeight="1">
      <c r="B95" s="28"/>
      <c r="C95" s="23" t="s">
        <v>23</v>
      </c>
      <c r="F95" s="21" t="str">
        <f>E19</f>
        <v>Mesto Košice</v>
      </c>
      <c r="I95" s="23" t="s">
        <v>29</v>
      </c>
      <c r="J95" s="26" t="str">
        <f>E25</f>
        <v xml:space="preserve"> </v>
      </c>
      <c r="L95" s="28"/>
    </row>
    <row r="96" spans="2:12" s="1" customFormat="1" ht="15.2" hidden="1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 xml:space="preserve"> </v>
      </c>
      <c r="L96" s="28"/>
    </row>
    <row r="97" spans="2:47" s="1" customFormat="1" ht="10.35" hidden="1" customHeight="1">
      <c r="B97" s="28"/>
      <c r="L97" s="28"/>
    </row>
    <row r="98" spans="2:47" s="1" customFormat="1" ht="29.25" hidden="1" customHeight="1">
      <c r="B98" s="28"/>
      <c r="C98" s="107" t="s">
        <v>284</v>
      </c>
      <c r="D98" s="99"/>
      <c r="E98" s="99"/>
      <c r="F98" s="99"/>
      <c r="G98" s="99"/>
      <c r="H98" s="99"/>
      <c r="I98" s="99"/>
      <c r="J98" s="108" t="s">
        <v>285</v>
      </c>
      <c r="K98" s="99"/>
      <c r="L98" s="28"/>
    </row>
    <row r="99" spans="2:47" s="1" customFormat="1" ht="10.35" hidden="1" customHeight="1">
      <c r="B99" s="28"/>
      <c r="L99" s="28"/>
    </row>
    <row r="100" spans="2:47" s="1" customFormat="1" ht="22.9" hidden="1" customHeight="1">
      <c r="B100" s="28"/>
      <c r="C100" s="109" t="s">
        <v>286</v>
      </c>
      <c r="J100" s="65">
        <f>J126</f>
        <v>0</v>
      </c>
      <c r="L100" s="28"/>
      <c r="AU100" s="13" t="s">
        <v>287</v>
      </c>
    </row>
    <row r="101" spans="2:47" s="8" customFormat="1" ht="24.95" hidden="1" customHeight="1">
      <c r="B101" s="110"/>
      <c r="D101" s="111" t="s">
        <v>1462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899999999999999" hidden="1" customHeight="1">
      <c r="B102" s="114"/>
      <c r="D102" s="115" t="s">
        <v>1463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hidden="1" customHeight="1">
      <c r="B103" s="28"/>
      <c r="L103" s="28"/>
    </row>
    <row r="104" spans="2:47" s="1" customFormat="1" ht="6.95" hidden="1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5" spans="2:47" hidden="1"/>
    <row r="106" spans="2:47" hidden="1"/>
    <row r="107" spans="2:47" hidden="1"/>
    <row r="108" spans="2:47" s="1" customFormat="1" ht="6.95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5" customHeight="1">
      <c r="B109" s="28"/>
      <c r="C109" s="17" t="s">
        <v>300</v>
      </c>
      <c r="L109" s="28"/>
    </row>
    <row r="110" spans="2:47" s="1" customFormat="1" ht="6.95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301" t="str">
        <f>E7</f>
        <v>Rozšírenie kapacít MŠ Oštepová 1, Košice</v>
      </c>
      <c r="F112" s="302"/>
      <c r="G112" s="302"/>
      <c r="H112" s="302"/>
      <c r="L112" s="28"/>
    </row>
    <row r="113" spans="2:63" ht="12" customHeight="1">
      <c r="B113" s="16"/>
      <c r="C113" s="23" t="s">
        <v>277</v>
      </c>
      <c r="L113" s="16"/>
    </row>
    <row r="114" spans="2:63" ht="16.5" customHeight="1">
      <c r="B114" s="16"/>
      <c r="E114" s="301" t="s">
        <v>278</v>
      </c>
      <c r="F114" s="265"/>
      <c r="G114" s="265"/>
      <c r="H114" s="265"/>
      <c r="L114" s="16"/>
    </row>
    <row r="115" spans="2:63" ht="12" customHeight="1">
      <c r="B115" s="16"/>
      <c r="C115" s="23" t="s">
        <v>279</v>
      </c>
      <c r="L115" s="16"/>
    </row>
    <row r="116" spans="2:63" s="1" customFormat="1" ht="16.5" customHeight="1">
      <c r="B116" s="28"/>
      <c r="E116" s="271" t="s">
        <v>280</v>
      </c>
      <c r="F116" s="303"/>
      <c r="G116" s="303"/>
      <c r="H116" s="303"/>
      <c r="L116" s="28"/>
    </row>
    <row r="117" spans="2:63" s="1" customFormat="1" ht="12" customHeight="1">
      <c r="B117" s="28"/>
      <c r="C117" s="23" t="s">
        <v>1460</v>
      </c>
      <c r="L117" s="28"/>
    </row>
    <row r="118" spans="2:63" s="1" customFormat="1" ht="16.5" customHeight="1">
      <c r="B118" s="28"/>
      <c r="E118" s="289" t="str">
        <f>E13</f>
        <v>SO.101_ELI - Elektroinštalácia a bleskozvod</v>
      </c>
      <c r="F118" s="303"/>
      <c r="G118" s="303"/>
      <c r="H118" s="303"/>
      <c r="L118" s="28"/>
    </row>
    <row r="119" spans="2:63" s="1" customFormat="1" ht="6.95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Oštepová 1, Košice</v>
      </c>
      <c r="I120" s="23" t="s">
        <v>21</v>
      </c>
      <c r="J120" s="51" t="str">
        <f>IF(J16="","",J16)</f>
        <v>15. 6. 2022</v>
      </c>
      <c r="L120" s="28"/>
    </row>
    <row r="121" spans="2:63" s="1" customFormat="1" ht="6.95" customHeight="1">
      <c r="B121" s="28"/>
      <c r="L121" s="28"/>
    </row>
    <row r="122" spans="2:63" s="1" customFormat="1" ht="15.2" customHeight="1">
      <c r="B122" s="28"/>
      <c r="C122" s="23" t="s">
        <v>23</v>
      </c>
      <c r="F122" s="21" t="str">
        <f>E19</f>
        <v>Mesto Košice</v>
      </c>
      <c r="I122" s="23" t="s">
        <v>29</v>
      </c>
      <c r="J122" s="26" t="str">
        <f>E25</f>
        <v xml:space="preserve"> </v>
      </c>
      <c r="L122" s="28"/>
    </row>
    <row r="123" spans="2:63" s="1" customFormat="1" ht="15.2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 xml:space="preserve"> 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301</v>
      </c>
      <c r="D125" s="120" t="s">
        <v>59</v>
      </c>
      <c r="E125" s="120" t="s">
        <v>55</v>
      </c>
      <c r="F125" s="120" t="s">
        <v>56</v>
      </c>
      <c r="G125" s="120" t="s">
        <v>302</v>
      </c>
      <c r="H125" s="120" t="s">
        <v>303</v>
      </c>
      <c r="I125" s="120" t="s">
        <v>304</v>
      </c>
      <c r="J125" s="121" t="s">
        <v>285</v>
      </c>
      <c r="K125" s="122" t="s">
        <v>305</v>
      </c>
      <c r="L125" s="118"/>
      <c r="M125" s="58" t="s">
        <v>1</v>
      </c>
      <c r="N125" s="59" t="s">
        <v>38</v>
      </c>
      <c r="O125" s="59" t="s">
        <v>306</v>
      </c>
      <c r="P125" s="59" t="s">
        <v>307</v>
      </c>
      <c r="Q125" s="59" t="s">
        <v>308</v>
      </c>
      <c r="R125" s="59" t="s">
        <v>309</v>
      </c>
      <c r="S125" s="59" t="s">
        <v>310</v>
      </c>
      <c r="T125" s="60" t="s">
        <v>311</v>
      </c>
    </row>
    <row r="126" spans="2:63" s="1" customFormat="1" ht="22.9" customHeight="1">
      <c r="B126" s="28"/>
      <c r="C126" s="63" t="s">
        <v>286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287</v>
      </c>
      <c r="BK126" s="126">
        <f>BK127</f>
        <v>0</v>
      </c>
    </row>
    <row r="127" spans="2:63" s="11" customFormat="1" ht="25.9" customHeight="1">
      <c r="B127" s="127"/>
      <c r="D127" s="128" t="s">
        <v>73</v>
      </c>
      <c r="E127" s="129" t="s">
        <v>644</v>
      </c>
      <c r="F127" s="129" t="s">
        <v>1464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90</v>
      </c>
      <c r="AT127" s="135" t="s">
        <v>73</v>
      </c>
      <c r="AU127" s="135" t="s">
        <v>74</v>
      </c>
      <c r="AY127" s="128" t="s">
        <v>314</v>
      </c>
      <c r="BK127" s="136">
        <f>BK128</f>
        <v>0</v>
      </c>
    </row>
    <row r="128" spans="2:63" s="11" customFormat="1" ht="22.9" customHeight="1">
      <c r="B128" s="127"/>
      <c r="D128" s="128" t="s">
        <v>73</v>
      </c>
      <c r="E128" s="137" t="s">
        <v>1465</v>
      </c>
      <c r="F128" s="137" t="s">
        <v>1466</v>
      </c>
      <c r="I128" s="130"/>
      <c r="J128" s="138">
        <f>BK128</f>
        <v>0</v>
      </c>
      <c r="L128" s="127"/>
      <c r="M128" s="132"/>
      <c r="P128" s="133">
        <f>P129</f>
        <v>0</v>
      </c>
      <c r="R128" s="133">
        <f>R129</f>
        <v>0</v>
      </c>
      <c r="T128" s="134">
        <f>T129</f>
        <v>0</v>
      </c>
      <c r="AR128" s="128" t="s">
        <v>90</v>
      </c>
      <c r="AT128" s="135" t="s">
        <v>73</v>
      </c>
      <c r="AU128" s="135" t="s">
        <v>81</v>
      </c>
      <c r="AY128" s="128" t="s">
        <v>314</v>
      </c>
      <c r="BK128" s="136">
        <f>BK129</f>
        <v>0</v>
      </c>
    </row>
    <row r="129" spans="2:65" s="1" customFormat="1" ht="24.2" customHeight="1">
      <c r="B129" s="28"/>
      <c r="C129" s="139" t="s">
        <v>81</v>
      </c>
      <c r="D129" s="139" t="s">
        <v>316</v>
      </c>
      <c r="E129" s="140" t="s">
        <v>1467</v>
      </c>
      <c r="F129" s="141" t="s">
        <v>1468</v>
      </c>
      <c r="G129" s="142" t="s">
        <v>1370</v>
      </c>
      <c r="H129" s="143">
        <v>1</v>
      </c>
      <c r="I129" s="144"/>
      <c r="J129" s="145">
        <f>ROUND(I129*H129,2)</f>
        <v>0</v>
      </c>
      <c r="K129" s="146"/>
      <c r="L129" s="28"/>
      <c r="M129" s="153" t="s">
        <v>1</v>
      </c>
      <c r="N129" s="154" t="s">
        <v>40</v>
      </c>
      <c r="O129" s="155"/>
      <c r="P129" s="156">
        <f>O129*H129</f>
        <v>0</v>
      </c>
      <c r="Q129" s="156">
        <v>0</v>
      </c>
      <c r="R129" s="156">
        <f>Q129*H129</f>
        <v>0</v>
      </c>
      <c r="S129" s="156">
        <v>0</v>
      </c>
      <c r="T129" s="157">
        <f>S129*H129</f>
        <v>0</v>
      </c>
      <c r="AR129" s="151" t="s">
        <v>1198</v>
      </c>
      <c r="AT129" s="151" t="s">
        <v>316</v>
      </c>
      <c r="AU129" s="151" t="s">
        <v>86</v>
      </c>
      <c r="AY129" s="13" t="s">
        <v>314</v>
      </c>
      <c r="BE129" s="152">
        <f>IF(N129="základná",J129,0)</f>
        <v>0</v>
      </c>
      <c r="BF129" s="152">
        <f>IF(N129="znížená",J129,0)</f>
        <v>0</v>
      </c>
      <c r="BG129" s="152">
        <f>IF(N129="zákl. prenesená",J129,0)</f>
        <v>0</v>
      </c>
      <c r="BH129" s="152">
        <f>IF(N129="zníž. prenesená",J129,0)</f>
        <v>0</v>
      </c>
      <c r="BI129" s="152">
        <f>IF(N129="nulová",J129,0)</f>
        <v>0</v>
      </c>
      <c r="BJ129" s="13" t="s">
        <v>86</v>
      </c>
      <c r="BK129" s="152">
        <f>ROUND(I129*H129,2)</f>
        <v>0</v>
      </c>
      <c r="BL129" s="13" t="s">
        <v>1198</v>
      </c>
      <c r="BM129" s="151" t="s">
        <v>1469</v>
      </c>
    </row>
    <row r="130" spans="2:65" s="1" customFormat="1" ht="6.95" customHeight="1">
      <c r="B130" s="43"/>
      <c r="C130" s="44"/>
      <c r="D130" s="44"/>
      <c r="E130" s="44"/>
      <c r="F130" s="44"/>
      <c r="G130" s="44"/>
      <c r="H130" s="44"/>
      <c r="I130" s="44"/>
      <c r="J130" s="44"/>
      <c r="K130" s="44"/>
      <c r="L130" s="28"/>
    </row>
  </sheetData>
  <sheetProtection algorithmName="SHA-512" hashValue="tNS68CsgQQiCMGeTz8h6avzWqvgVF9LmG6yBWiAisDUJeFOTuoVuCXE2YoFG/l4DZ07B58gEzD99QIC4zdKIdg==" saltValue="cUudTfSwq8aZrHw1+f+bHLyEWwtXZI5RsHvzp8tO3u5GHdHBIQF3sScJP5+A+64DB8gXduoBQXHN0/u37gKLjQ==" spinCount="100000" sheet="1" objects="1" scenarios="1" formatColumns="0" formatRows="0" autoFilter="0"/>
  <autoFilter ref="C125:K129" xr:uid="{00000000-0009-0000-0000-000007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51B22-7E76-4C8D-B965-FB9616E0385C}">
  <sheetPr>
    <pageSetUpPr autoPageBreaks="0"/>
  </sheetPr>
  <dimension ref="B2:J57"/>
  <sheetViews>
    <sheetView topLeftCell="A37" zoomScale="130" zoomScaleNormal="130" zoomScaleSheetLayoutView="100" workbookViewId="0">
      <selection activeCell="I57" sqref="I57"/>
    </sheetView>
  </sheetViews>
  <sheetFormatPr defaultRowHeight="12.75"/>
  <cols>
    <col min="1" max="1" width="9.33203125" style="172"/>
    <col min="2" max="2" width="57" style="176" customWidth="1"/>
    <col min="3" max="3" width="7.83203125" style="173" customWidth="1"/>
    <col min="4" max="4" width="10.1640625" style="175" customWidth="1"/>
    <col min="5" max="5" width="14" style="174" customWidth="1"/>
    <col min="6" max="6" width="17.33203125" style="173" customWidth="1"/>
    <col min="7" max="7" width="12.33203125" style="173" customWidth="1"/>
    <col min="8" max="8" width="18.6640625" style="173" customWidth="1"/>
    <col min="9" max="9" width="20" style="173" customWidth="1"/>
    <col min="10" max="10" width="11.83203125" style="172" bestFit="1" customWidth="1"/>
    <col min="11" max="257" width="9.33203125" style="172"/>
    <col min="258" max="258" width="57" style="172" customWidth="1"/>
    <col min="259" max="259" width="7.83203125" style="172" customWidth="1"/>
    <col min="260" max="260" width="10.1640625" style="172" customWidth="1"/>
    <col min="261" max="261" width="14" style="172" customWidth="1"/>
    <col min="262" max="262" width="17.33203125" style="172" customWidth="1"/>
    <col min="263" max="263" width="12.33203125" style="172" customWidth="1"/>
    <col min="264" max="264" width="18.6640625" style="172" customWidth="1"/>
    <col min="265" max="265" width="20" style="172" customWidth="1"/>
    <col min="266" max="266" width="11.83203125" style="172" bestFit="1" customWidth="1"/>
    <col min="267" max="513" width="9.33203125" style="172"/>
    <col min="514" max="514" width="57" style="172" customWidth="1"/>
    <col min="515" max="515" width="7.83203125" style="172" customWidth="1"/>
    <col min="516" max="516" width="10.1640625" style="172" customWidth="1"/>
    <col min="517" max="517" width="14" style="172" customWidth="1"/>
    <col min="518" max="518" width="17.33203125" style="172" customWidth="1"/>
    <col min="519" max="519" width="12.33203125" style="172" customWidth="1"/>
    <col min="520" max="520" width="18.6640625" style="172" customWidth="1"/>
    <col min="521" max="521" width="20" style="172" customWidth="1"/>
    <col min="522" max="522" width="11.83203125" style="172" bestFit="1" customWidth="1"/>
    <col min="523" max="769" width="9.33203125" style="172"/>
    <col min="770" max="770" width="57" style="172" customWidth="1"/>
    <col min="771" max="771" width="7.83203125" style="172" customWidth="1"/>
    <col min="772" max="772" width="10.1640625" style="172" customWidth="1"/>
    <col min="773" max="773" width="14" style="172" customWidth="1"/>
    <col min="774" max="774" width="17.33203125" style="172" customWidth="1"/>
    <col min="775" max="775" width="12.33203125" style="172" customWidth="1"/>
    <col min="776" max="776" width="18.6640625" style="172" customWidth="1"/>
    <col min="777" max="777" width="20" style="172" customWidth="1"/>
    <col min="778" max="778" width="11.83203125" style="172" bestFit="1" customWidth="1"/>
    <col min="779" max="1025" width="9.33203125" style="172"/>
    <col min="1026" max="1026" width="57" style="172" customWidth="1"/>
    <col min="1027" max="1027" width="7.83203125" style="172" customWidth="1"/>
    <col min="1028" max="1028" width="10.1640625" style="172" customWidth="1"/>
    <col min="1029" max="1029" width="14" style="172" customWidth="1"/>
    <col min="1030" max="1030" width="17.33203125" style="172" customWidth="1"/>
    <col min="1031" max="1031" width="12.33203125" style="172" customWidth="1"/>
    <col min="1032" max="1032" width="18.6640625" style="172" customWidth="1"/>
    <col min="1033" max="1033" width="20" style="172" customWidth="1"/>
    <col min="1034" max="1034" width="11.83203125" style="172" bestFit="1" customWidth="1"/>
    <col min="1035" max="1281" width="9.33203125" style="172"/>
    <col min="1282" max="1282" width="57" style="172" customWidth="1"/>
    <col min="1283" max="1283" width="7.83203125" style="172" customWidth="1"/>
    <col min="1284" max="1284" width="10.1640625" style="172" customWidth="1"/>
    <col min="1285" max="1285" width="14" style="172" customWidth="1"/>
    <col min="1286" max="1286" width="17.33203125" style="172" customWidth="1"/>
    <col min="1287" max="1287" width="12.33203125" style="172" customWidth="1"/>
    <col min="1288" max="1288" width="18.6640625" style="172" customWidth="1"/>
    <col min="1289" max="1289" width="20" style="172" customWidth="1"/>
    <col min="1290" max="1290" width="11.83203125" style="172" bestFit="1" customWidth="1"/>
    <col min="1291" max="1537" width="9.33203125" style="172"/>
    <col min="1538" max="1538" width="57" style="172" customWidth="1"/>
    <col min="1539" max="1539" width="7.83203125" style="172" customWidth="1"/>
    <col min="1540" max="1540" width="10.1640625" style="172" customWidth="1"/>
    <col min="1541" max="1541" width="14" style="172" customWidth="1"/>
    <col min="1542" max="1542" width="17.33203125" style="172" customWidth="1"/>
    <col min="1543" max="1543" width="12.33203125" style="172" customWidth="1"/>
    <col min="1544" max="1544" width="18.6640625" style="172" customWidth="1"/>
    <col min="1545" max="1545" width="20" style="172" customWidth="1"/>
    <col min="1546" max="1546" width="11.83203125" style="172" bestFit="1" customWidth="1"/>
    <col min="1547" max="1793" width="9.33203125" style="172"/>
    <col min="1794" max="1794" width="57" style="172" customWidth="1"/>
    <col min="1795" max="1795" width="7.83203125" style="172" customWidth="1"/>
    <col min="1796" max="1796" width="10.1640625" style="172" customWidth="1"/>
    <col min="1797" max="1797" width="14" style="172" customWidth="1"/>
    <col min="1798" max="1798" width="17.33203125" style="172" customWidth="1"/>
    <col min="1799" max="1799" width="12.33203125" style="172" customWidth="1"/>
    <col min="1800" max="1800" width="18.6640625" style="172" customWidth="1"/>
    <col min="1801" max="1801" width="20" style="172" customWidth="1"/>
    <col min="1802" max="1802" width="11.83203125" style="172" bestFit="1" customWidth="1"/>
    <col min="1803" max="2049" width="9.33203125" style="172"/>
    <col min="2050" max="2050" width="57" style="172" customWidth="1"/>
    <col min="2051" max="2051" width="7.83203125" style="172" customWidth="1"/>
    <col min="2052" max="2052" width="10.1640625" style="172" customWidth="1"/>
    <col min="2053" max="2053" width="14" style="172" customWidth="1"/>
    <col min="2054" max="2054" width="17.33203125" style="172" customWidth="1"/>
    <col min="2055" max="2055" width="12.33203125" style="172" customWidth="1"/>
    <col min="2056" max="2056" width="18.6640625" style="172" customWidth="1"/>
    <col min="2057" max="2057" width="20" style="172" customWidth="1"/>
    <col min="2058" max="2058" width="11.83203125" style="172" bestFit="1" customWidth="1"/>
    <col min="2059" max="2305" width="9.33203125" style="172"/>
    <col min="2306" max="2306" width="57" style="172" customWidth="1"/>
    <col min="2307" max="2307" width="7.83203125" style="172" customWidth="1"/>
    <col min="2308" max="2308" width="10.1640625" style="172" customWidth="1"/>
    <col min="2309" max="2309" width="14" style="172" customWidth="1"/>
    <col min="2310" max="2310" width="17.33203125" style="172" customWidth="1"/>
    <col min="2311" max="2311" width="12.33203125" style="172" customWidth="1"/>
    <col min="2312" max="2312" width="18.6640625" style="172" customWidth="1"/>
    <col min="2313" max="2313" width="20" style="172" customWidth="1"/>
    <col min="2314" max="2314" width="11.83203125" style="172" bestFit="1" customWidth="1"/>
    <col min="2315" max="2561" width="9.33203125" style="172"/>
    <col min="2562" max="2562" width="57" style="172" customWidth="1"/>
    <col min="2563" max="2563" width="7.83203125" style="172" customWidth="1"/>
    <col min="2564" max="2564" width="10.1640625" style="172" customWidth="1"/>
    <col min="2565" max="2565" width="14" style="172" customWidth="1"/>
    <col min="2566" max="2566" width="17.33203125" style="172" customWidth="1"/>
    <col min="2567" max="2567" width="12.33203125" style="172" customWidth="1"/>
    <col min="2568" max="2568" width="18.6640625" style="172" customWidth="1"/>
    <col min="2569" max="2569" width="20" style="172" customWidth="1"/>
    <col min="2570" max="2570" width="11.83203125" style="172" bestFit="1" customWidth="1"/>
    <col min="2571" max="2817" width="9.33203125" style="172"/>
    <col min="2818" max="2818" width="57" style="172" customWidth="1"/>
    <col min="2819" max="2819" width="7.83203125" style="172" customWidth="1"/>
    <col min="2820" max="2820" width="10.1640625" style="172" customWidth="1"/>
    <col min="2821" max="2821" width="14" style="172" customWidth="1"/>
    <col min="2822" max="2822" width="17.33203125" style="172" customWidth="1"/>
    <col min="2823" max="2823" width="12.33203125" style="172" customWidth="1"/>
    <col min="2824" max="2824" width="18.6640625" style="172" customWidth="1"/>
    <col min="2825" max="2825" width="20" style="172" customWidth="1"/>
    <col min="2826" max="2826" width="11.83203125" style="172" bestFit="1" customWidth="1"/>
    <col min="2827" max="3073" width="9.33203125" style="172"/>
    <col min="3074" max="3074" width="57" style="172" customWidth="1"/>
    <col min="3075" max="3075" width="7.83203125" style="172" customWidth="1"/>
    <col min="3076" max="3076" width="10.1640625" style="172" customWidth="1"/>
    <col min="3077" max="3077" width="14" style="172" customWidth="1"/>
    <col min="3078" max="3078" width="17.33203125" style="172" customWidth="1"/>
    <col min="3079" max="3079" width="12.33203125" style="172" customWidth="1"/>
    <col min="3080" max="3080" width="18.6640625" style="172" customWidth="1"/>
    <col min="3081" max="3081" width="20" style="172" customWidth="1"/>
    <col min="3082" max="3082" width="11.83203125" style="172" bestFit="1" customWidth="1"/>
    <col min="3083" max="3329" width="9.33203125" style="172"/>
    <col min="3330" max="3330" width="57" style="172" customWidth="1"/>
    <col min="3331" max="3331" width="7.83203125" style="172" customWidth="1"/>
    <col min="3332" max="3332" width="10.1640625" style="172" customWidth="1"/>
    <col min="3333" max="3333" width="14" style="172" customWidth="1"/>
    <col min="3334" max="3334" width="17.33203125" style="172" customWidth="1"/>
    <col min="3335" max="3335" width="12.33203125" style="172" customWidth="1"/>
    <col min="3336" max="3336" width="18.6640625" style="172" customWidth="1"/>
    <col min="3337" max="3337" width="20" style="172" customWidth="1"/>
    <col min="3338" max="3338" width="11.83203125" style="172" bestFit="1" customWidth="1"/>
    <col min="3339" max="3585" width="9.33203125" style="172"/>
    <col min="3586" max="3586" width="57" style="172" customWidth="1"/>
    <col min="3587" max="3587" width="7.83203125" style="172" customWidth="1"/>
    <col min="3588" max="3588" width="10.1640625" style="172" customWidth="1"/>
    <col min="3589" max="3589" width="14" style="172" customWidth="1"/>
    <col min="3590" max="3590" width="17.33203125" style="172" customWidth="1"/>
    <col min="3591" max="3591" width="12.33203125" style="172" customWidth="1"/>
    <col min="3592" max="3592" width="18.6640625" style="172" customWidth="1"/>
    <col min="3593" max="3593" width="20" style="172" customWidth="1"/>
    <col min="3594" max="3594" width="11.83203125" style="172" bestFit="1" customWidth="1"/>
    <col min="3595" max="3841" width="9.33203125" style="172"/>
    <col min="3842" max="3842" width="57" style="172" customWidth="1"/>
    <col min="3843" max="3843" width="7.83203125" style="172" customWidth="1"/>
    <col min="3844" max="3844" width="10.1640625" style="172" customWidth="1"/>
    <col min="3845" max="3845" width="14" style="172" customWidth="1"/>
    <col min="3846" max="3846" width="17.33203125" style="172" customWidth="1"/>
    <col min="3847" max="3847" width="12.33203125" style="172" customWidth="1"/>
    <col min="3848" max="3848" width="18.6640625" style="172" customWidth="1"/>
    <col min="3849" max="3849" width="20" style="172" customWidth="1"/>
    <col min="3850" max="3850" width="11.83203125" style="172" bestFit="1" customWidth="1"/>
    <col min="3851" max="4097" width="9.33203125" style="172"/>
    <col min="4098" max="4098" width="57" style="172" customWidth="1"/>
    <col min="4099" max="4099" width="7.83203125" style="172" customWidth="1"/>
    <col min="4100" max="4100" width="10.1640625" style="172" customWidth="1"/>
    <col min="4101" max="4101" width="14" style="172" customWidth="1"/>
    <col min="4102" max="4102" width="17.33203125" style="172" customWidth="1"/>
    <col min="4103" max="4103" width="12.33203125" style="172" customWidth="1"/>
    <col min="4104" max="4104" width="18.6640625" style="172" customWidth="1"/>
    <col min="4105" max="4105" width="20" style="172" customWidth="1"/>
    <col min="4106" max="4106" width="11.83203125" style="172" bestFit="1" customWidth="1"/>
    <col min="4107" max="4353" width="9.33203125" style="172"/>
    <col min="4354" max="4354" width="57" style="172" customWidth="1"/>
    <col min="4355" max="4355" width="7.83203125" style="172" customWidth="1"/>
    <col min="4356" max="4356" width="10.1640625" style="172" customWidth="1"/>
    <col min="4357" max="4357" width="14" style="172" customWidth="1"/>
    <col min="4358" max="4358" width="17.33203125" style="172" customWidth="1"/>
    <col min="4359" max="4359" width="12.33203125" style="172" customWidth="1"/>
    <col min="4360" max="4360" width="18.6640625" style="172" customWidth="1"/>
    <col min="4361" max="4361" width="20" style="172" customWidth="1"/>
    <col min="4362" max="4362" width="11.83203125" style="172" bestFit="1" customWidth="1"/>
    <col min="4363" max="4609" width="9.33203125" style="172"/>
    <col min="4610" max="4610" width="57" style="172" customWidth="1"/>
    <col min="4611" max="4611" width="7.83203125" style="172" customWidth="1"/>
    <col min="4612" max="4612" width="10.1640625" style="172" customWidth="1"/>
    <col min="4613" max="4613" width="14" style="172" customWidth="1"/>
    <col min="4614" max="4614" width="17.33203125" style="172" customWidth="1"/>
    <col min="4615" max="4615" width="12.33203125" style="172" customWidth="1"/>
    <col min="4616" max="4616" width="18.6640625" style="172" customWidth="1"/>
    <col min="4617" max="4617" width="20" style="172" customWidth="1"/>
    <col min="4618" max="4618" width="11.83203125" style="172" bestFit="1" customWidth="1"/>
    <col min="4619" max="4865" width="9.33203125" style="172"/>
    <col min="4866" max="4866" width="57" style="172" customWidth="1"/>
    <col min="4867" max="4867" width="7.83203125" style="172" customWidth="1"/>
    <col min="4868" max="4868" width="10.1640625" style="172" customWidth="1"/>
    <col min="4869" max="4869" width="14" style="172" customWidth="1"/>
    <col min="4870" max="4870" width="17.33203125" style="172" customWidth="1"/>
    <col min="4871" max="4871" width="12.33203125" style="172" customWidth="1"/>
    <col min="4872" max="4872" width="18.6640625" style="172" customWidth="1"/>
    <col min="4873" max="4873" width="20" style="172" customWidth="1"/>
    <col min="4874" max="4874" width="11.83203125" style="172" bestFit="1" customWidth="1"/>
    <col min="4875" max="5121" width="9.33203125" style="172"/>
    <col min="5122" max="5122" width="57" style="172" customWidth="1"/>
    <col min="5123" max="5123" width="7.83203125" style="172" customWidth="1"/>
    <col min="5124" max="5124" width="10.1640625" style="172" customWidth="1"/>
    <col min="5125" max="5125" width="14" style="172" customWidth="1"/>
    <col min="5126" max="5126" width="17.33203125" style="172" customWidth="1"/>
    <col min="5127" max="5127" width="12.33203125" style="172" customWidth="1"/>
    <col min="5128" max="5128" width="18.6640625" style="172" customWidth="1"/>
    <col min="5129" max="5129" width="20" style="172" customWidth="1"/>
    <col min="5130" max="5130" width="11.83203125" style="172" bestFit="1" customWidth="1"/>
    <col min="5131" max="5377" width="9.33203125" style="172"/>
    <col min="5378" max="5378" width="57" style="172" customWidth="1"/>
    <col min="5379" max="5379" width="7.83203125" style="172" customWidth="1"/>
    <col min="5380" max="5380" width="10.1640625" style="172" customWidth="1"/>
    <col min="5381" max="5381" width="14" style="172" customWidth="1"/>
    <col min="5382" max="5382" width="17.33203125" style="172" customWidth="1"/>
    <col min="5383" max="5383" width="12.33203125" style="172" customWidth="1"/>
    <col min="5384" max="5384" width="18.6640625" style="172" customWidth="1"/>
    <col min="5385" max="5385" width="20" style="172" customWidth="1"/>
    <col min="5386" max="5386" width="11.83203125" style="172" bestFit="1" customWidth="1"/>
    <col min="5387" max="5633" width="9.33203125" style="172"/>
    <col min="5634" max="5634" width="57" style="172" customWidth="1"/>
    <col min="5635" max="5635" width="7.83203125" style="172" customWidth="1"/>
    <col min="5636" max="5636" width="10.1640625" style="172" customWidth="1"/>
    <col min="5637" max="5637" width="14" style="172" customWidth="1"/>
    <col min="5638" max="5638" width="17.33203125" style="172" customWidth="1"/>
    <col min="5639" max="5639" width="12.33203125" style="172" customWidth="1"/>
    <col min="5640" max="5640" width="18.6640625" style="172" customWidth="1"/>
    <col min="5641" max="5641" width="20" style="172" customWidth="1"/>
    <col min="5642" max="5642" width="11.83203125" style="172" bestFit="1" customWidth="1"/>
    <col min="5643" max="5889" width="9.33203125" style="172"/>
    <col min="5890" max="5890" width="57" style="172" customWidth="1"/>
    <col min="5891" max="5891" width="7.83203125" style="172" customWidth="1"/>
    <col min="5892" max="5892" width="10.1640625" style="172" customWidth="1"/>
    <col min="5893" max="5893" width="14" style="172" customWidth="1"/>
    <col min="5894" max="5894" width="17.33203125" style="172" customWidth="1"/>
    <col min="5895" max="5895" width="12.33203125" style="172" customWidth="1"/>
    <col min="5896" max="5896" width="18.6640625" style="172" customWidth="1"/>
    <col min="5897" max="5897" width="20" style="172" customWidth="1"/>
    <col min="5898" max="5898" width="11.83203125" style="172" bestFit="1" customWidth="1"/>
    <col min="5899" max="6145" width="9.33203125" style="172"/>
    <col min="6146" max="6146" width="57" style="172" customWidth="1"/>
    <col min="6147" max="6147" width="7.83203125" style="172" customWidth="1"/>
    <col min="6148" max="6148" width="10.1640625" style="172" customWidth="1"/>
    <col min="6149" max="6149" width="14" style="172" customWidth="1"/>
    <col min="6150" max="6150" width="17.33203125" style="172" customWidth="1"/>
    <col min="6151" max="6151" width="12.33203125" style="172" customWidth="1"/>
    <col min="6152" max="6152" width="18.6640625" style="172" customWidth="1"/>
    <col min="6153" max="6153" width="20" style="172" customWidth="1"/>
    <col min="6154" max="6154" width="11.83203125" style="172" bestFit="1" customWidth="1"/>
    <col min="6155" max="6401" width="9.33203125" style="172"/>
    <col min="6402" max="6402" width="57" style="172" customWidth="1"/>
    <col min="6403" max="6403" width="7.83203125" style="172" customWidth="1"/>
    <col min="6404" max="6404" width="10.1640625" style="172" customWidth="1"/>
    <col min="6405" max="6405" width="14" style="172" customWidth="1"/>
    <col min="6406" max="6406" width="17.33203125" style="172" customWidth="1"/>
    <col min="6407" max="6407" width="12.33203125" style="172" customWidth="1"/>
    <col min="6408" max="6408" width="18.6640625" style="172" customWidth="1"/>
    <col min="6409" max="6409" width="20" style="172" customWidth="1"/>
    <col min="6410" max="6410" width="11.83203125" style="172" bestFit="1" customWidth="1"/>
    <col min="6411" max="6657" width="9.33203125" style="172"/>
    <col min="6658" max="6658" width="57" style="172" customWidth="1"/>
    <col min="6659" max="6659" width="7.83203125" style="172" customWidth="1"/>
    <col min="6660" max="6660" width="10.1640625" style="172" customWidth="1"/>
    <col min="6661" max="6661" width="14" style="172" customWidth="1"/>
    <col min="6662" max="6662" width="17.33203125" style="172" customWidth="1"/>
    <col min="6663" max="6663" width="12.33203125" style="172" customWidth="1"/>
    <col min="6664" max="6664" width="18.6640625" style="172" customWidth="1"/>
    <col min="6665" max="6665" width="20" style="172" customWidth="1"/>
    <col min="6666" max="6666" width="11.83203125" style="172" bestFit="1" customWidth="1"/>
    <col min="6667" max="6913" width="9.33203125" style="172"/>
    <col min="6914" max="6914" width="57" style="172" customWidth="1"/>
    <col min="6915" max="6915" width="7.83203125" style="172" customWidth="1"/>
    <col min="6916" max="6916" width="10.1640625" style="172" customWidth="1"/>
    <col min="6917" max="6917" width="14" style="172" customWidth="1"/>
    <col min="6918" max="6918" width="17.33203125" style="172" customWidth="1"/>
    <col min="6919" max="6919" width="12.33203125" style="172" customWidth="1"/>
    <col min="6920" max="6920" width="18.6640625" style="172" customWidth="1"/>
    <col min="6921" max="6921" width="20" style="172" customWidth="1"/>
    <col min="6922" max="6922" width="11.83203125" style="172" bestFit="1" customWidth="1"/>
    <col min="6923" max="7169" width="9.33203125" style="172"/>
    <col min="7170" max="7170" width="57" style="172" customWidth="1"/>
    <col min="7171" max="7171" width="7.83203125" style="172" customWidth="1"/>
    <col min="7172" max="7172" width="10.1640625" style="172" customWidth="1"/>
    <col min="7173" max="7173" width="14" style="172" customWidth="1"/>
    <col min="7174" max="7174" width="17.33203125" style="172" customWidth="1"/>
    <col min="7175" max="7175" width="12.33203125" style="172" customWidth="1"/>
    <col min="7176" max="7176" width="18.6640625" style="172" customWidth="1"/>
    <col min="7177" max="7177" width="20" style="172" customWidth="1"/>
    <col min="7178" max="7178" width="11.83203125" style="172" bestFit="1" customWidth="1"/>
    <col min="7179" max="7425" width="9.33203125" style="172"/>
    <col min="7426" max="7426" width="57" style="172" customWidth="1"/>
    <col min="7427" max="7427" width="7.83203125" style="172" customWidth="1"/>
    <col min="7428" max="7428" width="10.1640625" style="172" customWidth="1"/>
    <col min="7429" max="7429" width="14" style="172" customWidth="1"/>
    <col min="7430" max="7430" width="17.33203125" style="172" customWidth="1"/>
    <col min="7431" max="7431" width="12.33203125" style="172" customWidth="1"/>
    <col min="7432" max="7432" width="18.6640625" style="172" customWidth="1"/>
    <col min="7433" max="7433" width="20" style="172" customWidth="1"/>
    <col min="7434" max="7434" width="11.83203125" style="172" bestFit="1" customWidth="1"/>
    <col min="7435" max="7681" width="9.33203125" style="172"/>
    <col min="7682" max="7682" width="57" style="172" customWidth="1"/>
    <col min="7683" max="7683" width="7.83203125" style="172" customWidth="1"/>
    <col min="7684" max="7684" width="10.1640625" style="172" customWidth="1"/>
    <col min="7685" max="7685" width="14" style="172" customWidth="1"/>
    <col min="7686" max="7686" width="17.33203125" style="172" customWidth="1"/>
    <col min="7687" max="7687" width="12.33203125" style="172" customWidth="1"/>
    <col min="7688" max="7688" width="18.6640625" style="172" customWidth="1"/>
    <col min="7689" max="7689" width="20" style="172" customWidth="1"/>
    <col min="7690" max="7690" width="11.83203125" style="172" bestFit="1" customWidth="1"/>
    <col min="7691" max="7937" width="9.33203125" style="172"/>
    <col min="7938" max="7938" width="57" style="172" customWidth="1"/>
    <col min="7939" max="7939" width="7.83203125" style="172" customWidth="1"/>
    <col min="7940" max="7940" width="10.1640625" style="172" customWidth="1"/>
    <col min="7941" max="7941" width="14" style="172" customWidth="1"/>
    <col min="7942" max="7942" width="17.33203125" style="172" customWidth="1"/>
    <col min="7943" max="7943" width="12.33203125" style="172" customWidth="1"/>
    <col min="7944" max="7944" width="18.6640625" style="172" customWidth="1"/>
    <col min="7945" max="7945" width="20" style="172" customWidth="1"/>
    <col min="7946" max="7946" width="11.83203125" style="172" bestFit="1" customWidth="1"/>
    <col min="7947" max="8193" width="9.33203125" style="172"/>
    <col min="8194" max="8194" width="57" style="172" customWidth="1"/>
    <col min="8195" max="8195" width="7.83203125" style="172" customWidth="1"/>
    <col min="8196" max="8196" width="10.1640625" style="172" customWidth="1"/>
    <col min="8197" max="8197" width="14" style="172" customWidth="1"/>
    <col min="8198" max="8198" width="17.33203125" style="172" customWidth="1"/>
    <col min="8199" max="8199" width="12.33203125" style="172" customWidth="1"/>
    <col min="8200" max="8200" width="18.6640625" style="172" customWidth="1"/>
    <col min="8201" max="8201" width="20" style="172" customWidth="1"/>
    <col min="8202" max="8202" width="11.83203125" style="172" bestFit="1" customWidth="1"/>
    <col min="8203" max="8449" width="9.33203125" style="172"/>
    <col min="8450" max="8450" width="57" style="172" customWidth="1"/>
    <col min="8451" max="8451" width="7.83203125" style="172" customWidth="1"/>
    <col min="8452" max="8452" width="10.1640625" style="172" customWidth="1"/>
    <col min="8453" max="8453" width="14" style="172" customWidth="1"/>
    <col min="8454" max="8454" width="17.33203125" style="172" customWidth="1"/>
    <col min="8455" max="8455" width="12.33203125" style="172" customWidth="1"/>
    <col min="8456" max="8456" width="18.6640625" style="172" customWidth="1"/>
    <col min="8457" max="8457" width="20" style="172" customWidth="1"/>
    <col min="8458" max="8458" width="11.83203125" style="172" bestFit="1" customWidth="1"/>
    <col min="8459" max="8705" width="9.33203125" style="172"/>
    <col min="8706" max="8706" width="57" style="172" customWidth="1"/>
    <col min="8707" max="8707" width="7.83203125" style="172" customWidth="1"/>
    <col min="8708" max="8708" width="10.1640625" style="172" customWidth="1"/>
    <col min="8709" max="8709" width="14" style="172" customWidth="1"/>
    <col min="8710" max="8710" width="17.33203125" style="172" customWidth="1"/>
    <col min="8711" max="8711" width="12.33203125" style="172" customWidth="1"/>
    <col min="8712" max="8712" width="18.6640625" style="172" customWidth="1"/>
    <col min="8713" max="8713" width="20" style="172" customWidth="1"/>
    <col min="8714" max="8714" width="11.83203125" style="172" bestFit="1" customWidth="1"/>
    <col min="8715" max="8961" width="9.33203125" style="172"/>
    <col min="8962" max="8962" width="57" style="172" customWidth="1"/>
    <col min="8963" max="8963" width="7.83203125" style="172" customWidth="1"/>
    <col min="8964" max="8964" width="10.1640625" style="172" customWidth="1"/>
    <col min="8965" max="8965" width="14" style="172" customWidth="1"/>
    <col min="8966" max="8966" width="17.33203125" style="172" customWidth="1"/>
    <col min="8967" max="8967" width="12.33203125" style="172" customWidth="1"/>
    <col min="8968" max="8968" width="18.6640625" style="172" customWidth="1"/>
    <col min="8969" max="8969" width="20" style="172" customWidth="1"/>
    <col min="8970" max="8970" width="11.83203125" style="172" bestFit="1" customWidth="1"/>
    <col min="8971" max="9217" width="9.33203125" style="172"/>
    <col min="9218" max="9218" width="57" style="172" customWidth="1"/>
    <col min="9219" max="9219" width="7.83203125" style="172" customWidth="1"/>
    <col min="9220" max="9220" width="10.1640625" style="172" customWidth="1"/>
    <col min="9221" max="9221" width="14" style="172" customWidth="1"/>
    <col min="9222" max="9222" width="17.33203125" style="172" customWidth="1"/>
    <col min="9223" max="9223" width="12.33203125" style="172" customWidth="1"/>
    <col min="9224" max="9224" width="18.6640625" style="172" customWidth="1"/>
    <col min="9225" max="9225" width="20" style="172" customWidth="1"/>
    <col min="9226" max="9226" width="11.83203125" style="172" bestFit="1" customWidth="1"/>
    <col min="9227" max="9473" width="9.33203125" style="172"/>
    <col min="9474" max="9474" width="57" style="172" customWidth="1"/>
    <col min="9475" max="9475" width="7.83203125" style="172" customWidth="1"/>
    <col min="9476" max="9476" width="10.1640625" style="172" customWidth="1"/>
    <col min="9477" max="9477" width="14" style="172" customWidth="1"/>
    <col min="9478" max="9478" width="17.33203125" style="172" customWidth="1"/>
    <col min="9479" max="9479" width="12.33203125" style="172" customWidth="1"/>
    <col min="9480" max="9480" width="18.6640625" style="172" customWidth="1"/>
    <col min="9481" max="9481" width="20" style="172" customWidth="1"/>
    <col min="9482" max="9482" width="11.83203125" style="172" bestFit="1" customWidth="1"/>
    <col min="9483" max="9729" width="9.33203125" style="172"/>
    <col min="9730" max="9730" width="57" style="172" customWidth="1"/>
    <col min="9731" max="9731" width="7.83203125" style="172" customWidth="1"/>
    <col min="9732" max="9732" width="10.1640625" style="172" customWidth="1"/>
    <col min="9733" max="9733" width="14" style="172" customWidth="1"/>
    <col min="9734" max="9734" width="17.33203125" style="172" customWidth="1"/>
    <col min="9735" max="9735" width="12.33203125" style="172" customWidth="1"/>
    <col min="9736" max="9736" width="18.6640625" style="172" customWidth="1"/>
    <col min="9737" max="9737" width="20" style="172" customWidth="1"/>
    <col min="9738" max="9738" width="11.83203125" style="172" bestFit="1" customWidth="1"/>
    <col min="9739" max="9985" width="9.33203125" style="172"/>
    <col min="9986" max="9986" width="57" style="172" customWidth="1"/>
    <col min="9987" max="9987" width="7.83203125" style="172" customWidth="1"/>
    <col min="9988" max="9988" width="10.1640625" style="172" customWidth="1"/>
    <col min="9989" max="9989" width="14" style="172" customWidth="1"/>
    <col min="9990" max="9990" width="17.33203125" style="172" customWidth="1"/>
    <col min="9991" max="9991" width="12.33203125" style="172" customWidth="1"/>
    <col min="9992" max="9992" width="18.6640625" style="172" customWidth="1"/>
    <col min="9993" max="9993" width="20" style="172" customWidth="1"/>
    <col min="9994" max="9994" width="11.83203125" style="172" bestFit="1" customWidth="1"/>
    <col min="9995" max="10241" width="9.33203125" style="172"/>
    <col min="10242" max="10242" width="57" style="172" customWidth="1"/>
    <col min="10243" max="10243" width="7.83203125" style="172" customWidth="1"/>
    <col min="10244" max="10244" width="10.1640625" style="172" customWidth="1"/>
    <col min="10245" max="10245" width="14" style="172" customWidth="1"/>
    <col min="10246" max="10246" width="17.33203125" style="172" customWidth="1"/>
    <col min="10247" max="10247" width="12.33203125" style="172" customWidth="1"/>
    <col min="10248" max="10248" width="18.6640625" style="172" customWidth="1"/>
    <col min="10249" max="10249" width="20" style="172" customWidth="1"/>
    <col min="10250" max="10250" width="11.83203125" style="172" bestFit="1" customWidth="1"/>
    <col min="10251" max="10497" width="9.33203125" style="172"/>
    <col min="10498" max="10498" width="57" style="172" customWidth="1"/>
    <col min="10499" max="10499" width="7.83203125" style="172" customWidth="1"/>
    <col min="10500" max="10500" width="10.1640625" style="172" customWidth="1"/>
    <col min="10501" max="10501" width="14" style="172" customWidth="1"/>
    <col min="10502" max="10502" width="17.33203125" style="172" customWidth="1"/>
    <col min="10503" max="10503" width="12.33203125" style="172" customWidth="1"/>
    <col min="10504" max="10504" width="18.6640625" style="172" customWidth="1"/>
    <col min="10505" max="10505" width="20" style="172" customWidth="1"/>
    <col min="10506" max="10506" width="11.83203125" style="172" bestFit="1" customWidth="1"/>
    <col min="10507" max="10753" width="9.33203125" style="172"/>
    <col min="10754" max="10754" width="57" style="172" customWidth="1"/>
    <col min="10755" max="10755" width="7.83203125" style="172" customWidth="1"/>
    <col min="10756" max="10756" width="10.1640625" style="172" customWidth="1"/>
    <col min="10757" max="10757" width="14" style="172" customWidth="1"/>
    <col min="10758" max="10758" width="17.33203125" style="172" customWidth="1"/>
    <col min="10759" max="10759" width="12.33203125" style="172" customWidth="1"/>
    <col min="10760" max="10760" width="18.6640625" style="172" customWidth="1"/>
    <col min="10761" max="10761" width="20" style="172" customWidth="1"/>
    <col min="10762" max="10762" width="11.83203125" style="172" bestFit="1" customWidth="1"/>
    <col min="10763" max="11009" width="9.33203125" style="172"/>
    <col min="11010" max="11010" width="57" style="172" customWidth="1"/>
    <col min="11011" max="11011" width="7.83203125" style="172" customWidth="1"/>
    <col min="11012" max="11012" width="10.1640625" style="172" customWidth="1"/>
    <col min="11013" max="11013" width="14" style="172" customWidth="1"/>
    <col min="11014" max="11014" width="17.33203125" style="172" customWidth="1"/>
    <col min="11015" max="11015" width="12.33203125" style="172" customWidth="1"/>
    <col min="11016" max="11016" width="18.6640625" style="172" customWidth="1"/>
    <col min="11017" max="11017" width="20" style="172" customWidth="1"/>
    <col min="11018" max="11018" width="11.83203125" style="172" bestFit="1" customWidth="1"/>
    <col min="11019" max="11265" width="9.33203125" style="172"/>
    <col min="11266" max="11266" width="57" style="172" customWidth="1"/>
    <col min="11267" max="11267" width="7.83203125" style="172" customWidth="1"/>
    <col min="11268" max="11268" width="10.1640625" style="172" customWidth="1"/>
    <col min="11269" max="11269" width="14" style="172" customWidth="1"/>
    <col min="11270" max="11270" width="17.33203125" style="172" customWidth="1"/>
    <col min="11271" max="11271" width="12.33203125" style="172" customWidth="1"/>
    <col min="11272" max="11272" width="18.6640625" style="172" customWidth="1"/>
    <col min="11273" max="11273" width="20" style="172" customWidth="1"/>
    <col min="11274" max="11274" width="11.83203125" style="172" bestFit="1" customWidth="1"/>
    <col min="11275" max="11521" width="9.33203125" style="172"/>
    <col min="11522" max="11522" width="57" style="172" customWidth="1"/>
    <col min="11523" max="11523" width="7.83203125" style="172" customWidth="1"/>
    <col min="11524" max="11524" width="10.1640625" style="172" customWidth="1"/>
    <col min="11525" max="11525" width="14" style="172" customWidth="1"/>
    <col min="11526" max="11526" width="17.33203125" style="172" customWidth="1"/>
    <col min="11527" max="11527" width="12.33203125" style="172" customWidth="1"/>
    <col min="11528" max="11528" width="18.6640625" style="172" customWidth="1"/>
    <col min="11529" max="11529" width="20" style="172" customWidth="1"/>
    <col min="11530" max="11530" width="11.83203125" style="172" bestFit="1" customWidth="1"/>
    <col min="11531" max="11777" width="9.33203125" style="172"/>
    <col min="11778" max="11778" width="57" style="172" customWidth="1"/>
    <col min="11779" max="11779" width="7.83203125" style="172" customWidth="1"/>
    <col min="11780" max="11780" width="10.1640625" style="172" customWidth="1"/>
    <col min="11781" max="11781" width="14" style="172" customWidth="1"/>
    <col min="11782" max="11782" width="17.33203125" style="172" customWidth="1"/>
    <col min="11783" max="11783" width="12.33203125" style="172" customWidth="1"/>
    <col min="11784" max="11784" width="18.6640625" style="172" customWidth="1"/>
    <col min="11785" max="11785" width="20" style="172" customWidth="1"/>
    <col min="11786" max="11786" width="11.83203125" style="172" bestFit="1" customWidth="1"/>
    <col min="11787" max="12033" width="9.33203125" style="172"/>
    <col min="12034" max="12034" width="57" style="172" customWidth="1"/>
    <col min="12035" max="12035" width="7.83203125" style="172" customWidth="1"/>
    <col min="12036" max="12036" width="10.1640625" style="172" customWidth="1"/>
    <col min="12037" max="12037" width="14" style="172" customWidth="1"/>
    <col min="12038" max="12038" width="17.33203125" style="172" customWidth="1"/>
    <col min="12039" max="12039" width="12.33203125" style="172" customWidth="1"/>
    <col min="12040" max="12040" width="18.6640625" style="172" customWidth="1"/>
    <col min="12041" max="12041" width="20" style="172" customWidth="1"/>
    <col min="12042" max="12042" width="11.83203125" style="172" bestFit="1" customWidth="1"/>
    <col min="12043" max="12289" width="9.33203125" style="172"/>
    <col min="12290" max="12290" width="57" style="172" customWidth="1"/>
    <col min="12291" max="12291" width="7.83203125" style="172" customWidth="1"/>
    <col min="12292" max="12292" width="10.1640625" style="172" customWidth="1"/>
    <col min="12293" max="12293" width="14" style="172" customWidth="1"/>
    <col min="12294" max="12294" width="17.33203125" style="172" customWidth="1"/>
    <col min="12295" max="12295" width="12.33203125" style="172" customWidth="1"/>
    <col min="12296" max="12296" width="18.6640625" style="172" customWidth="1"/>
    <col min="12297" max="12297" width="20" style="172" customWidth="1"/>
    <col min="12298" max="12298" width="11.83203125" style="172" bestFit="1" customWidth="1"/>
    <col min="12299" max="12545" width="9.33203125" style="172"/>
    <col min="12546" max="12546" width="57" style="172" customWidth="1"/>
    <col min="12547" max="12547" width="7.83203125" style="172" customWidth="1"/>
    <col min="12548" max="12548" width="10.1640625" style="172" customWidth="1"/>
    <col min="12549" max="12549" width="14" style="172" customWidth="1"/>
    <col min="12550" max="12550" width="17.33203125" style="172" customWidth="1"/>
    <col min="12551" max="12551" width="12.33203125" style="172" customWidth="1"/>
    <col min="12552" max="12552" width="18.6640625" style="172" customWidth="1"/>
    <col min="12553" max="12553" width="20" style="172" customWidth="1"/>
    <col min="12554" max="12554" width="11.83203125" style="172" bestFit="1" customWidth="1"/>
    <col min="12555" max="12801" width="9.33203125" style="172"/>
    <col min="12802" max="12802" width="57" style="172" customWidth="1"/>
    <col min="12803" max="12803" width="7.83203125" style="172" customWidth="1"/>
    <col min="12804" max="12804" width="10.1640625" style="172" customWidth="1"/>
    <col min="12805" max="12805" width="14" style="172" customWidth="1"/>
    <col min="12806" max="12806" width="17.33203125" style="172" customWidth="1"/>
    <col min="12807" max="12807" width="12.33203125" style="172" customWidth="1"/>
    <col min="12808" max="12808" width="18.6640625" style="172" customWidth="1"/>
    <col min="12809" max="12809" width="20" style="172" customWidth="1"/>
    <col min="12810" max="12810" width="11.83203125" style="172" bestFit="1" customWidth="1"/>
    <col min="12811" max="13057" width="9.33203125" style="172"/>
    <col min="13058" max="13058" width="57" style="172" customWidth="1"/>
    <col min="13059" max="13059" width="7.83203125" style="172" customWidth="1"/>
    <col min="13060" max="13060" width="10.1640625" style="172" customWidth="1"/>
    <col min="13061" max="13061" width="14" style="172" customWidth="1"/>
    <col min="13062" max="13062" width="17.33203125" style="172" customWidth="1"/>
    <col min="13063" max="13063" width="12.33203125" style="172" customWidth="1"/>
    <col min="13064" max="13064" width="18.6640625" style="172" customWidth="1"/>
    <col min="13065" max="13065" width="20" style="172" customWidth="1"/>
    <col min="13066" max="13066" width="11.83203125" style="172" bestFit="1" customWidth="1"/>
    <col min="13067" max="13313" width="9.33203125" style="172"/>
    <col min="13314" max="13314" width="57" style="172" customWidth="1"/>
    <col min="13315" max="13315" width="7.83203125" style="172" customWidth="1"/>
    <col min="13316" max="13316" width="10.1640625" style="172" customWidth="1"/>
    <col min="13317" max="13317" width="14" style="172" customWidth="1"/>
    <col min="13318" max="13318" width="17.33203125" style="172" customWidth="1"/>
    <col min="13319" max="13319" width="12.33203125" style="172" customWidth="1"/>
    <col min="13320" max="13320" width="18.6640625" style="172" customWidth="1"/>
    <col min="13321" max="13321" width="20" style="172" customWidth="1"/>
    <col min="13322" max="13322" width="11.83203125" style="172" bestFit="1" customWidth="1"/>
    <col min="13323" max="13569" width="9.33203125" style="172"/>
    <col min="13570" max="13570" width="57" style="172" customWidth="1"/>
    <col min="13571" max="13571" width="7.83203125" style="172" customWidth="1"/>
    <col min="13572" max="13572" width="10.1640625" style="172" customWidth="1"/>
    <col min="13573" max="13573" width="14" style="172" customWidth="1"/>
    <col min="13574" max="13574" width="17.33203125" style="172" customWidth="1"/>
    <col min="13575" max="13575" width="12.33203125" style="172" customWidth="1"/>
    <col min="13576" max="13576" width="18.6640625" style="172" customWidth="1"/>
    <col min="13577" max="13577" width="20" style="172" customWidth="1"/>
    <col min="13578" max="13578" width="11.83203125" style="172" bestFit="1" customWidth="1"/>
    <col min="13579" max="13825" width="9.33203125" style="172"/>
    <col min="13826" max="13826" width="57" style="172" customWidth="1"/>
    <col min="13827" max="13827" width="7.83203125" style="172" customWidth="1"/>
    <col min="13828" max="13828" width="10.1640625" style="172" customWidth="1"/>
    <col min="13829" max="13829" width="14" style="172" customWidth="1"/>
    <col min="13830" max="13830" width="17.33203125" style="172" customWidth="1"/>
    <col min="13831" max="13831" width="12.33203125" style="172" customWidth="1"/>
    <col min="13832" max="13832" width="18.6640625" style="172" customWidth="1"/>
    <col min="13833" max="13833" width="20" style="172" customWidth="1"/>
    <col min="13834" max="13834" width="11.83203125" style="172" bestFit="1" customWidth="1"/>
    <col min="13835" max="14081" width="9.33203125" style="172"/>
    <col min="14082" max="14082" width="57" style="172" customWidth="1"/>
    <col min="14083" max="14083" width="7.83203125" style="172" customWidth="1"/>
    <col min="14084" max="14084" width="10.1640625" style="172" customWidth="1"/>
    <col min="14085" max="14085" width="14" style="172" customWidth="1"/>
    <col min="14086" max="14086" width="17.33203125" style="172" customWidth="1"/>
    <col min="14087" max="14087" width="12.33203125" style="172" customWidth="1"/>
    <col min="14088" max="14088" width="18.6640625" style="172" customWidth="1"/>
    <col min="14089" max="14089" width="20" style="172" customWidth="1"/>
    <col min="14090" max="14090" width="11.83203125" style="172" bestFit="1" customWidth="1"/>
    <col min="14091" max="14337" width="9.33203125" style="172"/>
    <col min="14338" max="14338" width="57" style="172" customWidth="1"/>
    <col min="14339" max="14339" width="7.83203125" style="172" customWidth="1"/>
    <col min="14340" max="14340" width="10.1640625" style="172" customWidth="1"/>
    <col min="14341" max="14341" width="14" style="172" customWidth="1"/>
    <col min="14342" max="14342" width="17.33203125" style="172" customWidth="1"/>
    <col min="14343" max="14343" width="12.33203125" style="172" customWidth="1"/>
    <col min="14344" max="14344" width="18.6640625" style="172" customWidth="1"/>
    <col min="14345" max="14345" width="20" style="172" customWidth="1"/>
    <col min="14346" max="14346" width="11.83203125" style="172" bestFit="1" customWidth="1"/>
    <col min="14347" max="14593" width="9.33203125" style="172"/>
    <col min="14594" max="14594" width="57" style="172" customWidth="1"/>
    <col min="14595" max="14595" width="7.83203125" style="172" customWidth="1"/>
    <col min="14596" max="14596" width="10.1640625" style="172" customWidth="1"/>
    <col min="14597" max="14597" width="14" style="172" customWidth="1"/>
    <col min="14598" max="14598" width="17.33203125" style="172" customWidth="1"/>
    <col min="14599" max="14599" width="12.33203125" style="172" customWidth="1"/>
    <col min="14600" max="14600" width="18.6640625" style="172" customWidth="1"/>
    <col min="14601" max="14601" width="20" style="172" customWidth="1"/>
    <col min="14602" max="14602" width="11.83203125" style="172" bestFit="1" customWidth="1"/>
    <col min="14603" max="14849" width="9.33203125" style="172"/>
    <col min="14850" max="14850" width="57" style="172" customWidth="1"/>
    <col min="14851" max="14851" width="7.83203125" style="172" customWidth="1"/>
    <col min="14852" max="14852" width="10.1640625" style="172" customWidth="1"/>
    <col min="14853" max="14853" width="14" style="172" customWidth="1"/>
    <col min="14854" max="14854" width="17.33203125" style="172" customWidth="1"/>
    <col min="14855" max="14855" width="12.33203125" style="172" customWidth="1"/>
    <col min="14856" max="14856" width="18.6640625" style="172" customWidth="1"/>
    <col min="14857" max="14857" width="20" style="172" customWidth="1"/>
    <col min="14858" max="14858" width="11.83203125" style="172" bestFit="1" customWidth="1"/>
    <col min="14859" max="15105" width="9.33203125" style="172"/>
    <col min="15106" max="15106" width="57" style="172" customWidth="1"/>
    <col min="15107" max="15107" width="7.83203125" style="172" customWidth="1"/>
    <col min="15108" max="15108" width="10.1640625" style="172" customWidth="1"/>
    <col min="15109" max="15109" width="14" style="172" customWidth="1"/>
    <col min="15110" max="15110" width="17.33203125" style="172" customWidth="1"/>
    <col min="15111" max="15111" width="12.33203125" style="172" customWidth="1"/>
    <col min="15112" max="15112" width="18.6640625" style="172" customWidth="1"/>
    <col min="15113" max="15113" width="20" style="172" customWidth="1"/>
    <col min="15114" max="15114" width="11.83203125" style="172" bestFit="1" customWidth="1"/>
    <col min="15115" max="15361" width="9.33203125" style="172"/>
    <col min="15362" max="15362" width="57" style="172" customWidth="1"/>
    <col min="15363" max="15363" width="7.83203125" style="172" customWidth="1"/>
    <col min="15364" max="15364" width="10.1640625" style="172" customWidth="1"/>
    <col min="15365" max="15365" width="14" style="172" customWidth="1"/>
    <col min="15366" max="15366" width="17.33203125" style="172" customWidth="1"/>
    <col min="15367" max="15367" width="12.33203125" style="172" customWidth="1"/>
    <col min="15368" max="15368" width="18.6640625" style="172" customWidth="1"/>
    <col min="15369" max="15369" width="20" style="172" customWidth="1"/>
    <col min="15370" max="15370" width="11.83203125" style="172" bestFit="1" customWidth="1"/>
    <col min="15371" max="15617" width="9.33203125" style="172"/>
    <col min="15618" max="15618" width="57" style="172" customWidth="1"/>
    <col min="15619" max="15619" width="7.83203125" style="172" customWidth="1"/>
    <col min="15620" max="15620" width="10.1640625" style="172" customWidth="1"/>
    <col min="15621" max="15621" width="14" style="172" customWidth="1"/>
    <col min="15622" max="15622" width="17.33203125" style="172" customWidth="1"/>
    <col min="15623" max="15623" width="12.33203125" style="172" customWidth="1"/>
    <col min="15624" max="15624" width="18.6640625" style="172" customWidth="1"/>
    <col min="15625" max="15625" width="20" style="172" customWidth="1"/>
    <col min="15626" max="15626" width="11.83203125" style="172" bestFit="1" customWidth="1"/>
    <col min="15627" max="15873" width="9.33203125" style="172"/>
    <col min="15874" max="15874" width="57" style="172" customWidth="1"/>
    <col min="15875" max="15875" width="7.83203125" style="172" customWidth="1"/>
    <col min="15876" max="15876" width="10.1640625" style="172" customWidth="1"/>
    <col min="15877" max="15877" width="14" style="172" customWidth="1"/>
    <col min="15878" max="15878" width="17.33203125" style="172" customWidth="1"/>
    <col min="15879" max="15879" width="12.33203125" style="172" customWidth="1"/>
    <col min="15880" max="15880" width="18.6640625" style="172" customWidth="1"/>
    <col min="15881" max="15881" width="20" style="172" customWidth="1"/>
    <col min="15882" max="15882" width="11.83203125" style="172" bestFit="1" customWidth="1"/>
    <col min="15883" max="16129" width="9.33203125" style="172"/>
    <col min="16130" max="16130" width="57" style="172" customWidth="1"/>
    <col min="16131" max="16131" width="7.83203125" style="172" customWidth="1"/>
    <col min="16132" max="16132" width="10.1640625" style="172" customWidth="1"/>
    <col min="16133" max="16133" width="14" style="172" customWidth="1"/>
    <col min="16134" max="16134" width="17.33203125" style="172" customWidth="1"/>
    <col min="16135" max="16135" width="12.33203125" style="172" customWidth="1"/>
    <col min="16136" max="16136" width="18.6640625" style="172" customWidth="1"/>
    <col min="16137" max="16137" width="20" style="172" customWidth="1"/>
    <col min="16138" max="16138" width="11.83203125" style="172" bestFit="1" customWidth="1"/>
    <col min="16139" max="16384" width="9.33203125" style="172"/>
  </cols>
  <sheetData>
    <row r="2" spans="2:9" s="190" customFormat="1" ht="15.75">
      <c r="B2" s="192" t="s">
        <v>5047</v>
      </c>
      <c r="C2" s="191"/>
      <c r="D2" s="191"/>
      <c r="E2" s="191"/>
      <c r="F2" s="191"/>
      <c r="G2" s="191"/>
      <c r="H2" s="191"/>
      <c r="I2" s="191"/>
    </row>
    <row r="3" spans="2:9" ht="15">
      <c r="B3" s="189" t="s">
        <v>5046</v>
      </c>
    </row>
    <row r="5" spans="2:9" s="173" customFormat="1" ht="25.5">
      <c r="B5" s="186" t="s">
        <v>5045</v>
      </c>
      <c r="C5" s="186" t="s">
        <v>5044</v>
      </c>
      <c r="D5" s="188" t="s">
        <v>303</v>
      </c>
      <c r="E5" s="187" t="s">
        <v>5043</v>
      </c>
      <c r="F5" s="186" t="s">
        <v>5042</v>
      </c>
      <c r="G5" s="186" t="s">
        <v>5041</v>
      </c>
      <c r="H5" s="186" t="s">
        <v>5040</v>
      </c>
      <c r="I5" s="186" t="s">
        <v>5039</v>
      </c>
    </row>
    <row r="6" spans="2:9" s="173" customFormat="1">
      <c r="D6" s="175"/>
      <c r="E6" s="174"/>
    </row>
    <row r="7" spans="2:9">
      <c r="B7" s="173" t="s">
        <v>5038</v>
      </c>
    </row>
    <row r="8" spans="2:9">
      <c r="B8" s="185" t="s">
        <v>5037</v>
      </c>
      <c r="C8" s="184" t="s">
        <v>376</v>
      </c>
      <c r="D8" s="183" t="s">
        <v>5036</v>
      </c>
      <c r="E8" s="182">
        <v>0</v>
      </c>
      <c r="F8" s="182">
        <f t="shared" ref="F8:F28" si="0">D8*E8</f>
        <v>0</v>
      </c>
      <c r="G8" s="182">
        <v>0</v>
      </c>
      <c r="H8" s="182">
        <f t="shared" ref="H8:H28" si="1">D8*G8</f>
        <v>0</v>
      </c>
      <c r="I8" s="182">
        <f t="shared" ref="I8:I28" si="2">F8+H8</f>
        <v>0</v>
      </c>
    </row>
    <row r="9" spans="2:9">
      <c r="B9" s="185" t="s">
        <v>5035</v>
      </c>
      <c r="C9" s="184" t="s">
        <v>376</v>
      </c>
      <c r="D9" s="183" t="s">
        <v>7</v>
      </c>
      <c r="E9" s="182">
        <v>0</v>
      </c>
      <c r="F9" s="182">
        <f t="shared" si="0"/>
        <v>0</v>
      </c>
      <c r="G9" s="182">
        <v>0</v>
      </c>
      <c r="H9" s="182">
        <f t="shared" si="1"/>
        <v>0</v>
      </c>
      <c r="I9" s="182">
        <f t="shared" si="2"/>
        <v>0</v>
      </c>
    </row>
    <row r="10" spans="2:9">
      <c r="B10" s="185" t="s">
        <v>5034</v>
      </c>
      <c r="C10" s="184" t="s">
        <v>376</v>
      </c>
      <c r="D10" s="183" t="s">
        <v>7</v>
      </c>
      <c r="E10" s="182">
        <v>0</v>
      </c>
      <c r="F10" s="182">
        <f t="shared" si="0"/>
        <v>0</v>
      </c>
      <c r="G10" s="182">
        <v>0</v>
      </c>
      <c r="H10" s="182">
        <f t="shared" si="1"/>
        <v>0</v>
      </c>
      <c r="I10" s="182">
        <f t="shared" si="2"/>
        <v>0</v>
      </c>
    </row>
    <row r="11" spans="2:9">
      <c r="B11" s="185" t="s">
        <v>5033</v>
      </c>
      <c r="C11" s="184" t="s">
        <v>376</v>
      </c>
      <c r="D11" s="183" t="s">
        <v>5032</v>
      </c>
      <c r="E11" s="182">
        <v>0</v>
      </c>
      <c r="F11" s="182">
        <f t="shared" si="0"/>
        <v>0</v>
      </c>
      <c r="G11" s="182">
        <v>0</v>
      </c>
      <c r="H11" s="182">
        <f t="shared" si="1"/>
        <v>0</v>
      </c>
      <c r="I11" s="182">
        <f t="shared" si="2"/>
        <v>0</v>
      </c>
    </row>
    <row r="12" spans="2:9">
      <c r="B12" s="185" t="s">
        <v>5031</v>
      </c>
      <c r="C12" s="184" t="s">
        <v>376</v>
      </c>
      <c r="D12" s="183" t="s">
        <v>5030</v>
      </c>
      <c r="E12" s="182">
        <v>0</v>
      </c>
      <c r="F12" s="182">
        <f t="shared" si="0"/>
        <v>0</v>
      </c>
      <c r="G12" s="182">
        <v>0</v>
      </c>
      <c r="H12" s="182">
        <f t="shared" si="1"/>
        <v>0</v>
      </c>
      <c r="I12" s="182">
        <f t="shared" si="2"/>
        <v>0</v>
      </c>
    </row>
    <row r="13" spans="2:9">
      <c r="B13" s="185" t="s">
        <v>5029</v>
      </c>
      <c r="C13" s="184" t="s">
        <v>376</v>
      </c>
      <c r="D13" s="183" t="s">
        <v>2106</v>
      </c>
      <c r="E13" s="182">
        <v>0</v>
      </c>
      <c r="F13" s="182">
        <f t="shared" si="0"/>
        <v>0</v>
      </c>
      <c r="G13" s="182">
        <v>0</v>
      </c>
      <c r="H13" s="182">
        <f t="shared" si="1"/>
        <v>0</v>
      </c>
      <c r="I13" s="182">
        <f t="shared" si="2"/>
        <v>0</v>
      </c>
    </row>
    <row r="14" spans="2:9">
      <c r="B14" s="185" t="s">
        <v>5028</v>
      </c>
      <c r="C14" s="184" t="s">
        <v>376</v>
      </c>
      <c r="D14" s="183" t="s">
        <v>5027</v>
      </c>
      <c r="E14" s="182">
        <v>0</v>
      </c>
      <c r="F14" s="182">
        <f t="shared" si="0"/>
        <v>0</v>
      </c>
      <c r="G14" s="182">
        <v>0</v>
      </c>
      <c r="H14" s="182">
        <f t="shared" si="1"/>
        <v>0</v>
      </c>
      <c r="I14" s="182">
        <f t="shared" si="2"/>
        <v>0</v>
      </c>
    </row>
    <row r="15" spans="2:9">
      <c r="B15" s="185" t="s">
        <v>5026</v>
      </c>
      <c r="C15" s="184" t="s">
        <v>376</v>
      </c>
      <c r="D15" s="183" t="s">
        <v>5025</v>
      </c>
      <c r="E15" s="182">
        <v>0</v>
      </c>
      <c r="F15" s="182">
        <f t="shared" si="0"/>
        <v>0</v>
      </c>
      <c r="G15" s="182">
        <v>0</v>
      </c>
      <c r="H15" s="182">
        <f t="shared" si="1"/>
        <v>0</v>
      </c>
      <c r="I15" s="182">
        <f t="shared" si="2"/>
        <v>0</v>
      </c>
    </row>
    <row r="16" spans="2:9">
      <c r="B16" s="185" t="s">
        <v>5024</v>
      </c>
      <c r="C16" s="184" t="s">
        <v>396</v>
      </c>
      <c r="D16" s="183" t="s">
        <v>386</v>
      </c>
      <c r="E16" s="182">
        <v>0</v>
      </c>
      <c r="F16" s="182">
        <f t="shared" si="0"/>
        <v>0</v>
      </c>
      <c r="G16" s="182">
        <v>0</v>
      </c>
      <c r="H16" s="182">
        <f t="shared" si="1"/>
        <v>0</v>
      </c>
      <c r="I16" s="182">
        <f t="shared" si="2"/>
        <v>0</v>
      </c>
    </row>
    <row r="17" spans="2:9">
      <c r="B17" s="185" t="s">
        <v>5023</v>
      </c>
      <c r="C17" s="184" t="s">
        <v>396</v>
      </c>
      <c r="D17" s="183" t="s">
        <v>81</v>
      </c>
      <c r="E17" s="182">
        <v>0</v>
      </c>
      <c r="F17" s="182">
        <f t="shared" si="0"/>
        <v>0</v>
      </c>
      <c r="G17" s="182">
        <v>0</v>
      </c>
      <c r="H17" s="182">
        <f t="shared" si="1"/>
        <v>0</v>
      </c>
      <c r="I17" s="182">
        <f t="shared" si="2"/>
        <v>0</v>
      </c>
    </row>
    <row r="18" spans="2:9">
      <c r="B18" s="185" t="s">
        <v>5022</v>
      </c>
      <c r="C18" s="184" t="s">
        <v>396</v>
      </c>
      <c r="D18" s="183" t="s">
        <v>337</v>
      </c>
      <c r="E18" s="182">
        <v>0</v>
      </c>
      <c r="F18" s="182">
        <f t="shared" si="0"/>
        <v>0</v>
      </c>
      <c r="G18" s="182">
        <v>0</v>
      </c>
      <c r="H18" s="182">
        <f t="shared" si="1"/>
        <v>0</v>
      </c>
      <c r="I18" s="182">
        <f t="shared" si="2"/>
        <v>0</v>
      </c>
    </row>
    <row r="19" spans="2:9">
      <c r="B19" s="185" t="s">
        <v>5021</v>
      </c>
      <c r="C19" s="184" t="s">
        <v>396</v>
      </c>
      <c r="D19" s="183" t="s">
        <v>330</v>
      </c>
      <c r="E19" s="182">
        <v>0</v>
      </c>
      <c r="F19" s="182">
        <f t="shared" si="0"/>
        <v>0</v>
      </c>
      <c r="G19" s="182">
        <v>0</v>
      </c>
      <c r="H19" s="182">
        <f t="shared" si="1"/>
        <v>0</v>
      </c>
      <c r="I19" s="182">
        <f t="shared" si="2"/>
        <v>0</v>
      </c>
    </row>
    <row r="20" spans="2:9">
      <c r="B20" s="185" t="s">
        <v>5020</v>
      </c>
      <c r="C20" s="184" t="s">
        <v>396</v>
      </c>
      <c r="D20" s="183" t="s">
        <v>337</v>
      </c>
      <c r="E20" s="182">
        <v>0</v>
      </c>
      <c r="F20" s="182">
        <f t="shared" si="0"/>
        <v>0</v>
      </c>
      <c r="G20" s="182">
        <v>0</v>
      </c>
      <c r="H20" s="182">
        <f t="shared" si="1"/>
        <v>0</v>
      </c>
      <c r="I20" s="182">
        <f t="shared" si="2"/>
        <v>0</v>
      </c>
    </row>
    <row r="21" spans="2:9" ht="25.5">
      <c r="B21" s="185" t="s">
        <v>5019</v>
      </c>
      <c r="C21" s="184" t="s">
        <v>396</v>
      </c>
      <c r="D21" s="184">
        <v>7</v>
      </c>
      <c r="E21" s="182">
        <v>0</v>
      </c>
      <c r="F21" s="182">
        <f t="shared" si="0"/>
        <v>0</v>
      </c>
      <c r="G21" s="182">
        <v>0</v>
      </c>
      <c r="H21" s="182">
        <f t="shared" si="1"/>
        <v>0</v>
      </c>
      <c r="I21" s="182">
        <f t="shared" si="2"/>
        <v>0</v>
      </c>
    </row>
    <row r="22" spans="2:9" ht="25.5">
      <c r="B22" s="185" t="s">
        <v>5018</v>
      </c>
      <c r="C22" s="184" t="s">
        <v>396</v>
      </c>
      <c r="D22" s="184">
        <v>15</v>
      </c>
      <c r="E22" s="182">
        <v>0</v>
      </c>
      <c r="F22" s="182">
        <f t="shared" si="0"/>
        <v>0</v>
      </c>
      <c r="G22" s="182">
        <v>0</v>
      </c>
      <c r="H22" s="182">
        <f t="shared" si="1"/>
        <v>0</v>
      </c>
      <c r="I22" s="182">
        <f t="shared" si="2"/>
        <v>0</v>
      </c>
    </row>
    <row r="23" spans="2:9">
      <c r="B23" s="185" t="s">
        <v>5017</v>
      </c>
      <c r="C23" s="184" t="s">
        <v>396</v>
      </c>
      <c r="D23" s="184">
        <v>3</v>
      </c>
      <c r="E23" s="182">
        <v>0</v>
      </c>
      <c r="F23" s="182">
        <f t="shared" si="0"/>
        <v>0</v>
      </c>
      <c r="G23" s="182">
        <v>0</v>
      </c>
      <c r="H23" s="182">
        <f t="shared" si="1"/>
        <v>0</v>
      </c>
      <c r="I23" s="182">
        <f t="shared" si="2"/>
        <v>0</v>
      </c>
    </row>
    <row r="24" spans="2:9">
      <c r="B24" s="185" t="s">
        <v>5016</v>
      </c>
      <c r="C24" s="184" t="s">
        <v>396</v>
      </c>
      <c r="D24" s="184">
        <v>8</v>
      </c>
      <c r="E24" s="182">
        <v>0</v>
      </c>
      <c r="F24" s="182">
        <f t="shared" si="0"/>
        <v>0</v>
      </c>
      <c r="G24" s="182">
        <v>0</v>
      </c>
      <c r="H24" s="182">
        <f t="shared" si="1"/>
        <v>0</v>
      </c>
      <c r="I24" s="182">
        <f t="shared" si="2"/>
        <v>0</v>
      </c>
    </row>
    <row r="25" spans="2:9">
      <c r="B25" s="185" t="s">
        <v>5015</v>
      </c>
      <c r="C25" s="184" t="s">
        <v>396</v>
      </c>
      <c r="D25" s="184">
        <v>8</v>
      </c>
      <c r="E25" s="182">
        <v>0</v>
      </c>
      <c r="F25" s="182">
        <f t="shared" si="0"/>
        <v>0</v>
      </c>
      <c r="G25" s="182">
        <v>0</v>
      </c>
      <c r="H25" s="182">
        <f t="shared" si="1"/>
        <v>0</v>
      </c>
      <c r="I25" s="182">
        <f t="shared" si="2"/>
        <v>0</v>
      </c>
    </row>
    <row r="26" spans="2:9">
      <c r="B26" s="185" t="s">
        <v>5014</v>
      </c>
      <c r="C26" s="184" t="s">
        <v>396</v>
      </c>
      <c r="D26" s="183" t="s">
        <v>81</v>
      </c>
      <c r="E26" s="182">
        <v>0</v>
      </c>
      <c r="F26" s="182">
        <f t="shared" si="0"/>
        <v>0</v>
      </c>
      <c r="G26" s="182">
        <v>0</v>
      </c>
      <c r="H26" s="182">
        <f t="shared" si="1"/>
        <v>0</v>
      </c>
      <c r="I26" s="182">
        <f t="shared" si="2"/>
        <v>0</v>
      </c>
    </row>
    <row r="27" spans="2:9">
      <c r="B27" s="185" t="s">
        <v>5013</v>
      </c>
      <c r="C27" s="184" t="s">
        <v>396</v>
      </c>
      <c r="D27" s="183" t="s">
        <v>81</v>
      </c>
      <c r="E27" s="182">
        <v>0</v>
      </c>
      <c r="F27" s="182">
        <f t="shared" si="0"/>
        <v>0</v>
      </c>
      <c r="G27" s="182">
        <v>0</v>
      </c>
      <c r="H27" s="182">
        <f t="shared" si="1"/>
        <v>0</v>
      </c>
      <c r="I27" s="182">
        <f t="shared" si="2"/>
        <v>0</v>
      </c>
    </row>
    <row r="28" spans="2:9">
      <c r="B28" s="185" t="s">
        <v>5012</v>
      </c>
      <c r="C28" s="184" t="s">
        <v>396</v>
      </c>
      <c r="D28" s="183" t="s">
        <v>81</v>
      </c>
      <c r="E28" s="182">
        <v>0</v>
      </c>
      <c r="F28" s="182">
        <f t="shared" si="0"/>
        <v>0</v>
      </c>
      <c r="G28" s="182">
        <v>0</v>
      </c>
      <c r="H28" s="182">
        <f t="shared" si="1"/>
        <v>0</v>
      </c>
      <c r="I28" s="182">
        <f t="shared" si="2"/>
        <v>0</v>
      </c>
    </row>
    <row r="29" spans="2:9">
      <c r="F29" s="174"/>
      <c r="G29" s="174"/>
      <c r="H29" s="174"/>
      <c r="I29" s="174"/>
    </row>
    <row r="30" spans="2:9">
      <c r="B30" s="173" t="s">
        <v>5011</v>
      </c>
      <c r="F30" s="174"/>
      <c r="G30" s="174"/>
      <c r="H30" s="174"/>
      <c r="I30" s="174"/>
    </row>
    <row r="31" spans="2:9">
      <c r="B31" s="185" t="s">
        <v>5010</v>
      </c>
      <c r="C31" s="184" t="s">
        <v>5008</v>
      </c>
      <c r="D31" s="183" t="s">
        <v>81</v>
      </c>
      <c r="E31" s="182">
        <v>0</v>
      </c>
      <c r="F31" s="182">
        <f>D31*E31</f>
        <v>0</v>
      </c>
      <c r="G31" s="182">
        <v>0</v>
      </c>
      <c r="H31" s="182">
        <f>D31*G31</f>
        <v>0</v>
      </c>
      <c r="I31" s="182">
        <f>F31+H31</f>
        <v>0</v>
      </c>
    </row>
    <row r="32" spans="2:9">
      <c r="B32" s="185" t="s">
        <v>5009</v>
      </c>
      <c r="C32" s="184" t="s">
        <v>5008</v>
      </c>
      <c r="D32" s="183" t="s">
        <v>337</v>
      </c>
      <c r="E32" s="182">
        <v>0</v>
      </c>
      <c r="F32" s="182">
        <f>D32*E32</f>
        <v>0</v>
      </c>
      <c r="G32" s="182">
        <v>0</v>
      </c>
      <c r="H32" s="182">
        <f>D32*G32</f>
        <v>0</v>
      </c>
      <c r="I32" s="182">
        <f>F32+H32</f>
        <v>0</v>
      </c>
    </row>
    <row r="33" spans="2:9">
      <c r="B33" s="185" t="s">
        <v>5007</v>
      </c>
      <c r="C33" s="184" t="s">
        <v>376</v>
      </c>
      <c r="D33" s="183" t="s">
        <v>5006</v>
      </c>
      <c r="E33" s="182">
        <v>0</v>
      </c>
      <c r="F33" s="182">
        <f>D33*E33</f>
        <v>0</v>
      </c>
      <c r="G33" s="182">
        <v>0</v>
      </c>
      <c r="H33" s="182">
        <f>D33*G33</f>
        <v>0</v>
      </c>
      <c r="I33" s="182">
        <f>F33+H33</f>
        <v>0</v>
      </c>
    </row>
    <row r="34" spans="2:9">
      <c r="F34" s="174"/>
      <c r="G34" s="174"/>
      <c r="H34" s="174"/>
      <c r="I34" s="174"/>
    </row>
    <row r="35" spans="2:9">
      <c r="B35" s="173" t="s">
        <v>5005</v>
      </c>
      <c r="F35" s="174"/>
      <c r="G35" s="174"/>
      <c r="H35" s="174"/>
      <c r="I35" s="174"/>
    </row>
    <row r="36" spans="2:9">
      <c r="B36" s="185" t="s">
        <v>5004</v>
      </c>
      <c r="C36" s="184" t="s">
        <v>396</v>
      </c>
      <c r="D36" s="183" t="s">
        <v>5001</v>
      </c>
      <c r="E36" s="182">
        <v>0</v>
      </c>
      <c r="F36" s="182">
        <f t="shared" ref="F36:F47" si="3">D36*E36</f>
        <v>0</v>
      </c>
      <c r="G36" s="182">
        <v>0</v>
      </c>
      <c r="H36" s="182">
        <f t="shared" ref="H36:H47" si="4">D36*G36</f>
        <v>0</v>
      </c>
      <c r="I36" s="182">
        <f t="shared" ref="I36:I47" si="5">F36+H36</f>
        <v>0</v>
      </c>
    </row>
    <row r="37" spans="2:9">
      <c r="B37" s="185" t="s">
        <v>5003</v>
      </c>
      <c r="C37" s="184" t="s">
        <v>396</v>
      </c>
      <c r="D37" s="183" t="s">
        <v>474</v>
      </c>
      <c r="E37" s="182">
        <v>0</v>
      </c>
      <c r="F37" s="182">
        <f t="shared" si="3"/>
        <v>0</v>
      </c>
      <c r="G37" s="182">
        <v>0</v>
      </c>
      <c r="H37" s="182">
        <f t="shared" si="4"/>
        <v>0</v>
      </c>
      <c r="I37" s="182">
        <f t="shared" si="5"/>
        <v>0</v>
      </c>
    </row>
    <row r="38" spans="2:9">
      <c r="B38" s="185" t="s">
        <v>5002</v>
      </c>
      <c r="C38" s="184" t="s">
        <v>376</v>
      </c>
      <c r="D38" s="183" t="s">
        <v>5001</v>
      </c>
      <c r="E38" s="182">
        <v>0</v>
      </c>
      <c r="F38" s="182">
        <f t="shared" si="3"/>
        <v>0</v>
      </c>
      <c r="G38" s="182">
        <v>0</v>
      </c>
      <c r="H38" s="182">
        <f t="shared" si="4"/>
        <v>0</v>
      </c>
      <c r="I38" s="182">
        <f t="shared" si="5"/>
        <v>0</v>
      </c>
    </row>
    <row r="39" spans="2:9">
      <c r="B39" s="185" t="s">
        <v>5000</v>
      </c>
      <c r="C39" s="184" t="s">
        <v>396</v>
      </c>
      <c r="D39" s="183" t="s">
        <v>434</v>
      </c>
      <c r="E39" s="182">
        <v>0</v>
      </c>
      <c r="F39" s="182">
        <f t="shared" si="3"/>
        <v>0</v>
      </c>
      <c r="G39" s="182">
        <v>0</v>
      </c>
      <c r="H39" s="182">
        <f t="shared" si="4"/>
        <v>0</v>
      </c>
      <c r="I39" s="182">
        <f t="shared" si="5"/>
        <v>0</v>
      </c>
    </row>
    <row r="40" spans="2:9">
      <c r="B40" s="185" t="s">
        <v>4999</v>
      </c>
      <c r="C40" s="184" t="s">
        <v>396</v>
      </c>
      <c r="D40" s="183" t="s">
        <v>524</v>
      </c>
      <c r="E40" s="182">
        <v>0</v>
      </c>
      <c r="F40" s="182">
        <f t="shared" si="3"/>
        <v>0</v>
      </c>
      <c r="G40" s="182">
        <v>0</v>
      </c>
      <c r="H40" s="182">
        <f t="shared" si="4"/>
        <v>0</v>
      </c>
      <c r="I40" s="182">
        <f t="shared" si="5"/>
        <v>0</v>
      </c>
    </row>
    <row r="41" spans="2:9">
      <c r="B41" s="185" t="s">
        <v>4998</v>
      </c>
      <c r="C41" s="184" t="s">
        <v>396</v>
      </c>
      <c r="D41" s="183" t="s">
        <v>342</v>
      </c>
      <c r="E41" s="182">
        <v>0</v>
      </c>
      <c r="F41" s="182">
        <f t="shared" si="3"/>
        <v>0</v>
      </c>
      <c r="G41" s="182">
        <v>0</v>
      </c>
      <c r="H41" s="182">
        <f t="shared" si="4"/>
        <v>0</v>
      </c>
      <c r="I41" s="182">
        <f t="shared" si="5"/>
        <v>0</v>
      </c>
    </row>
    <row r="42" spans="2:9">
      <c r="B42" s="185" t="s">
        <v>4997</v>
      </c>
      <c r="C42" s="184" t="s">
        <v>396</v>
      </c>
      <c r="D42" s="183" t="s">
        <v>398</v>
      </c>
      <c r="E42" s="182">
        <v>0</v>
      </c>
      <c r="F42" s="182">
        <f t="shared" si="3"/>
        <v>0</v>
      </c>
      <c r="G42" s="182">
        <v>0</v>
      </c>
      <c r="H42" s="182">
        <f t="shared" si="4"/>
        <v>0</v>
      </c>
      <c r="I42" s="182">
        <f t="shared" si="5"/>
        <v>0</v>
      </c>
    </row>
    <row r="43" spans="2:9">
      <c r="B43" s="185" t="s">
        <v>4996</v>
      </c>
      <c r="C43" s="184" t="s">
        <v>396</v>
      </c>
      <c r="D43" s="183" t="s">
        <v>7</v>
      </c>
      <c r="E43" s="182">
        <v>0</v>
      </c>
      <c r="F43" s="182">
        <f t="shared" si="3"/>
        <v>0</v>
      </c>
      <c r="G43" s="182">
        <v>0</v>
      </c>
      <c r="H43" s="182">
        <f t="shared" si="4"/>
        <v>0</v>
      </c>
      <c r="I43" s="182">
        <f t="shared" si="5"/>
        <v>0</v>
      </c>
    </row>
    <row r="44" spans="2:9">
      <c r="B44" s="185" t="s">
        <v>4995</v>
      </c>
      <c r="C44" s="184" t="s">
        <v>396</v>
      </c>
      <c r="D44" s="183" t="s">
        <v>573</v>
      </c>
      <c r="E44" s="182">
        <v>0</v>
      </c>
      <c r="F44" s="182">
        <f t="shared" si="3"/>
        <v>0</v>
      </c>
      <c r="G44" s="182">
        <v>0</v>
      </c>
      <c r="H44" s="182">
        <f t="shared" si="4"/>
        <v>0</v>
      </c>
      <c r="I44" s="182">
        <f t="shared" si="5"/>
        <v>0</v>
      </c>
    </row>
    <row r="45" spans="2:9">
      <c r="B45" s="185" t="s">
        <v>4994</v>
      </c>
      <c r="C45" s="184" t="s">
        <v>396</v>
      </c>
      <c r="D45" s="183" t="s">
        <v>342</v>
      </c>
      <c r="E45" s="182">
        <v>0</v>
      </c>
      <c r="F45" s="182">
        <f t="shared" si="3"/>
        <v>0</v>
      </c>
      <c r="G45" s="182">
        <v>0</v>
      </c>
      <c r="H45" s="182">
        <f t="shared" si="4"/>
        <v>0</v>
      </c>
      <c r="I45" s="182">
        <f t="shared" si="5"/>
        <v>0</v>
      </c>
    </row>
    <row r="46" spans="2:9">
      <c r="B46" s="185" t="s">
        <v>4993</v>
      </c>
      <c r="C46" s="184" t="s">
        <v>376</v>
      </c>
      <c r="D46" s="183" t="s">
        <v>1135</v>
      </c>
      <c r="E46" s="182">
        <v>0</v>
      </c>
      <c r="F46" s="182">
        <f t="shared" si="3"/>
        <v>0</v>
      </c>
      <c r="G46" s="182">
        <v>0</v>
      </c>
      <c r="H46" s="182">
        <f t="shared" si="4"/>
        <v>0</v>
      </c>
      <c r="I46" s="182">
        <f t="shared" si="5"/>
        <v>0</v>
      </c>
    </row>
    <row r="47" spans="2:9">
      <c r="B47" s="185" t="s">
        <v>4992</v>
      </c>
      <c r="C47" s="184" t="s">
        <v>1454</v>
      </c>
      <c r="D47" s="183" t="s">
        <v>474</v>
      </c>
      <c r="E47" s="182">
        <v>0</v>
      </c>
      <c r="F47" s="182">
        <f t="shared" si="3"/>
        <v>0</v>
      </c>
      <c r="G47" s="182">
        <v>0</v>
      </c>
      <c r="H47" s="182">
        <f t="shared" si="4"/>
        <v>0</v>
      </c>
      <c r="I47" s="182">
        <f t="shared" si="5"/>
        <v>0</v>
      </c>
    </row>
    <row r="48" spans="2:9">
      <c r="F48" s="174"/>
      <c r="G48" s="174"/>
      <c r="H48" s="174"/>
      <c r="I48" s="174"/>
    </row>
    <row r="49" spans="2:10">
      <c r="B49" s="173" t="s">
        <v>110</v>
      </c>
      <c r="F49" s="174"/>
      <c r="G49" s="174"/>
      <c r="H49" s="174"/>
      <c r="I49" s="174"/>
    </row>
    <row r="50" spans="2:10">
      <c r="B50" s="185" t="s">
        <v>4991</v>
      </c>
      <c r="C50" s="184" t="s">
        <v>1454</v>
      </c>
      <c r="D50" s="183" t="s">
        <v>474</v>
      </c>
      <c r="E50" s="182">
        <v>0</v>
      </c>
      <c r="F50" s="182">
        <f t="shared" ref="F50:F55" si="6">D50*E50</f>
        <v>0</v>
      </c>
      <c r="G50" s="182">
        <v>0</v>
      </c>
      <c r="H50" s="182">
        <f t="shared" ref="H50:H55" si="7">D50*G50</f>
        <v>0</v>
      </c>
      <c r="I50" s="182">
        <f t="shared" ref="I50:I55" si="8">F50+H50</f>
        <v>0</v>
      </c>
    </row>
    <row r="51" spans="2:10">
      <c r="B51" s="185" t="s">
        <v>4990</v>
      </c>
      <c r="C51" s="184" t="s">
        <v>1454</v>
      </c>
      <c r="D51" s="183" t="s">
        <v>1174</v>
      </c>
      <c r="E51" s="182">
        <v>0</v>
      </c>
      <c r="F51" s="182">
        <f t="shared" si="6"/>
        <v>0</v>
      </c>
      <c r="G51" s="182">
        <v>0</v>
      </c>
      <c r="H51" s="182">
        <f t="shared" si="7"/>
        <v>0</v>
      </c>
      <c r="I51" s="182">
        <f t="shared" si="8"/>
        <v>0</v>
      </c>
    </row>
    <row r="52" spans="2:10">
      <c r="B52" s="185" t="s">
        <v>4989</v>
      </c>
      <c r="C52" s="184" t="s">
        <v>1454</v>
      </c>
      <c r="D52" s="183" t="s">
        <v>1198</v>
      </c>
      <c r="E52" s="182">
        <v>0</v>
      </c>
      <c r="F52" s="182">
        <f t="shared" si="6"/>
        <v>0</v>
      </c>
      <c r="G52" s="182">
        <v>0</v>
      </c>
      <c r="H52" s="182">
        <f t="shared" si="7"/>
        <v>0</v>
      </c>
      <c r="I52" s="182">
        <f t="shared" si="8"/>
        <v>0</v>
      </c>
    </row>
    <row r="53" spans="2:10">
      <c r="B53" s="185" t="s">
        <v>4988</v>
      </c>
      <c r="C53" s="184" t="s">
        <v>1454</v>
      </c>
      <c r="D53" s="183" t="s">
        <v>378</v>
      </c>
      <c r="E53" s="182">
        <v>0</v>
      </c>
      <c r="F53" s="182">
        <f t="shared" si="6"/>
        <v>0</v>
      </c>
      <c r="G53" s="182">
        <v>0</v>
      </c>
      <c r="H53" s="182">
        <f t="shared" si="7"/>
        <v>0</v>
      </c>
      <c r="I53" s="182">
        <f t="shared" si="8"/>
        <v>0</v>
      </c>
    </row>
    <row r="54" spans="2:10">
      <c r="B54" s="185" t="s">
        <v>4987</v>
      </c>
      <c r="C54" s="184" t="s">
        <v>1454</v>
      </c>
      <c r="D54" s="183" t="s">
        <v>1174</v>
      </c>
      <c r="E54" s="182">
        <v>0</v>
      </c>
      <c r="F54" s="182">
        <f t="shared" si="6"/>
        <v>0</v>
      </c>
      <c r="G54" s="182">
        <v>0</v>
      </c>
      <c r="H54" s="182">
        <f t="shared" si="7"/>
        <v>0</v>
      </c>
      <c r="I54" s="182">
        <f t="shared" si="8"/>
        <v>0</v>
      </c>
    </row>
    <row r="55" spans="2:10">
      <c r="B55" s="185" t="s">
        <v>4986</v>
      </c>
      <c r="C55" s="184" t="s">
        <v>1454</v>
      </c>
      <c r="D55" s="183" t="s">
        <v>442</v>
      </c>
      <c r="E55" s="182">
        <v>0</v>
      </c>
      <c r="F55" s="182">
        <f t="shared" si="6"/>
        <v>0</v>
      </c>
      <c r="G55" s="182">
        <v>0</v>
      </c>
      <c r="H55" s="182">
        <f t="shared" si="7"/>
        <v>0</v>
      </c>
      <c r="I55" s="182">
        <f t="shared" si="8"/>
        <v>0</v>
      </c>
    </row>
    <row r="56" spans="2:10" ht="13.5" thickBot="1">
      <c r="F56" s="174"/>
      <c r="G56" s="174"/>
      <c r="H56" s="174"/>
      <c r="I56" s="174"/>
    </row>
    <row r="57" spans="2:10" ht="16.5" thickBot="1">
      <c r="B57" s="181" t="s">
        <v>4985</v>
      </c>
      <c r="C57" s="180"/>
      <c r="D57" s="180"/>
      <c r="E57" s="180"/>
      <c r="F57" s="178">
        <f>SUM(F8:F55)</f>
        <v>0</v>
      </c>
      <c r="G57" s="179"/>
      <c r="H57" s="178">
        <f>SUM(H8:H55)</f>
        <v>0</v>
      </c>
      <c r="I57" s="178">
        <f>SUM(I8:I55)</f>
        <v>0</v>
      </c>
      <c r="J57" s="177"/>
    </row>
  </sheetData>
  <printOptions horizontalCentered="1"/>
  <pageMargins left="0.39370078740157483" right="0.39370078740157483" top="0.63" bottom="0.53" header="0.39370078740157483" footer="0.39370078740157483"/>
  <pageSetup paperSize="9" orientation="landscape" horizontalDpi="36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70</vt:i4>
      </vt:variant>
      <vt:variant>
        <vt:lpstr>Pomenované rozsahy</vt:lpstr>
      </vt:variant>
      <vt:variant>
        <vt:i4>130</vt:i4>
      </vt:variant>
    </vt:vector>
  </HeadingPairs>
  <TitlesOfParts>
    <vt:vector size="200" baseType="lpstr">
      <vt:lpstr>Rekapitulácia stavby</vt:lpstr>
      <vt:lpstr>SO.101_ASR1 - Búracie práce</vt:lpstr>
      <vt:lpstr>SO.101_ASR2 - Fasáda</vt:lpstr>
      <vt:lpstr>SO.101_ASR3 - Zastrešenie</vt:lpstr>
      <vt:lpstr>SO.101_ASR4 - Výplňové ko...</vt:lpstr>
      <vt:lpstr>SO.101_ASR5 - Interiér</vt:lpstr>
      <vt:lpstr>SO.101_ASR6 - Ostatné</vt:lpstr>
      <vt:lpstr>SO.101_ELI - Elektroinšta...</vt:lpstr>
      <vt:lpstr>VV_SO.101_ELI</vt:lpstr>
      <vt:lpstr>SO.101_UK - Ústredné vyku...</vt:lpstr>
      <vt:lpstr>SO.101_VZT - Vzduchotechnika</vt:lpstr>
      <vt:lpstr>SO.101_ZTI1 - Zdravotechn...</vt:lpstr>
      <vt:lpstr>SO.101_ZTI2 - Rozvody vod...</vt:lpstr>
      <vt:lpstr>SO.102_ASR1 - Búracie práce</vt:lpstr>
      <vt:lpstr>SO.102_ASR2 - Fasáda</vt:lpstr>
      <vt:lpstr>SO.102_ASR3 - Zastrešenie</vt:lpstr>
      <vt:lpstr>SO.102_ASR4 - Výplňové ko...</vt:lpstr>
      <vt:lpstr>SO.102_ASR5 - Interiér</vt:lpstr>
      <vt:lpstr>SO.102_ASR6 - Ostatné</vt:lpstr>
      <vt:lpstr>SO.102_ELI - Elektroinšta...</vt:lpstr>
      <vt:lpstr>VV_SO.102_ELI</vt:lpstr>
      <vt:lpstr>SO.102_UK - Ústredné vyku...</vt:lpstr>
      <vt:lpstr>SO.102_VZT - Vzduchotechnika</vt:lpstr>
      <vt:lpstr>SO.102_ZTI1 - Zdravotechn...</vt:lpstr>
      <vt:lpstr>SO.102_ZTI2 - Rozvody vod...</vt:lpstr>
      <vt:lpstr>SO.103_ASR1 - Búracie práce</vt:lpstr>
      <vt:lpstr>SO.103_ASR2 - Fasáda</vt:lpstr>
      <vt:lpstr>SO.103_ASR3 - Zastrešenie</vt:lpstr>
      <vt:lpstr>SO.103_ASR4 - Výplňové ko...</vt:lpstr>
      <vt:lpstr>SO.103_ASR5 - Interiér</vt:lpstr>
      <vt:lpstr>SO.103_ASR6 - Ostatné</vt:lpstr>
      <vt:lpstr>SO.103_ELI - Elektroinšta...</vt:lpstr>
      <vt:lpstr>VV_SO.103_ELI</vt:lpstr>
      <vt:lpstr>SO.103_UK - Vyregulovanie UK</vt:lpstr>
      <vt:lpstr>SO.104_ASR1 - Búracie práce</vt:lpstr>
      <vt:lpstr>SO.104_ASR2 - Fasáda</vt:lpstr>
      <vt:lpstr>SO.104_ASR3 - Zastrešenie</vt:lpstr>
      <vt:lpstr>SO.104_ASR4 - Výplňové ko...</vt:lpstr>
      <vt:lpstr>SO.104_ASR5 - Ostatné</vt:lpstr>
      <vt:lpstr>SO.104_ELI - Elektroinšta...</vt:lpstr>
      <vt:lpstr>VV_SO.104_ELI</vt:lpstr>
      <vt:lpstr>SO.104_UK - Ústredné kúrenie</vt:lpstr>
      <vt:lpstr>SO.104_ZTI - Daždová kana...</vt:lpstr>
      <vt:lpstr>SO.105_ASR1 - Búracie práce</vt:lpstr>
      <vt:lpstr>SO.105_ASR2 - Fasáda</vt:lpstr>
      <vt:lpstr>SO.105_ASR3 - Zastrešenie</vt:lpstr>
      <vt:lpstr>SO.105_ASR4 - Výplňové ko...</vt:lpstr>
      <vt:lpstr>SO.105_ASR5 - Ostatné</vt:lpstr>
      <vt:lpstr>SO.105_ELI - Elektroinšta...</vt:lpstr>
      <vt:lpstr>VV_SO.105_ELI</vt:lpstr>
      <vt:lpstr>SO.105_UK - Ústredné kúrenie</vt:lpstr>
      <vt:lpstr>SO.105_ZTI - Daždová kana...</vt:lpstr>
      <vt:lpstr>SO.106_ASR1 - Búracie práce</vt:lpstr>
      <vt:lpstr>SO.106_ASR2 - Fasáda</vt:lpstr>
      <vt:lpstr>SO.106_ASR3 - Zastrešenie</vt:lpstr>
      <vt:lpstr>SO.106_ASR4 - Výplňové ko...</vt:lpstr>
      <vt:lpstr>SO.106_ASR5 - Ostatné</vt:lpstr>
      <vt:lpstr>SO.106_ELI - Elektroinšta...</vt:lpstr>
      <vt:lpstr>VV_SO.106_ELI</vt:lpstr>
      <vt:lpstr>SO.106_UK - Vyregulovanie UK</vt:lpstr>
      <vt:lpstr>ostatne - Areálové rozvod...</vt:lpstr>
      <vt:lpstr>SO.201.1 - Spevnená plocha 1</vt:lpstr>
      <vt:lpstr>SO.201.2 - Spevnená plocha 2</vt:lpstr>
      <vt:lpstr>SO.201.3 - Spevnená plocha 3</vt:lpstr>
      <vt:lpstr>SO.201.4 - Spevnená plocha 4</vt:lpstr>
      <vt:lpstr>SO.201.5 - Spevnená plocha 5</vt:lpstr>
      <vt:lpstr>PS_301 - Elektronický zab...</vt:lpstr>
      <vt:lpstr>VV_PS_301</vt:lpstr>
      <vt:lpstr>PS_302 - Prístupový video...</vt:lpstr>
      <vt:lpstr>VV_PS_302</vt:lpstr>
      <vt:lpstr>'ostatne - Areálové rozvod...'!Názvy_tlače</vt:lpstr>
      <vt:lpstr>'PS_301 - Elektronický zab...'!Názvy_tlače</vt:lpstr>
      <vt:lpstr>'PS_302 - Prístupový video...'!Názvy_tlače</vt:lpstr>
      <vt:lpstr>'Rekapitulácia stavby'!Názvy_tlače</vt:lpstr>
      <vt:lpstr>'SO.101_ASR1 - Búracie práce'!Názvy_tlače</vt:lpstr>
      <vt:lpstr>'SO.101_ASR2 - Fasáda'!Názvy_tlače</vt:lpstr>
      <vt:lpstr>'SO.101_ASR3 - Zastrešenie'!Názvy_tlače</vt:lpstr>
      <vt:lpstr>'SO.101_ASR4 - Výplňové ko...'!Názvy_tlače</vt:lpstr>
      <vt:lpstr>'SO.101_ASR5 - Interiér'!Názvy_tlače</vt:lpstr>
      <vt:lpstr>'SO.101_ASR6 - Ostatné'!Názvy_tlače</vt:lpstr>
      <vt:lpstr>'SO.101_ELI - Elektroinšta...'!Názvy_tlače</vt:lpstr>
      <vt:lpstr>'SO.101_UK - Ústredné vyku...'!Názvy_tlače</vt:lpstr>
      <vt:lpstr>'SO.101_VZT - Vzduchotechnika'!Názvy_tlače</vt:lpstr>
      <vt:lpstr>'SO.101_ZTI1 - Zdravotechn...'!Názvy_tlače</vt:lpstr>
      <vt:lpstr>'SO.101_ZTI2 - Rozvody vod...'!Názvy_tlače</vt:lpstr>
      <vt:lpstr>'SO.102_ASR1 - Búracie práce'!Názvy_tlače</vt:lpstr>
      <vt:lpstr>'SO.102_ASR2 - Fasáda'!Názvy_tlače</vt:lpstr>
      <vt:lpstr>'SO.102_ASR3 - Zastrešenie'!Názvy_tlače</vt:lpstr>
      <vt:lpstr>'SO.102_ASR4 - Výplňové ko...'!Názvy_tlače</vt:lpstr>
      <vt:lpstr>'SO.102_ASR5 - Interiér'!Názvy_tlače</vt:lpstr>
      <vt:lpstr>'SO.102_ASR6 - Ostatné'!Názvy_tlače</vt:lpstr>
      <vt:lpstr>'SO.102_ELI - Elektroinšta...'!Názvy_tlače</vt:lpstr>
      <vt:lpstr>'SO.102_UK - Ústredné vyku...'!Názvy_tlače</vt:lpstr>
      <vt:lpstr>'SO.102_VZT - Vzduchotechnika'!Názvy_tlače</vt:lpstr>
      <vt:lpstr>'SO.102_ZTI1 - Zdravotechn...'!Názvy_tlače</vt:lpstr>
      <vt:lpstr>'SO.102_ZTI2 - Rozvody vod...'!Názvy_tlače</vt:lpstr>
      <vt:lpstr>'SO.103_ASR1 - Búracie práce'!Názvy_tlače</vt:lpstr>
      <vt:lpstr>'SO.103_ASR2 - Fasáda'!Názvy_tlače</vt:lpstr>
      <vt:lpstr>'SO.103_ASR3 - Zastrešenie'!Názvy_tlače</vt:lpstr>
      <vt:lpstr>'SO.103_ASR4 - Výplňové ko...'!Názvy_tlače</vt:lpstr>
      <vt:lpstr>'SO.103_ASR5 - Interiér'!Názvy_tlače</vt:lpstr>
      <vt:lpstr>'SO.103_ASR6 - Ostatné'!Názvy_tlače</vt:lpstr>
      <vt:lpstr>'SO.103_ELI - Elektroinšta...'!Názvy_tlače</vt:lpstr>
      <vt:lpstr>'SO.103_UK - Vyregulovanie UK'!Názvy_tlače</vt:lpstr>
      <vt:lpstr>'SO.104_ASR1 - Búracie práce'!Názvy_tlače</vt:lpstr>
      <vt:lpstr>'SO.104_ASR2 - Fasáda'!Názvy_tlače</vt:lpstr>
      <vt:lpstr>'SO.104_ASR3 - Zastrešenie'!Názvy_tlače</vt:lpstr>
      <vt:lpstr>'SO.104_ASR4 - Výplňové ko...'!Názvy_tlače</vt:lpstr>
      <vt:lpstr>'SO.104_ASR5 - Ostatné'!Názvy_tlače</vt:lpstr>
      <vt:lpstr>'SO.104_ELI - Elektroinšta...'!Názvy_tlače</vt:lpstr>
      <vt:lpstr>'SO.104_UK - Ústredné kúrenie'!Názvy_tlače</vt:lpstr>
      <vt:lpstr>'SO.104_ZTI - Daždová kana...'!Názvy_tlače</vt:lpstr>
      <vt:lpstr>'SO.105_ASR1 - Búracie práce'!Názvy_tlače</vt:lpstr>
      <vt:lpstr>'SO.105_ASR2 - Fasáda'!Názvy_tlače</vt:lpstr>
      <vt:lpstr>'SO.105_ASR3 - Zastrešenie'!Názvy_tlače</vt:lpstr>
      <vt:lpstr>'SO.105_ASR4 - Výplňové ko...'!Názvy_tlače</vt:lpstr>
      <vt:lpstr>'SO.105_ASR5 - Ostatné'!Názvy_tlače</vt:lpstr>
      <vt:lpstr>'SO.105_ELI - Elektroinšta...'!Názvy_tlače</vt:lpstr>
      <vt:lpstr>'SO.105_UK - Ústredné kúrenie'!Názvy_tlače</vt:lpstr>
      <vt:lpstr>'SO.105_ZTI - Daždová kana...'!Názvy_tlače</vt:lpstr>
      <vt:lpstr>'SO.106_ASR1 - Búracie práce'!Názvy_tlače</vt:lpstr>
      <vt:lpstr>'SO.106_ASR2 - Fasáda'!Názvy_tlače</vt:lpstr>
      <vt:lpstr>'SO.106_ASR3 - Zastrešenie'!Názvy_tlače</vt:lpstr>
      <vt:lpstr>'SO.106_ASR4 - Výplňové ko...'!Názvy_tlače</vt:lpstr>
      <vt:lpstr>'SO.106_ASR5 - Ostatné'!Názvy_tlače</vt:lpstr>
      <vt:lpstr>'SO.106_ELI - Elektroinšta...'!Názvy_tlače</vt:lpstr>
      <vt:lpstr>'SO.106_UK - Vyregulovanie UK'!Názvy_tlače</vt:lpstr>
      <vt:lpstr>'SO.201.1 - Spevnená plocha 1'!Názvy_tlače</vt:lpstr>
      <vt:lpstr>'SO.201.2 - Spevnená plocha 2'!Názvy_tlače</vt:lpstr>
      <vt:lpstr>'SO.201.3 - Spevnená plocha 3'!Názvy_tlače</vt:lpstr>
      <vt:lpstr>'SO.201.4 - Spevnená plocha 4'!Názvy_tlače</vt:lpstr>
      <vt:lpstr>'SO.201.5 - Spevnená plocha 5'!Názvy_tlače</vt:lpstr>
      <vt:lpstr>'ostatne - Areálové rozvod...'!Oblasť_tlače</vt:lpstr>
      <vt:lpstr>'PS_301 - Elektronický zab...'!Oblasť_tlače</vt:lpstr>
      <vt:lpstr>'PS_302 - Prístupový video...'!Oblasť_tlače</vt:lpstr>
      <vt:lpstr>'Rekapitulácia stavby'!Oblasť_tlače</vt:lpstr>
      <vt:lpstr>'SO.101_ASR1 - Búracie práce'!Oblasť_tlače</vt:lpstr>
      <vt:lpstr>'SO.101_ASR2 - Fasáda'!Oblasť_tlače</vt:lpstr>
      <vt:lpstr>'SO.101_ASR3 - Zastrešenie'!Oblasť_tlače</vt:lpstr>
      <vt:lpstr>'SO.101_ASR4 - Výplňové ko...'!Oblasť_tlače</vt:lpstr>
      <vt:lpstr>'SO.101_ASR5 - Interiér'!Oblasť_tlače</vt:lpstr>
      <vt:lpstr>'SO.101_ASR6 - Ostatné'!Oblasť_tlače</vt:lpstr>
      <vt:lpstr>'SO.101_ELI - Elektroinšta...'!Oblasť_tlače</vt:lpstr>
      <vt:lpstr>'SO.101_UK - Ústredné vyku...'!Oblasť_tlače</vt:lpstr>
      <vt:lpstr>'SO.101_VZT - Vzduchotechnika'!Oblasť_tlače</vt:lpstr>
      <vt:lpstr>'SO.101_ZTI1 - Zdravotechn...'!Oblasť_tlače</vt:lpstr>
      <vt:lpstr>'SO.101_ZTI2 - Rozvody vod...'!Oblasť_tlače</vt:lpstr>
      <vt:lpstr>'SO.102_ASR1 - Búracie práce'!Oblasť_tlače</vt:lpstr>
      <vt:lpstr>'SO.102_ASR2 - Fasáda'!Oblasť_tlače</vt:lpstr>
      <vt:lpstr>'SO.102_ASR3 - Zastrešenie'!Oblasť_tlače</vt:lpstr>
      <vt:lpstr>'SO.102_ASR4 - Výplňové ko...'!Oblasť_tlače</vt:lpstr>
      <vt:lpstr>'SO.102_ASR5 - Interiér'!Oblasť_tlače</vt:lpstr>
      <vt:lpstr>'SO.102_ASR6 - Ostatné'!Oblasť_tlače</vt:lpstr>
      <vt:lpstr>'SO.102_ELI - Elektroinšta...'!Oblasť_tlače</vt:lpstr>
      <vt:lpstr>'SO.102_UK - Ústredné vyku...'!Oblasť_tlače</vt:lpstr>
      <vt:lpstr>'SO.102_VZT - Vzduchotechnika'!Oblasť_tlače</vt:lpstr>
      <vt:lpstr>'SO.102_ZTI1 - Zdravotechn...'!Oblasť_tlače</vt:lpstr>
      <vt:lpstr>'SO.102_ZTI2 - Rozvody vod...'!Oblasť_tlače</vt:lpstr>
      <vt:lpstr>'SO.103_ASR1 - Búracie práce'!Oblasť_tlače</vt:lpstr>
      <vt:lpstr>'SO.103_ASR2 - Fasáda'!Oblasť_tlače</vt:lpstr>
      <vt:lpstr>'SO.103_ASR3 - Zastrešenie'!Oblasť_tlače</vt:lpstr>
      <vt:lpstr>'SO.103_ASR4 - Výplňové ko...'!Oblasť_tlače</vt:lpstr>
      <vt:lpstr>'SO.103_ASR5 - Interiér'!Oblasť_tlače</vt:lpstr>
      <vt:lpstr>'SO.103_ASR6 - Ostatné'!Oblasť_tlače</vt:lpstr>
      <vt:lpstr>'SO.103_ELI - Elektroinšta...'!Oblasť_tlače</vt:lpstr>
      <vt:lpstr>'SO.103_UK - Vyregulovanie UK'!Oblasť_tlače</vt:lpstr>
      <vt:lpstr>'SO.104_ASR1 - Búracie práce'!Oblasť_tlače</vt:lpstr>
      <vt:lpstr>'SO.104_ASR2 - Fasáda'!Oblasť_tlače</vt:lpstr>
      <vt:lpstr>'SO.104_ASR3 - Zastrešenie'!Oblasť_tlače</vt:lpstr>
      <vt:lpstr>'SO.104_ASR4 - Výplňové ko...'!Oblasť_tlače</vt:lpstr>
      <vt:lpstr>'SO.104_ASR5 - Ostatné'!Oblasť_tlače</vt:lpstr>
      <vt:lpstr>'SO.104_ELI - Elektroinšta...'!Oblasť_tlače</vt:lpstr>
      <vt:lpstr>'SO.104_UK - Ústredné kúrenie'!Oblasť_tlače</vt:lpstr>
      <vt:lpstr>'SO.104_ZTI - Daždová kana...'!Oblasť_tlače</vt:lpstr>
      <vt:lpstr>'SO.105_ASR1 - Búracie práce'!Oblasť_tlače</vt:lpstr>
      <vt:lpstr>'SO.105_ASR2 - Fasáda'!Oblasť_tlače</vt:lpstr>
      <vt:lpstr>'SO.105_ASR3 - Zastrešenie'!Oblasť_tlače</vt:lpstr>
      <vt:lpstr>'SO.105_ASR4 - Výplňové ko...'!Oblasť_tlače</vt:lpstr>
      <vt:lpstr>'SO.105_ASR5 - Ostatné'!Oblasť_tlače</vt:lpstr>
      <vt:lpstr>'SO.105_ELI - Elektroinšta...'!Oblasť_tlače</vt:lpstr>
      <vt:lpstr>'SO.105_UK - Ústredné kúrenie'!Oblasť_tlače</vt:lpstr>
      <vt:lpstr>'SO.105_ZTI - Daždová kana...'!Oblasť_tlače</vt:lpstr>
      <vt:lpstr>'SO.106_ASR1 - Búracie práce'!Oblasť_tlače</vt:lpstr>
      <vt:lpstr>'SO.106_ASR2 - Fasáda'!Oblasť_tlače</vt:lpstr>
      <vt:lpstr>'SO.106_ASR3 - Zastrešenie'!Oblasť_tlače</vt:lpstr>
      <vt:lpstr>'SO.106_ASR4 - Výplňové ko...'!Oblasť_tlače</vt:lpstr>
      <vt:lpstr>'SO.106_ASR5 - Ostatné'!Oblasť_tlače</vt:lpstr>
      <vt:lpstr>'SO.106_ELI - Elektroinšta...'!Oblasť_tlače</vt:lpstr>
      <vt:lpstr>'SO.106_UK - Vyregulovanie UK'!Oblasť_tlače</vt:lpstr>
      <vt:lpstr>'SO.201.1 - Spevnená plocha 1'!Oblasť_tlače</vt:lpstr>
      <vt:lpstr>'SO.201.2 - Spevnená plocha 2'!Oblasť_tlače</vt:lpstr>
      <vt:lpstr>'SO.201.3 - Spevnená plocha 3'!Oblasť_tlače</vt:lpstr>
      <vt:lpstr>'SO.201.4 - Spevnená plocha 4'!Oblasť_tlače</vt:lpstr>
      <vt:lpstr>'SO.201.5 - Spevnená plocha 5'!Oblasť_tlače</vt:lpstr>
      <vt:lpstr>VV_SO.101_ELI!Oblasť_tlače</vt:lpstr>
      <vt:lpstr>VV_SO.102_ELI!Oblasť_tlače</vt:lpstr>
      <vt:lpstr>VV_SO.103_ELI!Oblasť_tlače</vt:lpstr>
      <vt:lpstr>VV_SO.104_ELI!Oblasť_tlače</vt:lpstr>
      <vt:lpstr>VV_SO.105_ELI!Oblasť_tlače</vt:lpstr>
      <vt:lpstr>VV_SO.106_ELI!Oblasť_tlače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Ing. Matúš Ondro</dc:creator>
  <cp:keywords/>
  <dc:description/>
  <cp:lastModifiedBy>Ing. Katarína Chovanová</cp:lastModifiedBy>
  <cp:revision/>
  <dcterms:created xsi:type="dcterms:W3CDTF">2022-06-16T08:05:26Z</dcterms:created>
  <dcterms:modified xsi:type="dcterms:W3CDTF">2022-06-22T11:56:12Z</dcterms:modified>
  <cp:category/>
  <cp:contentStatus/>
</cp:coreProperties>
</file>