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1"/>
  </bookViews>
  <sheets>
    <sheet name="KrycíList" sheetId="1" r:id="rId1"/>
    <sheet name="Rozpočet" sheetId="2" r:id="rId2"/>
  </sheets>
  <definedNames>
    <definedName name="__MAIN__">'Rozpočet'!$A$2:$AB$30</definedName>
    <definedName name="__MAIN1__">'KrycíList'!$A$1:$O$50</definedName>
    <definedName name="__MvymF__">'Rozpočet'!#REF!</definedName>
    <definedName name="__OobjF__">'Rozpočet'!$A$8:$AB$30</definedName>
    <definedName name="__OoddF__">'Rozpočet'!$A$10:$AB$30</definedName>
    <definedName name="__OradF__">'Rozpočet'!$A$13:$AB$13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<sst xmlns="http://schemas.openxmlformats.org/spreadsheetml/2006/main" count="142" uniqueCount="104">
  <si>
    <t>.</t>
  </si>
  <si>
    <t>B</t>
  </si>
  <si>
    <t>O</t>
  </si>
  <si>
    <t>P</t>
  </si>
  <si>
    <t>m</t>
  </si>
  <si>
    <t>Ř</t>
  </si>
  <si>
    <t>Mj</t>
  </si>
  <si>
    <t>m2</t>
  </si>
  <si>
    <t>001</t>
  </si>
  <si>
    <t>Dph</t>
  </si>
  <si>
    <t>HSV</t>
  </si>
  <si>
    <t>HZS</t>
  </si>
  <si>
    <t>MON</t>
  </si>
  <si>
    <t>OST</t>
  </si>
  <si>
    <t>PSV</t>
  </si>
  <si>
    <t>VRN</t>
  </si>
  <si>
    <t>.Hdr</t>
  </si>
  <si>
    <t>Dne:</t>
  </si>
  <si>
    <t>Druh</t>
  </si>
  <si>
    <t>% Dph</t>
  </si>
  <si>
    <t>Název</t>
  </si>
  <si>
    <t>Oddíl</t>
  </si>
  <si>
    <t>Sazba</t>
  </si>
  <si>
    <t>soub.</t>
  </si>
  <si>
    <t>Daň</t>
  </si>
  <si>
    <t>Celkem</t>
  </si>
  <si>
    <t>Objekt</t>
  </si>
  <si>
    <t>Základ</t>
  </si>
  <si>
    <t>Datum :</t>
  </si>
  <si>
    <t>Dodávka</t>
  </si>
  <si>
    <t>Nhod/Mj</t>
  </si>
  <si>
    <t>Název MJ</t>
  </si>
  <si>
    <t>Razítko:</t>
  </si>
  <si>
    <t>Sazba[%]</t>
  </si>
  <si>
    <t>Soubor :</t>
  </si>
  <si>
    <t>Základna</t>
  </si>
  <si>
    <t>Faktura :</t>
  </si>
  <si>
    <t>Hm1[t]/Mj</t>
  </si>
  <si>
    <t>Hm2[t]/Mj</t>
  </si>
  <si>
    <t>Sazba DPH</t>
  </si>
  <si>
    <t>Zakázka :</t>
  </si>
  <si>
    <t>Řádek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</si>
  <si>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</si>
  <si>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</si>
  <si>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</si>
  <si>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</si>
  <si>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</si>
  <si>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</si>
  <si>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</si>
  <si>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Vypracoval:</t>
  </si>
  <si>
    <t>Zpracoval :</t>
  </si>
  <si>
    <t>Část :</t>
  </si>
  <si>
    <t>Částka</t>
  </si>
  <si>
    <t>Montáž</t>
  </si>
  <si>
    <t>Odsouhlasil:</t>
  </si>
  <si>
    <t>Projektant :</t>
  </si>
  <si>
    <t>Název nákladu</t>
  </si>
  <si>
    <t>Hmoty1[t] za Mj</t>
  </si>
  <si>
    <t>Hmoty2[t] za Mj</t>
  </si>
  <si>
    <t>Ostatní náklady</t>
  </si>
  <si>
    <t>Přirážky</t>
  </si>
  <si>
    <t>Počet MJ</t>
  </si>
  <si>
    <t>Krycí list zadání</t>
  </si>
  <si>
    <t>Dílčí DPH</t>
  </si>
  <si>
    <t>Číslo(SKP)</t>
  </si>
  <si>
    <t>Sazba [Kč]</t>
  </si>
  <si>
    <t>Umístění :</t>
  </si>
  <si>
    <t>Množství Mj</t>
  </si>
  <si>
    <t>Popis řádku</t>
  </si>
  <si>
    <t>Celkové ostatní náklady</t>
  </si>
  <si>
    <t>Cena vč. DPH</t>
  </si>
  <si>
    <t>stavební úpravy chodníku</t>
  </si>
  <si>
    <t>Množství [Mj]</t>
  </si>
  <si>
    <t>Dodatek číslo :</t>
  </si>
  <si>
    <t>Zakázka číslo :</t>
  </si>
  <si>
    <t>Archivní číslo :</t>
  </si>
  <si>
    <t>Rozpočet číslo :</t>
  </si>
  <si>
    <t>Odkop podloží 25cm</t>
  </si>
  <si>
    <t>Položkový rozpočet</t>
  </si>
  <si>
    <t>Rozpočtové náklady [Kč]</t>
  </si>
  <si>
    <t>Stavební objekt číslo :</t>
  </si>
  <si>
    <t>Seznam položek pro oddíl :</t>
  </si>
  <si>
    <t>Základní rozpočtové náklady</t>
  </si>
  <si>
    <t>dopravní opatření po dobu stavby</t>
  </si>
  <si>
    <t>Účelové měrné jednotky (bez DPH)</t>
  </si>
  <si>
    <t>Celkové rozpočtové náklady (bezDPH)</t>
  </si>
  <si>
    <t>Zajištění vytýčení inženýrských sítí</t>
  </si>
  <si>
    <t>Daň z přidané hodnoty (Rozpočet+Ostatní)</t>
  </si>
  <si>
    <t>Dodávka zámkové dlažby 200x100x60 přírodní</t>
  </si>
  <si>
    <t>Celkové náklady (Rozpočet +Ostatní) vč. DPH</t>
  </si>
  <si>
    <t>Montáž bet. dlažby do lože z drti 4/8 tl. 4cm</t>
  </si>
  <si>
    <t>D+M chodníkových obrub 100/8/20, přírodní do betonu</t>
  </si>
  <si>
    <t>Město Šternberk, Horní náměstí 78/16, 785 01 Šternberk</t>
  </si>
  <si>
    <t>Úprava podloží a zhutnění stávajících podkladních vrstev</t>
  </si>
  <si>
    <t>geodetické zaměření skutečného provedení stavby (včetně tabulky výměr jako podklad pro fakturaci)</t>
  </si>
  <si>
    <t>všechny položky jsou včetně naložení, odvozu, uložení, poplatku za skládku, dopravy materiálu, vytýčení sítí a všech nutných činností s realizací stavby spojených</t>
  </si>
  <si>
    <t>Podklad štěrkodrť ŠD zhut tl 20cm</t>
  </si>
  <si>
    <t>Odstranění zívičného krytu do tl. 50 mm</t>
  </si>
  <si>
    <t>Terénní úpravy s rozprostřením ornice a zatravnění</t>
  </si>
  <si>
    <t>Dodávka ornice</t>
  </si>
  <si>
    <t>m3</t>
  </si>
  <si>
    <t>Město Šternberk - stavební úpravy chodníku ulice Svatoplukova</t>
  </si>
  <si>
    <t>Šternberk, ulice Svatoplukova, nad pizzerií</t>
  </si>
  <si>
    <t>Stavební úpravy chodníku ulice Svatoplukova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</si>
</sst>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0##"/>
    <numFmt numFmtId="172" formatCode="#,##0.00;\-#,##0.00;&quot;&quot;"/>
    <numFmt numFmtId="173" formatCode="#,##0.000;\-#,##0.000;&quot;&quot;"/>
    <numFmt numFmtId="174" formatCode="_-* #,##0.00\,_K_č_-;\-* #,##0.00\,_K_č_-;_-* \-??\ _K_č_-;_-@_-"/>
  </numFmts>
  <fonts count="64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right" vertical="top"/>
    </xf>
    <xf numFmtId="0" fontId="27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horizontal="center" vertical="top"/>
    </xf>
    <xf numFmtId="0" fontId="13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vertical="top" wrapText="1"/>
    </xf>
    <xf numFmtId="170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vertical="top"/>
    </xf>
    <xf numFmtId="169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4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69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/>
    </xf>
    <xf numFmtId="0" fontId="28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 vertical="top"/>
    </xf>
    <xf numFmtId="169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29" fillId="33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horizontal="right" vertical="top"/>
    </xf>
    <xf numFmtId="0" fontId="29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 wrapText="1"/>
    </xf>
    <xf numFmtId="164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vertical="top"/>
    </xf>
    <xf numFmtId="169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71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2" fontId="9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73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2" fontId="9" fillId="33" borderId="15" xfId="0" applyNumberFormat="1" applyFont="1" applyFill="1" applyBorder="1" applyAlignment="1">
      <alignment horizontal="right" vertical="top"/>
    </xf>
    <xf numFmtId="174" fontId="0" fillId="33" borderId="0" xfId="0" applyNumberFormat="1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/>
    </xf>
    <xf numFmtId="0" fontId="16" fillId="33" borderId="0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167" fontId="9" fillId="33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/>
    </xf>
    <xf numFmtId="167" fontId="13" fillId="33" borderId="25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4" fontId="0" fillId="33" borderId="15" xfId="0" applyNumberFormat="1" applyFont="1" applyFill="1" applyBorder="1" applyAlignment="1">
      <alignment/>
    </xf>
    <xf numFmtId="0" fontId="1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Q14" sqref="Q14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72" t="s">
        <v>62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7"/>
    </row>
    <row r="3" spans="1:15" ht="27" customHeight="1">
      <c r="A3" s="6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7"/>
    </row>
    <row r="4" spans="1:15" ht="24" customHeight="1">
      <c r="A4" s="6"/>
      <c r="B4" s="8" t="s">
        <v>40</v>
      </c>
      <c r="C4" s="173" t="s">
        <v>101</v>
      </c>
      <c r="D4" s="173"/>
      <c r="E4" s="173"/>
      <c r="F4" s="173"/>
      <c r="G4" s="173"/>
      <c r="H4" s="173"/>
      <c r="I4" s="9" t="s">
        <v>51</v>
      </c>
      <c r="J4" s="174"/>
      <c r="K4" s="174"/>
      <c r="L4" s="174"/>
      <c r="M4" s="174"/>
      <c r="N4" s="174"/>
      <c r="O4" s="10"/>
    </row>
    <row r="5" spans="1:15" ht="23.25" customHeight="1">
      <c r="A5" s="6"/>
      <c r="B5" s="11" t="s">
        <v>36</v>
      </c>
      <c r="C5" s="12"/>
      <c r="D5" s="175"/>
      <c r="E5" s="175"/>
      <c r="F5" s="13"/>
      <c r="G5" s="176"/>
      <c r="H5" s="176"/>
      <c r="I5" s="176"/>
      <c r="J5" s="176"/>
      <c r="K5" s="176"/>
      <c r="L5" s="176"/>
      <c r="M5" s="176"/>
      <c r="N5" s="176"/>
      <c r="O5" s="14"/>
    </row>
    <row r="6" spans="1:15" ht="15" customHeight="1">
      <c r="A6" s="6"/>
      <c r="B6" s="167" t="s">
        <v>74</v>
      </c>
      <c r="C6" s="167"/>
      <c r="D6" s="170"/>
      <c r="E6" s="170"/>
      <c r="F6" s="15" t="s">
        <v>66</v>
      </c>
      <c r="G6" s="167" t="s">
        <v>102</v>
      </c>
      <c r="H6" s="167"/>
      <c r="I6" s="167"/>
      <c r="J6" s="167"/>
      <c r="K6" s="167"/>
      <c r="L6" s="167"/>
      <c r="M6" s="167"/>
      <c r="N6" s="167"/>
      <c r="O6" s="14"/>
    </row>
    <row r="7" spans="1:15" ht="15" customHeight="1">
      <c r="A7" s="6"/>
      <c r="B7" s="167" t="s">
        <v>80</v>
      </c>
      <c r="C7" s="167"/>
      <c r="D7" s="170"/>
      <c r="E7" s="170"/>
      <c r="F7" s="15" t="s">
        <v>42</v>
      </c>
      <c r="G7" s="167"/>
      <c r="H7" s="167"/>
      <c r="I7" s="167"/>
      <c r="J7" s="167"/>
      <c r="K7" s="167"/>
      <c r="L7" s="167"/>
      <c r="M7" s="167"/>
      <c r="N7" s="167"/>
      <c r="O7" s="14"/>
    </row>
    <row r="8" spans="1:15" ht="15" customHeight="1">
      <c r="A8" s="6"/>
      <c r="B8" s="167" t="s">
        <v>76</v>
      </c>
      <c r="C8" s="167"/>
      <c r="D8" s="170"/>
      <c r="E8" s="170"/>
      <c r="F8" s="15" t="s">
        <v>44</v>
      </c>
      <c r="G8" s="171" t="s">
        <v>92</v>
      </c>
      <c r="H8" s="171"/>
      <c r="I8" s="171"/>
      <c r="J8" s="171"/>
      <c r="K8" s="171"/>
      <c r="L8" s="171"/>
      <c r="M8" s="171"/>
      <c r="N8" s="171"/>
      <c r="O8" s="14"/>
    </row>
    <row r="9" spans="1:15" ht="15" customHeight="1">
      <c r="A9" s="6"/>
      <c r="B9" s="167" t="s">
        <v>73</v>
      </c>
      <c r="C9" s="167"/>
      <c r="D9" s="170"/>
      <c r="E9" s="170"/>
      <c r="F9" s="15" t="s">
        <v>55</v>
      </c>
      <c r="G9" s="171"/>
      <c r="H9" s="171"/>
      <c r="I9" s="171"/>
      <c r="J9" s="171"/>
      <c r="K9" s="171"/>
      <c r="L9" s="171"/>
      <c r="M9" s="171"/>
      <c r="N9" s="171"/>
      <c r="O9" s="14"/>
    </row>
    <row r="10" spans="1:15" ht="15" customHeight="1">
      <c r="A10" s="6"/>
      <c r="B10" s="167" t="s">
        <v>75</v>
      </c>
      <c r="C10" s="167"/>
      <c r="D10" s="167"/>
      <c r="E10" s="167"/>
      <c r="F10" s="15" t="s">
        <v>50</v>
      </c>
      <c r="G10" s="171"/>
      <c r="H10" s="171"/>
      <c r="I10" s="171"/>
      <c r="J10" s="171"/>
      <c r="K10" s="171"/>
      <c r="L10" s="171"/>
      <c r="M10" s="171"/>
      <c r="N10" s="171"/>
      <c r="O10" s="14"/>
    </row>
    <row r="11" spans="1:15" ht="15" customHeight="1">
      <c r="A11" s="6"/>
      <c r="B11" s="167" t="s">
        <v>28</v>
      </c>
      <c r="C11" s="167"/>
      <c r="D11" s="168">
        <v>43468</v>
      </c>
      <c r="E11" s="140"/>
      <c r="F11" s="15"/>
      <c r="G11" s="167"/>
      <c r="H11" s="167"/>
      <c r="I11" s="167"/>
      <c r="J11" s="167"/>
      <c r="K11" s="167"/>
      <c r="L11" s="167"/>
      <c r="M11" s="167"/>
      <c r="N11" s="167"/>
      <c r="O11" s="14"/>
    </row>
    <row r="12" spans="1:15" ht="15" customHeight="1">
      <c r="A12" s="6"/>
      <c r="B12" s="169"/>
      <c r="C12" s="169"/>
      <c r="D12" s="169"/>
      <c r="E12" s="169"/>
      <c r="F12" s="15" t="s">
        <v>34</v>
      </c>
      <c r="G12" s="167"/>
      <c r="H12" s="167"/>
      <c r="I12" s="167"/>
      <c r="J12" s="167"/>
      <c r="K12" s="167"/>
      <c r="L12" s="167"/>
      <c r="M12" s="167"/>
      <c r="N12" s="167"/>
      <c r="O12" s="14"/>
    </row>
    <row r="13" spans="1:15" ht="15" customHeight="1">
      <c r="A13" s="6"/>
      <c r="B13" s="165" t="s">
        <v>79</v>
      </c>
      <c r="C13" s="165"/>
      <c r="D13" s="165"/>
      <c r="E13" s="165"/>
      <c r="F13" s="165"/>
      <c r="G13" s="166" t="s">
        <v>59</v>
      </c>
      <c r="H13" s="166"/>
      <c r="I13" s="166"/>
      <c r="J13" s="166"/>
      <c r="K13" s="166"/>
      <c r="L13" s="144" t="s">
        <v>49</v>
      </c>
      <c r="M13" s="144"/>
      <c r="N13" s="144"/>
      <c r="O13" s="14"/>
    </row>
    <row r="14" spans="1:15" ht="15" customHeight="1">
      <c r="A14" s="6"/>
      <c r="B14" s="16" t="s">
        <v>45</v>
      </c>
      <c r="C14" s="17" t="s">
        <v>29</v>
      </c>
      <c r="D14" s="17" t="s">
        <v>53</v>
      </c>
      <c r="E14" s="18" t="s">
        <v>11</v>
      </c>
      <c r="F14" s="19" t="s">
        <v>60</v>
      </c>
      <c r="G14" s="154" t="s">
        <v>56</v>
      </c>
      <c r="H14" s="154"/>
      <c r="I14" s="154"/>
      <c r="J14" s="21" t="s">
        <v>52</v>
      </c>
      <c r="K14" s="22" t="s">
        <v>39</v>
      </c>
      <c r="L14" s="14"/>
      <c r="M14" s="3"/>
      <c r="N14" s="3"/>
      <c r="O14" s="14"/>
    </row>
    <row r="15" spans="1:15" ht="15" customHeight="1">
      <c r="A15" s="6"/>
      <c r="B15" s="23" t="s">
        <v>10</v>
      </c>
      <c r="C15" s="24">
        <f>SUMIF(Rozpočet!F9:F25,B15,Rozpočet!L9:L25)</f>
        <v>0</v>
      </c>
      <c r="D15" s="24">
        <f>SUMIF(Rozpočet!F9:F25,B15,Rozpočet!M9:M25)</f>
        <v>0</v>
      </c>
      <c r="E15" s="25">
        <f>SUMIF(Rozpočet!F9:F25,B15,Rozpočet!N9:N25)</f>
        <v>0</v>
      </c>
      <c r="F15" s="26">
        <f>SUMIF(Rozpočet!F9:F25,B15,Rozpočet!O9:O25)</f>
        <v>0</v>
      </c>
      <c r="G15" s="158"/>
      <c r="H15" s="158"/>
      <c r="I15" s="158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14</v>
      </c>
      <c r="C16" s="24">
        <f>SUMIF(Rozpočet!F9:F25,B16,Rozpočet!L9:L25)</f>
        <v>0</v>
      </c>
      <c r="D16" s="24">
        <f>SUMIF(Rozpočet!F9:F25,B16,Rozpočet!M9:M25)</f>
        <v>0</v>
      </c>
      <c r="E16" s="25">
        <f>SUMIF(Rozpočet!F9:F25,B16,Rozpočet!N9:N25)</f>
        <v>0</v>
      </c>
      <c r="F16" s="26">
        <f>SUMIF(Rozpočet!F9:F25,B16,Rozpočet!O9:O25)</f>
        <v>0</v>
      </c>
      <c r="G16" s="158"/>
      <c r="H16" s="158"/>
      <c r="I16" s="158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12</v>
      </c>
      <c r="C17" s="24">
        <f>SUMIF(Rozpočet!F9:F25,B17,Rozpočet!L9:L25)</f>
        <v>0</v>
      </c>
      <c r="D17" s="24">
        <f>SUMIF(Rozpočet!F9:F25,B17,Rozpočet!M9:M25)</f>
        <v>0</v>
      </c>
      <c r="E17" s="25">
        <f>SUMIF(Rozpočet!F9:F25,B17,Rozpočet!N9:N25)</f>
        <v>0</v>
      </c>
      <c r="F17" s="26">
        <f>SUMIF(Rozpočet!F9:F25,B17,Rozpočet!O9:O25)</f>
        <v>0</v>
      </c>
      <c r="G17" s="158"/>
      <c r="H17" s="158"/>
      <c r="I17" s="158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15</v>
      </c>
      <c r="C18" s="24">
        <f>SUMIF(Rozpočet!F9:F25,B18,Rozpočet!L9:L25)</f>
        <v>0</v>
      </c>
      <c r="D18" s="24">
        <f>SUMIF(Rozpočet!F9:F25,B18,Rozpočet!M9:M25)</f>
        <v>0</v>
      </c>
      <c r="E18" s="25">
        <f>SUMIF(Rozpočet!F9:F25,B18,Rozpočet!N9:N25)</f>
        <v>0</v>
      </c>
      <c r="F18" s="26">
        <f>SUMIF(Rozpočet!F9:F25,B18,Rozpočet!O9:O25)</f>
        <v>0</v>
      </c>
      <c r="G18" s="158"/>
      <c r="H18" s="158"/>
      <c r="I18" s="158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13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8"/>
      <c r="H19" s="158"/>
      <c r="I19" s="158"/>
      <c r="J19" s="27"/>
      <c r="K19" s="28"/>
      <c r="L19" s="29" t="s">
        <v>17</v>
      </c>
      <c r="M19" s="3"/>
      <c r="N19" s="3"/>
      <c r="O19" s="14"/>
    </row>
    <row r="20" spans="1:15" ht="15" customHeight="1">
      <c r="A20" s="6"/>
      <c r="B20" s="30" t="s">
        <v>25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8"/>
      <c r="H20" s="158"/>
      <c r="I20" s="158"/>
      <c r="J20" s="27"/>
      <c r="K20" s="28"/>
      <c r="L20" s="14"/>
      <c r="M20" s="34"/>
      <c r="N20" s="34"/>
      <c r="O20" s="14"/>
    </row>
    <row r="21" spans="1:15" ht="15" customHeight="1">
      <c r="A21" s="6"/>
      <c r="B21" s="163" t="s">
        <v>82</v>
      </c>
      <c r="C21" s="163"/>
      <c r="D21" s="163"/>
      <c r="E21" s="164">
        <f>SUM(C20:E20)</f>
        <v>0</v>
      </c>
      <c r="F21" s="164"/>
      <c r="G21" s="158"/>
      <c r="H21" s="158"/>
      <c r="I21" s="158"/>
      <c r="J21" s="27"/>
      <c r="K21" s="28"/>
      <c r="L21" s="144" t="s">
        <v>54</v>
      </c>
      <c r="M21" s="144"/>
      <c r="N21" s="144"/>
      <c r="O21" s="14"/>
    </row>
    <row r="22" spans="1:15" ht="15" customHeight="1">
      <c r="A22" s="6"/>
      <c r="B22" s="156" t="s">
        <v>60</v>
      </c>
      <c r="C22" s="156"/>
      <c r="D22" s="156"/>
      <c r="E22" s="157">
        <f>F20</f>
        <v>0</v>
      </c>
      <c r="F22" s="157"/>
      <c r="G22" s="158"/>
      <c r="H22" s="158"/>
      <c r="I22" s="158"/>
      <c r="J22" s="27"/>
      <c r="K22" s="28"/>
      <c r="L22" s="35"/>
      <c r="M22" s="3"/>
      <c r="N22" s="3"/>
      <c r="O22" s="14"/>
    </row>
    <row r="23" spans="1:15" ht="15" customHeight="1">
      <c r="A23" s="6"/>
      <c r="B23" s="159" t="s">
        <v>85</v>
      </c>
      <c r="C23" s="159"/>
      <c r="D23" s="159"/>
      <c r="E23" s="160">
        <f>E21+E22</f>
        <v>0</v>
      </c>
      <c r="F23" s="160"/>
      <c r="G23" s="161" t="s">
        <v>69</v>
      </c>
      <c r="H23" s="161"/>
      <c r="I23" s="161"/>
      <c r="J23" s="162">
        <f>SUM(J15:J22)</f>
        <v>0</v>
      </c>
      <c r="K23" s="162"/>
      <c r="L23" s="14"/>
      <c r="M23" s="3"/>
      <c r="N23" s="3"/>
      <c r="O23" s="14"/>
    </row>
    <row r="24" spans="1:15" ht="15" customHeight="1">
      <c r="A24" s="6"/>
      <c r="B24" s="159"/>
      <c r="C24" s="159"/>
      <c r="D24" s="159"/>
      <c r="E24" s="160"/>
      <c r="F24" s="160"/>
      <c r="G24" s="161"/>
      <c r="H24" s="161"/>
      <c r="I24" s="161"/>
      <c r="J24" s="162"/>
      <c r="K24" s="162"/>
      <c r="L24" s="14"/>
      <c r="M24" s="3"/>
      <c r="N24" s="3"/>
      <c r="O24" s="14"/>
    </row>
    <row r="25" spans="1:15" ht="15" customHeight="1">
      <c r="A25" s="6"/>
      <c r="B25" s="144" t="s">
        <v>87</v>
      </c>
      <c r="C25" s="144"/>
      <c r="D25" s="144"/>
      <c r="E25" s="144"/>
      <c r="F25" s="144"/>
      <c r="G25" s="151" t="s">
        <v>63</v>
      </c>
      <c r="H25" s="151"/>
      <c r="I25" s="151"/>
      <c r="J25" s="151"/>
      <c r="K25" s="151"/>
      <c r="L25" s="14"/>
      <c r="M25" s="3"/>
      <c r="N25" s="3"/>
      <c r="O25" s="14"/>
    </row>
    <row r="26" spans="1:15" ht="15" customHeight="1">
      <c r="A26" s="6"/>
      <c r="B26" s="30" t="s">
        <v>33</v>
      </c>
      <c r="C26" s="152" t="s">
        <v>27</v>
      </c>
      <c r="D26" s="152"/>
      <c r="E26" s="153" t="s">
        <v>24</v>
      </c>
      <c r="F26" s="153"/>
      <c r="G26" s="20"/>
      <c r="H26" s="154" t="s">
        <v>35</v>
      </c>
      <c r="I26" s="154"/>
      <c r="J26" s="155" t="s">
        <v>24</v>
      </c>
      <c r="K26" s="155"/>
      <c r="L26" s="14"/>
      <c r="M26" s="3"/>
      <c r="N26" s="3"/>
      <c r="O26" s="14"/>
    </row>
    <row r="27" spans="1:15" ht="15" customHeight="1">
      <c r="A27" s="6"/>
      <c r="B27" s="36">
        <v>21</v>
      </c>
      <c r="C27" s="141">
        <f>SUMIF(Rozpočet!S9:S25,B27,Rozpočet!K9:K25)+H27</f>
        <v>0</v>
      </c>
      <c r="D27" s="141"/>
      <c r="E27" s="142">
        <f>C27/100*B27</f>
        <v>0</v>
      </c>
      <c r="F27" s="142"/>
      <c r="G27" s="37"/>
      <c r="H27" s="150">
        <f>SUMIF(K15:K22,B27,J15:J22)</f>
        <v>0</v>
      </c>
      <c r="I27" s="150"/>
      <c r="J27" s="143">
        <f>H27*B27/100</f>
        <v>0</v>
      </c>
      <c r="K27" s="143"/>
      <c r="L27" s="29" t="s">
        <v>17</v>
      </c>
      <c r="M27" s="3"/>
      <c r="N27" s="3"/>
      <c r="O27" s="14"/>
    </row>
    <row r="28" spans="1:15" ht="15" customHeight="1">
      <c r="A28" s="6"/>
      <c r="B28" s="36">
        <v>15</v>
      </c>
      <c r="C28" s="141">
        <f>SUMIF(Rozpočet!S9:S25,B28,Rozpočet!K9:K25)+H28</f>
        <v>0</v>
      </c>
      <c r="D28" s="141"/>
      <c r="E28" s="142">
        <f>C28/100*B28</f>
        <v>0</v>
      </c>
      <c r="F28" s="142"/>
      <c r="G28" s="37"/>
      <c r="H28" s="143">
        <f>SUMIF(K15:K22,B28,J15:J22)</f>
        <v>0</v>
      </c>
      <c r="I28" s="143"/>
      <c r="J28" s="143">
        <f>H28*B28/100</f>
        <v>0</v>
      </c>
      <c r="K28" s="143"/>
      <c r="L28" s="14"/>
      <c r="M28" s="3"/>
      <c r="N28" s="3"/>
      <c r="O28" s="14"/>
    </row>
    <row r="29" spans="1:15" ht="15" customHeight="1">
      <c r="A29" s="6"/>
      <c r="B29" s="36">
        <v>0</v>
      </c>
      <c r="C29" s="141">
        <f>(E23+J23)-(C27+C28)</f>
        <v>0</v>
      </c>
      <c r="D29" s="141"/>
      <c r="E29" s="142">
        <f>C29/100*B29</f>
        <v>0</v>
      </c>
      <c r="F29" s="142"/>
      <c r="G29" s="37"/>
      <c r="H29" s="143">
        <f>J23-(H27+H28)</f>
        <v>0</v>
      </c>
      <c r="I29" s="143"/>
      <c r="J29" s="143">
        <f>H29*B29/100</f>
        <v>0</v>
      </c>
      <c r="K29" s="143"/>
      <c r="L29" s="144" t="s">
        <v>32</v>
      </c>
      <c r="M29" s="144"/>
      <c r="N29" s="144"/>
      <c r="O29" s="14"/>
    </row>
    <row r="30" spans="1:15" ht="15" customHeight="1">
      <c r="A30" s="6"/>
      <c r="B30" s="145"/>
      <c r="C30" s="146">
        <f>ROUNDUP(C27+C28+C29,1)</f>
        <v>0</v>
      </c>
      <c r="D30" s="146"/>
      <c r="E30" s="147">
        <f>ROUNDUP(E27+E28+E29,1)</f>
        <v>0</v>
      </c>
      <c r="F30" s="147"/>
      <c r="G30" s="148"/>
      <c r="H30" s="148"/>
      <c r="I30" s="148"/>
      <c r="J30" s="149">
        <f>J27+J28+J29</f>
        <v>0</v>
      </c>
      <c r="K30" s="149"/>
      <c r="L30" s="14"/>
      <c r="M30" s="3"/>
      <c r="N30" s="3"/>
      <c r="O30" s="14"/>
    </row>
    <row r="31" spans="1:15" ht="15" customHeight="1">
      <c r="A31" s="6"/>
      <c r="B31" s="145"/>
      <c r="C31" s="146"/>
      <c r="D31" s="146"/>
      <c r="E31" s="147"/>
      <c r="F31" s="147"/>
      <c r="G31" s="148"/>
      <c r="H31" s="148"/>
      <c r="I31" s="148"/>
      <c r="J31" s="149"/>
      <c r="K31" s="149"/>
      <c r="L31" s="14"/>
      <c r="M31" s="3"/>
      <c r="N31" s="3"/>
      <c r="O31" s="14"/>
    </row>
    <row r="32" spans="1:15" ht="15" customHeight="1">
      <c r="A32" s="6"/>
      <c r="B32" s="136" t="s">
        <v>89</v>
      </c>
      <c r="C32" s="136"/>
      <c r="D32" s="136"/>
      <c r="E32" s="136"/>
      <c r="F32" s="136"/>
      <c r="G32" s="137" t="s">
        <v>84</v>
      </c>
      <c r="H32" s="137"/>
      <c r="I32" s="137"/>
      <c r="J32" s="137"/>
      <c r="K32" s="137"/>
      <c r="L32" s="3"/>
      <c r="M32" s="3"/>
      <c r="N32" s="3"/>
      <c r="O32" s="14"/>
    </row>
    <row r="33" spans="1:15" ht="15" customHeight="1">
      <c r="A33" s="6"/>
      <c r="B33" s="138">
        <f>C30+E30</f>
        <v>0</v>
      </c>
      <c r="C33" s="138"/>
      <c r="D33" s="138"/>
      <c r="E33" s="138"/>
      <c r="F33" s="138"/>
      <c r="G33" s="139" t="s">
        <v>31</v>
      </c>
      <c r="H33" s="139"/>
      <c r="I33" s="139"/>
      <c r="J33" s="17" t="s">
        <v>61</v>
      </c>
      <c r="K33" s="38" t="s">
        <v>43</v>
      </c>
      <c r="L33" s="3"/>
      <c r="M33" s="3"/>
      <c r="N33" s="3"/>
      <c r="O33" s="14"/>
    </row>
    <row r="34" spans="1:15" ht="15" customHeight="1">
      <c r="A34" s="6"/>
      <c r="B34" s="138"/>
      <c r="C34" s="138"/>
      <c r="D34" s="138"/>
      <c r="E34" s="138"/>
      <c r="F34" s="138"/>
      <c r="G34" s="140"/>
      <c r="H34" s="140"/>
      <c r="I34" s="140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38"/>
      <c r="C35" s="138"/>
      <c r="D35" s="138"/>
      <c r="E35" s="138"/>
      <c r="F35" s="138"/>
      <c r="G35" s="140"/>
      <c r="H35" s="140"/>
      <c r="I35" s="140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38"/>
      <c r="C36" s="138"/>
      <c r="D36" s="138"/>
      <c r="E36" s="138"/>
      <c r="F36" s="138"/>
      <c r="G36" s="140"/>
      <c r="H36" s="140"/>
      <c r="I36" s="140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s="43" customFormat="1" ht="11.25" customHeight="1">
      <c r="A38" s="42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42"/>
    </row>
  </sheetData>
  <sheetProtection selectLockedCells="1" selectUnlockedCells="1"/>
  <mergeCells count="79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8:N38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J13" sqref="J13:J24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4" customWidth="1"/>
    <col min="10" max="10" width="11.7109375" style="2" customWidth="1"/>
    <col min="11" max="11" width="15.421875" style="2" customWidth="1"/>
    <col min="12" max="12" width="11.7109375" style="45" customWidth="1"/>
    <col min="13" max="15" width="11.57421875" style="45" customWidth="1"/>
    <col min="16" max="16" width="11.140625" style="46" customWidth="1"/>
    <col min="17" max="18" width="0" style="2" hidden="1" customWidth="1"/>
    <col min="19" max="19" width="11.7109375" style="47" customWidth="1"/>
    <col min="20" max="20" width="0" style="47" hidden="1" customWidth="1"/>
    <col min="21" max="21" width="1.7109375" style="2" customWidth="1"/>
    <col min="22" max="242" width="11.57421875" style="2" customWidth="1"/>
  </cols>
  <sheetData>
    <row r="1" spans="1:256" s="43" customFormat="1" ht="12.75" customHeight="1" hidden="1">
      <c r="A1" s="48" t="s">
        <v>16</v>
      </c>
      <c r="B1" s="49" t="s">
        <v>26</v>
      </c>
      <c r="C1" s="49" t="s">
        <v>21</v>
      </c>
      <c r="D1" s="49" t="s">
        <v>18</v>
      </c>
      <c r="E1" s="49" t="s">
        <v>41</v>
      </c>
      <c r="F1" s="49" t="s">
        <v>64</v>
      </c>
      <c r="G1" s="49" t="s">
        <v>20</v>
      </c>
      <c r="H1" s="49" t="s">
        <v>72</v>
      </c>
      <c r="I1" s="49" t="s">
        <v>6</v>
      </c>
      <c r="J1" s="49" t="s">
        <v>65</v>
      </c>
      <c r="K1" s="49" t="s">
        <v>47</v>
      </c>
      <c r="L1" s="50" t="s">
        <v>29</v>
      </c>
      <c r="M1" s="50" t="s">
        <v>53</v>
      </c>
      <c r="N1" s="50" t="s">
        <v>11</v>
      </c>
      <c r="O1" s="50" t="s">
        <v>60</v>
      </c>
      <c r="P1" s="51" t="s">
        <v>57</v>
      </c>
      <c r="Q1" s="49" t="s">
        <v>58</v>
      </c>
      <c r="R1" s="49" t="s">
        <v>48</v>
      </c>
      <c r="S1" s="49" t="s">
        <v>9</v>
      </c>
      <c r="T1" s="49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2"/>
      <c r="B2" s="3"/>
      <c r="C2" s="3"/>
      <c r="D2" s="3"/>
      <c r="E2" s="3"/>
      <c r="F2" s="3"/>
      <c r="G2" s="177" t="s">
        <v>78</v>
      </c>
      <c r="H2" s="177"/>
      <c r="I2" s="177"/>
      <c r="J2" s="177"/>
      <c r="K2" s="177"/>
      <c r="L2" s="53"/>
      <c r="M2" s="53"/>
      <c r="N2" s="53"/>
      <c r="O2" s="53"/>
      <c r="P2" s="53"/>
      <c r="Q2" s="53"/>
      <c r="R2" s="53"/>
      <c r="S2" s="54"/>
      <c r="T2" s="54"/>
      <c r="U2" s="3"/>
    </row>
    <row r="3" spans="1:21" ht="18.75" customHeight="1">
      <c r="A3" s="3"/>
      <c r="B3" s="55" t="s">
        <v>40</v>
      </c>
      <c r="C3" s="56"/>
      <c r="D3" s="178">
        <f>KrycíList!D6</f>
        <v>0</v>
      </c>
      <c r="E3" s="178"/>
      <c r="F3" s="178"/>
      <c r="G3" s="59" t="str">
        <f>KrycíList!C4</f>
        <v>Město Šternberk - stavební úpravy chodníku ulice Svatoplukova</v>
      </c>
      <c r="H3" s="179">
        <f>KrycíList!J4</f>
        <v>0</v>
      </c>
      <c r="I3" s="179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6"/>
    </row>
    <row r="4" spans="1:21" ht="14.25" customHeight="1">
      <c r="A4" s="3"/>
      <c r="B4" s="3"/>
      <c r="C4" s="3"/>
      <c r="D4" s="180">
        <f>KrycíList!C5</f>
        <v>0</v>
      </c>
      <c r="E4" s="180"/>
      <c r="F4" s="180"/>
      <c r="G4" s="59">
        <f>KrycíList!G5</f>
        <v>0</v>
      </c>
      <c r="H4" s="181">
        <f>KrycíList!D5</f>
        <v>0</v>
      </c>
      <c r="I4" s="181"/>
      <c r="J4" s="56"/>
      <c r="K4" s="60"/>
      <c r="L4" s="61"/>
      <c r="M4" s="61"/>
      <c r="N4" s="61"/>
      <c r="O4" s="61"/>
      <c r="P4" s="61"/>
      <c r="Q4" s="61"/>
      <c r="R4" s="61"/>
      <c r="S4" s="62"/>
      <c r="T4" s="62"/>
      <c r="U4" s="3"/>
    </row>
    <row r="5" spans="1:21" ht="11.25" customHeight="1">
      <c r="A5" s="3"/>
      <c r="B5" s="63"/>
      <c r="C5" s="63"/>
      <c r="D5" s="64"/>
      <c r="E5" s="64"/>
      <c r="F5" s="64"/>
      <c r="G5" s="65">
        <f>KrycíList!G12</f>
        <v>0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3" t="s">
        <v>0</v>
      </c>
    </row>
    <row r="6" spans="1:256" s="74" customFormat="1" ht="21.75" customHeight="1">
      <c r="A6" s="69"/>
      <c r="B6" s="70" t="s">
        <v>26</v>
      </c>
      <c r="C6" s="70" t="s">
        <v>21</v>
      </c>
      <c r="D6" s="71" t="s">
        <v>18</v>
      </c>
      <c r="E6" s="70" t="s">
        <v>5</v>
      </c>
      <c r="F6" s="70" t="s">
        <v>64</v>
      </c>
      <c r="G6" s="70" t="s">
        <v>68</v>
      </c>
      <c r="H6" s="70" t="s">
        <v>67</v>
      </c>
      <c r="I6" s="70" t="s">
        <v>6</v>
      </c>
      <c r="J6" s="70" t="s">
        <v>22</v>
      </c>
      <c r="K6" s="72" t="s">
        <v>46</v>
      </c>
      <c r="L6" s="73" t="s">
        <v>29</v>
      </c>
      <c r="M6" s="73" t="s">
        <v>53</v>
      </c>
      <c r="N6" s="73" t="s">
        <v>11</v>
      </c>
      <c r="O6" s="73" t="s">
        <v>60</v>
      </c>
      <c r="P6" s="73" t="s">
        <v>37</v>
      </c>
      <c r="Q6" s="73" t="s">
        <v>38</v>
      </c>
      <c r="R6" s="73" t="s">
        <v>30</v>
      </c>
      <c r="S6" s="73" t="s">
        <v>19</v>
      </c>
      <c r="T6" s="73" t="s">
        <v>70</v>
      </c>
      <c r="U6" s="69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R7">SUMIF($D9:$D26,"B",K9:K26)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0</v>
      </c>
      <c r="Q7" s="80">
        <f t="shared" si="0"/>
        <v>0</v>
      </c>
      <c r="R7" s="80">
        <f t="shared" si="0"/>
        <v>0</v>
      </c>
      <c r="S7" s="81">
        <f>ROUNDUP(SUMIF($D9:$D26,"B",S9:S26),1)</f>
        <v>0</v>
      </c>
      <c r="T7" s="81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2"/>
      <c r="J8" s="3"/>
      <c r="K8" s="3"/>
      <c r="L8" s="53"/>
      <c r="M8" s="53"/>
      <c r="N8" s="53"/>
      <c r="O8" s="53"/>
      <c r="P8" s="53"/>
      <c r="Q8" s="53"/>
      <c r="R8" s="53"/>
      <c r="S8" s="54"/>
      <c r="T8" s="54"/>
      <c r="U8" s="3"/>
    </row>
    <row r="9" spans="1:21" ht="15">
      <c r="A9" s="3"/>
      <c r="B9" s="83" t="s">
        <v>8</v>
      </c>
      <c r="C9" s="84"/>
      <c r="D9" s="85" t="s">
        <v>1</v>
      </c>
      <c r="E9" s="84"/>
      <c r="F9" s="86"/>
      <c r="G9" s="87" t="s">
        <v>103</v>
      </c>
      <c r="H9" s="84"/>
      <c r="I9" s="85"/>
      <c r="J9" s="84"/>
      <c r="K9" s="88">
        <f aca="true" t="shared" si="1" ref="K9:S9">SUMIF($D10:$D24,"O",K10:K24)</f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90">
        <f t="shared" si="1"/>
        <v>0</v>
      </c>
      <c r="Q9" s="90">
        <f t="shared" si="1"/>
        <v>0</v>
      </c>
      <c r="R9" s="90">
        <f t="shared" si="1"/>
        <v>0</v>
      </c>
      <c r="S9" s="91">
        <f t="shared" si="1"/>
        <v>0</v>
      </c>
      <c r="T9" s="91">
        <f>K9+S9</f>
        <v>0</v>
      </c>
      <c r="U9" s="92"/>
    </row>
    <row r="10" spans="1:21" ht="12.75" outlineLevel="1">
      <c r="A10" s="3"/>
      <c r="B10" s="93"/>
      <c r="C10" s="94" t="s">
        <v>8</v>
      </c>
      <c r="D10" s="95" t="s">
        <v>2</v>
      </c>
      <c r="E10" s="96"/>
      <c r="F10" s="96" t="s">
        <v>10</v>
      </c>
      <c r="G10" s="97" t="s">
        <v>71</v>
      </c>
      <c r="H10" s="96"/>
      <c r="I10" s="95"/>
      <c r="J10" s="96"/>
      <c r="K10" s="98">
        <f>SUBTOTAL(9,K12:K24)</f>
        <v>0</v>
      </c>
      <c r="L10" s="99">
        <f>SUBTOTAL(9,L12:L24)</f>
        <v>0</v>
      </c>
      <c r="M10" s="99">
        <f>SUBTOTAL(9,M12:M24)</f>
        <v>0</v>
      </c>
      <c r="N10" s="99">
        <f>SUBTOTAL(9,N12:N24)</f>
        <v>0</v>
      </c>
      <c r="O10" s="99">
        <f>SUBTOTAL(9,O12:O24)</f>
        <v>0</v>
      </c>
      <c r="P10" s="100">
        <f>SUMPRODUCT(P12:P24,H12:H24)</f>
        <v>0</v>
      </c>
      <c r="Q10" s="100">
        <f>SUMPRODUCT(Q12:Q24,H12:H24)</f>
        <v>0</v>
      </c>
      <c r="R10" s="100">
        <f>SUMPRODUCT(R12:R24,H12:H24)</f>
        <v>0</v>
      </c>
      <c r="S10" s="101">
        <f>SUMPRODUCT(S12:S24,K12:K24)/100</f>
        <v>0</v>
      </c>
      <c r="T10" s="101">
        <f>K10+S10</f>
        <v>0</v>
      </c>
      <c r="U10" s="92"/>
    </row>
    <row r="11" spans="1:256" s="108" customFormat="1" ht="33.75" outlineLevel="1">
      <c r="A11" s="102"/>
      <c r="B11" s="102"/>
      <c r="C11" s="102"/>
      <c r="D11" s="102"/>
      <c r="E11" s="102"/>
      <c r="F11" s="102"/>
      <c r="G11" s="103" t="s">
        <v>95</v>
      </c>
      <c r="H11" s="102"/>
      <c r="I11" s="104"/>
      <c r="J11" s="102"/>
      <c r="K11" s="102"/>
      <c r="L11" s="105"/>
      <c r="M11" s="105"/>
      <c r="N11" s="105"/>
      <c r="O11" s="105"/>
      <c r="P11" s="106"/>
      <c r="Q11" s="102"/>
      <c r="R11" s="102"/>
      <c r="S11" s="107"/>
      <c r="T11" s="107"/>
      <c r="U11" s="102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1" ht="12.75" outlineLevel="2">
      <c r="A12" s="3"/>
      <c r="B12" s="109"/>
      <c r="C12" s="110"/>
      <c r="D12" s="111"/>
      <c r="E12" s="112" t="s">
        <v>81</v>
      </c>
      <c r="F12" s="113"/>
      <c r="G12" s="114"/>
      <c r="H12" s="113"/>
      <c r="I12" s="111"/>
      <c r="J12" s="113"/>
      <c r="K12" s="115"/>
      <c r="L12" s="116"/>
      <c r="M12" s="116"/>
      <c r="N12" s="116"/>
      <c r="O12" s="116"/>
      <c r="P12" s="117"/>
      <c r="Q12" s="117"/>
      <c r="R12" s="117"/>
      <c r="S12" s="118"/>
      <c r="T12" s="118"/>
      <c r="U12" s="92"/>
    </row>
    <row r="13" spans="1:21" ht="12.75" outlineLevel="2">
      <c r="A13" s="3"/>
      <c r="B13" s="92"/>
      <c r="C13" s="92"/>
      <c r="D13" s="119" t="s">
        <v>3</v>
      </c>
      <c r="E13" s="120">
        <v>1</v>
      </c>
      <c r="F13" s="121"/>
      <c r="G13" s="122" t="s">
        <v>97</v>
      </c>
      <c r="H13" s="123">
        <v>210</v>
      </c>
      <c r="I13" s="124" t="s">
        <v>7</v>
      </c>
      <c r="J13" s="125"/>
      <c r="K13" s="126">
        <f aca="true" t="shared" si="2" ref="K13:K24">H13*J13</f>
        <v>0</v>
      </c>
      <c r="L13" s="127">
        <f aca="true" t="shared" si="3" ref="L13:L24">IF(D13="S",K13,"")</f>
      </c>
      <c r="M13" s="128">
        <f aca="true" t="shared" si="4" ref="M13:M24">IF(OR(D13="P",D13="U"),K13,"")</f>
        <v>0</v>
      </c>
      <c r="N13" s="128">
        <f aca="true" t="shared" si="5" ref="N13:N24">IF(D13="H",K13,"")</f>
      </c>
      <c r="O13" s="128">
        <f aca="true" t="shared" si="6" ref="O13:O24">IF(D13="V",K13,"")</f>
      </c>
      <c r="P13" s="129">
        <v>0</v>
      </c>
      <c r="Q13" s="129">
        <v>0</v>
      </c>
      <c r="R13" s="129">
        <v>0</v>
      </c>
      <c r="S13" s="130">
        <v>21</v>
      </c>
      <c r="T13" s="131">
        <f>K13*(S13+100)/100</f>
        <v>0</v>
      </c>
      <c r="U13" s="132"/>
    </row>
    <row r="14" spans="1:21" ht="12.75" outlineLevel="2">
      <c r="A14" s="3"/>
      <c r="B14" s="92"/>
      <c r="C14" s="92"/>
      <c r="D14" s="119" t="s">
        <v>3</v>
      </c>
      <c r="E14" s="120">
        <v>2</v>
      </c>
      <c r="F14" s="121"/>
      <c r="G14" s="122" t="s">
        <v>77</v>
      </c>
      <c r="H14" s="123">
        <v>270</v>
      </c>
      <c r="I14" s="124" t="s">
        <v>7</v>
      </c>
      <c r="J14" s="125"/>
      <c r="K14" s="126">
        <f t="shared" si="2"/>
        <v>0</v>
      </c>
      <c r="L14" s="127">
        <f t="shared" si="3"/>
      </c>
      <c r="M14" s="128">
        <f t="shared" si="4"/>
        <v>0</v>
      </c>
      <c r="N14" s="128">
        <f t="shared" si="5"/>
      </c>
      <c r="O14" s="128">
        <f t="shared" si="6"/>
      </c>
      <c r="P14" s="129">
        <v>0</v>
      </c>
      <c r="Q14" s="129">
        <v>0</v>
      </c>
      <c r="R14" s="129">
        <v>0</v>
      </c>
      <c r="S14" s="130">
        <v>21</v>
      </c>
      <c r="T14" s="131">
        <f>K14*(S14+100)/100</f>
        <v>0</v>
      </c>
      <c r="U14" s="132"/>
    </row>
    <row r="15" spans="1:21" ht="12.75" outlineLevel="2">
      <c r="A15" s="3"/>
      <c r="B15" s="92"/>
      <c r="C15" s="92"/>
      <c r="D15" s="119" t="s">
        <v>3</v>
      </c>
      <c r="E15" s="120">
        <v>3</v>
      </c>
      <c r="F15" s="121"/>
      <c r="G15" s="122" t="s">
        <v>93</v>
      </c>
      <c r="H15" s="123">
        <v>270</v>
      </c>
      <c r="I15" s="124" t="s">
        <v>7</v>
      </c>
      <c r="J15" s="125"/>
      <c r="K15" s="126">
        <f t="shared" si="2"/>
        <v>0</v>
      </c>
      <c r="L15" s="127">
        <f t="shared" si="3"/>
      </c>
      <c r="M15" s="128">
        <f t="shared" si="4"/>
        <v>0</v>
      </c>
      <c r="N15" s="128">
        <f t="shared" si="5"/>
      </c>
      <c r="O15" s="128">
        <f t="shared" si="6"/>
      </c>
      <c r="P15" s="129">
        <v>0</v>
      </c>
      <c r="Q15" s="129">
        <v>0</v>
      </c>
      <c r="R15" s="129">
        <v>0</v>
      </c>
      <c r="S15" s="130">
        <v>21</v>
      </c>
      <c r="T15" s="131">
        <f>K15*(S15+100)/100</f>
        <v>0</v>
      </c>
      <c r="U15" s="132"/>
    </row>
    <row r="16" spans="1:21" ht="12.75" outlineLevel="2">
      <c r="A16" s="3"/>
      <c r="B16" s="92"/>
      <c r="C16" s="92"/>
      <c r="D16" s="119" t="s">
        <v>3</v>
      </c>
      <c r="E16" s="120">
        <v>4</v>
      </c>
      <c r="F16" s="121"/>
      <c r="G16" s="122" t="s">
        <v>96</v>
      </c>
      <c r="H16" s="123">
        <v>220</v>
      </c>
      <c r="I16" s="124" t="s">
        <v>7</v>
      </c>
      <c r="J16" s="125"/>
      <c r="K16" s="126">
        <f t="shared" si="2"/>
        <v>0</v>
      </c>
      <c r="L16" s="127">
        <f t="shared" si="3"/>
      </c>
      <c r="M16" s="128">
        <f t="shared" si="4"/>
        <v>0</v>
      </c>
      <c r="N16" s="128">
        <f t="shared" si="5"/>
      </c>
      <c r="O16" s="128">
        <f t="shared" si="6"/>
      </c>
      <c r="P16" s="129">
        <v>0</v>
      </c>
      <c r="Q16" s="129">
        <v>0</v>
      </c>
      <c r="R16" s="129">
        <v>0</v>
      </c>
      <c r="S16" s="130">
        <v>21</v>
      </c>
      <c r="T16" s="131" t="e">
        <f>#REF!*(#REF!+100)/100</f>
        <v>#REF!</v>
      </c>
      <c r="U16" s="132"/>
    </row>
    <row r="17" spans="1:21" ht="12.75" outlineLevel="2">
      <c r="A17" s="3"/>
      <c r="B17" s="92"/>
      <c r="C17" s="92"/>
      <c r="D17" s="119" t="s">
        <v>3</v>
      </c>
      <c r="E17" s="120">
        <v>5</v>
      </c>
      <c r="F17" s="121"/>
      <c r="G17" s="122" t="s">
        <v>88</v>
      </c>
      <c r="H17" s="123">
        <v>220</v>
      </c>
      <c r="I17" s="124" t="s">
        <v>7</v>
      </c>
      <c r="J17" s="125"/>
      <c r="K17" s="126">
        <f t="shared" si="2"/>
        <v>0</v>
      </c>
      <c r="L17" s="127">
        <f t="shared" si="3"/>
      </c>
      <c r="M17" s="128">
        <f t="shared" si="4"/>
        <v>0</v>
      </c>
      <c r="N17" s="128">
        <f t="shared" si="5"/>
      </c>
      <c r="O17" s="128">
        <f t="shared" si="6"/>
      </c>
      <c r="P17" s="129">
        <v>0</v>
      </c>
      <c r="Q17" s="129">
        <v>0</v>
      </c>
      <c r="R17" s="129">
        <v>0</v>
      </c>
      <c r="S17" s="130">
        <v>21</v>
      </c>
      <c r="T17" s="131" t="e">
        <f>#REF!*(#REF!+100)/100</f>
        <v>#REF!</v>
      </c>
      <c r="U17" s="132"/>
    </row>
    <row r="18" spans="1:21" ht="12.75" outlineLevel="2">
      <c r="A18" s="3"/>
      <c r="B18" s="92"/>
      <c r="C18" s="92"/>
      <c r="D18" s="119" t="s">
        <v>3</v>
      </c>
      <c r="E18" s="120">
        <v>6</v>
      </c>
      <c r="F18" s="121"/>
      <c r="G18" s="122" t="s">
        <v>90</v>
      </c>
      <c r="H18" s="123">
        <v>220</v>
      </c>
      <c r="I18" s="124" t="s">
        <v>7</v>
      </c>
      <c r="J18" s="125"/>
      <c r="K18" s="126">
        <f t="shared" si="2"/>
        <v>0</v>
      </c>
      <c r="L18" s="127">
        <f t="shared" si="3"/>
      </c>
      <c r="M18" s="128">
        <f t="shared" si="4"/>
        <v>0</v>
      </c>
      <c r="N18" s="128">
        <f t="shared" si="5"/>
      </c>
      <c r="O18" s="128">
        <f t="shared" si="6"/>
      </c>
      <c r="P18" s="129">
        <v>0</v>
      </c>
      <c r="Q18" s="129">
        <v>0</v>
      </c>
      <c r="R18" s="129">
        <v>0</v>
      </c>
      <c r="S18" s="130">
        <v>21</v>
      </c>
      <c r="T18" s="131">
        <f>K16*(S16+100)/100</f>
        <v>0</v>
      </c>
      <c r="U18" s="132"/>
    </row>
    <row r="19" spans="1:21" ht="12.75" outlineLevel="2">
      <c r="A19" s="3"/>
      <c r="B19" s="92"/>
      <c r="C19" s="92"/>
      <c r="D19" s="119" t="s">
        <v>3</v>
      </c>
      <c r="E19" s="120">
        <v>7</v>
      </c>
      <c r="F19" s="121"/>
      <c r="G19" s="122" t="s">
        <v>91</v>
      </c>
      <c r="H19" s="123">
        <v>306</v>
      </c>
      <c r="I19" s="124" t="s">
        <v>4</v>
      </c>
      <c r="J19" s="125"/>
      <c r="K19" s="126">
        <f t="shared" si="2"/>
        <v>0</v>
      </c>
      <c r="L19" s="127">
        <f t="shared" si="3"/>
      </c>
      <c r="M19" s="128">
        <f t="shared" si="4"/>
        <v>0</v>
      </c>
      <c r="N19" s="128">
        <f t="shared" si="5"/>
      </c>
      <c r="O19" s="128">
        <f t="shared" si="6"/>
      </c>
      <c r="P19" s="129">
        <v>0</v>
      </c>
      <c r="Q19" s="129">
        <v>0</v>
      </c>
      <c r="R19" s="129">
        <v>0</v>
      </c>
      <c r="S19" s="130">
        <v>21</v>
      </c>
      <c r="T19" s="131">
        <f>K17*(S17+100)/100</f>
        <v>0</v>
      </c>
      <c r="U19" s="132"/>
    </row>
    <row r="20" spans="1:21" ht="12.75" outlineLevel="2">
      <c r="A20" s="3"/>
      <c r="B20" s="92"/>
      <c r="C20" s="92"/>
      <c r="D20" s="119" t="s">
        <v>3</v>
      </c>
      <c r="E20" s="120">
        <v>8</v>
      </c>
      <c r="F20" s="121"/>
      <c r="G20" s="122" t="s">
        <v>98</v>
      </c>
      <c r="H20" s="123">
        <v>400</v>
      </c>
      <c r="I20" s="124" t="s">
        <v>7</v>
      </c>
      <c r="J20" s="125"/>
      <c r="K20" s="126">
        <f t="shared" si="2"/>
        <v>0</v>
      </c>
      <c r="L20" s="127">
        <f t="shared" si="3"/>
      </c>
      <c r="M20" s="128">
        <f t="shared" si="4"/>
        <v>0</v>
      </c>
      <c r="N20" s="128">
        <f t="shared" si="5"/>
      </c>
      <c r="O20" s="128">
        <f t="shared" si="6"/>
      </c>
      <c r="P20" s="129">
        <v>0</v>
      </c>
      <c r="Q20" s="129">
        <v>0</v>
      </c>
      <c r="R20" s="129">
        <v>0</v>
      </c>
      <c r="S20" s="130">
        <v>21</v>
      </c>
      <c r="T20" s="131" t="e">
        <f>#REF!*(#REF!+100)/100</f>
        <v>#REF!</v>
      </c>
      <c r="U20" s="132"/>
    </row>
    <row r="21" spans="1:21" ht="12.75" outlineLevel="2">
      <c r="A21" s="3"/>
      <c r="B21" s="92"/>
      <c r="C21" s="92"/>
      <c r="D21" s="124" t="s">
        <v>3</v>
      </c>
      <c r="E21" s="120">
        <v>9</v>
      </c>
      <c r="F21" s="134"/>
      <c r="G21" s="122" t="s">
        <v>99</v>
      </c>
      <c r="H21" s="123">
        <v>40</v>
      </c>
      <c r="I21" s="124" t="s">
        <v>100</v>
      </c>
      <c r="J21" s="125"/>
      <c r="K21" s="126">
        <f t="shared" si="2"/>
        <v>0</v>
      </c>
      <c r="L21" s="128">
        <f t="shared" si="3"/>
      </c>
      <c r="M21" s="128">
        <f t="shared" si="4"/>
        <v>0</v>
      </c>
      <c r="N21" s="128">
        <f t="shared" si="5"/>
      </c>
      <c r="O21" s="128">
        <f t="shared" si="6"/>
      </c>
      <c r="P21" s="129"/>
      <c r="Q21" s="129"/>
      <c r="R21" s="129"/>
      <c r="S21" s="130">
        <v>21</v>
      </c>
      <c r="T21" s="131" t="e">
        <f>#REF!*(#REF!+100)/100</f>
        <v>#REF!</v>
      </c>
      <c r="U21" s="132"/>
    </row>
    <row r="22" spans="1:21" ht="12.75" outlineLevel="2">
      <c r="A22" s="3"/>
      <c r="B22" s="92"/>
      <c r="C22" s="92"/>
      <c r="D22" s="119" t="s">
        <v>3</v>
      </c>
      <c r="E22" s="120">
        <v>10</v>
      </c>
      <c r="F22" s="121"/>
      <c r="G22" s="122" t="s">
        <v>86</v>
      </c>
      <c r="H22" s="123">
        <v>1</v>
      </c>
      <c r="I22" s="124" t="s">
        <v>23</v>
      </c>
      <c r="J22" s="125"/>
      <c r="K22" s="126">
        <f t="shared" si="2"/>
        <v>0</v>
      </c>
      <c r="L22" s="127">
        <f t="shared" si="3"/>
      </c>
      <c r="M22" s="128">
        <f t="shared" si="4"/>
        <v>0</v>
      </c>
      <c r="N22" s="128">
        <f t="shared" si="5"/>
      </c>
      <c r="O22" s="128">
        <f t="shared" si="6"/>
      </c>
      <c r="P22" s="129">
        <v>0</v>
      </c>
      <c r="Q22" s="129">
        <v>0</v>
      </c>
      <c r="R22" s="129">
        <v>0</v>
      </c>
      <c r="S22" s="130">
        <v>21</v>
      </c>
      <c r="T22" s="131"/>
      <c r="U22" s="132"/>
    </row>
    <row r="23" spans="1:21" ht="25.5" outlineLevel="2">
      <c r="A23" s="3"/>
      <c r="B23" s="92"/>
      <c r="C23" s="92"/>
      <c r="D23" s="119" t="s">
        <v>3</v>
      </c>
      <c r="E23" s="120">
        <v>11</v>
      </c>
      <c r="F23" s="121"/>
      <c r="G23" s="122" t="s">
        <v>94</v>
      </c>
      <c r="H23" s="123">
        <v>1</v>
      </c>
      <c r="I23" s="124" t="s">
        <v>23</v>
      </c>
      <c r="J23" s="125"/>
      <c r="K23" s="126">
        <f t="shared" si="2"/>
        <v>0</v>
      </c>
      <c r="L23" s="127">
        <f t="shared" si="3"/>
      </c>
      <c r="M23" s="128">
        <f t="shared" si="4"/>
        <v>0</v>
      </c>
      <c r="N23" s="128">
        <f t="shared" si="5"/>
      </c>
      <c r="O23" s="128">
        <f t="shared" si="6"/>
      </c>
      <c r="P23" s="129">
        <v>0</v>
      </c>
      <c r="Q23" s="129">
        <v>0</v>
      </c>
      <c r="R23" s="129">
        <v>0</v>
      </c>
      <c r="S23" s="130">
        <v>21</v>
      </c>
      <c r="T23" s="131" t="e">
        <f>#REF!*(#REF!+100)/100</f>
        <v>#REF!</v>
      </c>
      <c r="U23" s="132"/>
    </row>
    <row r="24" spans="1:21" ht="12.75" outlineLevel="2">
      <c r="A24" s="3"/>
      <c r="B24" s="92"/>
      <c r="C24" s="92"/>
      <c r="D24" s="119" t="s">
        <v>3</v>
      </c>
      <c r="E24" s="120">
        <v>12</v>
      </c>
      <c r="F24" s="121"/>
      <c r="G24" s="122" t="s">
        <v>83</v>
      </c>
      <c r="H24" s="123">
        <v>1</v>
      </c>
      <c r="I24" s="124" t="s">
        <v>23</v>
      </c>
      <c r="J24" s="125"/>
      <c r="K24" s="126">
        <f t="shared" si="2"/>
        <v>0</v>
      </c>
      <c r="L24" s="127">
        <f t="shared" si="3"/>
      </c>
      <c r="M24" s="128">
        <f t="shared" si="4"/>
        <v>0</v>
      </c>
      <c r="N24" s="128">
        <f t="shared" si="5"/>
      </c>
      <c r="O24" s="128">
        <f t="shared" si="6"/>
      </c>
      <c r="P24" s="129">
        <v>0</v>
      </c>
      <c r="Q24" s="129">
        <v>0</v>
      </c>
      <c r="R24" s="129">
        <v>0</v>
      </c>
      <c r="S24" s="130">
        <v>21</v>
      </c>
      <c r="T24" s="131">
        <f>K18*(S18+100)/100</f>
        <v>0</v>
      </c>
      <c r="U24" s="132"/>
    </row>
    <row r="25" spans="1:21" ht="12.75" outlineLevel="2">
      <c r="A25" s="3"/>
      <c r="B25" s="92"/>
      <c r="C25" s="92"/>
      <c r="T25" s="131">
        <f>K19*(S19+100)/100</f>
        <v>0</v>
      </c>
      <c r="U25" s="132"/>
    </row>
    <row r="26" spans="1:21" ht="12.75" outlineLevel="2">
      <c r="A26" s="3"/>
      <c r="B26" s="92"/>
      <c r="C26" s="92"/>
      <c r="T26" s="131">
        <f>K20*(S20+100)/100</f>
        <v>0</v>
      </c>
      <c r="U26" s="132"/>
    </row>
    <row r="27" spans="1:21" ht="12.75" outlineLevel="2">
      <c r="A27" s="3"/>
      <c r="B27" s="92"/>
      <c r="C27" s="133"/>
      <c r="T27" s="131" t="e">
        <f>#REF!*(#REF!+100)/100</f>
        <v>#REF!</v>
      </c>
      <c r="U27" s="132"/>
    </row>
    <row r="28" spans="1:21" ht="12.75" outlineLevel="2">
      <c r="A28" s="3"/>
      <c r="B28" s="92"/>
      <c r="C28" s="92"/>
      <c r="T28" s="131">
        <f>K22*(S22+100)/100</f>
        <v>0</v>
      </c>
      <c r="U28" s="132"/>
    </row>
    <row r="29" spans="1:21" ht="12.75" outlineLevel="2">
      <c r="A29" s="3"/>
      <c r="B29" s="92"/>
      <c r="C29" s="92"/>
      <c r="T29" s="131">
        <f>K23*(S23+100)/100</f>
        <v>0</v>
      </c>
      <c r="U29" s="132"/>
    </row>
    <row r="30" spans="1:21" ht="12.75" outlineLevel="2">
      <c r="A30" s="3"/>
      <c r="B30" s="92"/>
      <c r="C30" s="92"/>
      <c r="T30" s="131">
        <f>K24*(S24+100)/100</f>
        <v>0</v>
      </c>
      <c r="U30" s="132"/>
    </row>
  </sheetData>
  <sheetProtection selectLockedCells="1" selectUnlockedCells="1"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 r:id="rId1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Navrátil Marek</cp:lastModifiedBy>
  <dcterms:created xsi:type="dcterms:W3CDTF">2018-02-28T08:23:57Z</dcterms:created>
  <dcterms:modified xsi:type="dcterms:W3CDTF">2019-01-21T13:06:58Z</dcterms:modified>
  <cp:category/>
  <cp:version/>
  <cp:contentType/>
  <cp:contentStatus/>
</cp:coreProperties>
</file>