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ktakacs.FARMTEC\Documents\Hudaček Jelšava\PPA Jelτava\"/>
    </mc:Choice>
  </mc:AlternateContent>
  <xr:revisionPtr revIDLastSave="0" documentId="8_{93A688A8-42C1-4890-8CAD-B0ED9F3F63A1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Rekapitulácia stavby" sheetId="1" r:id="rId1"/>
    <sheet name="01 - Stavební část" sheetId="2" r:id="rId2"/>
  </sheets>
  <definedNames>
    <definedName name="_xlnm._FilterDatabase" localSheetId="1" hidden="1">'01 - Stavební část'!$C$143:$K$256</definedName>
    <definedName name="_xlnm.Print_Titles" localSheetId="1">'01 - Stavební část'!$143:$143</definedName>
    <definedName name="_xlnm.Print_Titles" localSheetId="0">'Rekapitulácia stavby'!$92:$92</definedName>
    <definedName name="_xlnm.Print_Area" localSheetId="1">'01 - Stavební část'!$C$4:$J$76,'01 - Stavební část'!$C$82:$J$123,'01 - Stavební část'!$C$129:$K$256</definedName>
    <definedName name="_xlnm.Print_Area" localSheetId="0">'Rekapitulácia stavby'!$D$4:$AO$76,'Rekapitulácia stavby'!$C$82:$AQ$97</definedName>
  </definedNames>
  <calcPr calcId="191029"/>
</workbook>
</file>

<file path=xl/calcChain.xml><?xml version="1.0" encoding="utf-8"?>
<calcChain xmlns="http://schemas.openxmlformats.org/spreadsheetml/2006/main">
  <c r="J39" i="2" l="1"/>
  <c r="J38" i="2"/>
  <c r="AY96" i="1" s="1"/>
  <c r="J37" i="2"/>
  <c r="AX96" i="1"/>
  <c r="BI256" i="2"/>
  <c r="BH256" i="2"/>
  <c r="BG256" i="2"/>
  <c r="BE256" i="2"/>
  <c r="T256" i="2"/>
  <c r="T255" i="2" s="1"/>
  <c r="R256" i="2"/>
  <c r="R255" i="2"/>
  <c r="P256" i="2"/>
  <c r="P255" i="2"/>
  <c r="BI254" i="2"/>
  <c r="BH254" i="2"/>
  <c r="BG254" i="2"/>
  <c r="BE254" i="2"/>
  <c r="T254" i="2"/>
  <c r="T253" i="2"/>
  <c r="R254" i="2"/>
  <c r="R253" i="2"/>
  <c r="P254" i="2"/>
  <c r="P253" i="2"/>
  <c r="P250" i="2" s="1"/>
  <c r="BI252" i="2"/>
  <c r="BH252" i="2"/>
  <c r="BG252" i="2"/>
  <c r="BE252" i="2"/>
  <c r="T252" i="2"/>
  <c r="T251" i="2"/>
  <c r="T250" i="2"/>
  <c r="R252" i="2"/>
  <c r="R251" i="2" s="1"/>
  <c r="R250" i="2" s="1"/>
  <c r="P252" i="2"/>
  <c r="P251" i="2"/>
  <c r="BI249" i="2"/>
  <c r="BH249" i="2"/>
  <c r="BG249" i="2"/>
  <c r="BE249" i="2"/>
  <c r="T249" i="2"/>
  <c r="T248" i="2" s="1"/>
  <c r="R249" i="2"/>
  <c r="R248" i="2"/>
  <c r="P249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T236" i="2"/>
  <c r="R237" i="2"/>
  <c r="R236" i="2"/>
  <c r="P237" i="2"/>
  <c r="P236" i="2" s="1"/>
  <c r="BI235" i="2"/>
  <c r="BH235" i="2"/>
  <c r="BG235" i="2"/>
  <c r="BE235" i="2"/>
  <c r="T235" i="2"/>
  <c r="T234" i="2"/>
  <c r="R235" i="2"/>
  <c r="R234" i="2" s="1"/>
  <c r="P235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T206" i="2"/>
  <c r="R207" i="2"/>
  <c r="R206" i="2"/>
  <c r="P207" i="2"/>
  <c r="P206" i="2" s="1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F138" i="2"/>
  <c r="E136" i="2"/>
  <c r="F91" i="2"/>
  <c r="E89" i="2"/>
  <c r="J26" i="2"/>
  <c r="E26" i="2"/>
  <c r="J94" i="2" s="1"/>
  <c r="J25" i="2"/>
  <c r="J23" i="2"/>
  <c r="E23" i="2"/>
  <c r="J93" i="2"/>
  <c r="J22" i="2"/>
  <c r="J20" i="2"/>
  <c r="E20" i="2"/>
  <c r="F141" i="2" s="1"/>
  <c r="J19" i="2"/>
  <c r="J17" i="2"/>
  <c r="E17" i="2"/>
  <c r="F140" i="2"/>
  <c r="J16" i="2"/>
  <c r="J14" i="2"/>
  <c r="J91" i="2" s="1"/>
  <c r="E7" i="2"/>
  <c r="E132" i="2"/>
  <c r="L90" i="1"/>
  <c r="AM90" i="1"/>
  <c r="AM89" i="1"/>
  <c r="L89" i="1"/>
  <c r="AM87" i="1"/>
  <c r="L87" i="1"/>
  <c r="L85" i="1"/>
  <c r="L84" i="1"/>
  <c r="J235" i="2"/>
  <c r="J207" i="2"/>
  <c r="J185" i="2"/>
  <c r="BK150" i="2"/>
  <c r="BK239" i="2"/>
  <c r="J231" i="2"/>
  <c r="J189" i="2"/>
  <c r="J168" i="2"/>
  <c r="J252" i="2"/>
  <c r="BK242" i="2"/>
  <c r="J224" i="2"/>
  <c r="J213" i="2"/>
  <c r="BK162" i="2"/>
  <c r="BK193" i="2"/>
  <c r="J165" i="2"/>
  <c r="BK210" i="2"/>
  <c r="J181" i="2"/>
  <c r="J169" i="2"/>
  <c r="BK194" i="2"/>
  <c r="BK172" i="2"/>
  <c r="J151" i="2"/>
  <c r="J180" i="2"/>
  <c r="J147" i="2"/>
  <c r="J229" i="2"/>
  <c r="J196" i="2"/>
  <c r="BK184" i="2"/>
  <c r="J148" i="2"/>
  <c r="J233" i="2"/>
  <c r="J204" i="2"/>
  <c r="J170" i="2"/>
  <c r="BK245" i="2"/>
  <c r="J220" i="2"/>
  <c r="BK164" i="2"/>
  <c r="BK189" i="2"/>
  <c r="BK158" i="2"/>
  <c r="BK212" i="2"/>
  <c r="BK185" i="2"/>
  <c r="BK168" i="2"/>
  <c r="BK207" i="2"/>
  <c r="J167" i="2"/>
  <c r="J150" i="2"/>
  <c r="J160" i="2"/>
  <c r="BK254" i="2"/>
  <c r="BK214" i="2"/>
  <c r="J195" i="2"/>
  <c r="J172" i="2"/>
  <c r="BK246" i="2"/>
  <c r="BK237" i="2"/>
  <c r="BK218" i="2"/>
  <c r="J184" i="2"/>
  <c r="J166" i="2"/>
  <c r="J254" i="2"/>
  <c r="BK243" i="2"/>
  <c r="BK227" i="2"/>
  <c r="BK211" i="2"/>
  <c r="BK154" i="2"/>
  <c r="BK181" i="2"/>
  <c r="BK223" i="2"/>
  <c r="BK200" i="2"/>
  <c r="J174" i="2"/>
  <c r="J158" i="2"/>
  <c r="J193" i="2"/>
  <c r="J164" i="2"/>
  <c r="J149" i="2"/>
  <c r="BK155" i="2"/>
  <c r="BK256" i="2"/>
  <c r="J227" i="2"/>
  <c r="J190" i="2"/>
  <c r="J247" i="2"/>
  <c r="J240" i="2"/>
  <c r="BK225" i="2"/>
  <c r="BK188" i="2"/>
  <c r="J161" i="2"/>
  <c r="J256" i="2"/>
  <c r="J245" i="2"/>
  <c r="BK228" i="2"/>
  <c r="J214" i="2"/>
  <c r="BK165" i="2"/>
  <c r="J217" i="2"/>
  <c r="BK169" i="2"/>
  <c r="BK213" i="2"/>
  <c r="BK187" i="2"/>
  <c r="BK173" i="2"/>
  <c r="BK156" i="2"/>
  <c r="J192" i="2"/>
  <c r="J156" i="2"/>
  <c r="J188" i="2"/>
  <c r="BK201" i="2"/>
  <c r="BK252" i="2"/>
  <c r="BK220" i="2"/>
  <c r="BK195" i="2"/>
  <c r="J183" i="2"/>
  <c r="AS95" i="1"/>
  <c r="J243" i="2"/>
  <c r="J230" i="2"/>
  <c r="BK199" i="2"/>
  <c r="J162" i="2"/>
  <c r="J249" i="2"/>
  <c r="J237" i="2"/>
  <c r="BK217" i="2"/>
  <c r="BK171" i="2"/>
  <c r="BK224" i="2"/>
  <c r="BK174" i="2"/>
  <c r="BK157" i="2"/>
  <c r="J198" i="2"/>
  <c r="J171" i="2"/>
  <c r="J212" i="2"/>
  <c r="BK190" i="2"/>
  <c r="J154" i="2"/>
  <c r="BK192" i="2"/>
  <c r="J159" i="2"/>
  <c r="BK232" i="2"/>
  <c r="J218" i="2"/>
  <c r="J194" i="2"/>
  <c r="BK166" i="2"/>
  <c r="J246" i="2"/>
  <c r="BK229" i="2"/>
  <c r="BK198" i="2"/>
  <c r="J175" i="2"/>
  <c r="J153" i="2"/>
  <c r="J239" i="2"/>
  <c r="J223" i="2"/>
  <c r="BK205" i="2"/>
  <c r="J225" i="2"/>
  <c r="BK170" i="2"/>
  <c r="J155" i="2"/>
  <c r="J205" i="2"/>
  <c r="BK179" i="2"/>
  <c r="BK152" i="2"/>
  <c r="BK183" i="2"/>
  <c r="J152" i="2"/>
  <c r="BK176" i="2"/>
  <c r="J197" i="2"/>
  <c r="BK231" i="2"/>
  <c r="J210" i="2"/>
  <c r="J182" i="2"/>
  <c r="BK147" i="2"/>
  <c r="J242" i="2"/>
  <c r="J232" i="2"/>
  <c r="BK202" i="2"/>
  <c r="J176" i="2"/>
  <c r="BK249" i="2"/>
  <c r="BK240" i="2"/>
  <c r="J221" i="2"/>
  <c r="J200" i="2"/>
  <c r="BK153" i="2"/>
  <c r="J177" i="2"/>
  <c r="J228" i="2"/>
  <c r="J202" i="2"/>
  <c r="BK177" i="2"/>
  <c r="BK161" i="2"/>
  <c r="BK197" i="2"/>
  <c r="BK175" i="2"/>
  <c r="BK148" i="2"/>
  <c r="BK204" i="2"/>
  <c r="BK230" i="2"/>
  <c r="J201" i="2"/>
  <c r="J187" i="2"/>
  <c r="BK151" i="2"/>
  <c r="BK235" i="2"/>
  <c r="J215" i="2"/>
  <c r="J179" i="2"/>
  <c r="J157" i="2"/>
  <c r="BK247" i="2"/>
  <c r="BK233" i="2"/>
  <c r="BK215" i="2"/>
  <c r="BK180" i="2"/>
  <c r="BK196" i="2"/>
  <c r="BK159" i="2"/>
  <c r="BK221" i="2"/>
  <c r="BK182" i="2"/>
  <c r="BK167" i="2"/>
  <c r="J211" i="2"/>
  <c r="BK160" i="2"/>
  <c r="J199" i="2"/>
  <c r="J173" i="2"/>
  <c r="BK149" i="2"/>
  <c r="P146" i="2" l="1"/>
  <c r="R178" i="2"/>
  <c r="R186" i="2"/>
  <c r="R203" i="2"/>
  <c r="R209" i="2"/>
  <c r="P219" i="2"/>
  <c r="T226" i="2"/>
  <c r="BK241" i="2"/>
  <c r="J241" i="2" s="1"/>
  <c r="J116" i="2" s="1"/>
  <c r="R146" i="2"/>
  <c r="T178" i="2"/>
  <c r="T186" i="2"/>
  <c r="T203" i="2"/>
  <c r="BK219" i="2"/>
  <c r="J219" i="2"/>
  <c r="J110" i="2" s="1"/>
  <c r="R226" i="2"/>
  <c r="P244" i="2"/>
  <c r="BK163" i="2"/>
  <c r="J163" i="2"/>
  <c r="J101" i="2" s="1"/>
  <c r="BK191" i="2"/>
  <c r="J191" i="2"/>
  <c r="J104" i="2" s="1"/>
  <c r="P203" i="2"/>
  <c r="T216" i="2"/>
  <c r="BK226" i="2"/>
  <c r="J226" i="2"/>
  <c r="J112" i="2" s="1"/>
  <c r="BK238" i="2"/>
  <c r="J238" i="2"/>
  <c r="J115" i="2" s="1"/>
  <c r="R244" i="2"/>
  <c r="T163" i="2"/>
  <c r="BK186" i="2"/>
  <c r="J186" i="2"/>
  <c r="J103" i="2" s="1"/>
  <c r="P216" i="2"/>
  <c r="T219" i="2"/>
  <c r="T208" i="2" s="1"/>
  <c r="T222" i="2"/>
  <c r="R238" i="2"/>
  <c r="BK244" i="2"/>
  <c r="J244" i="2"/>
  <c r="J117" i="2"/>
  <c r="T146" i="2"/>
  <c r="P178" i="2"/>
  <c r="P186" i="2"/>
  <c r="BK203" i="2"/>
  <c r="J203" i="2"/>
  <c r="J105" i="2"/>
  <c r="P209" i="2"/>
  <c r="T241" i="2"/>
  <c r="P163" i="2"/>
  <c r="R191" i="2"/>
  <c r="BK216" i="2"/>
  <c r="J216" i="2" s="1"/>
  <c r="J109" i="2" s="1"/>
  <c r="BK222" i="2"/>
  <c r="J222" i="2"/>
  <c r="J111" i="2"/>
  <c r="P226" i="2"/>
  <c r="T238" i="2"/>
  <c r="R241" i="2"/>
  <c r="R163" i="2"/>
  <c r="P191" i="2"/>
  <c r="BK209" i="2"/>
  <c r="R216" i="2"/>
  <c r="P222" i="2"/>
  <c r="T244" i="2"/>
  <c r="BK146" i="2"/>
  <c r="J146" i="2"/>
  <c r="J100" i="2" s="1"/>
  <c r="BK178" i="2"/>
  <c r="J178" i="2"/>
  <c r="J102" i="2"/>
  <c r="T191" i="2"/>
  <c r="T209" i="2"/>
  <c r="R219" i="2"/>
  <c r="R222" i="2"/>
  <c r="P238" i="2"/>
  <c r="P241" i="2"/>
  <c r="BK206" i="2"/>
  <c r="J206" i="2"/>
  <c r="J106" i="2" s="1"/>
  <c r="BK236" i="2"/>
  <c r="J236" i="2"/>
  <c r="J114" i="2" s="1"/>
  <c r="BK248" i="2"/>
  <c r="J248" i="2"/>
  <c r="J118" i="2"/>
  <c r="BK234" i="2"/>
  <c r="J234" i="2" s="1"/>
  <c r="J113" i="2" s="1"/>
  <c r="BK251" i="2"/>
  <c r="J251" i="2" s="1"/>
  <c r="J120" i="2" s="1"/>
  <c r="BK255" i="2"/>
  <c r="J255" i="2"/>
  <c r="J122" i="2"/>
  <c r="BK253" i="2"/>
  <c r="J253" i="2"/>
  <c r="J121" i="2"/>
  <c r="F93" i="2"/>
  <c r="J138" i="2"/>
  <c r="BF155" i="2"/>
  <c r="BF157" i="2"/>
  <c r="F94" i="2"/>
  <c r="BF166" i="2"/>
  <c r="BF169" i="2"/>
  <c r="BF171" i="2"/>
  <c r="J140" i="2"/>
  <c r="BF165" i="2"/>
  <c r="BF179" i="2"/>
  <c r="BF184" i="2"/>
  <c r="BF187" i="2"/>
  <c r="BF194" i="2"/>
  <c r="BF195" i="2"/>
  <c r="BF200" i="2"/>
  <c r="BF204" i="2"/>
  <c r="BF205" i="2"/>
  <c r="BF213" i="2"/>
  <c r="BF149" i="2"/>
  <c r="BF150" i="2"/>
  <c r="BF154" i="2"/>
  <c r="BF180" i="2"/>
  <c r="BF215" i="2"/>
  <c r="BF220" i="2"/>
  <c r="BF152" i="2"/>
  <c r="BF161" i="2"/>
  <c r="BF188" i="2"/>
  <c r="BF192" i="2"/>
  <c r="BF196" i="2"/>
  <c r="BF201" i="2"/>
  <c r="BF202" i="2"/>
  <c r="BF210" i="2"/>
  <c r="BF211" i="2"/>
  <c r="BF214" i="2"/>
  <c r="BF223" i="2"/>
  <c r="BF227" i="2"/>
  <c r="E85" i="2"/>
  <c r="BF151" i="2"/>
  <c r="BF158" i="2"/>
  <c r="BF172" i="2"/>
  <c r="BF173" i="2"/>
  <c r="BF174" i="2"/>
  <c r="BF175" i="2"/>
  <c r="BF177" i="2"/>
  <c r="BF182" i="2"/>
  <c r="BF189" i="2"/>
  <c r="BF218" i="2"/>
  <c r="BF228" i="2"/>
  <c r="BF229" i="2"/>
  <c r="BF230" i="2"/>
  <c r="BF231" i="2"/>
  <c r="BF239" i="2"/>
  <c r="BF240" i="2"/>
  <c r="BF242" i="2"/>
  <c r="BF243" i="2"/>
  <c r="BF247" i="2"/>
  <c r="BF254" i="2"/>
  <c r="BF256" i="2"/>
  <c r="J141" i="2"/>
  <c r="BF147" i="2"/>
  <c r="BF148" i="2"/>
  <c r="BF159" i="2"/>
  <c r="BF162" i="2"/>
  <c r="BF181" i="2"/>
  <c r="BF199" i="2"/>
  <c r="BF207" i="2"/>
  <c r="BF217" i="2"/>
  <c r="BF221" i="2"/>
  <c r="BF224" i="2"/>
  <c r="BF225" i="2"/>
  <c r="BF233" i="2"/>
  <c r="BF235" i="2"/>
  <c r="BF237" i="2"/>
  <c r="BF245" i="2"/>
  <c r="BF246" i="2"/>
  <c r="BF153" i="2"/>
  <c r="BF156" i="2"/>
  <c r="BF160" i="2"/>
  <c r="BF164" i="2"/>
  <c r="BF167" i="2"/>
  <c r="BF168" i="2"/>
  <c r="BF170" i="2"/>
  <c r="BF176" i="2"/>
  <c r="BF183" i="2"/>
  <c r="BF185" i="2"/>
  <c r="BF190" i="2"/>
  <c r="BF193" i="2"/>
  <c r="BF197" i="2"/>
  <c r="BF198" i="2"/>
  <c r="BF212" i="2"/>
  <c r="BF232" i="2"/>
  <c r="BF249" i="2"/>
  <c r="BF252" i="2"/>
  <c r="F37" i="2"/>
  <c r="BB96" i="1"/>
  <c r="BB95" i="1" s="1"/>
  <c r="AX95" i="1" s="1"/>
  <c r="J35" i="2"/>
  <c r="AV96" i="1"/>
  <c r="AS94" i="1"/>
  <c r="F35" i="2"/>
  <c r="AZ96" i="1"/>
  <c r="AZ95" i="1"/>
  <c r="AZ94" i="1" s="1"/>
  <c r="W29" i="1" s="1"/>
  <c r="F38" i="2"/>
  <c r="BC96" i="1"/>
  <c r="BC95" i="1"/>
  <c r="AY95" i="1" s="1"/>
  <c r="F39" i="2"/>
  <c r="BD96" i="1"/>
  <c r="BD95" i="1" s="1"/>
  <c r="BD94" i="1" s="1"/>
  <c r="W33" i="1" s="1"/>
  <c r="T145" i="2" l="1"/>
  <c r="T144" i="2"/>
  <c r="BK208" i="2"/>
  <c r="J208" i="2"/>
  <c r="J107" i="2"/>
  <c r="R145" i="2"/>
  <c r="P208" i="2"/>
  <c r="P144" i="2" s="1"/>
  <c r="AU96" i="1" s="1"/>
  <c r="AU95" i="1" s="1"/>
  <c r="AU94" i="1" s="1"/>
  <c r="R208" i="2"/>
  <c r="P145" i="2"/>
  <c r="BK145" i="2"/>
  <c r="J145" i="2"/>
  <c r="J99" i="2" s="1"/>
  <c r="J209" i="2"/>
  <c r="J108" i="2"/>
  <c r="BK250" i="2"/>
  <c r="J250" i="2"/>
  <c r="J119" i="2"/>
  <c r="F36" i="2"/>
  <c r="BA96" i="1" s="1"/>
  <c r="BA95" i="1" s="1"/>
  <c r="AW95" i="1" s="1"/>
  <c r="J36" i="2"/>
  <c r="AW96" i="1" s="1"/>
  <c r="AT96" i="1" s="1"/>
  <c r="AV95" i="1"/>
  <c r="BC94" i="1"/>
  <c r="W32" i="1"/>
  <c r="AV94" i="1"/>
  <c r="AK29" i="1" s="1"/>
  <c r="BB94" i="1"/>
  <c r="AX94" i="1"/>
  <c r="R144" i="2" l="1"/>
  <c r="BK144" i="2"/>
  <c r="J144" i="2" s="1"/>
  <c r="J32" i="2" s="1"/>
  <c r="AG96" i="1" s="1"/>
  <c r="AG95" i="1" s="1"/>
  <c r="AG94" i="1" s="1"/>
  <c r="AK26" i="1" s="1"/>
  <c r="BA94" i="1"/>
  <c r="W30" i="1"/>
  <c r="W31" i="1"/>
  <c r="AT95" i="1"/>
  <c r="AY94" i="1"/>
  <c r="J41" i="2" l="1"/>
  <c r="J98" i="2"/>
  <c r="AN95" i="1"/>
  <c r="AN96" i="1"/>
  <c r="AW94" i="1"/>
  <c r="AK30" i="1" s="1"/>
  <c r="AK35" i="1" s="1"/>
  <c r="AT94" i="1" l="1"/>
  <c r="AN94" i="1" l="1"/>
</calcChain>
</file>

<file path=xl/sharedStrings.xml><?xml version="1.0" encoding="utf-8"?>
<sst xmlns="http://schemas.openxmlformats.org/spreadsheetml/2006/main" count="1767" uniqueCount="538">
  <si>
    <t>Export Komplet</t>
  </si>
  <si>
    <t/>
  </si>
  <si>
    <t>2.0</t>
  </si>
  <si>
    <t>False</t>
  </si>
  <si>
    <t>{5bf93d18-7f57-4c83-aed1-764bc37566a2}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</si>
  <si>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</si>
  <si>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</si>
  <si>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</si>
  <si>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</si>
  <si>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</si>
  <si>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</si>
  <si>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</si>
  <si>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</si>
  <si>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MS004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</si>
  <si>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</si>
  <si>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</si>
  <si>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Stáj pro skot - Jelšava</t>
  </si>
  <si>
    <t>JKSO:</t>
  </si>
  <si>
    <t>KS:</t>
  </si>
  <si>
    <t>Miesto:</t>
  </si>
  <si>
    <t xml:space="preserve"> </t>
  </si>
  <si>
    <t>Dátum:</t>
  </si>
  <si>
    <t>26. 4. 2022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</si>
  <si>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</si>
  <si>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</si>
  <si>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</si>
  <si>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</si>
  <si>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</si>
  <si>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</si>
  <si>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</si>
  <si>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</si>
  <si>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</si>
  <si>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</si>
  <si>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</si>
  <si>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</si>
  <si>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</si>
  <si>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</si>
  <si>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</si>
  <si>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</si>
  <si>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</si>
  <si>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</si>
  <si>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</si>
  <si>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</si>
  <si>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</si>
  <si>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</si>
  <si>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</si>
  <si>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</si>
  <si>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</si>
  <si>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</si>
  <si>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</si>
  <si>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</si>
  <si>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</si>
  <si>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</si>
  <si>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</si>
  <si>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</si>
  <si>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</si>
  <si>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</si>
  <si>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</si>
  <si>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</si>
  <si>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</si>
  <si>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</si>
  <si>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</si>
  <si>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</si>
  <si>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</si>
  <si>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</si>
  <si>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</si>
  <si>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</si>
  <si>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</si>
  <si>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</si>
  <si>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</si>
  <si>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</si>
  <si>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</si>
  <si>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</si>
  <si>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</si>
  <si>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</si>
  <si>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</si>
  <si>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</si>
  <si>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Stáj</t>
  </si>
  <si>
    <t>STA</t>
  </si>
  <si>
    <t>1</t>
  </si>
  <si>
    <t>{80a1d9c3-9caa-4c9e-98b4-eaee98c7ad51}</t>
  </si>
  <si>
    <t>/</t>
  </si>
  <si>
    <t>01</t>
  </si>
  <si>
    <t>Stavební část</t>
  </si>
  <si>
    <t>Časť</t>
  </si>
  <si>
    <t>2</t>
  </si>
  <si>
    <t>{745167fe-cf5f-44d2-8892-f8187186a996}</t>
  </si>
  <si>
    <t>KRYCÍ LIST ROZPOČTU</t>
  </si>
  <si>
    <t>Objekt:</t>
  </si>
  <si>
    <t>SO-01 - Stáj</t>
  </si>
  <si>
    <t>Časť:</t>
  </si>
  <si>
    <t>01 - Stavební část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</si>
  <si>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</si>
  <si>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</si>
  <si>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</si>
  <si>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</si>
  <si>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</si>
  <si>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</si>
  <si>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</si>
  <si>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</si>
  <si>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</si>
  <si>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</si>
  <si>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</si>
  <si>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</si>
  <si>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</si>
  <si>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</si>
  <si>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</si>
  <si>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</si>
  <si>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</si>
  <si>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</si>
  <si>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</si>
  <si>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</si>
  <si>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</si>
  <si>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</si>
  <si>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</si>
  <si>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</si>
  <si>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</si>
  <si>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</si>
  <si>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</si>
  <si>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 xml:space="preserve">    43-M - Montáž oceľových konštrukcií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</si>
  <si>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</si>
  <si>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</si>
  <si>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</si>
  <si>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</si>
  <si>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</si>
  <si>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</si>
  <si>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</si>
  <si>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</si>
  <si>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</si>
  <si>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</si>
  <si>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</si>
  <si>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</si>
  <si>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</si>
  <si>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</si>
  <si>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</si>
  <si>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</si>
  <si>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</si>
  <si>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16</t>
  </si>
  <si>
    <t>K</t>
  </si>
  <si>
    <t>1/01-R1</t>
  </si>
  <si>
    <t>Provedení statické zátěžové zkoušky</t>
  </si>
  <si>
    <t>ks</t>
  </si>
  <si>
    <t>4</t>
  </si>
  <si>
    <t>-1247969009</t>
  </si>
  <si>
    <t>77</t>
  </si>
  <si>
    <t>122201103.S</t>
  </si>
  <si>
    <t>Odkopávka a prekopávka nezapažená v hornine 3, nad 1000 do 10000 m3</t>
  </si>
  <si>
    <t>m3</t>
  </si>
  <si>
    <t>cs cenekon 2022 01</t>
  </si>
  <si>
    <t>-464580294</t>
  </si>
  <si>
    <t>122201109.S</t>
  </si>
  <si>
    <t>Odkopávky a prekopávky nezapažené. Príplatok k cenám za lepivosť horniny 3</t>
  </si>
  <si>
    <t>-1812592054</t>
  </si>
  <si>
    <t>3</t>
  </si>
  <si>
    <t>131201102.S</t>
  </si>
  <si>
    <t>Výkop nezapaženej jamy v hornine 3, nad 100 do 1000 m3</t>
  </si>
  <si>
    <t>1904976239</t>
  </si>
  <si>
    <t>131201109.S</t>
  </si>
  <si>
    <t>Hĺbenie nezapažených jám a zárezov. Príplatok za lepivosť horniny 3</t>
  </si>
  <si>
    <t>1232765583</t>
  </si>
  <si>
    <t>5</t>
  </si>
  <si>
    <t>132201101.S</t>
  </si>
  <si>
    <t>Výkop ryhy do šírky 600 mm v horn.3 do 100 m3</t>
  </si>
  <si>
    <t>1510640201</t>
  </si>
  <si>
    <t>6</t>
  </si>
  <si>
    <t>132201109.S</t>
  </si>
  <si>
    <t>Príplatok k cene za lepivosť pri hĺbení rýh šírky do 600 mm zapažených i nezapažených s urovnaním dna v hornine 3</t>
  </si>
  <si>
    <t>885171962</t>
  </si>
  <si>
    <t>7</t>
  </si>
  <si>
    <t>132201202.S</t>
  </si>
  <si>
    <t>Výkop ryhy šírky 600-2000mm horn.3 od 100 do 1000 m3</t>
  </si>
  <si>
    <t>-997144562</t>
  </si>
  <si>
    <t>8</t>
  </si>
  <si>
    <t>132201209.S</t>
  </si>
  <si>
    <t>Príplatok k cenám za lepivosť pri hĺbení rýh š. nad 600 do 2 000 mm zapaž. i nezapažených, s urovnaním dna v hornine 3</t>
  </si>
  <si>
    <t>2029295014</t>
  </si>
  <si>
    <t>9</t>
  </si>
  <si>
    <t>162201102.S</t>
  </si>
  <si>
    <t>Vodorovné premiestnenie výkopku z horniny 1-4 nad 20-50m</t>
  </si>
  <si>
    <t>1006781781</t>
  </si>
  <si>
    <t>10</t>
  </si>
  <si>
    <t>162301101.S</t>
  </si>
  <si>
    <t>Vodorovné premiestnenie výkopku po spevnenej ceste z horniny tr.1-4, do 100 m3 na vzdialenosť do 500 m</t>
  </si>
  <si>
    <t>-1800964729</t>
  </si>
  <si>
    <t>11</t>
  </si>
  <si>
    <t>167101102.S</t>
  </si>
  <si>
    <t>Nakladanie neuľahnutého výkopku z hornín tr.1-4 nad 100 do 1000 m3</t>
  </si>
  <si>
    <t>-573845064</t>
  </si>
  <si>
    <t>12</t>
  </si>
  <si>
    <t>171201202.S</t>
  </si>
  <si>
    <t>Uloženie sypaniny na skládky nad 100 do 1000 m3</t>
  </si>
  <si>
    <t>182300637</t>
  </si>
  <si>
    <t>13</t>
  </si>
  <si>
    <t>174101002.S</t>
  </si>
  <si>
    <t>Zásyp sypaninou so zhutnením jám, šachiet, rýh, zárezov alebo okolo objektov nad 100 do 1000 m3</t>
  </si>
  <si>
    <t>1162150118</t>
  </si>
  <si>
    <t>14</t>
  </si>
  <si>
    <t>181006116.S</t>
  </si>
  <si>
    <t>Rozprestretie zemín schopných zúrodnenia v rovine a v sklone do 1:5, pri hr. vrstvy nad 0,40 do 0,50 m</t>
  </si>
  <si>
    <t>m2</t>
  </si>
  <si>
    <t>525168422</t>
  </si>
  <si>
    <t>15</t>
  </si>
  <si>
    <t>181101102.S</t>
  </si>
  <si>
    <t>Úprava pláne v zárezoch v hornine 1-4 so zhutnením</t>
  </si>
  <si>
    <t>1653663961</t>
  </si>
  <si>
    <t>Zakladanie</t>
  </si>
  <si>
    <t>76</t>
  </si>
  <si>
    <t>273316242.S</t>
  </si>
  <si>
    <t>Základové dosky z betónu prostého vodostavebného C 30/37</t>
  </si>
  <si>
    <t>-1037226030</t>
  </si>
  <si>
    <t>37</t>
  </si>
  <si>
    <t>273351215.S</t>
  </si>
  <si>
    <t>Debnenie stien základových dosiek, zhotovenie-dielce</t>
  </si>
  <si>
    <t>-378789596</t>
  </si>
  <si>
    <t>38</t>
  </si>
  <si>
    <t>273351216.S</t>
  </si>
  <si>
    <t>Debnenie stien základových dosiek, odstránenie-dielce</t>
  </si>
  <si>
    <t>-805117810</t>
  </si>
  <si>
    <t>39</t>
  </si>
  <si>
    <t>273362021.S</t>
  </si>
  <si>
    <t>Výstuž základových dosiek zo zvár. sietí KARI</t>
  </si>
  <si>
    <t>t</t>
  </si>
  <si>
    <t>-411889036</t>
  </si>
  <si>
    <t>17</t>
  </si>
  <si>
    <t>274313612.S</t>
  </si>
  <si>
    <t>Betón základových pásov, prostý tr. C 20/25</t>
  </si>
  <si>
    <t>898219268</t>
  </si>
  <si>
    <t>18</t>
  </si>
  <si>
    <t>274313711.S</t>
  </si>
  <si>
    <t>Betón základových pásov, prostý tr. C 25/30</t>
  </si>
  <si>
    <t>-435995883</t>
  </si>
  <si>
    <t>19</t>
  </si>
  <si>
    <t>274351215.S</t>
  </si>
  <si>
    <t>Debnenie stien základových pásov, zhotovenie-dielce</t>
  </si>
  <si>
    <t>1702692973</t>
  </si>
  <si>
    <t>21</t>
  </si>
  <si>
    <t>274351216.S</t>
  </si>
  <si>
    <t>Debnenie stien základových pásov, odstránenie-dielce</t>
  </si>
  <si>
    <t>-1845999099</t>
  </si>
  <si>
    <t>274351217.S</t>
  </si>
  <si>
    <t>Debnenie stien základových pásov, zhotovenie-tradičné</t>
  </si>
  <si>
    <t>784963026</t>
  </si>
  <si>
    <t>22</t>
  </si>
  <si>
    <t>274361821.S</t>
  </si>
  <si>
    <t>Výstuž základových pásov z ocele B500 (10505)</t>
  </si>
  <si>
    <t>-1379377010</t>
  </si>
  <si>
    <t>23</t>
  </si>
  <si>
    <t>275321411.S</t>
  </si>
  <si>
    <t>Betón základových pätiek, železový (bez výstuže), tr. C 25/30</t>
  </si>
  <si>
    <t>449316437</t>
  </si>
  <si>
    <t>24</t>
  </si>
  <si>
    <t>275351215.S</t>
  </si>
  <si>
    <t>Debnenie stien základových pätiek, zhotovenie-dielce</t>
  </si>
  <si>
    <t>-596075130</t>
  </si>
  <si>
    <t>25</t>
  </si>
  <si>
    <t>275351216.S</t>
  </si>
  <si>
    <t>Debnenie stien základovýcb pätiek, odstránenie-dielce</t>
  </si>
  <si>
    <t>-1305516166</t>
  </si>
  <si>
    <t>26</t>
  </si>
  <si>
    <t>275361821.S</t>
  </si>
  <si>
    <t>Výstuž základových pätiek z ocele B500 (10505)</t>
  </si>
  <si>
    <t>-1742434057</t>
  </si>
  <si>
    <t>Zvislé a kompletné konštrukcie</t>
  </si>
  <si>
    <t>96</t>
  </si>
  <si>
    <t>311233141.S</t>
  </si>
  <si>
    <t>Murivo nosné (m3) z tehál pálených dierovaných brúsených na pero a drážku hrúbky 300 mm, na maltu pre tenké škáry</t>
  </si>
  <si>
    <t>-1241554069</t>
  </si>
  <si>
    <t>27</t>
  </si>
  <si>
    <t>311321511.S</t>
  </si>
  <si>
    <t>Betón nadzákladových múrov, železový (bez výstuže) tr. C 30/37</t>
  </si>
  <si>
    <t>292157766</t>
  </si>
  <si>
    <t>28</t>
  </si>
  <si>
    <t>311351105.S</t>
  </si>
  <si>
    <t>Debnenie nadzákladových múrov obojstranné zhotovenie-dielce</t>
  </si>
  <si>
    <t>1834959598</t>
  </si>
  <si>
    <t>29</t>
  </si>
  <si>
    <t>311351106.S</t>
  </si>
  <si>
    <t>Debnenie nadzákladových múrov obojstranné odstránenie-dielce</t>
  </si>
  <si>
    <t>-780002785</t>
  </si>
  <si>
    <t>30</t>
  </si>
  <si>
    <t>311361821.S</t>
  </si>
  <si>
    <t>Výstuž nadzákladových múrov B500 (10505)</t>
  </si>
  <si>
    <t>-692271649</t>
  </si>
  <si>
    <t>31</t>
  </si>
  <si>
    <t>311362021.S</t>
  </si>
  <si>
    <t>Výstuž nadzákladových múrov, stien a priečok zo zváraných sietí KARI</t>
  </si>
  <si>
    <t>-1558562999</t>
  </si>
  <si>
    <t>97</t>
  </si>
  <si>
    <t>342240161.S</t>
  </si>
  <si>
    <t>Priečky z tehál pálených dierovaných brúsených na pero a drážku hrúbky 140 mm, na maltu pre tenké škáry</t>
  </si>
  <si>
    <t>-1078410291</t>
  </si>
  <si>
    <t>Komunikácie</t>
  </si>
  <si>
    <t>32</t>
  </si>
  <si>
    <t>564201111.S</t>
  </si>
  <si>
    <t>Podklad alebo podsyp zo štrkopiesku s rozprestretím, vlhčením a zhutnením, po zhutnení hr. 40 mm</t>
  </si>
  <si>
    <t>-1743328411</t>
  </si>
  <si>
    <t>33</t>
  </si>
  <si>
    <t>564831111.S</t>
  </si>
  <si>
    <t>Podklad zo štrkodrviny s rozprestretím a zhutnením, po zhutnení hr. 100 mm</t>
  </si>
  <si>
    <t>-1620842419</t>
  </si>
  <si>
    <t>34</t>
  </si>
  <si>
    <t>564851111.S</t>
  </si>
  <si>
    <t>Podklad zo štrkodrviny s rozprestretím a zhutnením, po zhutnení hr. 150 mm</t>
  </si>
  <si>
    <t>-1560584629</t>
  </si>
  <si>
    <t>35</t>
  </si>
  <si>
    <t>564861111.S</t>
  </si>
  <si>
    <t>Podklad zo štrkodrviny s rozprestretím a zhutnením, po zhutnení hr. 200 mm</t>
  </si>
  <si>
    <t>1035373458</t>
  </si>
  <si>
    <t>Úpravy povrchov, podlahy, osadenie</t>
  </si>
  <si>
    <t>94</t>
  </si>
  <si>
    <t>6/01-R1</t>
  </si>
  <si>
    <t>Drážkování betonu, drážka 15mm podélné</t>
  </si>
  <si>
    <t>-1829348498</t>
  </si>
  <si>
    <t>95</t>
  </si>
  <si>
    <t>6/02-R1</t>
  </si>
  <si>
    <t>Drážkování betonu, drážka 15mm podélné a příčné</t>
  </si>
  <si>
    <t>1503991632</t>
  </si>
  <si>
    <t>90</t>
  </si>
  <si>
    <t>612460202.S</t>
  </si>
  <si>
    <t>Vnútorná omietka stien vápenná jadrová (hrubá), hr. 15 mm</t>
  </si>
  <si>
    <t>-308419189</t>
  </si>
  <si>
    <t>91</t>
  </si>
  <si>
    <t>612460208.S</t>
  </si>
  <si>
    <t>Vnútorná omietka stien vápenná štuková (jemná), hr. 5 mm</t>
  </si>
  <si>
    <t>1109897967</t>
  </si>
  <si>
    <t>93</t>
  </si>
  <si>
    <t>625250210.S</t>
  </si>
  <si>
    <t>Kontaktný zatepľovací systém z bieleho EPS hr. 120 mm, skrutkovacie kotvy</t>
  </si>
  <si>
    <t>840869000</t>
  </si>
  <si>
    <t>40</t>
  </si>
  <si>
    <t>631315661.S</t>
  </si>
  <si>
    <t>Mazanina z betónu prostého (m3) tr. C 20/25 hr.nad 120 do 240 mm</t>
  </si>
  <si>
    <t>-1288681636</t>
  </si>
  <si>
    <t>42</t>
  </si>
  <si>
    <t>631319165.S</t>
  </si>
  <si>
    <t>Príplatok za prehlad. betónovej mazaniny min. tr.C 8/10 oceľ. hlad. hr. 120-240 mm (10kg/m3)</t>
  </si>
  <si>
    <t>1836993255</t>
  </si>
  <si>
    <t>43</t>
  </si>
  <si>
    <t>631319175.S</t>
  </si>
  <si>
    <t>Príplatok za strhnutie povrchu mazaniny latou pre hr. obidvoch vrstiev mazaniny nad 120 do 240 mm</t>
  </si>
  <si>
    <t>164035584</t>
  </si>
  <si>
    <t>44</t>
  </si>
  <si>
    <t>632001011.S</t>
  </si>
  <si>
    <t>Zhotovenie separačnej fólie v podlahových vrstvách z PE</t>
  </si>
  <si>
    <t>-1133143264</t>
  </si>
  <si>
    <t>45</t>
  </si>
  <si>
    <t>M</t>
  </si>
  <si>
    <t>283230007500.S</t>
  </si>
  <si>
    <t>Oddeľovacia fólia na potery</t>
  </si>
  <si>
    <t>937648936</t>
  </si>
  <si>
    <t>41</t>
  </si>
  <si>
    <t>634920032.S</t>
  </si>
  <si>
    <t>Rezanie dilatačných škár v čiastočne zatvrdnutej betónovej mazanine alebo poteru hĺbky nad 50 do 80 mm, šírky nad 5 do 10 mm</t>
  </si>
  <si>
    <t>m</t>
  </si>
  <si>
    <t>-1369259381</t>
  </si>
  <si>
    <t>Ostatné konštrukcie a práce-búranie</t>
  </si>
  <si>
    <t>46</t>
  </si>
  <si>
    <t>941955004.S</t>
  </si>
  <si>
    <t>Lešenie ľahké pracovné pomocné s výškou lešeňovej podlahy nad 2,50 do 3,5 m</t>
  </si>
  <si>
    <t>2055377507</t>
  </si>
  <si>
    <t>47</t>
  </si>
  <si>
    <t>952901311.S</t>
  </si>
  <si>
    <t>Vyčistenie budov poľnohospodárskych objektov akejkoľvek výšky</t>
  </si>
  <si>
    <t>-89313972</t>
  </si>
  <si>
    <t>99</t>
  </si>
  <si>
    <t>Presun hmôt HSV</t>
  </si>
  <si>
    <t>48</t>
  </si>
  <si>
    <t>998014011.S</t>
  </si>
  <si>
    <t>Presun hmôt pre objekty 801-812, zvislá konštr.mont.,obv.plášť iný ako z tehál,jednoposch.</t>
  </si>
  <si>
    <t>-1658179043</t>
  </si>
  <si>
    <t>PSV</t>
  </si>
  <si>
    <t>Práce a dodávky PSV</t>
  </si>
  <si>
    <t>711</t>
  </si>
  <si>
    <t>Izolácie proti vode a vlhkosti</t>
  </si>
  <si>
    <t>62</t>
  </si>
  <si>
    <t>711471051.S</t>
  </si>
  <si>
    <t>Zhotovenie izolácie proti tlakovej vode PVC fóliou položenou voľne na vodorovnej ploche so zvarením spoju</t>
  </si>
  <si>
    <t>787549017</t>
  </si>
  <si>
    <t>63</t>
  </si>
  <si>
    <t>283220000300.S</t>
  </si>
  <si>
    <t>Hydroizolačná fólia PVC-P, hr. 1,5 mm, š. 1,3 m, izolácia základov proti zemnej vlhkosti, tlakovej vode, radónu</t>
  </si>
  <si>
    <t>-1668217520</t>
  </si>
  <si>
    <t>66</t>
  </si>
  <si>
    <t>711491171.S</t>
  </si>
  <si>
    <t>Zhotovenie podkladnej vrstvy izolácie z textílie na ploche vodorovnej, pre izolácie proti zemnej vlhkosti, podpovrchovej a tlakovej vode</t>
  </si>
  <si>
    <t>963855796</t>
  </si>
  <si>
    <t>67</t>
  </si>
  <si>
    <t>693110002000.S</t>
  </si>
  <si>
    <t>Geotextília polypropylénová netkaná 200 g/m2</t>
  </si>
  <si>
    <t>-1846067170</t>
  </si>
  <si>
    <t>68</t>
  </si>
  <si>
    <t>711491172.S</t>
  </si>
  <si>
    <t>Zhotovenie ochrannej vrstvy izolácie z textílie na ploche vodorovnej, pre izolácie proti zemnej vlhkosti, podpovrchovej a tlakovej vode</t>
  </si>
  <si>
    <t>-354115070</t>
  </si>
  <si>
    <t>69</t>
  </si>
  <si>
    <t>-804242817</t>
  </si>
  <si>
    <t>713</t>
  </si>
  <si>
    <t>Izolácie tepelné</t>
  </si>
  <si>
    <t>87</t>
  </si>
  <si>
    <t>713122111.S</t>
  </si>
  <si>
    <t>Montáž tepelnej izolácie podláh polystyrénom, kladeným voľne v jednej vrstve</t>
  </si>
  <si>
    <t>-1236250187</t>
  </si>
  <si>
    <t>88</t>
  </si>
  <si>
    <t>283720002600.S</t>
  </si>
  <si>
    <t>Doska EPS max. zaťaženie 4 kN/m2 hr. 20 mm, pre podlahy</t>
  </si>
  <si>
    <t>-1832786702</t>
  </si>
  <si>
    <t>721</t>
  </si>
  <si>
    <t>Zdravotechnika - vnútorná kanalizácia</t>
  </si>
  <si>
    <t>74</t>
  </si>
  <si>
    <t>721/01-R1</t>
  </si>
  <si>
    <t>Zdravotechnické instalace (vodovod, kanalizace splašková) - kompletní provedení</t>
  </si>
  <si>
    <t>-458382048</t>
  </si>
  <si>
    <t>49</t>
  </si>
  <si>
    <t>721242117.S</t>
  </si>
  <si>
    <t>Lapač strešných splavenín zo šedej liatiny DN 150</t>
  </si>
  <si>
    <t>-305669171</t>
  </si>
  <si>
    <t>762</t>
  </si>
  <si>
    <t>Konštrukcie tesárske</t>
  </si>
  <si>
    <t>50</t>
  </si>
  <si>
    <t>762123130.S</t>
  </si>
  <si>
    <t>Montáž drevených stien a priečok z fošní, hranolov, hranolkov s prierezovou plochou 144 - 224 cm2</t>
  </si>
  <si>
    <t>939787151</t>
  </si>
  <si>
    <t>51</t>
  </si>
  <si>
    <t>762195000.S</t>
  </si>
  <si>
    <t>Spojovacie prostriedky pre steny a priečky na hladko alebo tesársky viazané, debnenie stien, pivničné prepážky - klince, svorníky,fixačné dosky</t>
  </si>
  <si>
    <t>141518295</t>
  </si>
  <si>
    <t>54</t>
  </si>
  <si>
    <t>998762102.S</t>
  </si>
  <si>
    <t>Presun hmôt pre konštrukcie tesárske v objektoch výšky do 12 m</t>
  </si>
  <si>
    <t>1886175999</t>
  </si>
  <si>
    <t>764</t>
  </si>
  <si>
    <t>Konštrukcie klampiarske</t>
  </si>
  <si>
    <t>59</t>
  </si>
  <si>
    <t>764/01-R1</t>
  </si>
  <si>
    <t>D+M Střešní krytiny - PIR/PUR panel tl.40mm - dle PD</t>
  </si>
  <si>
    <t>1610920443</t>
  </si>
  <si>
    <t>57</t>
  </si>
  <si>
    <t>764/02-R1</t>
  </si>
  <si>
    <t>D+M Klempířské prvky RAL pro oplechování střešní krytiny z PUR panelů</t>
  </si>
  <si>
    <t>soubor</t>
  </si>
  <si>
    <t>-740445732</t>
  </si>
  <si>
    <t>75</t>
  </si>
  <si>
    <t>764/03-R1</t>
  </si>
  <si>
    <t>D+M opláštění štítů z TR. plechu</t>
  </si>
  <si>
    <t>-413102429</t>
  </si>
  <si>
    <t>80</t>
  </si>
  <si>
    <t>764/04-R1</t>
  </si>
  <si>
    <t>D+M Stropního panelu - PIR/PUR panel tl.100mm - dle PD</t>
  </si>
  <si>
    <t>1158274246</t>
  </si>
  <si>
    <t>55</t>
  </si>
  <si>
    <t>764352229.S</t>
  </si>
  <si>
    <t>Žľaby z pozinkovaného PZ plechu, pododkvapové polkruhové r.š. 400 mm</t>
  </si>
  <si>
    <t>1596134201</t>
  </si>
  <si>
    <t>56</t>
  </si>
  <si>
    <t>764751113.S</t>
  </si>
  <si>
    <t>Zvodová rúra kruhová pozink farebný vrátane príslušenstva, priemer 120 mm</t>
  </si>
  <si>
    <t>1387325082</t>
  </si>
  <si>
    <t>58</t>
  </si>
  <si>
    <t>998764202.S</t>
  </si>
  <si>
    <t>Presun hmôt pre konštrukcie klampiarske v objektoch výšky nad 6 do 12 m</t>
  </si>
  <si>
    <t>%</t>
  </si>
  <si>
    <t>-184528426</t>
  </si>
  <si>
    <t>766</t>
  </si>
  <si>
    <t>Konštrukcie stolárske</t>
  </si>
  <si>
    <t>86</t>
  </si>
  <si>
    <t>766/01-R1</t>
  </si>
  <si>
    <t>D+M výplní otvorů vnějších + vnitřních - dle PD</t>
  </si>
  <si>
    <t>komplet</t>
  </si>
  <si>
    <t>536344508</t>
  </si>
  <si>
    <t>767</t>
  </si>
  <si>
    <t>Konštrukcie doplnkové kovové</t>
  </si>
  <si>
    <t>61</t>
  </si>
  <si>
    <t>767/01-R1</t>
  </si>
  <si>
    <t>D+M Zámečnícké prvky (vodící lišty lopat, olemování propadel, a další)</t>
  </si>
  <si>
    <t>kg</t>
  </si>
  <si>
    <t>1406459056</t>
  </si>
  <si>
    <t>771</t>
  </si>
  <si>
    <t>Podlahy z dlaždíc</t>
  </si>
  <si>
    <t>82</t>
  </si>
  <si>
    <t>771/01-R1</t>
  </si>
  <si>
    <t xml:space="preserve">Dlažba, spárovací hmota, lišty dle výběru investora </t>
  </si>
  <si>
    <t>-1684782237</t>
  </si>
  <si>
    <t>81</t>
  </si>
  <si>
    <t>771275307.S</t>
  </si>
  <si>
    <t>Montáž obkladov schodiskových stupňov dlaždicami do flexibilného tmelu veľ. 300 x 300 mm</t>
  </si>
  <si>
    <t>-1555756736</t>
  </si>
  <si>
    <t>781</t>
  </si>
  <si>
    <t>Obklady</t>
  </si>
  <si>
    <t>85</t>
  </si>
  <si>
    <t>781/01-R1</t>
  </si>
  <si>
    <t xml:space="preserve">Keramický obklad, spárovací hmota, lišty dle výběru investora </t>
  </si>
  <si>
    <t>-1183726800</t>
  </si>
  <si>
    <t>84</t>
  </si>
  <si>
    <t>781441020.S</t>
  </si>
  <si>
    <t>Montáž obkladov vnútor. stien z obkladačiek kladených do malty veľ. 300x300 mm</t>
  </si>
  <si>
    <t>-1256598841</t>
  </si>
  <si>
    <t>783</t>
  </si>
  <si>
    <t>Nátery</t>
  </si>
  <si>
    <t>83</t>
  </si>
  <si>
    <t>783/01-R1</t>
  </si>
  <si>
    <t>D+M Epoxidová stěrka nebo nátěr podlah a stěn</t>
  </si>
  <si>
    <t>-1032464232</t>
  </si>
  <si>
    <t>52</t>
  </si>
  <si>
    <t>783782404.S</t>
  </si>
  <si>
    <t>Nátery tesárskych konštrukcií, povrchová impregnácia proti drevokaznému hmyzu, hubám a plesniam, jednonásobná</t>
  </si>
  <si>
    <t>-1812826672</t>
  </si>
  <si>
    <t>53</t>
  </si>
  <si>
    <t>605470000100.S</t>
  </si>
  <si>
    <t>Hranoly drevené zo smreku DUO/TRIO prierez 140x140, 200, 240, 260 mm, lepené, masív, s opracovanými spojmi, 4x hobľované, sušené 14±2%, triedy 3A STN 480055, bez defektov, hniloby, hrčí</t>
  </si>
  <si>
    <t>1226420226</t>
  </si>
  <si>
    <t>784</t>
  </si>
  <si>
    <t>Maľby</t>
  </si>
  <si>
    <t>92</t>
  </si>
  <si>
    <t>784100010.S</t>
  </si>
  <si>
    <t>Maľby akrylátové dvojnásobné strojne nanášané, základné na jemnozrnný podklad výšky do 3,80 m</t>
  </si>
  <si>
    <t>-403517458</t>
  </si>
  <si>
    <t>Práce a dodávky M</t>
  </si>
  <si>
    <t>21-M</t>
  </si>
  <si>
    <t>Elektromontáže</t>
  </si>
  <si>
    <t>71</t>
  </si>
  <si>
    <t>21-M/01-R1</t>
  </si>
  <si>
    <t>Elektroinstalace, uzemnění, hromosvod</t>
  </si>
  <si>
    <t>64</t>
  </si>
  <si>
    <t>-1655542776</t>
  </si>
  <si>
    <t>43-M</t>
  </si>
  <si>
    <t>Montáž oceľových konštrukcií</t>
  </si>
  <si>
    <t>72</t>
  </si>
  <si>
    <t>43-M/01-R1</t>
  </si>
  <si>
    <t>D+M kompletního ocelového skletu haly vč. povrchové úpravy, statického výpočtu a výrobní dokumentace</t>
  </si>
  <si>
    <t>-134201488</t>
  </si>
  <si>
    <t>VRN</t>
  </si>
  <si>
    <t>Investičné náklady neobsiahnuté v cenách</t>
  </si>
  <si>
    <t>70</t>
  </si>
  <si>
    <t>000600017.S</t>
  </si>
  <si>
    <t>Zariadenie staveniska - prevádzkové čistiareň odpadových vôd</t>
  </si>
  <si>
    <t>eur</t>
  </si>
  <si>
    <t>1024</t>
  </si>
  <si>
    <t>39381180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</si>
</sst>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67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2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80" t="s">
        <v>13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7"/>
      <c r="BE5" s="177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82" t="s">
        <v>16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7"/>
      <c r="BE6" s="178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8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8"/>
      <c r="BS8" s="14" t="s">
        <v>6</v>
      </c>
    </row>
    <row r="9" spans="1:74" s="1" customFormat="1" ht="14.45" customHeight="1">
      <c r="B9" s="17"/>
      <c r="AR9" s="17"/>
      <c r="BE9" s="178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78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25</v>
      </c>
      <c r="AN11" s="22" t="s">
        <v>1</v>
      </c>
      <c r="AR11" s="17"/>
      <c r="BE11" s="178"/>
      <c r="BS11" s="14" t="s">
        <v>6</v>
      </c>
    </row>
    <row r="12" spans="1:74" s="1" customFormat="1" ht="6.95" customHeight="1">
      <c r="B12" s="17"/>
      <c r="AR12" s="17"/>
      <c r="BE12" s="178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24</v>
      </c>
      <c r="AN13" s="26" t="s">
        <v>27</v>
      </c>
      <c r="AR13" s="17"/>
      <c r="BE13" s="178"/>
      <c r="BS13" s="14" t="s">
        <v>6</v>
      </c>
    </row>
    <row r="14" spans="1:74" ht="12.75">
      <c r="B14" s="17"/>
      <c r="E14" s="183" t="s">
        <v>27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4" t="s">
        <v>25</v>
      </c>
      <c r="AN14" s="26" t="s">
        <v>27</v>
      </c>
      <c r="AR14" s="17"/>
      <c r="BE14" s="178"/>
      <c r="BS14" s="14" t="s">
        <v>6</v>
      </c>
    </row>
    <row r="15" spans="1:74" s="1" customFormat="1" ht="6.95" customHeight="1">
      <c r="B15" s="17"/>
      <c r="AR15" s="17"/>
      <c r="BE15" s="178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24</v>
      </c>
      <c r="AN16" s="22" t="s">
        <v>1</v>
      </c>
      <c r="AR16" s="17"/>
      <c r="BE16" s="178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25</v>
      </c>
      <c r="AN17" s="22" t="s">
        <v>1</v>
      </c>
      <c r="AR17" s="17"/>
      <c r="BE17" s="178"/>
      <c r="BS17" s="14" t="s">
        <v>29</v>
      </c>
    </row>
    <row r="18" spans="1:71" s="1" customFormat="1" ht="6.95" customHeight="1">
      <c r="B18" s="17"/>
      <c r="AR18" s="17"/>
      <c r="BE18" s="178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24</v>
      </c>
      <c r="AN19" s="22" t="s">
        <v>1</v>
      </c>
      <c r="AR19" s="17"/>
      <c r="BE19" s="178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25</v>
      </c>
      <c r="AN20" s="22" t="s">
        <v>1</v>
      </c>
      <c r="AR20" s="17"/>
      <c r="BE20" s="178"/>
      <c r="BS20" s="14" t="s">
        <v>29</v>
      </c>
    </row>
    <row r="21" spans="1:71" s="1" customFormat="1" ht="6.95" customHeight="1">
      <c r="B21" s="17"/>
      <c r="AR21" s="17"/>
      <c r="BE21" s="178"/>
    </row>
    <row r="22" spans="1:71" s="1" customFormat="1" ht="12" customHeight="1">
      <c r="B22" s="17"/>
      <c r="D22" s="24" t="s">
        <v>31</v>
      </c>
      <c r="AR22" s="17"/>
      <c r="BE22" s="178"/>
    </row>
    <row r="23" spans="1:71" s="1" customFormat="1" ht="16.5" customHeight="1">
      <c r="B23" s="17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7"/>
      <c r="BE23" s="178"/>
    </row>
    <row r="24" spans="1:71" s="1" customFormat="1" ht="6.95" customHeight="1">
      <c r="B24" s="17"/>
      <c r="AR24" s="17"/>
      <c r="BE24" s="17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8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6">
        <f>ROUND(AG94,2)</f>
        <v>0</v>
      </c>
      <c r="AL26" s="187"/>
      <c r="AM26" s="187"/>
      <c r="AN26" s="187"/>
      <c r="AO26" s="187"/>
      <c r="AP26" s="29"/>
      <c r="AQ26" s="29"/>
      <c r="AR26" s="30"/>
      <c r="BE26" s="17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8" t="s">
        <v>33</v>
      </c>
      <c r="M28" s="188"/>
      <c r="N28" s="188"/>
      <c r="O28" s="188"/>
      <c r="P28" s="188"/>
      <c r="Q28" s="29"/>
      <c r="R28" s="29"/>
      <c r="S28" s="29"/>
      <c r="T28" s="29"/>
      <c r="U28" s="29"/>
      <c r="V28" s="29"/>
      <c r="W28" s="188" t="s">
        <v>34</v>
      </c>
      <c r="X28" s="188"/>
      <c r="Y28" s="188"/>
      <c r="Z28" s="188"/>
      <c r="AA28" s="188"/>
      <c r="AB28" s="188"/>
      <c r="AC28" s="188"/>
      <c r="AD28" s="188"/>
      <c r="AE28" s="188"/>
      <c r="AF28" s="29"/>
      <c r="AG28" s="29"/>
      <c r="AH28" s="29"/>
      <c r="AI28" s="29"/>
      <c r="AJ28" s="29"/>
      <c r="AK28" s="188" t="s">
        <v>35</v>
      </c>
      <c r="AL28" s="188"/>
      <c r="AM28" s="188"/>
      <c r="AN28" s="188"/>
      <c r="AO28" s="188"/>
      <c r="AP28" s="29"/>
      <c r="AQ28" s="29"/>
      <c r="AR28" s="30"/>
      <c r="BE28" s="178"/>
    </row>
    <row r="29" spans="1:71" s="3" customFormat="1" ht="14.45" customHeight="1">
      <c r="B29" s="34"/>
      <c r="D29" s="24" t="s">
        <v>36</v>
      </c>
      <c r="F29" s="35" t="s">
        <v>37</v>
      </c>
      <c r="L29" s="191">
        <v>0.2</v>
      </c>
      <c r="M29" s="190"/>
      <c r="N29" s="190"/>
      <c r="O29" s="190"/>
      <c r="P29" s="190"/>
      <c r="Q29" s="36"/>
      <c r="R29" s="36"/>
      <c r="S29" s="36"/>
      <c r="T29" s="36"/>
      <c r="U29" s="36"/>
      <c r="V29" s="36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F29" s="36"/>
      <c r="AG29" s="36"/>
      <c r="AH29" s="36"/>
      <c r="AI29" s="36"/>
      <c r="AJ29" s="36"/>
      <c r="AK29" s="189">
        <f>ROUND(AV94, 2)</f>
        <v>0</v>
      </c>
      <c r="AL29" s="190"/>
      <c r="AM29" s="190"/>
      <c r="AN29" s="190"/>
      <c r="AO29" s="19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9"/>
    </row>
    <row r="30" spans="1:71" s="3" customFormat="1" ht="14.45" customHeight="1">
      <c r="B30" s="34"/>
      <c r="F30" s="35" t="s">
        <v>38</v>
      </c>
      <c r="L30" s="191">
        <v>0.2</v>
      </c>
      <c r="M30" s="190"/>
      <c r="N30" s="190"/>
      <c r="O30" s="190"/>
      <c r="P30" s="190"/>
      <c r="Q30" s="36"/>
      <c r="R30" s="36"/>
      <c r="S30" s="36"/>
      <c r="T30" s="36"/>
      <c r="U30" s="36"/>
      <c r="V30" s="36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F30" s="36"/>
      <c r="AG30" s="36"/>
      <c r="AH30" s="36"/>
      <c r="AI30" s="36"/>
      <c r="AJ30" s="36"/>
      <c r="AK30" s="189">
        <f>ROUND(AW94, 2)</f>
        <v>0</v>
      </c>
      <c r="AL30" s="190"/>
      <c r="AM30" s="190"/>
      <c r="AN30" s="190"/>
      <c r="AO30" s="19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9"/>
    </row>
    <row r="31" spans="1:71" s="3" customFormat="1" ht="14.45" hidden="1" customHeight="1">
      <c r="B31" s="34"/>
      <c r="F31" s="24" t="s">
        <v>39</v>
      </c>
      <c r="L31" s="194">
        <v>0.2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4"/>
      <c r="BE31" s="179"/>
    </row>
    <row r="32" spans="1:71" s="3" customFormat="1" ht="14.45" hidden="1" customHeight="1">
      <c r="B32" s="34"/>
      <c r="F32" s="24" t="s">
        <v>40</v>
      </c>
      <c r="L32" s="194">
        <v>0.2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4"/>
      <c r="BE32" s="179"/>
    </row>
    <row r="33" spans="1:57" s="3" customFormat="1" ht="14.45" hidden="1" customHeight="1">
      <c r="B33" s="34"/>
      <c r="F33" s="35" t="s">
        <v>41</v>
      </c>
      <c r="L33" s="191">
        <v>0</v>
      </c>
      <c r="M33" s="190"/>
      <c r="N33" s="190"/>
      <c r="O33" s="190"/>
      <c r="P33" s="190"/>
      <c r="Q33" s="36"/>
      <c r="R33" s="36"/>
      <c r="S33" s="36"/>
      <c r="T33" s="36"/>
      <c r="U33" s="36"/>
      <c r="V33" s="36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F33" s="36"/>
      <c r="AG33" s="36"/>
      <c r="AH33" s="36"/>
      <c r="AI33" s="36"/>
      <c r="AJ33" s="36"/>
      <c r="AK33" s="189">
        <v>0</v>
      </c>
      <c r="AL33" s="190"/>
      <c r="AM33" s="190"/>
      <c r="AN33" s="190"/>
      <c r="AO33" s="19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8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195" t="s">
        <v>44</v>
      </c>
      <c r="Y35" s="196"/>
      <c r="Z35" s="196"/>
      <c r="AA35" s="196"/>
      <c r="AB35" s="196"/>
      <c r="AC35" s="40"/>
      <c r="AD35" s="40"/>
      <c r="AE35" s="40"/>
      <c r="AF35" s="40"/>
      <c r="AG35" s="40"/>
      <c r="AH35" s="40"/>
      <c r="AI35" s="40"/>
      <c r="AJ35" s="40"/>
      <c r="AK35" s="197">
        <f>SUM(AK26:AK33)</f>
        <v>0</v>
      </c>
      <c r="AL35" s="196"/>
      <c r="AM35" s="196"/>
      <c r="AN35" s="196"/>
      <c r="AO35" s="198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MS004</v>
      </c>
      <c r="AR84" s="51"/>
    </row>
    <row r="85" spans="1:91" s="5" customFormat="1" ht="36.950000000000003" customHeight="1">
      <c r="B85" s="52"/>
      <c r="C85" s="53" t="s">
        <v>15</v>
      </c>
      <c r="L85" s="199" t="str">
        <f>K6</f>
        <v>Stáj pro skot - Jelšava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01" t="str">
        <f>IF(AN8= "","",AN8)</f>
        <v>26. 4. 2022</v>
      </c>
      <c r="AN87" s="201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202" t="str">
        <f>IF(E17="","",E17)</f>
        <v xml:space="preserve"> </v>
      </c>
      <c r="AN89" s="203"/>
      <c r="AO89" s="203"/>
      <c r="AP89" s="203"/>
      <c r="AQ89" s="29"/>
      <c r="AR89" s="30"/>
      <c r="AS89" s="204" t="s">
        <v>52</v>
      </c>
      <c r="AT89" s="205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2" t="str">
        <f>IF(E20="","",E20)</f>
        <v xml:space="preserve"> </v>
      </c>
      <c r="AN90" s="203"/>
      <c r="AO90" s="203"/>
      <c r="AP90" s="203"/>
      <c r="AQ90" s="29"/>
      <c r="AR90" s="30"/>
      <c r="AS90" s="206"/>
      <c r="AT90" s="207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6"/>
      <c r="AT91" s="207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8" t="s">
        <v>53</v>
      </c>
      <c r="D92" s="209"/>
      <c r="E92" s="209"/>
      <c r="F92" s="209"/>
      <c r="G92" s="209"/>
      <c r="H92" s="60"/>
      <c r="I92" s="210" t="s">
        <v>54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55</v>
      </c>
      <c r="AH92" s="209"/>
      <c r="AI92" s="209"/>
      <c r="AJ92" s="209"/>
      <c r="AK92" s="209"/>
      <c r="AL92" s="209"/>
      <c r="AM92" s="209"/>
      <c r="AN92" s="210" t="s">
        <v>56</v>
      </c>
      <c r="AO92" s="209"/>
      <c r="AP92" s="212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0">
        <f>ROUND(AG95,2)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 t="shared" ref="AZ94:BD95" si="0">ROUND(AZ95,2)</f>
        <v>0</v>
      </c>
      <c r="BA94" s="74">
        <f t="shared" si="0"/>
        <v>0</v>
      </c>
      <c r="BB94" s="74">
        <f t="shared" si="0"/>
        <v>0</v>
      </c>
      <c r="BC94" s="74">
        <f t="shared" si="0"/>
        <v>0</v>
      </c>
      <c r="BD94" s="76">
        <f t="shared" si="0"/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B95" s="79"/>
      <c r="C95" s="80"/>
      <c r="D95" s="216" t="s">
        <v>76</v>
      </c>
      <c r="E95" s="216"/>
      <c r="F95" s="216"/>
      <c r="G95" s="216"/>
      <c r="H95" s="216"/>
      <c r="I95" s="81"/>
      <c r="J95" s="216" t="s">
        <v>77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5">
        <f>ROUND(AG96,2)</f>
        <v>0</v>
      </c>
      <c r="AH95" s="214"/>
      <c r="AI95" s="214"/>
      <c r="AJ95" s="214"/>
      <c r="AK95" s="214"/>
      <c r="AL95" s="214"/>
      <c r="AM95" s="214"/>
      <c r="AN95" s="213">
        <f>SUM(AG95,AT95)</f>
        <v>0</v>
      </c>
      <c r="AO95" s="214"/>
      <c r="AP95" s="214"/>
      <c r="AQ95" s="82" t="s">
        <v>78</v>
      </c>
      <c r="AR95" s="79"/>
      <c r="AS95" s="83">
        <f>ROUND(AS96,2)</f>
        <v>0</v>
      </c>
      <c r="AT95" s="84">
        <f>ROUND(SUM(AV95:AW95),2)</f>
        <v>0</v>
      </c>
      <c r="AU95" s="85">
        <f>ROUND(AU96,5)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 t="shared" si="0"/>
        <v>0</v>
      </c>
      <c r="BA95" s="84">
        <f t="shared" si="0"/>
        <v>0</v>
      </c>
      <c r="BB95" s="84">
        <f t="shared" si="0"/>
        <v>0</v>
      </c>
      <c r="BC95" s="84">
        <f t="shared" si="0"/>
        <v>0</v>
      </c>
      <c r="BD95" s="86">
        <f t="shared" si="0"/>
        <v>0</v>
      </c>
      <c r="BS95" s="87" t="s">
        <v>71</v>
      </c>
      <c r="BT95" s="87" t="s">
        <v>79</v>
      </c>
      <c r="BU95" s="87" t="s">
        <v>73</v>
      </c>
      <c r="BV95" s="87" t="s">
        <v>74</v>
      </c>
      <c r="BW95" s="87" t="s">
        <v>80</v>
      </c>
      <c r="BX95" s="87" t="s">
        <v>4</v>
      </c>
      <c r="CL95" s="87" t="s">
        <v>1</v>
      </c>
      <c r="CM95" s="87" t="s">
        <v>72</v>
      </c>
    </row>
    <row r="96" spans="1:91" s="4" customFormat="1" ht="16.5" customHeight="1">
      <c r="A96" s="88" t="s">
        <v>81</v>
      </c>
      <c r="B96" s="51"/>
      <c r="C96" s="10"/>
      <c r="D96" s="10"/>
      <c r="E96" s="219" t="s">
        <v>82</v>
      </c>
      <c r="F96" s="219"/>
      <c r="G96" s="219"/>
      <c r="H96" s="219"/>
      <c r="I96" s="219"/>
      <c r="J96" s="10"/>
      <c r="K96" s="219" t="s">
        <v>83</v>
      </c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7">
        <f>'01 - Stavební část'!J32</f>
        <v>0</v>
      </c>
      <c r="AH96" s="218"/>
      <c r="AI96" s="218"/>
      <c r="AJ96" s="218"/>
      <c r="AK96" s="218"/>
      <c r="AL96" s="218"/>
      <c r="AM96" s="218"/>
      <c r="AN96" s="217">
        <f>SUM(AG96,AT96)</f>
        <v>0</v>
      </c>
      <c r="AO96" s="218"/>
      <c r="AP96" s="218"/>
      <c r="AQ96" s="89" t="s">
        <v>84</v>
      </c>
      <c r="AR96" s="51"/>
      <c r="AS96" s="90">
        <v>0</v>
      </c>
      <c r="AT96" s="91">
        <f>ROUND(SUM(AV96:AW96),2)</f>
        <v>0</v>
      </c>
      <c r="AU96" s="92">
        <f>'01 - Stavební část'!P144</f>
        <v>0</v>
      </c>
      <c r="AV96" s="91">
        <f>'01 - Stavební část'!J35</f>
        <v>0</v>
      </c>
      <c r="AW96" s="91">
        <f>'01 - Stavební část'!J36</f>
        <v>0</v>
      </c>
      <c r="AX96" s="91">
        <f>'01 - Stavební část'!J37</f>
        <v>0</v>
      </c>
      <c r="AY96" s="91">
        <f>'01 - Stavební část'!J38</f>
        <v>0</v>
      </c>
      <c r="AZ96" s="91">
        <f>'01 - Stavební část'!F35</f>
        <v>0</v>
      </c>
      <c r="BA96" s="91">
        <f>'01 - Stavební část'!F36</f>
        <v>0</v>
      </c>
      <c r="BB96" s="91">
        <f>'01 - Stavební část'!F37</f>
        <v>0</v>
      </c>
      <c r="BC96" s="91">
        <f>'01 - Stavební část'!F38</f>
        <v>0</v>
      </c>
      <c r="BD96" s="93">
        <f>'01 - Stavební část'!F39</f>
        <v>0</v>
      </c>
      <c r="BT96" s="22" t="s">
        <v>85</v>
      </c>
      <c r="BV96" s="22" t="s">
        <v>74</v>
      </c>
      <c r="BW96" s="22" t="s">
        <v>86</v>
      </c>
      <c r="BX96" s="22" t="s">
        <v>80</v>
      </c>
      <c r="CL96" s="22" t="s">
        <v>1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6" location="'01 - Stavební část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57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87</v>
      </c>
      <c r="L4" s="17"/>
      <c r="M4" s="9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3" t="str">
        <f>'Rekapitulácia stavby'!K6</f>
        <v>Stáj pro skot - Jelšava</v>
      </c>
      <c r="F7" s="224"/>
      <c r="G7" s="224"/>
      <c r="H7" s="224"/>
      <c r="L7" s="17"/>
    </row>
    <row r="8" spans="1:46" s="1" customFormat="1" ht="12" customHeight="1">
      <c r="B8" s="17"/>
      <c r="D8" s="24" t="s">
        <v>88</v>
      </c>
      <c r="L8" s="17"/>
    </row>
    <row r="9" spans="1:46" s="2" customFormat="1" ht="16.5" customHeight="1">
      <c r="A9" s="29"/>
      <c r="B9" s="30"/>
      <c r="C9" s="29"/>
      <c r="D9" s="29"/>
      <c r="E9" s="223" t="s">
        <v>89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90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99" t="s">
        <v>91</v>
      </c>
      <c r="F11" s="225"/>
      <c r="G11" s="225"/>
      <c r="H11" s="225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26. 4. 2022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25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80"/>
      <c r="G20" s="180"/>
      <c r="H20" s="180"/>
      <c r="I20" s="24" t="s">
        <v>25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24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25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30</v>
      </c>
      <c r="E25" s="29"/>
      <c r="F25" s="29"/>
      <c r="G25" s="29"/>
      <c r="H25" s="29"/>
      <c r="I25" s="24" t="s">
        <v>24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31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5"/>
      <c r="B29" s="96"/>
      <c r="C29" s="95"/>
      <c r="D29" s="95"/>
      <c r="E29" s="185" t="s">
        <v>1</v>
      </c>
      <c r="F29" s="185"/>
      <c r="G29" s="185"/>
      <c r="H29" s="185"/>
      <c r="I29" s="95"/>
      <c r="J29" s="95"/>
      <c r="K29" s="95"/>
      <c r="L29" s="97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8" t="s">
        <v>32</v>
      </c>
      <c r="E32" s="29"/>
      <c r="F32" s="29"/>
      <c r="G32" s="29"/>
      <c r="H32" s="29"/>
      <c r="I32" s="29"/>
      <c r="J32" s="71">
        <f>ROUND(J144,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9" t="s">
        <v>36</v>
      </c>
      <c r="E35" s="35" t="s">
        <v>37</v>
      </c>
      <c r="F35" s="100">
        <f>ROUND((SUM(BE144:BE256)),  2)</f>
        <v>0</v>
      </c>
      <c r="G35" s="101"/>
      <c r="H35" s="101"/>
      <c r="I35" s="102">
        <v>0.2</v>
      </c>
      <c r="J35" s="100">
        <f>ROUND(((SUM(BE144:BE256))*I35),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0">
        <f>ROUND((SUM(BF144:BF256)),  2)</f>
        <v>0</v>
      </c>
      <c r="G36" s="101"/>
      <c r="H36" s="101"/>
      <c r="I36" s="102">
        <v>0.2</v>
      </c>
      <c r="J36" s="100">
        <f>ROUND(((SUM(BF144:BF256))*I36),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ROUND((SUM(BG144:BG256)),  2)</f>
        <v>0</v>
      </c>
      <c r="G37" s="29"/>
      <c r="H37" s="29"/>
      <c r="I37" s="104">
        <v>0.2</v>
      </c>
      <c r="J37" s="103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3">
        <f>ROUND((SUM(BH144:BH256)),  2)</f>
        <v>0</v>
      </c>
      <c r="G38" s="29"/>
      <c r="H38" s="29"/>
      <c r="I38" s="104">
        <v>0.2</v>
      </c>
      <c r="J38" s="103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0">
        <f>ROUND((SUM(BI144:BI256)),  2)</f>
        <v>0</v>
      </c>
      <c r="G39" s="101"/>
      <c r="H39" s="101"/>
      <c r="I39" s="102">
        <v>0</v>
      </c>
      <c r="J39" s="100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5"/>
      <c r="D41" s="106" t="s">
        <v>42</v>
      </c>
      <c r="E41" s="60"/>
      <c r="F41" s="60"/>
      <c r="G41" s="107" t="s">
        <v>43</v>
      </c>
      <c r="H41" s="108" t="s">
        <v>44</v>
      </c>
      <c r="I41" s="60"/>
      <c r="J41" s="109">
        <f>SUM(J32:J39)</f>
        <v>0</v>
      </c>
      <c r="K41" s="110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1" t="s">
        <v>48</v>
      </c>
      <c r="G61" s="45" t="s">
        <v>47</v>
      </c>
      <c r="H61" s="32"/>
      <c r="I61" s="32"/>
      <c r="J61" s="112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1" t="s">
        <v>48</v>
      </c>
      <c r="G76" s="45" t="s">
        <v>47</v>
      </c>
      <c r="H76" s="32"/>
      <c r="I76" s="32"/>
      <c r="J76" s="112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3" t="str">
        <f>E7</f>
        <v>Stáj pro skot - Jelšava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88</v>
      </c>
      <c r="L86" s="17"/>
    </row>
    <row r="87" spans="1:31" s="2" customFormat="1" ht="16.5" customHeight="1">
      <c r="A87" s="29"/>
      <c r="B87" s="30"/>
      <c r="C87" s="29"/>
      <c r="D87" s="29"/>
      <c r="E87" s="223" t="s">
        <v>89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90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99" t="str">
        <f>E11</f>
        <v>01 - Stavební část</v>
      </c>
      <c r="F89" s="225"/>
      <c r="G89" s="225"/>
      <c r="H89" s="225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 t="str">
        <f>IF(J14="","",J14)</f>
        <v>26. 4. 2022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23</v>
      </c>
      <c r="D93" s="29"/>
      <c r="E93" s="29"/>
      <c r="F93" s="22" t="str">
        <f>E17</f>
        <v xml:space="preserve"> </v>
      </c>
      <c r="G93" s="29"/>
      <c r="H93" s="29"/>
      <c r="I93" s="24" t="s">
        <v>28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30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3" t="s">
        <v>93</v>
      </c>
      <c r="D96" s="105"/>
      <c r="E96" s="105"/>
      <c r="F96" s="105"/>
      <c r="G96" s="105"/>
      <c r="H96" s="105"/>
      <c r="I96" s="105"/>
      <c r="J96" s="114" t="s">
        <v>94</v>
      </c>
      <c r="K96" s="105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5" t="s">
        <v>95</v>
      </c>
      <c r="D98" s="29"/>
      <c r="E98" s="29"/>
      <c r="F98" s="29"/>
      <c r="G98" s="29"/>
      <c r="H98" s="29"/>
      <c r="I98" s="29"/>
      <c r="J98" s="71">
        <f>J144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96</v>
      </c>
    </row>
    <row r="99" spans="1:47" s="9" customFormat="1" ht="24.95" customHeight="1">
      <c r="B99" s="116"/>
      <c r="D99" s="117" t="s">
        <v>97</v>
      </c>
      <c r="E99" s="118"/>
      <c r="F99" s="118"/>
      <c r="G99" s="118"/>
      <c r="H99" s="118"/>
      <c r="I99" s="118"/>
      <c r="J99" s="119">
        <f>J145</f>
        <v>0</v>
      </c>
      <c r="L99" s="116"/>
    </row>
    <row r="100" spans="1:47" s="10" customFormat="1" ht="19.899999999999999" customHeight="1">
      <c r="B100" s="120"/>
      <c r="D100" s="121" t="s">
        <v>98</v>
      </c>
      <c r="E100" s="122"/>
      <c r="F100" s="122"/>
      <c r="G100" s="122"/>
      <c r="H100" s="122"/>
      <c r="I100" s="122"/>
      <c r="J100" s="123">
        <f>J146</f>
        <v>0</v>
      </c>
      <c r="L100" s="120"/>
    </row>
    <row r="101" spans="1:47" s="10" customFormat="1" ht="19.899999999999999" customHeight="1">
      <c r="B101" s="120"/>
      <c r="D101" s="121" t="s">
        <v>99</v>
      </c>
      <c r="E101" s="122"/>
      <c r="F101" s="122"/>
      <c r="G101" s="122"/>
      <c r="H101" s="122"/>
      <c r="I101" s="122"/>
      <c r="J101" s="123">
        <f>J163</f>
        <v>0</v>
      </c>
      <c r="L101" s="120"/>
    </row>
    <row r="102" spans="1:47" s="10" customFormat="1" ht="19.899999999999999" customHeight="1">
      <c r="B102" s="120"/>
      <c r="D102" s="121" t="s">
        <v>100</v>
      </c>
      <c r="E102" s="122"/>
      <c r="F102" s="122"/>
      <c r="G102" s="122"/>
      <c r="H102" s="122"/>
      <c r="I102" s="122"/>
      <c r="J102" s="123">
        <f>J178</f>
        <v>0</v>
      </c>
      <c r="L102" s="120"/>
    </row>
    <row r="103" spans="1:47" s="10" customFormat="1" ht="19.899999999999999" customHeight="1">
      <c r="B103" s="120"/>
      <c r="D103" s="121" t="s">
        <v>101</v>
      </c>
      <c r="E103" s="122"/>
      <c r="F103" s="122"/>
      <c r="G103" s="122"/>
      <c r="H103" s="122"/>
      <c r="I103" s="122"/>
      <c r="J103" s="123">
        <f>J186</f>
        <v>0</v>
      </c>
      <c r="L103" s="120"/>
    </row>
    <row r="104" spans="1:47" s="10" customFormat="1" ht="19.899999999999999" customHeight="1">
      <c r="B104" s="120"/>
      <c r="D104" s="121" t="s">
        <v>102</v>
      </c>
      <c r="E104" s="122"/>
      <c r="F104" s="122"/>
      <c r="G104" s="122"/>
      <c r="H104" s="122"/>
      <c r="I104" s="122"/>
      <c r="J104" s="123">
        <f>J191</f>
        <v>0</v>
      </c>
      <c r="L104" s="120"/>
    </row>
    <row r="105" spans="1:47" s="10" customFormat="1" ht="19.899999999999999" customHeight="1">
      <c r="B105" s="120"/>
      <c r="D105" s="121" t="s">
        <v>103</v>
      </c>
      <c r="E105" s="122"/>
      <c r="F105" s="122"/>
      <c r="G105" s="122"/>
      <c r="H105" s="122"/>
      <c r="I105" s="122"/>
      <c r="J105" s="123">
        <f>J203</f>
        <v>0</v>
      </c>
      <c r="L105" s="120"/>
    </row>
    <row r="106" spans="1:47" s="10" customFormat="1" ht="19.899999999999999" customHeight="1">
      <c r="B106" s="120"/>
      <c r="D106" s="121" t="s">
        <v>104</v>
      </c>
      <c r="E106" s="122"/>
      <c r="F106" s="122"/>
      <c r="G106" s="122"/>
      <c r="H106" s="122"/>
      <c r="I106" s="122"/>
      <c r="J106" s="123">
        <f>J206</f>
        <v>0</v>
      </c>
      <c r="L106" s="120"/>
    </row>
    <row r="107" spans="1:47" s="9" customFormat="1" ht="24.95" customHeight="1">
      <c r="B107" s="116"/>
      <c r="D107" s="117" t="s">
        <v>105</v>
      </c>
      <c r="E107" s="118"/>
      <c r="F107" s="118"/>
      <c r="G107" s="118"/>
      <c r="H107" s="118"/>
      <c r="I107" s="118"/>
      <c r="J107" s="119">
        <f>J208</f>
        <v>0</v>
      </c>
      <c r="L107" s="116"/>
    </row>
    <row r="108" spans="1:47" s="10" customFormat="1" ht="19.899999999999999" customHeight="1">
      <c r="B108" s="120"/>
      <c r="D108" s="121" t="s">
        <v>106</v>
      </c>
      <c r="E108" s="122"/>
      <c r="F108" s="122"/>
      <c r="G108" s="122"/>
      <c r="H108" s="122"/>
      <c r="I108" s="122"/>
      <c r="J108" s="123">
        <f>J209</f>
        <v>0</v>
      </c>
      <c r="L108" s="120"/>
    </row>
    <row r="109" spans="1:47" s="10" customFormat="1" ht="19.899999999999999" customHeight="1">
      <c r="B109" s="120"/>
      <c r="D109" s="121" t="s">
        <v>107</v>
      </c>
      <c r="E109" s="122"/>
      <c r="F109" s="122"/>
      <c r="G109" s="122"/>
      <c r="H109" s="122"/>
      <c r="I109" s="122"/>
      <c r="J109" s="123">
        <f>J216</f>
        <v>0</v>
      </c>
      <c r="L109" s="120"/>
    </row>
    <row r="110" spans="1:47" s="10" customFormat="1" ht="19.899999999999999" customHeight="1">
      <c r="B110" s="120"/>
      <c r="D110" s="121" t="s">
        <v>108</v>
      </c>
      <c r="E110" s="122"/>
      <c r="F110" s="122"/>
      <c r="G110" s="122"/>
      <c r="H110" s="122"/>
      <c r="I110" s="122"/>
      <c r="J110" s="123">
        <f>J219</f>
        <v>0</v>
      </c>
      <c r="L110" s="120"/>
    </row>
    <row r="111" spans="1:47" s="10" customFormat="1" ht="19.899999999999999" customHeight="1">
      <c r="B111" s="120"/>
      <c r="D111" s="121" t="s">
        <v>109</v>
      </c>
      <c r="E111" s="122"/>
      <c r="F111" s="122"/>
      <c r="G111" s="122"/>
      <c r="H111" s="122"/>
      <c r="I111" s="122"/>
      <c r="J111" s="123">
        <f>J222</f>
        <v>0</v>
      </c>
      <c r="L111" s="120"/>
    </row>
    <row r="112" spans="1:47" s="10" customFormat="1" ht="19.899999999999999" customHeight="1">
      <c r="B112" s="120"/>
      <c r="D112" s="121" t="s">
        <v>110</v>
      </c>
      <c r="E112" s="122"/>
      <c r="F112" s="122"/>
      <c r="G112" s="122"/>
      <c r="H112" s="122"/>
      <c r="I112" s="122"/>
      <c r="J112" s="123">
        <f>J226</f>
        <v>0</v>
      </c>
      <c r="L112" s="120"/>
    </row>
    <row r="113" spans="1:31" s="10" customFormat="1" ht="19.899999999999999" customHeight="1">
      <c r="B113" s="120"/>
      <c r="D113" s="121" t="s">
        <v>111</v>
      </c>
      <c r="E113" s="122"/>
      <c r="F113" s="122"/>
      <c r="G113" s="122"/>
      <c r="H113" s="122"/>
      <c r="I113" s="122"/>
      <c r="J113" s="123">
        <f>J234</f>
        <v>0</v>
      </c>
      <c r="L113" s="120"/>
    </row>
    <row r="114" spans="1:31" s="10" customFormat="1" ht="19.899999999999999" customHeight="1">
      <c r="B114" s="120"/>
      <c r="D114" s="121" t="s">
        <v>112</v>
      </c>
      <c r="E114" s="122"/>
      <c r="F114" s="122"/>
      <c r="G114" s="122"/>
      <c r="H114" s="122"/>
      <c r="I114" s="122"/>
      <c r="J114" s="123">
        <f>J236</f>
        <v>0</v>
      </c>
      <c r="L114" s="120"/>
    </row>
    <row r="115" spans="1:31" s="10" customFormat="1" ht="19.899999999999999" customHeight="1">
      <c r="B115" s="120"/>
      <c r="D115" s="121" t="s">
        <v>113</v>
      </c>
      <c r="E115" s="122"/>
      <c r="F115" s="122"/>
      <c r="G115" s="122"/>
      <c r="H115" s="122"/>
      <c r="I115" s="122"/>
      <c r="J115" s="123">
        <f>J238</f>
        <v>0</v>
      </c>
      <c r="L115" s="120"/>
    </row>
    <row r="116" spans="1:31" s="10" customFormat="1" ht="19.899999999999999" customHeight="1">
      <c r="B116" s="120"/>
      <c r="D116" s="121" t="s">
        <v>114</v>
      </c>
      <c r="E116" s="122"/>
      <c r="F116" s="122"/>
      <c r="G116" s="122"/>
      <c r="H116" s="122"/>
      <c r="I116" s="122"/>
      <c r="J116" s="123">
        <f>J241</f>
        <v>0</v>
      </c>
      <c r="L116" s="120"/>
    </row>
    <row r="117" spans="1:31" s="10" customFormat="1" ht="19.899999999999999" customHeight="1">
      <c r="B117" s="120"/>
      <c r="D117" s="121" t="s">
        <v>115</v>
      </c>
      <c r="E117" s="122"/>
      <c r="F117" s="122"/>
      <c r="G117" s="122"/>
      <c r="H117" s="122"/>
      <c r="I117" s="122"/>
      <c r="J117" s="123">
        <f>J244</f>
        <v>0</v>
      </c>
      <c r="L117" s="120"/>
    </row>
    <row r="118" spans="1:31" s="10" customFormat="1" ht="19.899999999999999" customHeight="1">
      <c r="B118" s="120"/>
      <c r="D118" s="121" t="s">
        <v>116</v>
      </c>
      <c r="E118" s="122"/>
      <c r="F118" s="122"/>
      <c r="G118" s="122"/>
      <c r="H118" s="122"/>
      <c r="I118" s="122"/>
      <c r="J118" s="123">
        <f>J248</f>
        <v>0</v>
      </c>
      <c r="L118" s="120"/>
    </row>
    <row r="119" spans="1:31" s="9" customFormat="1" ht="24.95" customHeight="1">
      <c r="B119" s="116"/>
      <c r="D119" s="117" t="s">
        <v>117</v>
      </c>
      <c r="E119" s="118"/>
      <c r="F119" s="118"/>
      <c r="G119" s="118"/>
      <c r="H119" s="118"/>
      <c r="I119" s="118"/>
      <c r="J119" s="119">
        <f>J250</f>
        <v>0</v>
      </c>
      <c r="L119" s="116"/>
    </row>
    <row r="120" spans="1:31" s="10" customFormat="1" ht="19.899999999999999" customHeight="1">
      <c r="B120" s="120"/>
      <c r="D120" s="121" t="s">
        <v>118</v>
      </c>
      <c r="E120" s="122"/>
      <c r="F120" s="122"/>
      <c r="G120" s="122"/>
      <c r="H120" s="122"/>
      <c r="I120" s="122"/>
      <c r="J120" s="123">
        <f>J251</f>
        <v>0</v>
      </c>
      <c r="L120" s="120"/>
    </row>
    <row r="121" spans="1:31" s="10" customFormat="1" ht="19.899999999999999" customHeight="1">
      <c r="B121" s="120"/>
      <c r="D121" s="121" t="s">
        <v>119</v>
      </c>
      <c r="E121" s="122"/>
      <c r="F121" s="122"/>
      <c r="G121" s="122"/>
      <c r="H121" s="122"/>
      <c r="I121" s="122"/>
      <c r="J121" s="123">
        <f>J253</f>
        <v>0</v>
      </c>
      <c r="L121" s="120"/>
    </row>
    <row r="122" spans="1:31" s="9" customFormat="1" ht="24.95" customHeight="1">
      <c r="B122" s="116"/>
      <c r="D122" s="117" t="s">
        <v>120</v>
      </c>
      <c r="E122" s="118"/>
      <c r="F122" s="118"/>
      <c r="G122" s="118"/>
      <c r="H122" s="118"/>
      <c r="I122" s="118"/>
      <c r="J122" s="119">
        <f>J255</f>
        <v>0</v>
      </c>
      <c r="L122" s="116"/>
    </row>
    <row r="123" spans="1:31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31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121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23" t="str">
        <f>E7</f>
        <v>Stáj pro skot - Jelšava</v>
      </c>
      <c r="F132" s="224"/>
      <c r="G132" s="224"/>
      <c r="H132" s="224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1" customFormat="1" ht="12" customHeight="1">
      <c r="B133" s="17"/>
      <c r="C133" s="24" t="s">
        <v>88</v>
      </c>
      <c r="L133" s="17"/>
    </row>
    <row r="134" spans="1:63" s="2" customFormat="1" ht="16.5" customHeight="1">
      <c r="A134" s="29"/>
      <c r="B134" s="30"/>
      <c r="C134" s="29"/>
      <c r="D134" s="29"/>
      <c r="E134" s="223" t="s">
        <v>89</v>
      </c>
      <c r="F134" s="225"/>
      <c r="G134" s="225"/>
      <c r="H134" s="225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90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199" t="str">
        <f>E11</f>
        <v>01 - Stavební část</v>
      </c>
      <c r="F136" s="225"/>
      <c r="G136" s="225"/>
      <c r="H136" s="225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19</v>
      </c>
      <c r="D138" s="29"/>
      <c r="E138" s="29"/>
      <c r="F138" s="22" t="str">
        <f>F14</f>
        <v xml:space="preserve"> </v>
      </c>
      <c r="G138" s="29"/>
      <c r="H138" s="29"/>
      <c r="I138" s="24" t="s">
        <v>21</v>
      </c>
      <c r="J138" s="55" t="str">
        <f>IF(J14="","",J14)</f>
        <v>26. 4. 2022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23</v>
      </c>
      <c r="D140" s="29"/>
      <c r="E140" s="29"/>
      <c r="F140" s="22" t="str">
        <f>E17</f>
        <v xml:space="preserve"> </v>
      </c>
      <c r="G140" s="29"/>
      <c r="H140" s="29"/>
      <c r="I140" s="24" t="s">
        <v>28</v>
      </c>
      <c r="J140" s="27" t="str">
        <f>E23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26</v>
      </c>
      <c r="D141" s="29"/>
      <c r="E141" s="29"/>
      <c r="F141" s="22" t="str">
        <f>IF(E20="","",E20)</f>
        <v>Vyplň údaj</v>
      </c>
      <c r="G141" s="29"/>
      <c r="H141" s="29"/>
      <c r="I141" s="24" t="s">
        <v>30</v>
      </c>
      <c r="J141" s="27" t="str">
        <f>E26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24"/>
      <c r="B143" s="125"/>
      <c r="C143" s="126" t="s">
        <v>122</v>
      </c>
      <c r="D143" s="127" t="s">
        <v>57</v>
      </c>
      <c r="E143" s="127" t="s">
        <v>53</v>
      </c>
      <c r="F143" s="127" t="s">
        <v>54</v>
      </c>
      <c r="G143" s="127" t="s">
        <v>123</v>
      </c>
      <c r="H143" s="127" t="s">
        <v>124</v>
      </c>
      <c r="I143" s="127" t="s">
        <v>125</v>
      </c>
      <c r="J143" s="127" t="s">
        <v>94</v>
      </c>
      <c r="K143" s="128" t="s">
        <v>126</v>
      </c>
      <c r="L143" s="129"/>
      <c r="M143" s="62" t="s">
        <v>1</v>
      </c>
      <c r="N143" s="63" t="s">
        <v>36</v>
      </c>
      <c r="O143" s="63" t="s">
        <v>127</v>
      </c>
      <c r="P143" s="63" t="s">
        <v>128</v>
      </c>
      <c r="Q143" s="63" t="s">
        <v>129</v>
      </c>
      <c r="R143" s="63" t="s">
        <v>130</v>
      </c>
      <c r="S143" s="63" t="s">
        <v>131</v>
      </c>
      <c r="T143" s="64" t="s">
        <v>132</v>
      </c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</row>
    <row r="144" spans="1:63" s="2" customFormat="1" ht="22.9" customHeight="1">
      <c r="A144" s="29"/>
      <c r="B144" s="30"/>
      <c r="C144" s="69" t="s">
        <v>95</v>
      </c>
      <c r="D144" s="29"/>
      <c r="E144" s="29"/>
      <c r="F144" s="29"/>
      <c r="G144" s="29"/>
      <c r="H144" s="29"/>
      <c r="I144" s="29"/>
      <c r="J144" s="130">
        <f>BK144</f>
        <v>0</v>
      </c>
      <c r="K144" s="29"/>
      <c r="L144" s="30"/>
      <c r="M144" s="65"/>
      <c r="N144" s="56"/>
      <c r="O144" s="66"/>
      <c r="P144" s="131">
        <f>P145+P208+P250+P255</f>
        <v>0</v>
      </c>
      <c r="Q144" s="66"/>
      <c r="R144" s="131">
        <f>R145+R208+R250+R255</f>
        <v>3758.8761737499995</v>
      </c>
      <c r="S144" s="66"/>
      <c r="T144" s="132">
        <f>T145+T208+T250+T255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96</v>
      </c>
      <c r="BK144" s="133">
        <f>BK145+BK208+BK250+BK255</f>
        <v>0</v>
      </c>
    </row>
    <row r="145" spans="1:65" s="12" customFormat="1" ht="25.9" customHeight="1">
      <c r="B145" s="134"/>
      <c r="D145" s="135" t="s">
        <v>71</v>
      </c>
      <c r="E145" s="136" t="s">
        <v>133</v>
      </c>
      <c r="F145" s="136" t="s">
        <v>134</v>
      </c>
      <c r="I145" s="137"/>
      <c r="J145" s="138">
        <f>BK145</f>
        <v>0</v>
      </c>
      <c r="L145" s="134"/>
      <c r="M145" s="139"/>
      <c r="N145" s="140"/>
      <c r="O145" s="140"/>
      <c r="P145" s="141">
        <f>P146+P163+P178+P186+P191+P203+P206</f>
        <v>0</v>
      </c>
      <c r="Q145" s="140"/>
      <c r="R145" s="141">
        <f>R146+R163+R178+R186+R191+R203+R206</f>
        <v>3728.0845284099996</v>
      </c>
      <c r="S145" s="140"/>
      <c r="T145" s="142">
        <f>T146+T163+T178+T186+T191+T203+T206</f>
        <v>0</v>
      </c>
      <c r="AR145" s="135" t="s">
        <v>79</v>
      </c>
      <c r="AT145" s="143" t="s">
        <v>71</v>
      </c>
      <c r="AU145" s="143" t="s">
        <v>72</v>
      </c>
      <c r="AY145" s="135" t="s">
        <v>135</v>
      </c>
      <c r="BK145" s="144">
        <f>BK146+BK163+BK178+BK186+BK191+BK203+BK206</f>
        <v>0</v>
      </c>
    </row>
    <row r="146" spans="1:65" s="12" customFormat="1" ht="22.9" customHeight="1">
      <c r="B146" s="134"/>
      <c r="D146" s="135" t="s">
        <v>71</v>
      </c>
      <c r="E146" s="145" t="s">
        <v>79</v>
      </c>
      <c r="F146" s="145" t="s">
        <v>136</v>
      </c>
      <c r="I146" s="137"/>
      <c r="J146" s="146">
        <f>BK146</f>
        <v>0</v>
      </c>
      <c r="L146" s="134"/>
      <c r="M146" s="139"/>
      <c r="N146" s="140"/>
      <c r="O146" s="140"/>
      <c r="P146" s="141">
        <f>SUM(P147:P162)</f>
        <v>0</v>
      </c>
      <c r="Q146" s="140"/>
      <c r="R146" s="141">
        <f>SUM(R147:R162)</f>
        <v>0</v>
      </c>
      <c r="S146" s="140"/>
      <c r="T146" s="142">
        <f>SUM(T147:T162)</f>
        <v>0</v>
      </c>
      <c r="AR146" s="135" t="s">
        <v>79</v>
      </c>
      <c r="AT146" s="143" t="s">
        <v>71</v>
      </c>
      <c r="AU146" s="143" t="s">
        <v>79</v>
      </c>
      <c r="AY146" s="135" t="s">
        <v>135</v>
      </c>
      <c r="BK146" s="144">
        <f>SUM(BK147:BK162)</f>
        <v>0</v>
      </c>
    </row>
    <row r="147" spans="1:65" s="2" customFormat="1" ht="16.5" customHeight="1">
      <c r="A147" s="29"/>
      <c r="B147" s="147"/>
      <c r="C147" s="148" t="s">
        <v>137</v>
      </c>
      <c r="D147" s="148" t="s">
        <v>138</v>
      </c>
      <c r="E147" s="149" t="s">
        <v>139</v>
      </c>
      <c r="F147" s="150" t="s">
        <v>140</v>
      </c>
      <c r="G147" s="151" t="s">
        <v>141</v>
      </c>
      <c r="H147" s="152">
        <v>3</v>
      </c>
      <c r="I147" s="153"/>
      <c r="J147" s="154">
        <f t="shared" ref="J147:J162" si="0">ROUND(I147*H147,2)</f>
        <v>0</v>
      </c>
      <c r="K147" s="150" t="s">
        <v>1</v>
      </c>
      <c r="L147" s="30"/>
      <c r="M147" s="155" t="s">
        <v>1</v>
      </c>
      <c r="N147" s="156" t="s">
        <v>38</v>
      </c>
      <c r="O147" s="58"/>
      <c r="P147" s="157">
        <f t="shared" ref="P147:P162" si="1">O147*H147</f>
        <v>0</v>
      </c>
      <c r="Q147" s="157">
        <v>0</v>
      </c>
      <c r="R147" s="157">
        <f t="shared" ref="R147:R162" si="2">Q147*H147</f>
        <v>0</v>
      </c>
      <c r="S147" s="157">
        <v>0</v>
      </c>
      <c r="T147" s="158">
        <f t="shared" ref="T147:T162" si="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142</v>
      </c>
      <c r="AT147" s="159" t="s">
        <v>138</v>
      </c>
      <c r="AU147" s="159" t="s">
        <v>85</v>
      </c>
      <c r="AY147" s="14" t="s">
        <v>135</v>
      </c>
      <c r="BE147" s="160">
        <f t="shared" ref="BE147:BE162" si="4">IF(N147="základná",J147,0)</f>
        <v>0</v>
      </c>
      <c r="BF147" s="160">
        <f t="shared" ref="BF147:BF162" si="5">IF(N147="znížená",J147,0)</f>
        <v>0</v>
      </c>
      <c r="BG147" s="160">
        <f t="shared" ref="BG147:BG162" si="6">IF(N147="zákl. prenesená",J147,0)</f>
        <v>0</v>
      </c>
      <c r="BH147" s="160">
        <f t="shared" ref="BH147:BH162" si="7">IF(N147="zníž. prenesená",J147,0)</f>
        <v>0</v>
      </c>
      <c r="BI147" s="160">
        <f t="shared" ref="BI147:BI162" si="8">IF(N147="nulová",J147,0)</f>
        <v>0</v>
      </c>
      <c r="BJ147" s="14" t="s">
        <v>85</v>
      </c>
      <c r="BK147" s="160">
        <f t="shared" ref="BK147:BK162" si="9">ROUND(I147*H147,2)</f>
        <v>0</v>
      </c>
      <c r="BL147" s="14" t="s">
        <v>142</v>
      </c>
      <c r="BM147" s="159" t="s">
        <v>143</v>
      </c>
    </row>
    <row r="148" spans="1:65" s="2" customFormat="1" ht="24.2" customHeight="1">
      <c r="A148" s="29"/>
      <c r="B148" s="147"/>
      <c r="C148" s="148" t="s">
        <v>144</v>
      </c>
      <c r="D148" s="148" t="s">
        <v>138</v>
      </c>
      <c r="E148" s="149" t="s">
        <v>145</v>
      </c>
      <c r="F148" s="150" t="s">
        <v>146</v>
      </c>
      <c r="G148" s="151" t="s">
        <v>147</v>
      </c>
      <c r="H148" s="152">
        <v>2650</v>
      </c>
      <c r="I148" s="153"/>
      <c r="J148" s="154">
        <f t="shared" si="0"/>
        <v>0</v>
      </c>
      <c r="K148" s="150" t="s">
        <v>148</v>
      </c>
      <c r="L148" s="30"/>
      <c r="M148" s="155" t="s">
        <v>1</v>
      </c>
      <c r="N148" s="156" t="s">
        <v>38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142</v>
      </c>
      <c r="AT148" s="159" t="s">
        <v>138</v>
      </c>
      <c r="AU148" s="159" t="s">
        <v>85</v>
      </c>
      <c r="AY148" s="14" t="s">
        <v>135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85</v>
      </c>
      <c r="BK148" s="160">
        <f t="shared" si="9"/>
        <v>0</v>
      </c>
      <c r="BL148" s="14" t="s">
        <v>142</v>
      </c>
      <c r="BM148" s="159" t="s">
        <v>149</v>
      </c>
    </row>
    <row r="149" spans="1:65" s="2" customFormat="1" ht="24.2" customHeight="1">
      <c r="A149" s="29"/>
      <c r="B149" s="147"/>
      <c r="C149" s="148" t="s">
        <v>85</v>
      </c>
      <c r="D149" s="148" t="s">
        <v>138</v>
      </c>
      <c r="E149" s="149" t="s">
        <v>150</v>
      </c>
      <c r="F149" s="150" t="s">
        <v>151</v>
      </c>
      <c r="G149" s="151" t="s">
        <v>147</v>
      </c>
      <c r="H149" s="152">
        <v>874.5</v>
      </c>
      <c r="I149" s="153"/>
      <c r="J149" s="154">
        <f t="shared" si="0"/>
        <v>0</v>
      </c>
      <c r="K149" s="150" t="s">
        <v>148</v>
      </c>
      <c r="L149" s="30"/>
      <c r="M149" s="155" t="s">
        <v>1</v>
      </c>
      <c r="N149" s="156" t="s">
        <v>38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142</v>
      </c>
      <c r="AT149" s="159" t="s">
        <v>138</v>
      </c>
      <c r="AU149" s="159" t="s">
        <v>85</v>
      </c>
      <c r="AY149" s="14" t="s">
        <v>135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85</v>
      </c>
      <c r="BK149" s="160">
        <f t="shared" si="9"/>
        <v>0</v>
      </c>
      <c r="BL149" s="14" t="s">
        <v>142</v>
      </c>
      <c r="BM149" s="159" t="s">
        <v>152</v>
      </c>
    </row>
    <row r="150" spans="1:65" s="2" customFormat="1" ht="24.2" customHeight="1">
      <c r="A150" s="29"/>
      <c r="B150" s="147"/>
      <c r="C150" s="148" t="s">
        <v>153</v>
      </c>
      <c r="D150" s="148" t="s">
        <v>138</v>
      </c>
      <c r="E150" s="149" t="s">
        <v>154</v>
      </c>
      <c r="F150" s="150" t="s">
        <v>155</v>
      </c>
      <c r="G150" s="151" t="s">
        <v>147</v>
      </c>
      <c r="H150" s="152">
        <v>272.83800000000002</v>
      </c>
      <c r="I150" s="153"/>
      <c r="J150" s="154">
        <f t="shared" si="0"/>
        <v>0</v>
      </c>
      <c r="K150" s="150" t="s">
        <v>148</v>
      </c>
      <c r="L150" s="30"/>
      <c r="M150" s="155" t="s">
        <v>1</v>
      </c>
      <c r="N150" s="156" t="s">
        <v>38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142</v>
      </c>
      <c r="AT150" s="159" t="s">
        <v>138</v>
      </c>
      <c r="AU150" s="159" t="s">
        <v>85</v>
      </c>
      <c r="AY150" s="14" t="s">
        <v>135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85</v>
      </c>
      <c r="BK150" s="160">
        <f t="shared" si="9"/>
        <v>0</v>
      </c>
      <c r="BL150" s="14" t="s">
        <v>142</v>
      </c>
      <c r="BM150" s="159" t="s">
        <v>156</v>
      </c>
    </row>
    <row r="151" spans="1:65" s="2" customFormat="1" ht="24.2" customHeight="1">
      <c r="A151" s="29"/>
      <c r="B151" s="147"/>
      <c r="C151" s="148" t="s">
        <v>142</v>
      </c>
      <c r="D151" s="148" t="s">
        <v>138</v>
      </c>
      <c r="E151" s="149" t="s">
        <v>157</v>
      </c>
      <c r="F151" s="150" t="s">
        <v>158</v>
      </c>
      <c r="G151" s="151" t="s">
        <v>147</v>
      </c>
      <c r="H151" s="152">
        <v>90.037000000000006</v>
      </c>
      <c r="I151" s="153"/>
      <c r="J151" s="154">
        <f t="shared" si="0"/>
        <v>0</v>
      </c>
      <c r="K151" s="150" t="s">
        <v>148</v>
      </c>
      <c r="L151" s="30"/>
      <c r="M151" s="155" t="s">
        <v>1</v>
      </c>
      <c r="N151" s="156" t="s">
        <v>38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142</v>
      </c>
      <c r="AT151" s="159" t="s">
        <v>138</v>
      </c>
      <c r="AU151" s="159" t="s">
        <v>85</v>
      </c>
      <c r="AY151" s="14" t="s">
        <v>135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85</v>
      </c>
      <c r="BK151" s="160">
        <f t="shared" si="9"/>
        <v>0</v>
      </c>
      <c r="BL151" s="14" t="s">
        <v>142</v>
      </c>
      <c r="BM151" s="159" t="s">
        <v>159</v>
      </c>
    </row>
    <row r="152" spans="1:65" s="2" customFormat="1" ht="21.75" customHeight="1">
      <c r="A152" s="29"/>
      <c r="B152" s="147"/>
      <c r="C152" s="148" t="s">
        <v>160</v>
      </c>
      <c r="D152" s="148" t="s">
        <v>138</v>
      </c>
      <c r="E152" s="149" t="s">
        <v>161</v>
      </c>
      <c r="F152" s="150" t="s">
        <v>162</v>
      </c>
      <c r="G152" s="151" t="s">
        <v>147</v>
      </c>
      <c r="H152" s="152">
        <v>26.52</v>
      </c>
      <c r="I152" s="153"/>
      <c r="J152" s="154">
        <f t="shared" si="0"/>
        <v>0</v>
      </c>
      <c r="K152" s="150" t="s">
        <v>148</v>
      </c>
      <c r="L152" s="30"/>
      <c r="M152" s="155" t="s">
        <v>1</v>
      </c>
      <c r="N152" s="156" t="s">
        <v>38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142</v>
      </c>
      <c r="AT152" s="159" t="s">
        <v>138</v>
      </c>
      <c r="AU152" s="159" t="s">
        <v>85</v>
      </c>
      <c r="AY152" s="14" t="s">
        <v>135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85</v>
      </c>
      <c r="BK152" s="160">
        <f t="shared" si="9"/>
        <v>0</v>
      </c>
      <c r="BL152" s="14" t="s">
        <v>142</v>
      </c>
      <c r="BM152" s="159" t="s">
        <v>163</v>
      </c>
    </row>
    <row r="153" spans="1:65" s="2" customFormat="1" ht="37.9" customHeight="1">
      <c r="A153" s="29"/>
      <c r="B153" s="147"/>
      <c r="C153" s="148" t="s">
        <v>164</v>
      </c>
      <c r="D153" s="148" t="s">
        <v>138</v>
      </c>
      <c r="E153" s="149" t="s">
        <v>165</v>
      </c>
      <c r="F153" s="150" t="s">
        <v>166</v>
      </c>
      <c r="G153" s="151" t="s">
        <v>147</v>
      </c>
      <c r="H153" s="152">
        <v>8.7520000000000007</v>
      </c>
      <c r="I153" s="153"/>
      <c r="J153" s="154">
        <f t="shared" si="0"/>
        <v>0</v>
      </c>
      <c r="K153" s="150" t="s">
        <v>148</v>
      </c>
      <c r="L153" s="30"/>
      <c r="M153" s="155" t="s">
        <v>1</v>
      </c>
      <c r="N153" s="156" t="s">
        <v>38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142</v>
      </c>
      <c r="AT153" s="159" t="s">
        <v>138</v>
      </c>
      <c r="AU153" s="159" t="s">
        <v>85</v>
      </c>
      <c r="AY153" s="14" t="s">
        <v>135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85</v>
      </c>
      <c r="BK153" s="160">
        <f t="shared" si="9"/>
        <v>0</v>
      </c>
      <c r="BL153" s="14" t="s">
        <v>142</v>
      </c>
      <c r="BM153" s="159" t="s">
        <v>167</v>
      </c>
    </row>
    <row r="154" spans="1:65" s="2" customFormat="1" ht="24.2" customHeight="1">
      <c r="A154" s="29"/>
      <c r="B154" s="147"/>
      <c r="C154" s="148" t="s">
        <v>168</v>
      </c>
      <c r="D154" s="148" t="s">
        <v>138</v>
      </c>
      <c r="E154" s="149" t="s">
        <v>169</v>
      </c>
      <c r="F154" s="150" t="s">
        <v>170</v>
      </c>
      <c r="G154" s="151" t="s">
        <v>147</v>
      </c>
      <c r="H154" s="152">
        <v>146.25</v>
      </c>
      <c r="I154" s="153"/>
      <c r="J154" s="154">
        <f t="shared" si="0"/>
        <v>0</v>
      </c>
      <c r="K154" s="150" t="s">
        <v>148</v>
      </c>
      <c r="L154" s="30"/>
      <c r="M154" s="155" t="s">
        <v>1</v>
      </c>
      <c r="N154" s="156" t="s">
        <v>38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8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142</v>
      </c>
      <c r="AT154" s="159" t="s">
        <v>138</v>
      </c>
      <c r="AU154" s="159" t="s">
        <v>85</v>
      </c>
      <c r="AY154" s="14" t="s">
        <v>135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85</v>
      </c>
      <c r="BK154" s="160">
        <f t="shared" si="9"/>
        <v>0</v>
      </c>
      <c r="BL154" s="14" t="s">
        <v>142</v>
      </c>
      <c r="BM154" s="159" t="s">
        <v>171</v>
      </c>
    </row>
    <row r="155" spans="1:65" s="2" customFormat="1" ht="37.9" customHeight="1">
      <c r="A155" s="29"/>
      <c r="B155" s="147"/>
      <c r="C155" s="148" t="s">
        <v>172</v>
      </c>
      <c r="D155" s="148" t="s">
        <v>138</v>
      </c>
      <c r="E155" s="149" t="s">
        <v>173</v>
      </c>
      <c r="F155" s="150" t="s">
        <v>174</v>
      </c>
      <c r="G155" s="151" t="s">
        <v>147</v>
      </c>
      <c r="H155" s="152">
        <v>48.262999999999998</v>
      </c>
      <c r="I155" s="153"/>
      <c r="J155" s="154">
        <f t="shared" si="0"/>
        <v>0</v>
      </c>
      <c r="K155" s="150" t="s">
        <v>148</v>
      </c>
      <c r="L155" s="30"/>
      <c r="M155" s="155" t="s">
        <v>1</v>
      </c>
      <c r="N155" s="156" t="s">
        <v>38</v>
      </c>
      <c r="O155" s="58"/>
      <c r="P155" s="157">
        <f t="shared" si="1"/>
        <v>0</v>
      </c>
      <c r="Q155" s="157">
        <v>0</v>
      </c>
      <c r="R155" s="157">
        <f t="shared" si="2"/>
        <v>0</v>
      </c>
      <c r="S155" s="157">
        <v>0</v>
      </c>
      <c r="T155" s="15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142</v>
      </c>
      <c r="AT155" s="159" t="s">
        <v>138</v>
      </c>
      <c r="AU155" s="159" t="s">
        <v>85</v>
      </c>
      <c r="AY155" s="14" t="s">
        <v>135</v>
      </c>
      <c r="BE155" s="160">
        <f t="shared" si="4"/>
        <v>0</v>
      </c>
      <c r="BF155" s="160">
        <f t="shared" si="5"/>
        <v>0</v>
      </c>
      <c r="BG155" s="160">
        <f t="shared" si="6"/>
        <v>0</v>
      </c>
      <c r="BH155" s="160">
        <f t="shared" si="7"/>
        <v>0</v>
      </c>
      <c r="BI155" s="160">
        <f t="shared" si="8"/>
        <v>0</v>
      </c>
      <c r="BJ155" s="14" t="s">
        <v>85</v>
      </c>
      <c r="BK155" s="160">
        <f t="shared" si="9"/>
        <v>0</v>
      </c>
      <c r="BL155" s="14" t="s">
        <v>142</v>
      </c>
      <c r="BM155" s="159" t="s">
        <v>175</v>
      </c>
    </row>
    <row r="156" spans="1:65" s="2" customFormat="1" ht="24.2" customHeight="1">
      <c r="A156" s="29"/>
      <c r="B156" s="147"/>
      <c r="C156" s="148" t="s">
        <v>176</v>
      </c>
      <c r="D156" s="148" t="s">
        <v>138</v>
      </c>
      <c r="E156" s="149" t="s">
        <v>177</v>
      </c>
      <c r="F156" s="150" t="s">
        <v>178</v>
      </c>
      <c r="G156" s="151" t="s">
        <v>147</v>
      </c>
      <c r="H156" s="152">
        <v>927.5</v>
      </c>
      <c r="I156" s="153"/>
      <c r="J156" s="154">
        <f t="shared" si="0"/>
        <v>0</v>
      </c>
      <c r="K156" s="150" t="s">
        <v>148</v>
      </c>
      <c r="L156" s="30"/>
      <c r="M156" s="155" t="s">
        <v>1</v>
      </c>
      <c r="N156" s="156" t="s">
        <v>38</v>
      </c>
      <c r="O156" s="58"/>
      <c r="P156" s="157">
        <f t="shared" si="1"/>
        <v>0</v>
      </c>
      <c r="Q156" s="157">
        <v>0</v>
      </c>
      <c r="R156" s="157">
        <f t="shared" si="2"/>
        <v>0</v>
      </c>
      <c r="S156" s="157">
        <v>0</v>
      </c>
      <c r="T156" s="15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142</v>
      </c>
      <c r="AT156" s="159" t="s">
        <v>138</v>
      </c>
      <c r="AU156" s="159" t="s">
        <v>85</v>
      </c>
      <c r="AY156" s="14" t="s">
        <v>135</v>
      </c>
      <c r="BE156" s="160">
        <f t="shared" si="4"/>
        <v>0</v>
      </c>
      <c r="BF156" s="160">
        <f t="shared" si="5"/>
        <v>0</v>
      </c>
      <c r="BG156" s="160">
        <f t="shared" si="6"/>
        <v>0</v>
      </c>
      <c r="BH156" s="160">
        <f t="shared" si="7"/>
        <v>0</v>
      </c>
      <c r="BI156" s="160">
        <f t="shared" si="8"/>
        <v>0</v>
      </c>
      <c r="BJ156" s="14" t="s">
        <v>85</v>
      </c>
      <c r="BK156" s="160">
        <f t="shared" si="9"/>
        <v>0</v>
      </c>
      <c r="BL156" s="14" t="s">
        <v>142</v>
      </c>
      <c r="BM156" s="159" t="s">
        <v>179</v>
      </c>
    </row>
    <row r="157" spans="1:65" s="2" customFormat="1" ht="33" customHeight="1">
      <c r="A157" s="29"/>
      <c r="B157" s="147"/>
      <c r="C157" s="148" t="s">
        <v>180</v>
      </c>
      <c r="D157" s="148" t="s">
        <v>138</v>
      </c>
      <c r="E157" s="149" t="s">
        <v>181</v>
      </c>
      <c r="F157" s="150" t="s">
        <v>182</v>
      </c>
      <c r="G157" s="151" t="s">
        <v>147</v>
      </c>
      <c r="H157" s="152">
        <v>1466.35</v>
      </c>
      <c r="I157" s="153"/>
      <c r="J157" s="154">
        <f t="shared" si="0"/>
        <v>0</v>
      </c>
      <c r="K157" s="150" t="s">
        <v>148</v>
      </c>
      <c r="L157" s="30"/>
      <c r="M157" s="155" t="s">
        <v>1</v>
      </c>
      <c r="N157" s="156" t="s">
        <v>38</v>
      </c>
      <c r="O157" s="58"/>
      <c r="P157" s="157">
        <f t="shared" si="1"/>
        <v>0</v>
      </c>
      <c r="Q157" s="157">
        <v>0</v>
      </c>
      <c r="R157" s="157">
        <f t="shared" si="2"/>
        <v>0</v>
      </c>
      <c r="S157" s="157">
        <v>0</v>
      </c>
      <c r="T157" s="15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142</v>
      </c>
      <c r="AT157" s="159" t="s">
        <v>138</v>
      </c>
      <c r="AU157" s="159" t="s">
        <v>85</v>
      </c>
      <c r="AY157" s="14" t="s">
        <v>135</v>
      </c>
      <c r="BE157" s="160">
        <f t="shared" si="4"/>
        <v>0</v>
      </c>
      <c r="BF157" s="160">
        <f t="shared" si="5"/>
        <v>0</v>
      </c>
      <c r="BG157" s="160">
        <f t="shared" si="6"/>
        <v>0</v>
      </c>
      <c r="BH157" s="160">
        <f t="shared" si="7"/>
        <v>0</v>
      </c>
      <c r="BI157" s="160">
        <f t="shared" si="8"/>
        <v>0</v>
      </c>
      <c r="BJ157" s="14" t="s">
        <v>85</v>
      </c>
      <c r="BK157" s="160">
        <f t="shared" si="9"/>
        <v>0</v>
      </c>
      <c r="BL157" s="14" t="s">
        <v>142</v>
      </c>
      <c r="BM157" s="159" t="s">
        <v>183</v>
      </c>
    </row>
    <row r="158" spans="1:65" s="2" customFormat="1" ht="24.2" customHeight="1">
      <c r="A158" s="29"/>
      <c r="B158" s="147"/>
      <c r="C158" s="148" t="s">
        <v>184</v>
      </c>
      <c r="D158" s="148" t="s">
        <v>138</v>
      </c>
      <c r="E158" s="149" t="s">
        <v>185</v>
      </c>
      <c r="F158" s="150" t="s">
        <v>186</v>
      </c>
      <c r="G158" s="151" t="s">
        <v>147</v>
      </c>
      <c r="H158" s="152">
        <v>350</v>
      </c>
      <c r="I158" s="153"/>
      <c r="J158" s="154">
        <f t="shared" si="0"/>
        <v>0</v>
      </c>
      <c r="K158" s="150" t="s">
        <v>148</v>
      </c>
      <c r="L158" s="30"/>
      <c r="M158" s="155" t="s">
        <v>1</v>
      </c>
      <c r="N158" s="156" t="s">
        <v>38</v>
      </c>
      <c r="O158" s="58"/>
      <c r="P158" s="157">
        <f t="shared" si="1"/>
        <v>0</v>
      </c>
      <c r="Q158" s="157">
        <v>0</v>
      </c>
      <c r="R158" s="157">
        <f t="shared" si="2"/>
        <v>0</v>
      </c>
      <c r="S158" s="157">
        <v>0</v>
      </c>
      <c r="T158" s="158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142</v>
      </c>
      <c r="AT158" s="159" t="s">
        <v>138</v>
      </c>
      <c r="AU158" s="159" t="s">
        <v>85</v>
      </c>
      <c r="AY158" s="14" t="s">
        <v>135</v>
      </c>
      <c r="BE158" s="160">
        <f t="shared" si="4"/>
        <v>0</v>
      </c>
      <c r="BF158" s="160">
        <f t="shared" si="5"/>
        <v>0</v>
      </c>
      <c r="BG158" s="160">
        <f t="shared" si="6"/>
        <v>0</v>
      </c>
      <c r="BH158" s="160">
        <f t="shared" si="7"/>
        <v>0</v>
      </c>
      <c r="BI158" s="160">
        <f t="shared" si="8"/>
        <v>0</v>
      </c>
      <c r="BJ158" s="14" t="s">
        <v>85</v>
      </c>
      <c r="BK158" s="160">
        <f t="shared" si="9"/>
        <v>0</v>
      </c>
      <c r="BL158" s="14" t="s">
        <v>142</v>
      </c>
      <c r="BM158" s="159" t="s">
        <v>187</v>
      </c>
    </row>
    <row r="159" spans="1:65" s="2" customFormat="1" ht="21.75" customHeight="1">
      <c r="A159" s="29"/>
      <c r="B159" s="147"/>
      <c r="C159" s="148" t="s">
        <v>188</v>
      </c>
      <c r="D159" s="148" t="s">
        <v>138</v>
      </c>
      <c r="E159" s="149" t="s">
        <v>189</v>
      </c>
      <c r="F159" s="150" t="s">
        <v>190</v>
      </c>
      <c r="G159" s="151" t="s">
        <v>147</v>
      </c>
      <c r="H159" s="152">
        <v>1400</v>
      </c>
      <c r="I159" s="153"/>
      <c r="J159" s="154">
        <f t="shared" si="0"/>
        <v>0</v>
      </c>
      <c r="K159" s="150" t="s">
        <v>148</v>
      </c>
      <c r="L159" s="30"/>
      <c r="M159" s="155" t="s">
        <v>1</v>
      </c>
      <c r="N159" s="156" t="s">
        <v>38</v>
      </c>
      <c r="O159" s="58"/>
      <c r="P159" s="157">
        <f t="shared" si="1"/>
        <v>0</v>
      </c>
      <c r="Q159" s="157">
        <v>0</v>
      </c>
      <c r="R159" s="157">
        <f t="shared" si="2"/>
        <v>0</v>
      </c>
      <c r="S159" s="157">
        <v>0</v>
      </c>
      <c r="T159" s="158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142</v>
      </c>
      <c r="AT159" s="159" t="s">
        <v>138</v>
      </c>
      <c r="AU159" s="159" t="s">
        <v>85</v>
      </c>
      <c r="AY159" s="14" t="s">
        <v>135</v>
      </c>
      <c r="BE159" s="160">
        <f t="shared" si="4"/>
        <v>0</v>
      </c>
      <c r="BF159" s="160">
        <f t="shared" si="5"/>
        <v>0</v>
      </c>
      <c r="BG159" s="160">
        <f t="shared" si="6"/>
        <v>0</v>
      </c>
      <c r="BH159" s="160">
        <f t="shared" si="7"/>
        <v>0</v>
      </c>
      <c r="BI159" s="160">
        <f t="shared" si="8"/>
        <v>0</v>
      </c>
      <c r="BJ159" s="14" t="s">
        <v>85</v>
      </c>
      <c r="BK159" s="160">
        <f t="shared" si="9"/>
        <v>0</v>
      </c>
      <c r="BL159" s="14" t="s">
        <v>142</v>
      </c>
      <c r="BM159" s="159" t="s">
        <v>191</v>
      </c>
    </row>
    <row r="160" spans="1:65" s="2" customFormat="1" ht="33" customHeight="1">
      <c r="A160" s="29"/>
      <c r="B160" s="147"/>
      <c r="C160" s="148" t="s">
        <v>192</v>
      </c>
      <c r="D160" s="148" t="s">
        <v>138</v>
      </c>
      <c r="E160" s="149" t="s">
        <v>193</v>
      </c>
      <c r="F160" s="150" t="s">
        <v>194</v>
      </c>
      <c r="G160" s="151" t="s">
        <v>147</v>
      </c>
      <c r="H160" s="152">
        <v>350</v>
      </c>
      <c r="I160" s="153"/>
      <c r="J160" s="154">
        <f t="shared" si="0"/>
        <v>0</v>
      </c>
      <c r="K160" s="150" t="s">
        <v>148</v>
      </c>
      <c r="L160" s="30"/>
      <c r="M160" s="155" t="s">
        <v>1</v>
      </c>
      <c r="N160" s="156" t="s">
        <v>38</v>
      </c>
      <c r="O160" s="58"/>
      <c r="P160" s="157">
        <f t="shared" si="1"/>
        <v>0</v>
      </c>
      <c r="Q160" s="157">
        <v>0</v>
      </c>
      <c r="R160" s="157">
        <f t="shared" si="2"/>
        <v>0</v>
      </c>
      <c r="S160" s="157">
        <v>0</v>
      </c>
      <c r="T160" s="158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142</v>
      </c>
      <c r="AT160" s="159" t="s">
        <v>138</v>
      </c>
      <c r="AU160" s="159" t="s">
        <v>85</v>
      </c>
      <c r="AY160" s="14" t="s">
        <v>135</v>
      </c>
      <c r="BE160" s="160">
        <f t="shared" si="4"/>
        <v>0</v>
      </c>
      <c r="BF160" s="160">
        <f t="shared" si="5"/>
        <v>0</v>
      </c>
      <c r="BG160" s="160">
        <f t="shared" si="6"/>
        <v>0</v>
      </c>
      <c r="BH160" s="160">
        <f t="shared" si="7"/>
        <v>0</v>
      </c>
      <c r="BI160" s="160">
        <f t="shared" si="8"/>
        <v>0</v>
      </c>
      <c r="BJ160" s="14" t="s">
        <v>85</v>
      </c>
      <c r="BK160" s="160">
        <f t="shared" si="9"/>
        <v>0</v>
      </c>
      <c r="BL160" s="14" t="s">
        <v>142</v>
      </c>
      <c r="BM160" s="159" t="s">
        <v>195</v>
      </c>
    </row>
    <row r="161" spans="1:65" s="2" customFormat="1" ht="33" customHeight="1">
      <c r="A161" s="29"/>
      <c r="B161" s="147"/>
      <c r="C161" s="148" t="s">
        <v>196</v>
      </c>
      <c r="D161" s="148" t="s">
        <v>138</v>
      </c>
      <c r="E161" s="149" t="s">
        <v>197</v>
      </c>
      <c r="F161" s="150" t="s">
        <v>198</v>
      </c>
      <c r="G161" s="151" t="s">
        <v>199</v>
      </c>
      <c r="H161" s="152">
        <v>450</v>
      </c>
      <c r="I161" s="153"/>
      <c r="J161" s="154">
        <f t="shared" si="0"/>
        <v>0</v>
      </c>
      <c r="K161" s="150" t="s">
        <v>148</v>
      </c>
      <c r="L161" s="30"/>
      <c r="M161" s="155" t="s">
        <v>1</v>
      </c>
      <c r="N161" s="156" t="s">
        <v>38</v>
      </c>
      <c r="O161" s="58"/>
      <c r="P161" s="157">
        <f t="shared" si="1"/>
        <v>0</v>
      </c>
      <c r="Q161" s="157">
        <v>0</v>
      </c>
      <c r="R161" s="157">
        <f t="shared" si="2"/>
        <v>0</v>
      </c>
      <c r="S161" s="157">
        <v>0</v>
      </c>
      <c r="T161" s="158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142</v>
      </c>
      <c r="AT161" s="159" t="s">
        <v>138</v>
      </c>
      <c r="AU161" s="159" t="s">
        <v>85</v>
      </c>
      <c r="AY161" s="14" t="s">
        <v>135</v>
      </c>
      <c r="BE161" s="160">
        <f t="shared" si="4"/>
        <v>0</v>
      </c>
      <c r="BF161" s="160">
        <f t="shared" si="5"/>
        <v>0</v>
      </c>
      <c r="BG161" s="160">
        <f t="shared" si="6"/>
        <v>0</v>
      </c>
      <c r="BH161" s="160">
        <f t="shared" si="7"/>
        <v>0</v>
      </c>
      <c r="BI161" s="160">
        <f t="shared" si="8"/>
        <v>0</v>
      </c>
      <c r="BJ161" s="14" t="s">
        <v>85</v>
      </c>
      <c r="BK161" s="160">
        <f t="shared" si="9"/>
        <v>0</v>
      </c>
      <c r="BL161" s="14" t="s">
        <v>142</v>
      </c>
      <c r="BM161" s="159" t="s">
        <v>200</v>
      </c>
    </row>
    <row r="162" spans="1:65" s="2" customFormat="1" ht="21.75" customHeight="1">
      <c r="A162" s="29"/>
      <c r="B162" s="147"/>
      <c r="C162" s="148" t="s">
        <v>201</v>
      </c>
      <c r="D162" s="148" t="s">
        <v>138</v>
      </c>
      <c r="E162" s="149" t="s">
        <v>202</v>
      </c>
      <c r="F162" s="150" t="s">
        <v>203</v>
      </c>
      <c r="G162" s="151" t="s">
        <v>199</v>
      </c>
      <c r="H162" s="152">
        <v>1501.5</v>
      </c>
      <c r="I162" s="153"/>
      <c r="J162" s="154">
        <f t="shared" si="0"/>
        <v>0</v>
      </c>
      <c r="K162" s="150" t="s">
        <v>148</v>
      </c>
      <c r="L162" s="30"/>
      <c r="M162" s="155" t="s">
        <v>1</v>
      </c>
      <c r="N162" s="156" t="s">
        <v>38</v>
      </c>
      <c r="O162" s="58"/>
      <c r="P162" s="157">
        <f t="shared" si="1"/>
        <v>0</v>
      </c>
      <c r="Q162" s="157">
        <v>0</v>
      </c>
      <c r="R162" s="157">
        <f t="shared" si="2"/>
        <v>0</v>
      </c>
      <c r="S162" s="157">
        <v>0</v>
      </c>
      <c r="T162" s="158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142</v>
      </c>
      <c r="AT162" s="159" t="s">
        <v>138</v>
      </c>
      <c r="AU162" s="159" t="s">
        <v>85</v>
      </c>
      <c r="AY162" s="14" t="s">
        <v>135</v>
      </c>
      <c r="BE162" s="160">
        <f t="shared" si="4"/>
        <v>0</v>
      </c>
      <c r="BF162" s="160">
        <f t="shared" si="5"/>
        <v>0</v>
      </c>
      <c r="BG162" s="160">
        <f t="shared" si="6"/>
        <v>0</v>
      </c>
      <c r="BH162" s="160">
        <f t="shared" si="7"/>
        <v>0</v>
      </c>
      <c r="BI162" s="160">
        <f t="shared" si="8"/>
        <v>0</v>
      </c>
      <c r="BJ162" s="14" t="s">
        <v>85</v>
      </c>
      <c r="BK162" s="160">
        <f t="shared" si="9"/>
        <v>0</v>
      </c>
      <c r="BL162" s="14" t="s">
        <v>142</v>
      </c>
      <c r="BM162" s="159" t="s">
        <v>204</v>
      </c>
    </row>
    <row r="163" spans="1:65" s="12" customFormat="1" ht="22.9" customHeight="1">
      <c r="B163" s="134"/>
      <c r="D163" s="135" t="s">
        <v>71</v>
      </c>
      <c r="E163" s="145" t="s">
        <v>85</v>
      </c>
      <c r="F163" s="145" t="s">
        <v>205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SUM(P164:P177)</f>
        <v>0</v>
      </c>
      <c r="Q163" s="140"/>
      <c r="R163" s="141">
        <f>SUM(R164:R177)</f>
        <v>1200.8127863100001</v>
      </c>
      <c r="S163" s="140"/>
      <c r="T163" s="142">
        <f>SUM(T164:T177)</f>
        <v>0</v>
      </c>
      <c r="AR163" s="135" t="s">
        <v>79</v>
      </c>
      <c r="AT163" s="143" t="s">
        <v>71</v>
      </c>
      <c r="AU163" s="143" t="s">
        <v>79</v>
      </c>
      <c r="AY163" s="135" t="s">
        <v>135</v>
      </c>
      <c r="BK163" s="144">
        <f>SUM(BK164:BK177)</f>
        <v>0</v>
      </c>
    </row>
    <row r="164" spans="1:65" s="2" customFormat="1" ht="24.2" customHeight="1">
      <c r="A164" s="29"/>
      <c r="B164" s="147"/>
      <c r="C164" s="148" t="s">
        <v>206</v>
      </c>
      <c r="D164" s="148" t="s">
        <v>138</v>
      </c>
      <c r="E164" s="149" t="s">
        <v>207</v>
      </c>
      <c r="F164" s="150" t="s">
        <v>208</v>
      </c>
      <c r="G164" s="151" t="s">
        <v>147</v>
      </c>
      <c r="H164" s="152">
        <v>351.1</v>
      </c>
      <c r="I164" s="153"/>
      <c r="J164" s="154">
        <f t="shared" ref="J164:J177" si="10">ROUND(I164*H164,2)</f>
        <v>0</v>
      </c>
      <c r="K164" s="150" t="s">
        <v>148</v>
      </c>
      <c r="L164" s="30"/>
      <c r="M164" s="155" t="s">
        <v>1</v>
      </c>
      <c r="N164" s="156" t="s">
        <v>38</v>
      </c>
      <c r="O164" s="58"/>
      <c r="P164" s="157">
        <f t="shared" ref="P164:P177" si="11">O164*H164</f>
        <v>0</v>
      </c>
      <c r="Q164" s="157">
        <v>2.3919100000000002</v>
      </c>
      <c r="R164" s="157">
        <f t="shared" ref="R164:R177" si="12">Q164*H164</f>
        <v>839.79960100000017</v>
      </c>
      <c r="S164" s="157">
        <v>0</v>
      </c>
      <c r="T164" s="158">
        <f t="shared" ref="T164:T177" si="1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142</v>
      </c>
      <c r="AT164" s="159" t="s">
        <v>138</v>
      </c>
      <c r="AU164" s="159" t="s">
        <v>85</v>
      </c>
      <c r="AY164" s="14" t="s">
        <v>135</v>
      </c>
      <c r="BE164" s="160">
        <f t="shared" ref="BE164:BE177" si="14">IF(N164="základná",J164,0)</f>
        <v>0</v>
      </c>
      <c r="BF164" s="160">
        <f t="shared" ref="BF164:BF177" si="15">IF(N164="znížená",J164,0)</f>
        <v>0</v>
      </c>
      <c r="BG164" s="160">
        <f t="shared" ref="BG164:BG177" si="16">IF(N164="zákl. prenesená",J164,0)</f>
        <v>0</v>
      </c>
      <c r="BH164" s="160">
        <f t="shared" ref="BH164:BH177" si="17">IF(N164="zníž. prenesená",J164,0)</f>
        <v>0</v>
      </c>
      <c r="BI164" s="160">
        <f t="shared" ref="BI164:BI177" si="18">IF(N164="nulová",J164,0)</f>
        <v>0</v>
      </c>
      <c r="BJ164" s="14" t="s">
        <v>85</v>
      </c>
      <c r="BK164" s="160">
        <f t="shared" ref="BK164:BK177" si="19">ROUND(I164*H164,2)</f>
        <v>0</v>
      </c>
      <c r="BL164" s="14" t="s">
        <v>142</v>
      </c>
      <c r="BM164" s="159" t="s">
        <v>209</v>
      </c>
    </row>
    <row r="165" spans="1:65" s="2" customFormat="1" ht="21.75" customHeight="1">
      <c r="A165" s="29"/>
      <c r="B165" s="147"/>
      <c r="C165" s="148" t="s">
        <v>210</v>
      </c>
      <c r="D165" s="148" t="s">
        <v>138</v>
      </c>
      <c r="E165" s="149" t="s">
        <v>211</v>
      </c>
      <c r="F165" s="150" t="s">
        <v>212</v>
      </c>
      <c r="G165" s="151" t="s">
        <v>199</v>
      </c>
      <c r="H165" s="152">
        <v>159.9</v>
      </c>
      <c r="I165" s="153"/>
      <c r="J165" s="154">
        <f t="shared" si="10"/>
        <v>0</v>
      </c>
      <c r="K165" s="150" t="s">
        <v>148</v>
      </c>
      <c r="L165" s="30"/>
      <c r="M165" s="155" t="s">
        <v>1</v>
      </c>
      <c r="N165" s="156" t="s">
        <v>38</v>
      </c>
      <c r="O165" s="58"/>
      <c r="P165" s="157">
        <f t="shared" si="11"/>
        <v>0</v>
      </c>
      <c r="Q165" s="157">
        <v>6.7000000000000002E-4</v>
      </c>
      <c r="R165" s="157">
        <f t="shared" si="12"/>
        <v>0.10713300000000001</v>
      </c>
      <c r="S165" s="157">
        <v>0</v>
      </c>
      <c r="T165" s="15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142</v>
      </c>
      <c r="AT165" s="159" t="s">
        <v>138</v>
      </c>
      <c r="AU165" s="159" t="s">
        <v>85</v>
      </c>
      <c r="AY165" s="14" t="s">
        <v>135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85</v>
      </c>
      <c r="BK165" s="160">
        <f t="shared" si="19"/>
        <v>0</v>
      </c>
      <c r="BL165" s="14" t="s">
        <v>142</v>
      </c>
      <c r="BM165" s="159" t="s">
        <v>213</v>
      </c>
    </row>
    <row r="166" spans="1:65" s="2" customFormat="1" ht="21.75" customHeight="1">
      <c r="A166" s="29"/>
      <c r="B166" s="147"/>
      <c r="C166" s="148" t="s">
        <v>214</v>
      </c>
      <c r="D166" s="148" t="s">
        <v>138</v>
      </c>
      <c r="E166" s="149" t="s">
        <v>215</v>
      </c>
      <c r="F166" s="150" t="s">
        <v>216</v>
      </c>
      <c r="G166" s="151" t="s">
        <v>199</v>
      </c>
      <c r="H166" s="152">
        <v>159.9</v>
      </c>
      <c r="I166" s="153"/>
      <c r="J166" s="154">
        <f t="shared" si="10"/>
        <v>0</v>
      </c>
      <c r="K166" s="150" t="s">
        <v>148</v>
      </c>
      <c r="L166" s="30"/>
      <c r="M166" s="155" t="s">
        <v>1</v>
      </c>
      <c r="N166" s="156" t="s">
        <v>38</v>
      </c>
      <c r="O166" s="58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8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142</v>
      </c>
      <c r="AT166" s="159" t="s">
        <v>138</v>
      </c>
      <c r="AU166" s="159" t="s">
        <v>85</v>
      </c>
      <c r="AY166" s="14" t="s">
        <v>135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85</v>
      </c>
      <c r="BK166" s="160">
        <f t="shared" si="19"/>
        <v>0</v>
      </c>
      <c r="BL166" s="14" t="s">
        <v>142</v>
      </c>
      <c r="BM166" s="159" t="s">
        <v>217</v>
      </c>
    </row>
    <row r="167" spans="1:65" s="2" customFormat="1" ht="16.5" customHeight="1">
      <c r="A167" s="29"/>
      <c r="B167" s="147"/>
      <c r="C167" s="148" t="s">
        <v>218</v>
      </c>
      <c r="D167" s="148" t="s">
        <v>138</v>
      </c>
      <c r="E167" s="149" t="s">
        <v>219</v>
      </c>
      <c r="F167" s="150" t="s">
        <v>220</v>
      </c>
      <c r="G167" s="151" t="s">
        <v>221</v>
      </c>
      <c r="H167" s="152">
        <v>7.8</v>
      </c>
      <c r="I167" s="153"/>
      <c r="J167" s="154">
        <f t="shared" si="10"/>
        <v>0</v>
      </c>
      <c r="K167" s="150" t="s">
        <v>148</v>
      </c>
      <c r="L167" s="30"/>
      <c r="M167" s="155" t="s">
        <v>1</v>
      </c>
      <c r="N167" s="156" t="s">
        <v>38</v>
      </c>
      <c r="O167" s="58"/>
      <c r="P167" s="157">
        <f t="shared" si="11"/>
        <v>0</v>
      </c>
      <c r="Q167" s="157">
        <v>1.20296</v>
      </c>
      <c r="R167" s="157">
        <f t="shared" si="12"/>
        <v>9.3830880000000008</v>
      </c>
      <c r="S167" s="157">
        <v>0</v>
      </c>
      <c r="T167" s="158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142</v>
      </c>
      <c r="AT167" s="159" t="s">
        <v>138</v>
      </c>
      <c r="AU167" s="159" t="s">
        <v>85</v>
      </c>
      <c r="AY167" s="14" t="s">
        <v>135</v>
      </c>
      <c r="BE167" s="160">
        <f t="shared" si="14"/>
        <v>0</v>
      </c>
      <c r="BF167" s="160">
        <f t="shared" si="15"/>
        <v>0</v>
      </c>
      <c r="BG167" s="160">
        <f t="shared" si="16"/>
        <v>0</v>
      </c>
      <c r="BH167" s="160">
        <f t="shared" si="17"/>
        <v>0</v>
      </c>
      <c r="BI167" s="160">
        <f t="shared" si="18"/>
        <v>0</v>
      </c>
      <c r="BJ167" s="14" t="s">
        <v>85</v>
      </c>
      <c r="BK167" s="160">
        <f t="shared" si="19"/>
        <v>0</v>
      </c>
      <c r="BL167" s="14" t="s">
        <v>142</v>
      </c>
      <c r="BM167" s="159" t="s">
        <v>222</v>
      </c>
    </row>
    <row r="168" spans="1:65" s="2" customFormat="1" ht="16.5" customHeight="1">
      <c r="A168" s="29"/>
      <c r="B168" s="147"/>
      <c r="C168" s="148" t="s">
        <v>223</v>
      </c>
      <c r="D168" s="148" t="s">
        <v>138</v>
      </c>
      <c r="E168" s="149" t="s">
        <v>224</v>
      </c>
      <c r="F168" s="150" t="s">
        <v>225</v>
      </c>
      <c r="G168" s="151" t="s">
        <v>147</v>
      </c>
      <c r="H168" s="152">
        <v>21.71</v>
      </c>
      <c r="I168" s="153"/>
      <c r="J168" s="154">
        <f t="shared" si="10"/>
        <v>0</v>
      </c>
      <c r="K168" s="150" t="s">
        <v>148</v>
      </c>
      <c r="L168" s="30"/>
      <c r="M168" s="155" t="s">
        <v>1</v>
      </c>
      <c r="N168" s="156" t="s">
        <v>38</v>
      </c>
      <c r="O168" s="58"/>
      <c r="P168" s="157">
        <f t="shared" si="11"/>
        <v>0</v>
      </c>
      <c r="Q168" s="157">
        <v>2.2151299999999998</v>
      </c>
      <c r="R168" s="157">
        <f t="shared" si="12"/>
        <v>48.090472299999995</v>
      </c>
      <c r="S168" s="157">
        <v>0</v>
      </c>
      <c r="T168" s="158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142</v>
      </c>
      <c r="AT168" s="159" t="s">
        <v>138</v>
      </c>
      <c r="AU168" s="159" t="s">
        <v>85</v>
      </c>
      <c r="AY168" s="14" t="s">
        <v>135</v>
      </c>
      <c r="BE168" s="160">
        <f t="shared" si="14"/>
        <v>0</v>
      </c>
      <c r="BF168" s="160">
        <f t="shared" si="15"/>
        <v>0</v>
      </c>
      <c r="BG168" s="160">
        <f t="shared" si="16"/>
        <v>0</v>
      </c>
      <c r="BH168" s="160">
        <f t="shared" si="17"/>
        <v>0</v>
      </c>
      <c r="BI168" s="160">
        <f t="shared" si="18"/>
        <v>0</v>
      </c>
      <c r="BJ168" s="14" t="s">
        <v>85</v>
      </c>
      <c r="BK168" s="160">
        <f t="shared" si="19"/>
        <v>0</v>
      </c>
      <c r="BL168" s="14" t="s">
        <v>142</v>
      </c>
      <c r="BM168" s="159" t="s">
        <v>226</v>
      </c>
    </row>
    <row r="169" spans="1:65" s="2" customFormat="1" ht="16.5" customHeight="1">
      <c r="A169" s="29"/>
      <c r="B169" s="147"/>
      <c r="C169" s="148" t="s">
        <v>227</v>
      </c>
      <c r="D169" s="148" t="s">
        <v>138</v>
      </c>
      <c r="E169" s="149" t="s">
        <v>228</v>
      </c>
      <c r="F169" s="150" t="s">
        <v>229</v>
      </c>
      <c r="G169" s="151" t="s">
        <v>147</v>
      </c>
      <c r="H169" s="152">
        <v>43.238</v>
      </c>
      <c r="I169" s="153"/>
      <c r="J169" s="154">
        <f t="shared" si="10"/>
        <v>0</v>
      </c>
      <c r="K169" s="150" t="s">
        <v>148</v>
      </c>
      <c r="L169" s="30"/>
      <c r="M169" s="155" t="s">
        <v>1</v>
      </c>
      <c r="N169" s="156" t="s">
        <v>38</v>
      </c>
      <c r="O169" s="58"/>
      <c r="P169" s="157">
        <f t="shared" si="11"/>
        <v>0</v>
      </c>
      <c r="Q169" s="157">
        <v>2.4157199999999999</v>
      </c>
      <c r="R169" s="157">
        <f t="shared" si="12"/>
        <v>104.45090135999999</v>
      </c>
      <c r="S169" s="157">
        <v>0</v>
      </c>
      <c r="T169" s="158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142</v>
      </c>
      <c r="AT169" s="159" t="s">
        <v>138</v>
      </c>
      <c r="AU169" s="159" t="s">
        <v>85</v>
      </c>
      <c r="AY169" s="14" t="s">
        <v>135</v>
      </c>
      <c r="BE169" s="160">
        <f t="shared" si="14"/>
        <v>0</v>
      </c>
      <c r="BF169" s="160">
        <f t="shared" si="15"/>
        <v>0</v>
      </c>
      <c r="BG169" s="160">
        <f t="shared" si="16"/>
        <v>0</v>
      </c>
      <c r="BH169" s="160">
        <f t="shared" si="17"/>
        <v>0</v>
      </c>
      <c r="BI169" s="160">
        <f t="shared" si="18"/>
        <v>0</v>
      </c>
      <c r="BJ169" s="14" t="s">
        <v>85</v>
      </c>
      <c r="BK169" s="160">
        <f t="shared" si="19"/>
        <v>0</v>
      </c>
      <c r="BL169" s="14" t="s">
        <v>142</v>
      </c>
      <c r="BM169" s="159" t="s">
        <v>230</v>
      </c>
    </row>
    <row r="170" spans="1:65" s="2" customFormat="1" ht="21.75" customHeight="1">
      <c r="A170" s="29"/>
      <c r="B170" s="147"/>
      <c r="C170" s="148" t="s">
        <v>231</v>
      </c>
      <c r="D170" s="148" t="s">
        <v>138</v>
      </c>
      <c r="E170" s="149" t="s">
        <v>232</v>
      </c>
      <c r="F170" s="150" t="s">
        <v>233</v>
      </c>
      <c r="G170" s="151" t="s">
        <v>199</v>
      </c>
      <c r="H170" s="152">
        <v>111.54</v>
      </c>
      <c r="I170" s="153"/>
      <c r="J170" s="154">
        <f t="shared" si="10"/>
        <v>0</v>
      </c>
      <c r="K170" s="150" t="s">
        <v>148</v>
      </c>
      <c r="L170" s="30"/>
      <c r="M170" s="155" t="s">
        <v>1</v>
      </c>
      <c r="N170" s="156" t="s">
        <v>38</v>
      </c>
      <c r="O170" s="58"/>
      <c r="P170" s="157">
        <f t="shared" si="11"/>
        <v>0</v>
      </c>
      <c r="Q170" s="157">
        <v>6.7000000000000002E-4</v>
      </c>
      <c r="R170" s="157">
        <f t="shared" si="12"/>
        <v>7.4731800000000001E-2</v>
      </c>
      <c r="S170" s="157">
        <v>0</v>
      </c>
      <c r="T170" s="158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142</v>
      </c>
      <c r="AT170" s="159" t="s">
        <v>138</v>
      </c>
      <c r="AU170" s="159" t="s">
        <v>85</v>
      </c>
      <c r="AY170" s="14" t="s">
        <v>135</v>
      </c>
      <c r="BE170" s="160">
        <f t="shared" si="14"/>
        <v>0</v>
      </c>
      <c r="BF170" s="160">
        <f t="shared" si="15"/>
        <v>0</v>
      </c>
      <c r="BG170" s="160">
        <f t="shared" si="16"/>
        <v>0</v>
      </c>
      <c r="BH170" s="160">
        <f t="shared" si="17"/>
        <v>0</v>
      </c>
      <c r="BI170" s="160">
        <f t="shared" si="18"/>
        <v>0</v>
      </c>
      <c r="BJ170" s="14" t="s">
        <v>85</v>
      </c>
      <c r="BK170" s="160">
        <f t="shared" si="19"/>
        <v>0</v>
      </c>
      <c r="BL170" s="14" t="s">
        <v>142</v>
      </c>
      <c r="BM170" s="159" t="s">
        <v>234</v>
      </c>
    </row>
    <row r="171" spans="1:65" s="2" customFormat="1" ht="21.75" customHeight="1">
      <c r="A171" s="29"/>
      <c r="B171" s="147"/>
      <c r="C171" s="148" t="s">
        <v>235</v>
      </c>
      <c r="D171" s="148" t="s">
        <v>138</v>
      </c>
      <c r="E171" s="149" t="s">
        <v>236</v>
      </c>
      <c r="F171" s="150" t="s">
        <v>237</v>
      </c>
      <c r="G171" s="151" t="s">
        <v>199</v>
      </c>
      <c r="H171" s="152">
        <v>115.765</v>
      </c>
      <c r="I171" s="153"/>
      <c r="J171" s="154">
        <f t="shared" si="10"/>
        <v>0</v>
      </c>
      <c r="K171" s="150" t="s">
        <v>148</v>
      </c>
      <c r="L171" s="30"/>
      <c r="M171" s="155" t="s">
        <v>1</v>
      </c>
      <c r="N171" s="156" t="s">
        <v>38</v>
      </c>
      <c r="O171" s="58"/>
      <c r="P171" s="157">
        <f t="shared" si="11"/>
        <v>0</v>
      </c>
      <c r="Q171" s="157">
        <v>0</v>
      </c>
      <c r="R171" s="157">
        <f t="shared" si="12"/>
        <v>0</v>
      </c>
      <c r="S171" s="157">
        <v>0</v>
      </c>
      <c r="T171" s="158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142</v>
      </c>
      <c r="AT171" s="159" t="s">
        <v>138</v>
      </c>
      <c r="AU171" s="159" t="s">
        <v>85</v>
      </c>
      <c r="AY171" s="14" t="s">
        <v>135</v>
      </c>
      <c r="BE171" s="160">
        <f t="shared" si="14"/>
        <v>0</v>
      </c>
      <c r="BF171" s="160">
        <f t="shared" si="15"/>
        <v>0</v>
      </c>
      <c r="BG171" s="160">
        <f t="shared" si="16"/>
        <v>0</v>
      </c>
      <c r="BH171" s="160">
        <f t="shared" si="17"/>
        <v>0</v>
      </c>
      <c r="BI171" s="160">
        <f t="shared" si="18"/>
        <v>0</v>
      </c>
      <c r="BJ171" s="14" t="s">
        <v>85</v>
      </c>
      <c r="BK171" s="160">
        <f t="shared" si="19"/>
        <v>0</v>
      </c>
      <c r="BL171" s="14" t="s">
        <v>142</v>
      </c>
      <c r="BM171" s="159" t="s">
        <v>238</v>
      </c>
    </row>
    <row r="172" spans="1:65" s="2" customFormat="1" ht="21.75" customHeight="1">
      <c r="A172" s="29"/>
      <c r="B172" s="147"/>
      <c r="C172" s="148" t="s">
        <v>7</v>
      </c>
      <c r="D172" s="148" t="s">
        <v>138</v>
      </c>
      <c r="E172" s="149" t="s">
        <v>239</v>
      </c>
      <c r="F172" s="150" t="s">
        <v>240</v>
      </c>
      <c r="G172" s="151" t="s">
        <v>199</v>
      </c>
      <c r="H172" s="152">
        <v>3.2</v>
      </c>
      <c r="I172" s="153"/>
      <c r="J172" s="154">
        <f t="shared" si="10"/>
        <v>0</v>
      </c>
      <c r="K172" s="150" t="s">
        <v>148</v>
      </c>
      <c r="L172" s="30"/>
      <c r="M172" s="155" t="s">
        <v>1</v>
      </c>
      <c r="N172" s="156" t="s">
        <v>38</v>
      </c>
      <c r="O172" s="58"/>
      <c r="P172" s="157">
        <f t="shared" si="11"/>
        <v>0</v>
      </c>
      <c r="Q172" s="157">
        <v>4.0699999999999998E-3</v>
      </c>
      <c r="R172" s="157">
        <f t="shared" si="12"/>
        <v>1.3024000000000001E-2</v>
      </c>
      <c r="S172" s="157">
        <v>0</v>
      </c>
      <c r="T172" s="158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142</v>
      </c>
      <c r="AT172" s="159" t="s">
        <v>138</v>
      </c>
      <c r="AU172" s="159" t="s">
        <v>85</v>
      </c>
      <c r="AY172" s="14" t="s">
        <v>135</v>
      </c>
      <c r="BE172" s="160">
        <f t="shared" si="14"/>
        <v>0</v>
      </c>
      <c r="BF172" s="160">
        <f t="shared" si="15"/>
        <v>0</v>
      </c>
      <c r="BG172" s="160">
        <f t="shared" si="16"/>
        <v>0</v>
      </c>
      <c r="BH172" s="160">
        <f t="shared" si="17"/>
        <v>0</v>
      </c>
      <c r="BI172" s="160">
        <f t="shared" si="18"/>
        <v>0</v>
      </c>
      <c r="BJ172" s="14" t="s">
        <v>85</v>
      </c>
      <c r="BK172" s="160">
        <f t="shared" si="19"/>
        <v>0</v>
      </c>
      <c r="BL172" s="14" t="s">
        <v>142</v>
      </c>
      <c r="BM172" s="159" t="s">
        <v>241</v>
      </c>
    </row>
    <row r="173" spans="1:65" s="2" customFormat="1" ht="16.5" customHeight="1">
      <c r="A173" s="29"/>
      <c r="B173" s="147"/>
      <c r="C173" s="148" t="s">
        <v>242</v>
      </c>
      <c r="D173" s="148" t="s">
        <v>138</v>
      </c>
      <c r="E173" s="149" t="s">
        <v>243</v>
      </c>
      <c r="F173" s="150" t="s">
        <v>244</v>
      </c>
      <c r="G173" s="151" t="s">
        <v>221</v>
      </c>
      <c r="H173" s="152">
        <v>0.71499999999999997</v>
      </c>
      <c r="I173" s="153"/>
      <c r="J173" s="154">
        <f t="shared" si="10"/>
        <v>0</v>
      </c>
      <c r="K173" s="150" t="s">
        <v>148</v>
      </c>
      <c r="L173" s="30"/>
      <c r="M173" s="155" t="s">
        <v>1</v>
      </c>
      <c r="N173" s="156" t="s">
        <v>38</v>
      </c>
      <c r="O173" s="58"/>
      <c r="P173" s="157">
        <f t="shared" si="11"/>
        <v>0</v>
      </c>
      <c r="Q173" s="157">
        <v>1.01895</v>
      </c>
      <c r="R173" s="157">
        <f t="shared" si="12"/>
        <v>0.72854925000000004</v>
      </c>
      <c r="S173" s="157">
        <v>0</v>
      </c>
      <c r="T173" s="158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142</v>
      </c>
      <c r="AT173" s="159" t="s">
        <v>138</v>
      </c>
      <c r="AU173" s="159" t="s">
        <v>85</v>
      </c>
      <c r="AY173" s="14" t="s">
        <v>135</v>
      </c>
      <c r="BE173" s="160">
        <f t="shared" si="14"/>
        <v>0</v>
      </c>
      <c r="BF173" s="160">
        <f t="shared" si="15"/>
        <v>0</v>
      </c>
      <c r="BG173" s="160">
        <f t="shared" si="16"/>
        <v>0</v>
      </c>
      <c r="BH173" s="160">
        <f t="shared" si="17"/>
        <v>0</v>
      </c>
      <c r="BI173" s="160">
        <f t="shared" si="18"/>
        <v>0</v>
      </c>
      <c r="BJ173" s="14" t="s">
        <v>85</v>
      </c>
      <c r="BK173" s="160">
        <f t="shared" si="19"/>
        <v>0</v>
      </c>
      <c r="BL173" s="14" t="s">
        <v>142</v>
      </c>
      <c r="BM173" s="159" t="s">
        <v>245</v>
      </c>
    </row>
    <row r="174" spans="1:65" s="2" customFormat="1" ht="24.2" customHeight="1">
      <c r="A174" s="29"/>
      <c r="B174" s="147"/>
      <c r="C174" s="148" t="s">
        <v>246</v>
      </c>
      <c r="D174" s="148" t="s">
        <v>138</v>
      </c>
      <c r="E174" s="149" t="s">
        <v>247</v>
      </c>
      <c r="F174" s="150" t="s">
        <v>248</v>
      </c>
      <c r="G174" s="151" t="s">
        <v>147</v>
      </c>
      <c r="H174" s="152">
        <v>78.974999999999994</v>
      </c>
      <c r="I174" s="153"/>
      <c r="J174" s="154">
        <f t="shared" si="10"/>
        <v>0</v>
      </c>
      <c r="K174" s="150" t="s">
        <v>148</v>
      </c>
      <c r="L174" s="30"/>
      <c r="M174" s="155" t="s">
        <v>1</v>
      </c>
      <c r="N174" s="156" t="s">
        <v>38</v>
      </c>
      <c r="O174" s="58"/>
      <c r="P174" s="157">
        <f t="shared" si="11"/>
        <v>0</v>
      </c>
      <c r="Q174" s="157">
        <v>2.4157199999999999</v>
      </c>
      <c r="R174" s="157">
        <f t="shared" si="12"/>
        <v>190.78148699999997</v>
      </c>
      <c r="S174" s="157">
        <v>0</v>
      </c>
      <c r="T174" s="158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142</v>
      </c>
      <c r="AT174" s="159" t="s">
        <v>138</v>
      </c>
      <c r="AU174" s="159" t="s">
        <v>85</v>
      </c>
      <c r="AY174" s="14" t="s">
        <v>135</v>
      </c>
      <c r="BE174" s="160">
        <f t="shared" si="14"/>
        <v>0</v>
      </c>
      <c r="BF174" s="160">
        <f t="shared" si="15"/>
        <v>0</v>
      </c>
      <c r="BG174" s="160">
        <f t="shared" si="16"/>
        <v>0</v>
      </c>
      <c r="BH174" s="160">
        <f t="shared" si="17"/>
        <v>0</v>
      </c>
      <c r="BI174" s="160">
        <f t="shared" si="18"/>
        <v>0</v>
      </c>
      <c r="BJ174" s="14" t="s">
        <v>85</v>
      </c>
      <c r="BK174" s="160">
        <f t="shared" si="19"/>
        <v>0</v>
      </c>
      <c r="BL174" s="14" t="s">
        <v>142</v>
      </c>
      <c r="BM174" s="159" t="s">
        <v>249</v>
      </c>
    </row>
    <row r="175" spans="1:65" s="2" customFormat="1" ht="21.75" customHeight="1">
      <c r="A175" s="29"/>
      <c r="B175" s="147"/>
      <c r="C175" s="148" t="s">
        <v>250</v>
      </c>
      <c r="D175" s="148" t="s">
        <v>138</v>
      </c>
      <c r="E175" s="149" t="s">
        <v>251</v>
      </c>
      <c r="F175" s="150" t="s">
        <v>252</v>
      </c>
      <c r="G175" s="151" t="s">
        <v>199</v>
      </c>
      <c r="H175" s="152">
        <v>210.6</v>
      </c>
      <c r="I175" s="153"/>
      <c r="J175" s="154">
        <f t="shared" si="10"/>
        <v>0</v>
      </c>
      <c r="K175" s="150" t="s">
        <v>148</v>
      </c>
      <c r="L175" s="30"/>
      <c r="M175" s="155" t="s">
        <v>1</v>
      </c>
      <c r="N175" s="156" t="s">
        <v>38</v>
      </c>
      <c r="O175" s="58"/>
      <c r="P175" s="157">
        <f t="shared" si="11"/>
        <v>0</v>
      </c>
      <c r="Q175" s="157">
        <v>6.7000000000000002E-4</v>
      </c>
      <c r="R175" s="157">
        <f t="shared" si="12"/>
        <v>0.14110200000000001</v>
      </c>
      <c r="S175" s="157">
        <v>0</v>
      </c>
      <c r="T175" s="158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142</v>
      </c>
      <c r="AT175" s="159" t="s">
        <v>138</v>
      </c>
      <c r="AU175" s="159" t="s">
        <v>85</v>
      </c>
      <c r="AY175" s="14" t="s">
        <v>135</v>
      </c>
      <c r="BE175" s="160">
        <f t="shared" si="14"/>
        <v>0</v>
      </c>
      <c r="BF175" s="160">
        <f t="shared" si="15"/>
        <v>0</v>
      </c>
      <c r="BG175" s="160">
        <f t="shared" si="16"/>
        <v>0</v>
      </c>
      <c r="BH175" s="160">
        <f t="shared" si="17"/>
        <v>0</v>
      </c>
      <c r="BI175" s="160">
        <f t="shared" si="18"/>
        <v>0</v>
      </c>
      <c r="BJ175" s="14" t="s">
        <v>85</v>
      </c>
      <c r="BK175" s="160">
        <f t="shared" si="19"/>
        <v>0</v>
      </c>
      <c r="BL175" s="14" t="s">
        <v>142</v>
      </c>
      <c r="BM175" s="159" t="s">
        <v>253</v>
      </c>
    </row>
    <row r="176" spans="1:65" s="2" customFormat="1" ht="21.75" customHeight="1">
      <c r="A176" s="29"/>
      <c r="B176" s="147"/>
      <c r="C176" s="148" t="s">
        <v>254</v>
      </c>
      <c r="D176" s="148" t="s">
        <v>138</v>
      </c>
      <c r="E176" s="149" t="s">
        <v>255</v>
      </c>
      <c r="F176" s="150" t="s">
        <v>256</v>
      </c>
      <c r="G176" s="151" t="s">
        <v>199</v>
      </c>
      <c r="H176" s="152">
        <v>210.6</v>
      </c>
      <c r="I176" s="153"/>
      <c r="J176" s="154">
        <f t="shared" si="10"/>
        <v>0</v>
      </c>
      <c r="K176" s="150" t="s">
        <v>148</v>
      </c>
      <c r="L176" s="30"/>
      <c r="M176" s="155" t="s">
        <v>1</v>
      </c>
      <c r="N176" s="156" t="s">
        <v>38</v>
      </c>
      <c r="O176" s="58"/>
      <c r="P176" s="157">
        <f t="shared" si="11"/>
        <v>0</v>
      </c>
      <c r="Q176" s="157">
        <v>0</v>
      </c>
      <c r="R176" s="157">
        <f t="shared" si="12"/>
        <v>0</v>
      </c>
      <c r="S176" s="157">
        <v>0</v>
      </c>
      <c r="T176" s="158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142</v>
      </c>
      <c r="AT176" s="159" t="s">
        <v>138</v>
      </c>
      <c r="AU176" s="159" t="s">
        <v>85</v>
      </c>
      <c r="AY176" s="14" t="s">
        <v>135</v>
      </c>
      <c r="BE176" s="160">
        <f t="shared" si="14"/>
        <v>0</v>
      </c>
      <c r="BF176" s="160">
        <f t="shared" si="15"/>
        <v>0</v>
      </c>
      <c r="BG176" s="160">
        <f t="shared" si="16"/>
        <v>0</v>
      </c>
      <c r="BH176" s="160">
        <f t="shared" si="17"/>
        <v>0</v>
      </c>
      <c r="BI176" s="160">
        <f t="shared" si="18"/>
        <v>0</v>
      </c>
      <c r="BJ176" s="14" t="s">
        <v>85</v>
      </c>
      <c r="BK176" s="160">
        <f t="shared" si="19"/>
        <v>0</v>
      </c>
      <c r="BL176" s="14" t="s">
        <v>142</v>
      </c>
      <c r="BM176" s="159" t="s">
        <v>257</v>
      </c>
    </row>
    <row r="177" spans="1:65" s="2" customFormat="1" ht="16.5" customHeight="1">
      <c r="A177" s="29"/>
      <c r="B177" s="147"/>
      <c r="C177" s="148" t="s">
        <v>258</v>
      </c>
      <c r="D177" s="148" t="s">
        <v>138</v>
      </c>
      <c r="E177" s="149" t="s">
        <v>259</v>
      </c>
      <c r="F177" s="150" t="s">
        <v>260</v>
      </c>
      <c r="G177" s="151" t="s">
        <v>221</v>
      </c>
      <c r="H177" s="152">
        <v>7.1079999999999997</v>
      </c>
      <c r="I177" s="153"/>
      <c r="J177" s="154">
        <f t="shared" si="10"/>
        <v>0</v>
      </c>
      <c r="K177" s="150" t="s">
        <v>148</v>
      </c>
      <c r="L177" s="30"/>
      <c r="M177" s="155" t="s">
        <v>1</v>
      </c>
      <c r="N177" s="156" t="s">
        <v>38</v>
      </c>
      <c r="O177" s="58"/>
      <c r="P177" s="157">
        <f t="shared" si="11"/>
        <v>0</v>
      </c>
      <c r="Q177" s="157">
        <v>1.01895</v>
      </c>
      <c r="R177" s="157">
        <f t="shared" si="12"/>
        <v>7.2426965999999995</v>
      </c>
      <c r="S177" s="157">
        <v>0</v>
      </c>
      <c r="T177" s="158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142</v>
      </c>
      <c r="AT177" s="159" t="s">
        <v>138</v>
      </c>
      <c r="AU177" s="159" t="s">
        <v>85</v>
      </c>
      <c r="AY177" s="14" t="s">
        <v>135</v>
      </c>
      <c r="BE177" s="160">
        <f t="shared" si="14"/>
        <v>0</v>
      </c>
      <c r="BF177" s="160">
        <f t="shared" si="15"/>
        <v>0</v>
      </c>
      <c r="BG177" s="160">
        <f t="shared" si="16"/>
        <v>0</v>
      </c>
      <c r="BH177" s="160">
        <f t="shared" si="17"/>
        <v>0</v>
      </c>
      <c r="BI177" s="160">
        <f t="shared" si="18"/>
        <v>0</v>
      </c>
      <c r="BJ177" s="14" t="s">
        <v>85</v>
      </c>
      <c r="BK177" s="160">
        <f t="shared" si="19"/>
        <v>0</v>
      </c>
      <c r="BL177" s="14" t="s">
        <v>142</v>
      </c>
      <c r="BM177" s="159" t="s">
        <v>261</v>
      </c>
    </row>
    <row r="178" spans="1:65" s="12" customFormat="1" ht="22.9" customHeight="1">
      <c r="B178" s="134"/>
      <c r="D178" s="135" t="s">
        <v>71</v>
      </c>
      <c r="E178" s="145" t="s">
        <v>153</v>
      </c>
      <c r="F178" s="145" t="s">
        <v>262</v>
      </c>
      <c r="I178" s="137"/>
      <c r="J178" s="146">
        <f>BK178</f>
        <v>0</v>
      </c>
      <c r="L178" s="134"/>
      <c r="M178" s="139"/>
      <c r="N178" s="140"/>
      <c r="O178" s="140"/>
      <c r="P178" s="141">
        <f>SUM(P179:P185)</f>
        <v>0</v>
      </c>
      <c r="Q178" s="140"/>
      <c r="R178" s="141">
        <f>SUM(R179:R185)</f>
        <v>825.91550450000011</v>
      </c>
      <c r="S178" s="140"/>
      <c r="T178" s="142">
        <f>SUM(T179:T185)</f>
        <v>0</v>
      </c>
      <c r="AR178" s="135" t="s">
        <v>79</v>
      </c>
      <c r="AT178" s="143" t="s">
        <v>71</v>
      </c>
      <c r="AU178" s="143" t="s">
        <v>79</v>
      </c>
      <c r="AY178" s="135" t="s">
        <v>135</v>
      </c>
      <c r="BK178" s="144">
        <f>SUM(BK179:BK185)</f>
        <v>0</v>
      </c>
    </row>
    <row r="179" spans="1:65" s="2" customFormat="1" ht="37.9" customHeight="1">
      <c r="A179" s="29"/>
      <c r="B179" s="147"/>
      <c r="C179" s="148" t="s">
        <v>263</v>
      </c>
      <c r="D179" s="148" t="s">
        <v>138</v>
      </c>
      <c r="E179" s="149" t="s">
        <v>264</v>
      </c>
      <c r="F179" s="150" t="s">
        <v>265</v>
      </c>
      <c r="G179" s="151" t="s">
        <v>147</v>
      </c>
      <c r="H179" s="152">
        <v>102.9</v>
      </c>
      <c r="I179" s="153"/>
      <c r="J179" s="154">
        <f t="shared" ref="J179:J185" si="20">ROUND(I179*H179,2)</f>
        <v>0</v>
      </c>
      <c r="K179" s="150" t="s">
        <v>148</v>
      </c>
      <c r="L179" s="30"/>
      <c r="M179" s="155" t="s">
        <v>1</v>
      </c>
      <c r="N179" s="156" t="s">
        <v>38</v>
      </c>
      <c r="O179" s="58"/>
      <c r="P179" s="157">
        <f t="shared" ref="P179:P185" si="21">O179*H179</f>
        <v>0</v>
      </c>
      <c r="Q179" s="157">
        <v>0.83186000000000004</v>
      </c>
      <c r="R179" s="157">
        <f t="shared" ref="R179:R185" si="22">Q179*H179</f>
        <v>85.598394000000013</v>
      </c>
      <c r="S179" s="157">
        <v>0</v>
      </c>
      <c r="T179" s="158">
        <f t="shared" ref="T179:T185" si="2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142</v>
      </c>
      <c r="AT179" s="159" t="s">
        <v>138</v>
      </c>
      <c r="AU179" s="159" t="s">
        <v>85</v>
      </c>
      <c r="AY179" s="14" t="s">
        <v>135</v>
      </c>
      <c r="BE179" s="160">
        <f t="shared" ref="BE179:BE185" si="24">IF(N179="základná",J179,0)</f>
        <v>0</v>
      </c>
      <c r="BF179" s="160">
        <f t="shared" ref="BF179:BF185" si="25">IF(N179="znížená",J179,0)</f>
        <v>0</v>
      </c>
      <c r="BG179" s="160">
        <f t="shared" ref="BG179:BG185" si="26">IF(N179="zákl. prenesená",J179,0)</f>
        <v>0</v>
      </c>
      <c r="BH179" s="160">
        <f t="shared" ref="BH179:BH185" si="27">IF(N179="zníž. prenesená",J179,0)</f>
        <v>0</v>
      </c>
      <c r="BI179" s="160">
        <f t="shared" ref="BI179:BI185" si="28">IF(N179="nulová",J179,0)</f>
        <v>0</v>
      </c>
      <c r="BJ179" s="14" t="s">
        <v>85</v>
      </c>
      <c r="BK179" s="160">
        <f t="shared" ref="BK179:BK185" si="29">ROUND(I179*H179,2)</f>
        <v>0</v>
      </c>
      <c r="BL179" s="14" t="s">
        <v>142</v>
      </c>
      <c r="BM179" s="159" t="s">
        <v>266</v>
      </c>
    </row>
    <row r="180" spans="1:65" s="2" customFormat="1" ht="24.2" customHeight="1">
      <c r="A180" s="29"/>
      <c r="B180" s="147"/>
      <c r="C180" s="148" t="s">
        <v>267</v>
      </c>
      <c r="D180" s="148" t="s">
        <v>138</v>
      </c>
      <c r="E180" s="149" t="s">
        <v>268</v>
      </c>
      <c r="F180" s="150" t="s">
        <v>269</v>
      </c>
      <c r="G180" s="151" t="s">
        <v>147</v>
      </c>
      <c r="H180" s="152">
        <v>301.55</v>
      </c>
      <c r="I180" s="153"/>
      <c r="J180" s="154">
        <f t="shared" si="20"/>
        <v>0</v>
      </c>
      <c r="K180" s="150" t="s">
        <v>148</v>
      </c>
      <c r="L180" s="30"/>
      <c r="M180" s="155" t="s">
        <v>1</v>
      </c>
      <c r="N180" s="156" t="s">
        <v>38</v>
      </c>
      <c r="O180" s="58"/>
      <c r="P180" s="157">
        <f t="shared" si="21"/>
        <v>0</v>
      </c>
      <c r="Q180" s="157">
        <v>2.3254700000000001</v>
      </c>
      <c r="R180" s="157">
        <f t="shared" si="22"/>
        <v>701.2454785000001</v>
      </c>
      <c r="S180" s="157">
        <v>0</v>
      </c>
      <c r="T180" s="158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142</v>
      </c>
      <c r="AT180" s="159" t="s">
        <v>138</v>
      </c>
      <c r="AU180" s="159" t="s">
        <v>85</v>
      </c>
      <c r="AY180" s="14" t="s">
        <v>135</v>
      </c>
      <c r="BE180" s="160">
        <f t="shared" si="24"/>
        <v>0</v>
      </c>
      <c r="BF180" s="160">
        <f t="shared" si="25"/>
        <v>0</v>
      </c>
      <c r="BG180" s="160">
        <f t="shared" si="26"/>
        <v>0</v>
      </c>
      <c r="BH180" s="160">
        <f t="shared" si="27"/>
        <v>0</v>
      </c>
      <c r="BI180" s="160">
        <f t="shared" si="28"/>
        <v>0</v>
      </c>
      <c r="BJ180" s="14" t="s">
        <v>85</v>
      </c>
      <c r="BK180" s="160">
        <f t="shared" si="29"/>
        <v>0</v>
      </c>
      <c r="BL180" s="14" t="s">
        <v>142</v>
      </c>
      <c r="BM180" s="159" t="s">
        <v>270</v>
      </c>
    </row>
    <row r="181" spans="1:65" s="2" customFormat="1" ht="24.2" customHeight="1">
      <c r="A181" s="29"/>
      <c r="B181" s="147"/>
      <c r="C181" s="148" t="s">
        <v>271</v>
      </c>
      <c r="D181" s="148" t="s">
        <v>138</v>
      </c>
      <c r="E181" s="149" t="s">
        <v>272</v>
      </c>
      <c r="F181" s="150" t="s">
        <v>273</v>
      </c>
      <c r="G181" s="151" t="s">
        <v>199</v>
      </c>
      <c r="H181" s="152">
        <v>903.3</v>
      </c>
      <c r="I181" s="153"/>
      <c r="J181" s="154">
        <f t="shared" si="20"/>
        <v>0</v>
      </c>
      <c r="K181" s="150" t="s">
        <v>148</v>
      </c>
      <c r="L181" s="30"/>
      <c r="M181" s="155" t="s">
        <v>1</v>
      </c>
      <c r="N181" s="156" t="s">
        <v>38</v>
      </c>
      <c r="O181" s="58"/>
      <c r="P181" s="157">
        <f t="shared" si="21"/>
        <v>0</v>
      </c>
      <c r="Q181" s="157">
        <v>1.5499999999999999E-3</v>
      </c>
      <c r="R181" s="157">
        <f t="shared" si="22"/>
        <v>1.4001149999999998</v>
      </c>
      <c r="S181" s="157">
        <v>0</v>
      </c>
      <c r="T181" s="158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142</v>
      </c>
      <c r="AT181" s="159" t="s">
        <v>138</v>
      </c>
      <c r="AU181" s="159" t="s">
        <v>85</v>
      </c>
      <c r="AY181" s="14" t="s">
        <v>135</v>
      </c>
      <c r="BE181" s="160">
        <f t="shared" si="24"/>
        <v>0</v>
      </c>
      <c r="BF181" s="160">
        <f t="shared" si="25"/>
        <v>0</v>
      </c>
      <c r="BG181" s="160">
        <f t="shared" si="26"/>
        <v>0</v>
      </c>
      <c r="BH181" s="160">
        <f t="shared" si="27"/>
        <v>0</v>
      </c>
      <c r="BI181" s="160">
        <f t="shared" si="28"/>
        <v>0</v>
      </c>
      <c r="BJ181" s="14" t="s">
        <v>85</v>
      </c>
      <c r="BK181" s="160">
        <f t="shared" si="29"/>
        <v>0</v>
      </c>
      <c r="BL181" s="14" t="s">
        <v>142</v>
      </c>
      <c r="BM181" s="159" t="s">
        <v>274</v>
      </c>
    </row>
    <row r="182" spans="1:65" s="2" customFormat="1" ht="24.2" customHeight="1">
      <c r="A182" s="29"/>
      <c r="B182" s="147"/>
      <c r="C182" s="148" t="s">
        <v>275</v>
      </c>
      <c r="D182" s="148" t="s">
        <v>138</v>
      </c>
      <c r="E182" s="149" t="s">
        <v>276</v>
      </c>
      <c r="F182" s="150" t="s">
        <v>277</v>
      </c>
      <c r="G182" s="151" t="s">
        <v>199</v>
      </c>
      <c r="H182" s="152">
        <v>903.3</v>
      </c>
      <c r="I182" s="153"/>
      <c r="J182" s="154">
        <f t="shared" si="20"/>
        <v>0</v>
      </c>
      <c r="K182" s="150" t="s">
        <v>148</v>
      </c>
      <c r="L182" s="30"/>
      <c r="M182" s="155" t="s">
        <v>1</v>
      </c>
      <c r="N182" s="156" t="s">
        <v>38</v>
      </c>
      <c r="O182" s="58"/>
      <c r="P182" s="157">
        <f t="shared" si="21"/>
        <v>0</v>
      </c>
      <c r="Q182" s="157">
        <v>0</v>
      </c>
      <c r="R182" s="157">
        <f t="shared" si="22"/>
        <v>0</v>
      </c>
      <c r="S182" s="157">
        <v>0</v>
      </c>
      <c r="T182" s="158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142</v>
      </c>
      <c r="AT182" s="159" t="s">
        <v>138</v>
      </c>
      <c r="AU182" s="159" t="s">
        <v>85</v>
      </c>
      <c r="AY182" s="14" t="s">
        <v>135</v>
      </c>
      <c r="BE182" s="160">
        <f t="shared" si="24"/>
        <v>0</v>
      </c>
      <c r="BF182" s="160">
        <f t="shared" si="25"/>
        <v>0</v>
      </c>
      <c r="BG182" s="160">
        <f t="shared" si="26"/>
        <v>0</v>
      </c>
      <c r="BH182" s="160">
        <f t="shared" si="27"/>
        <v>0</v>
      </c>
      <c r="BI182" s="160">
        <f t="shared" si="28"/>
        <v>0</v>
      </c>
      <c r="BJ182" s="14" t="s">
        <v>85</v>
      </c>
      <c r="BK182" s="160">
        <f t="shared" si="29"/>
        <v>0</v>
      </c>
      <c r="BL182" s="14" t="s">
        <v>142</v>
      </c>
      <c r="BM182" s="159" t="s">
        <v>278</v>
      </c>
    </row>
    <row r="183" spans="1:65" s="2" customFormat="1" ht="16.5" customHeight="1">
      <c r="A183" s="29"/>
      <c r="B183" s="147"/>
      <c r="C183" s="148" t="s">
        <v>279</v>
      </c>
      <c r="D183" s="148" t="s">
        <v>138</v>
      </c>
      <c r="E183" s="149" t="s">
        <v>280</v>
      </c>
      <c r="F183" s="150" t="s">
        <v>281</v>
      </c>
      <c r="G183" s="151" t="s">
        <v>221</v>
      </c>
      <c r="H183" s="152">
        <v>11.5</v>
      </c>
      <c r="I183" s="153"/>
      <c r="J183" s="154">
        <f t="shared" si="20"/>
        <v>0</v>
      </c>
      <c r="K183" s="150" t="s">
        <v>148</v>
      </c>
      <c r="L183" s="30"/>
      <c r="M183" s="155" t="s">
        <v>1</v>
      </c>
      <c r="N183" s="156" t="s">
        <v>38</v>
      </c>
      <c r="O183" s="58"/>
      <c r="P183" s="157">
        <f t="shared" si="21"/>
        <v>0</v>
      </c>
      <c r="Q183" s="157">
        <v>1.0152099999999999</v>
      </c>
      <c r="R183" s="157">
        <f t="shared" si="22"/>
        <v>11.674914999999999</v>
      </c>
      <c r="S183" s="157">
        <v>0</v>
      </c>
      <c r="T183" s="158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142</v>
      </c>
      <c r="AT183" s="159" t="s">
        <v>138</v>
      </c>
      <c r="AU183" s="159" t="s">
        <v>85</v>
      </c>
      <c r="AY183" s="14" t="s">
        <v>135</v>
      </c>
      <c r="BE183" s="160">
        <f t="shared" si="24"/>
        <v>0</v>
      </c>
      <c r="BF183" s="160">
        <f t="shared" si="25"/>
        <v>0</v>
      </c>
      <c r="BG183" s="160">
        <f t="shared" si="26"/>
        <v>0</v>
      </c>
      <c r="BH183" s="160">
        <f t="shared" si="27"/>
        <v>0</v>
      </c>
      <c r="BI183" s="160">
        <f t="shared" si="28"/>
        <v>0</v>
      </c>
      <c r="BJ183" s="14" t="s">
        <v>85</v>
      </c>
      <c r="BK183" s="160">
        <f t="shared" si="29"/>
        <v>0</v>
      </c>
      <c r="BL183" s="14" t="s">
        <v>142</v>
      </c>
      <c r="BM183" s="159" t="s">
        <v>282</v>
      </c>
    </row>
    <row r="184" spans="1:65" s="2" customFormat="1" ht="24.2" customHeight="1">
      <c r="A184" s="29"/>
      <c r="B184" s="147"/>
      <c r="C184" s="148" t="s">
        <v>283</v>
      </c>
      <c r="D184" s="148" t="s">
        <v>138</v>
      </c>
      <c r="E184" s="149" t="s">
        <v>284</v>
      </c>
      <c r="F184" s="150" t="s">
        <v>285</v>
      </c>
      <c r="G184" s="151" t="s">
        <v>221</v>
      </c>
      <c r="H184" s="152">
        <v>12.45</v>
      </c>
      <c r="I184" s="153"/>
      <c r="J184" s="154">
        <f t="shared" si="20"/>
        <v>0</v>
      </c>
      <c r="K184" s="150" t="s">
        <v>148</v>
      </c>
      <c r="L184" s="30"/>
      <c r="M184" s="155" t="s">
        <v>1</v>
      </c>
      <c r="N184" s="156" t="s">
        <v>38</v>
      </c>
      <c r="O184" s="58"/>
      <c r="P184" s="157">
        <f t="shared" si="21"/>
        <v>0</v>
      </c>
      <c r="Q184" s="157">
        <v>1.20296</v>
      </c>
      <c r="R184" s="157">
        <f t="shared" si="22"/>
        <v>14.976851999999999</v>
      </c>
      <c r="S184" s="157">
        <v>0</v>
      </c>
      <c r="T184" s="158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142</v>
      </c>
      <c r="AT184" s="159" t="s">
        <v>138</v>
      </c>
      <c r="AU184" s="159" t="s">
        <v>85</v>
      </c>
      <c r="AY184" s="14" t="s">
        <v>135</v>
      </c>
      <c r="BE184" s="160">
        <f t="shared" si="24"/>
        <v>0</v>
      </c>
      <c r="BF184" s="160">
        <f t="shared" si="25"/>
        <v>0</v>
      </c>
      <c r="BG184" s="160">
        <f t="shared" si="26"/>
        <v>0</v>
      </c>
      <c r="BH184" s="160">
        <f t="shared" si="27"/>
        <v>0</v>
      </c>
      <c r="BI184" s="160">
        <f t="shared" si="28"/>
        <v>0</v>
      </c>
      <c r="BJ184" s="14" t="s">
        <v>85</v>
      </c>
      <c r="BK184" s="160">
        <f t="shared" si="29"/>
        <v>0</v>
      </c>
      <c r="BL184" s="14" t="s">
        <v>142</v>
      </c>
      <c r="BM184" s="159" t="s">
        <v>286</v>
      </c>
    </row>
    <row r="185" spans="1:65" s="2" customFormat="1" ht="37.9" customHeight="1">
      <c r="A185" s="29"/>
      <c r="B185" s="147"/>
      <c r="C185" s="148" t="s">
        <v>287</v>
      </c>
      <c r="D185" s="148" t="s">
        <v>138</v>
      </c>
      <c r="E185" s="149" t="s">
        <v>288</v>
      </c>
      <c r="F185" s="150" t="s">
        <v>289</v>
      </c>
      <c r="G185" s="151" t="s">
        <v>199</v>
      </c>
      <c r="H185" s="152">
        <v>105</v>
      </c>
      <c r="I185" s="153"/>
      <c r="J185" s="154">
        <f t="shared" si="20"/>
        <v>0</v>
      </c>
      <c r="K185" s="150" t="s">
        <v>148</v>
      </c>
      <c r="L185" s="30"/>
      <c r="M185" s="155" t="s">
        <v>1</v>
      </c>
      <c r="N185" s="156" t="s">
        <v>38</v>
      </c>
      <c r="O185" s="58"/>
      <c r="P185" s="157">
        <f t="shared" si="21"/>
        <v>0</v>
      </c>
      <c r="Q185" s="157">
        <v>0.10495</v>
      </c>
      <c r="R185" s="157">
        <f t="shared" si="22"/>
        <v>11.01975</v>
      </c>
      <c r="S185" s="157">
        <v>0</v>
      </c>
      <c r="T185" s="158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142</v>
      </c>
      <c r="AT185" s="159" t="s">
        <v>138</v>
      </c>
      <c r="AU185" s="159" t="s">
        <v>85</v>
      </c>
      <c r="AY185" s="14" t="s">
        <v>135</v>
      </c>
      <c r="BE185" s="160">
        <f t="shared" si="24"/>
        <v>0</v>
      </c>
      <c r="BF185" s="160">
        <f t="shared" si="25"/>
        <v>0</v>
      </c>
      <c r="BG185" s="160">
        <f t="shared" si="26"/>
        <v>0</v>
      </c>
      <c r="BH185" s="160">
        <f t="shared" si="27"/>
        <v>0</v>
      </c>
      <c r="BI185" s="160">
        <f t="shared" si="28"/>
        <v>0</v>
      </c>
      <c r="BJ185" s="14" t="s">
        <v>85</v>
      </c>
      <c r="BK185" s="160">
        <f t="shared" si="29"/>
        <v>0</v>
      </c>
      <c r="BL185" s="14" t="s">
        <v>142</v>
      </c>
      <c r="BM185" s="159" t="s">
        <v>290</v>
      </c>
    </row>
    <row r="186" spans="1:65" s="12" customFormat="1" ht="22.9" customHeight="1">
      <c r="B186" s="134"/>
      <c r="D186" s="135" t="s">
        <v>71</v>
      </c>
      <c r="E186" s="145" t="s">
        <v>160</v>
      </c>
      <c r="F186" s="145" t="s">
        <v>291</v>
      </c>
      <c r="I186" s="137"/>
      <c r="J186" s="146">
        <f>BK186</f>
        <v>0</v>
      </c>
      <c r="L186" s="134"/>
      <c r="M186" s="139"/>
      <c r="N186" s="140"/>
      <c r="O186" s="140"/>
      <c r="P186" s="141">
        <f>SUM(P187:P190)</f>
        <v>0</v>
      </c>
      <c r="Q186" s="140"/>
      <c r="R186" s="141">
        <f>SUM(R187:R190)</f>
        <v>1631.99686</v>
      </c>
      <c r="S186" s="140"/>
      <c r="T186" s="142">
        <f>SUM(T187:T190)</f>
        <v>0</v>
      </c>
      <c r="AR186" s="135" t="s">
        <v>79</v>
      </c>
      <c r="AT186" s="143" t="s">
        <v>71</v>
      </c>
      <c r="AU186" s="143" t="s">
        <v>79</v>
      </c>
      <c r="AY186" s="135" t="s">
        <v>135</v>
      </c>
      <c r="BK186" s="144">
        <f>SUM(BK187:BK190)</f>
        <v>0</v>
      </c>
    </row>
    <row r="187" spans="1:65" s="2" customFormat="1" ht="33" customHeight="1">
      <c r="A187" s="29"/>
      <c r="B187" s="147"/>
      <c r="C187" s="148" t="s">
        <v>292</v>
      </c>
      <c r="D187" s="148" t="s">
        <v>138</v>
      </c>
      <c r="E187" s="149" t="s">
        <v>293</v>
      </c>
      <c r="F187" s="150" t="s">
        <v>294</v>
      </c>
      <c r="G187" s="151" t="s">
        <v>199</v>
      </c>
      <c r="H187" s="152">
        <v>1655</v>
      </c>
      <c r="I187" s="153"/>
      <c r="J187" s="154">
        <f>ROUND(I187*H187,2)</f>
        <v>0</v>
      </c>
      <c r="K187" s="150" t="s">
        <v>148</v>
      </c>
      <c r="L187" s="30"/>
      <c r="M187" s="155" t="s">
        <v>1</v>
      </c>
      <c r="N187" s="156" t="s">
        <v>38</v>
      </c>
      <c r="O187" s="58"/>
      <c r="P187" s="157">
        <f>O187*H187</f>
        <v>0</v>
      </c>
      <c r="Q187" s="157">
        <v>8.0960000000000004E-2</v>
      </c>
      <c r="R187" s="157">
        <f>Q187*H187</f>
        <v>133.9888</v>
      </c>
      <c r="S187" s="157">
        <v>0</v>
      </c>
      <c r="T187" s="158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142</v>
      </c>
      <c r="AT187" s="159" t="s">
        <v>138</v>
      </c>
      <c r="AU187" s="159" t="s">
        <v>85</v>
      </c>
      <c r="AY187" s="14" t="s">
        <v>135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4" t="s">
        <v>85</v>
      </c>
      <c r="BK187" s="160">
        <f>ROUND(I187*H187,2)</f>
        <v>0</v>
      </c>
      <c r="BL187" s="14" t="s">
        <v>142</v>
      </c>
      <c r="BM187" s="159" t="s">
        <v>295</v>
      </c>
    </row>
    <row r="188" spans="1:65" s="2" customFormat="1" ht="24.2" customHeight="1">
      <c r="A188" s="29"/>
      <c r="B188" s="147"/>
      <c r="C188" s="148" t="s">
        <v>296</v>
      </c>
      <c r="D188" s="148" t="s">
        <v>138</v>
      </c>
      <c r="E188" s="149" t="s">
        <v>297</v>
      </c>
      <c r="F188" s="150" t="s">
        <v>298</v>
      </c>
      <c r="G188" s="151" t="s">
        <v>199</v>
      </c>
      <c r="H188" s="152">
        <v>982</v>
      </c>
      <c r="I188" s="153"/>
      <c r="J188" s="154">
        <f>ROUND(I188*H188,2)</f>
        <v>0</v>
      </c>
      <c r="K188" s="150" t="s">
        <v>148</v>
      </c>
      <c r="L188" s="30"/>
      <c r="M188" s="155" t="s">
        <v>1</v>
      </c>
      <c r="N188" s="156" t="s">
        <v>38</v>
      </c>
      <c r="O188" s="58"/>
      <c r="P188" s="157">
        <f>O188*H188</f>
        <v>0</v>
      </c>
      <c r="Q188" s="157">
        <v>0.18906999999999999</v>
      </c>
      <c r="R188" s="157">
        <f>Q188*H188</f>
        <v>185.66673999999998</v>
      </c>
      <c r="S188" s="157">
        <v>0</v>
      </c>
      <c r="T188" s="158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142</v>
      </c>
      <c r="AT188" s="159" t="s">
        <v>138</v>
      </c>
      <c r="AU188" s="159" t="s">
        <v>85</v>
      </c>
      <c r="AY188" s="14" t="s">
        <v>135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4" t="s">
        <v>85</v>
      </c>
      <c r="BK188" s="160">
        <f>ROUND(I188*H188,2)</f>
        <v>0</v>
      </c>
      <c r="BL188" s="14" t="s">
        <v>142</v>
      </c>
      <c r="BM188" s="159" t="s">
        <v>299</v>
      </c>
    </row>
    <row r="189" spans="1:65" s="2" customFormat="1" ht="24.2" customHeight="1">
      <c r="A189" s="29"/>
      <c r="B189" s="147"/>
      <c r="C189" s="148" t="s">
        <v>300</v>
      </c>
      <c r="D189" s="148" t="s">
        <v>138</v>
      </c>
      <c r="E189" s="149" t="s">
        <v>301</v>
      </c>
      <c r="F189" s="150" t="s">
        <v>302</v>
      </c>
      <c r="G189" s="151" t="s">
        <v>199</v>
      </c>
      <c r="H189" s="152">
        <v>1958</v>
      </c>
      <c r="I189" s="153"/>
      <c r="J189" s="154">
        <f>ROUND(I189*H189,2)</f>
        <v>0</v>
      </c>
      <c r="K189" s="150" t="s">
        <v>148</v>
      </c>
      <c r="L189" s="30"/>
      <c r="M189" s="155" t="s">
        <v>1</v>
      </c>
      <c r="N189" s="156" t="s">
        <v>38</v>
      </c>
      <c r="O189" s="58"/>
      <c r="P189" s="157">
        <f>O189*H189</f>
        <v>0</v>
      </c>
      <c r="Q189" s="157">
        <v>0.27994000000000002</v>
      </c>
      <c r="R189" s="157">
        <f>Q189*H189</f>
        <v>548.12252000000001</v>
      </c>
      <c r="S189" s="157">
        <v>0</v>
      </c>
      <c r="T189" s="158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142</v>
      </c>
      <c r="AT189" s="159" t="s">
        <v>138</v>
      </c>
      <c r="AU189" s="159" t="s">
        <v>85</v>
      </c>
      <c r="AY189" s="14" t="s">
        <v>135</v>
      </c>
      <c r="BE189" s="160">
        <f>IF(N189="základná",J189,0)</f>
        <v>0</v>
      </c>
      <c r="BF189" s="160">
        <f>IF(N189="znížená",J189,0)</f>
        <v>0</v>
      </c>
      <c r="BG189" s="160">
        <f>IF(N189="zákl. prenesená",J189,0)</f>
        <v>0</v>
      </c>
      <c r="BH189" s="160">
        <f>IF(N189="zníž. prenesená",J189,0)</f>
        <v>0</v>
      </c>
      <c r="BI189" s="160">
        <f>IF(N189="nulová",J189,0)</f>
        <v>0</v>
      </c>
      <c r="BJ189" s="14" t="s">
        <v>85</v>
      </c>
      <c r="BK189" s="160">
        <f>ROUND(I189*H189,2)</f>
        <v>0</v>
      </c>
      <c r="BL189" s="14" t="s">
        <v>142</v>
      </c>
      <c r="BM189" s="159" t="s">
        <v>303</v>
      </c>
    </row>
    <row r="190" spans="1:65" s="2" customFormat="1" ht="24.2" customHeight="1">
      <c r="A190" s="29"/>
      <c r="B190" s="147"/>
      <c r="C190" s="148" t="s">
        <v>304</v>
      </c>
      <c r="D190" s="148" t="s">
        <v>138</v>
      </c>
      <c r="E190" s="149" t="s">
        <v>305</v>
      </c>
      <c r="F190" s="150" t="s">
        <v>306</v>
      </c>
      <c r="G190" s="151" t="s">
        <v>199</v>
      </c>
      <c r="H190" s="152">
        <v>2061</v>
      </c>
      <c r="I190" s="153"/>
      <c r="J190" s="154">
        <f>ROUND(I190*H190,2)</f>
        <v>0</v>
      </c>
      <c r="K190" s="150" t="s">
        <v>148</v>
      </c>
      <c r="L190" s="30"/>
      <c r="M190" s="155" t="s">
        <v>1</v>
      </c>
      <c r="N190" s="156" t="s">
        <v>38</v>
      </c>
      <c r="O190" s="58"/>
      <c r="P190" s="157">
        <f>O190*H190</f>
        <v>0</v>
      </c>
      <c r="Q190" s="157">
        <v>0.37080000000000002</v>
      </c>
      <c r="R190" s="157">
        <f>Q190*H190</f>
        <v>764.21879999999999</v>
      </c>
      <c r="S190" s="157">
        <v>0</v>
      </c>
      <c r="T190" s="158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142</v>
      </c>
      <c r="AT190" s="159" t="s">
        <v>138</v>
      </c>
      <c r="AU190" s="159" t="s">
        <v>85</v>
      </c>
      <c r="AY190" s="14" t="s">
        <v>135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4" t="s">
        <v>85</v>
      </c>
      <c r="BK190" s="160">
        <f>ROUND(I190*H190,2)</f>
        <v>0</v>
      </c>
      <c r="BL190" s="14" t="s">
        <v>142</v>
      </c>
      <c r="BM190" s="159" t="s">
        <v>307</v>
      </c>
    </row>
    <row r="191" spans="1:65" s="12" customFormat="1" ht="22.9" customHeight="1">
      <c r="B191" s="134"/>
      <c r="D191" s="135" t="s">
        <v>71</v>
      </c>
      <c r="E191" s="145" t="s">
        <v>164</v>
      </c>
      <c r="F191" s="145" t="s">
        <v>308</v>
      </c>
      <c r="I191" s="137"/>
      <c r="J191" s="146">
        <f>BK191</f>
        <v>0</v>
      </c>
      <c r="L191" s="134"/>
      <c r="M191" s="139"/>
      <c r="N191" s="140"/>
      <c r="O191" s="140"/>
      <c r="P191" s="141">
        <f>SUM(P192:P202)</f>
        <v>0</v>
      </c>
      <c r="Q191" s="140"/>
      <c r="R191" s="141">
        <f>SUM(R192:R202)</f>
        <v>61.881653599999993</v>
      </c>
      <c r="S191" s="140"/>
      <c r="T191" s="142">
        <f>SUM(T192:T202)</f>
        <v>0</v>
      </c>
      <c r="AR191" s="135" t="s">
        <v>79</v>
      </c>
      <c r="AT191" s="143" t="s">
        <v>71</v>
      </c>
      <c r="AU191" s="143" t="s">
        <v>79</v>
      </c>
      <c r="AY191" s="135" t="s">
        <v>135</v>
      </c>
      <c r="BK191" s="144">
        <f>SUM(BK192:BK202)</f>
        <v>0</v>
      </c>
    </row>
    <row r="192" spans="1:65" s="2" customFormat="1" ht="16.5" customHeight="1">
      <c r="A192" s="29"/>
      <c r="B192" s="147"/>
      <c r="C192" s="148" t="s">
        <v>309</v>
      </c>
      <c r="D192" s="148" t="s">
        <v>138</v>
      </c>
      <c r="E192" s="149" t="s">
        <v>310</v>
      </c>
      <c r="F192" s="150" t="s">
        <v>311</v>
      </c>
      <c r="G192" s="151" t="s">
        <v>199</v>
      </c>
      <c r="H192" s="152">
        <v>545</v>
      </c>
      <c r="I192" s="153"/>
      <c r="J192" s="154">
        <f t="shared" ref="J192:J202" si="30">ROUND(I192*H192,2)</f>
        <v>0</v>
      </c>
      <c r="K192" s="150" t="s">
        <v>1</v>
      </c>
      <c r="L192" s="30"/>
      <c r="M192" s="155" t="s">
        <v>1</v>
      </c>
      <c r="N192" s="156" t="s">
        <v>38</v>
      </c>
      <c r="O192" s="58"/>
      <c r="P192" s="157">
        <f t="shared" ref="P192:P202" si="31">O192*H192</f>
        <v>0</v>
      </c>
      <c r="Q192" s="157">
        <v>1.89E-2</v>
      </c>
      <c r="R192" s="157">
        <f t="shared" ref="R192:R202" si="32">Q192*H192</f>
        <v>10.3005</v>
      </c>
      <c r="S192" s="157">
        <v>0</v>
      </c>
      <c r="T192" s="158">
        <f t="shared" ref="T192:T202" si="3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142</v>
      </c>
      <c r="AT192" s="159" t="s">
        <v>138</v>
      </c>
      <c r="AU192" s="159" t="s">
        <v>85</v>
      </c>
      <c r="AY192" s="14" t="s">
        <v>135</v>
      </c>
      <c r="BE192" s="160">
        <f t="shared" ref="BE192:BE202" si="34">IF(N192="základná",J192,0)</f>
        <v>0</v>
      </c>
      <c r="BF192" s="160">
        <f t="shared" ref="BF192:BF202" si="35">IF(N192="znížená",J192,0)</f>
        <v>0</v>
      </c>
      <c r="BG192" s="160">
        <f t="shared" ref="BG192:BG202" si="36">IF(N192="zákl. prenesená",J192,0)</f>
        <v>0</v>
      </c>
      <c r="BH192" s="160">
        <f t="shared" ref="BH192:BH202" si="37">IF(N192="zníž. prenesená",J192,0)</f>
        <v>0</v>
      </c>
      <c r="BI192" s="160">
        <f t="shared" ref="BI192:BI202" si="38">IF(N192="nulová",J192,0)</f>
        <v>0</v>
      </c>
      <c r="BJ192" s="14" t="s">
        <v>85</v>
      </c>
      <c r="BK192" s="160">
        <f t="shared" ref="BK192:BK202" si="39">ROUND(I192*H192,2)</f>
        <v>0</v>
      </c>
      <c r="BL192" s="14" t="s">
        <v>142</v>
      </c>
      <c r="BM192" s="159" t="s">
        <v>312</v>
      </c>
    </row>
    <row r="193" spans="1:65" s="2" customFormat="1" ht="21.75" customHeight="1">
      <c r="A193" s="29"/>
      <c r="B193" s="147"/>
      <c r="C193" s="148" t="s">
        <v>313</v>
      </c>
      <c r="D193" s="148" t="s">
        <v>138</v>
      </c>
      <c r="E193" s="149" t="s">
        <v>314</v>
      </c>
      <c r="F193" s="150" t="s">
        <v>315</v>
      </c>
      <c r="G193" s="151" t="s">
        <v>199</v>
      </c>
      <c r="H193" s="152">
        <v>155</v>
      </c>
      <c r="I193" s="153"/>
      <c r="J193" s="154">
        <f t="shared" si="30"/>
        <v>0</v>
      </c>
      <c r="K193" s="150" t="s">
        <v>1</v>
      </c>
      <c r="L193" s="30"/>
      <c r="M193" s="155" t="s">
        <v>1</v>
      </c>
      <c r="N193" s="156" t="s">
        <v>38</v>
      </c>
      <c r="O193" s="58"/>
      <c r="P193" s="157">
        <f t="shared" si="31"/>
        <v>0</v>
      </c>
      <c r="Q193" s="157">
        <v>1.89E-2</v>
      </c>
      <c r="R193" s="157">
        <f t="shared" si="32"/>
        <v>2.9295</v>
      </c>
      <c r="S193" s="157">
        <v>0</v>
      </c>
      <c r="T193" s="158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142</v>
      </c>
      <c r="AT193" s="159" t="s">
        <v>138</v>
      </c>
      <c r="AU193" s="159" t="s">
        <v>85</v>
      </c>
      <c r="AY193" s="14" t="s">
        <v>135</v>
      </c>
      <c r="BE193" s="160">
        <f t="shared" si="34"/>
        <v>0</v>
      </c>
      <c r="BF193" s="160">
        <f t="shared" si="35"/>
        <v>0</v>
      </c>
      <c r="BG193" s="160">
        <f t="shared" si="36"/>
        <v>0</v>
      </c>
      <c r="BH193" s="160">
        <f t="shared" si="37"/>
        <v>0</v>
      </c>
      <c r="BI193" s="160">
        <f t="shared" si="38"/>
        <v>0</v>
      </c>
      <c r="BJ193" s="14" t="s">
        <v>85</v>
      </c>
      <c r="BK193" s="160">
        <f t="shared" si="39"/>
        <v>0</v>
      </c>
      <c r="BL193" s="14" t="s">
        <v>142</v>
      </c>
      <c r="BM193" s="159" t="s">
        <v>316</v>
      </c>
    </row>
    <row r="194" spans="1:65" s="2" customFormat="1" ht="24.2" customHeight="1">
      <c r="A194" s="29"/>
      <c r="B194" s="147"/>
      <c r="C194" s="148" t="s">
        <v>317</v>
      </c>
      <c r="D194" s="148" t="s">
        <v>138</v>
      </c>
      <c r="E194" s="149" t="s">
        <v>318</v>
      </c>
      <c r="F194" s="150" t="s">
        <v>319</v>
      </c>
      <c r="G194" s="151" t="s">
        <v>199</v>
      </c>
      <c r="H194" s="152">
        <v>450</v>
      </c>
      <c r="I194" s="153"/>
      <c r="J194" s="154">
        <f t="shared" si="30"/>
        <v>0</v>
      </c>
      <c r="K194" s="150" t="s">
        <v>148</v>
      </c>
      <c r="L194" s="30"/>
      <c r="M194" s="155" t="s">
        <v>1</v>
      </c>
      <c r="N194" s="156" t="s">
        <v>38</v>
      </c>
      <c r="O194" s="58"/>
      <c r="P194" s="157">
        <f t="shared" si="31"/>
        <v>0</v>
      </c>
      <c r="Q194" s="157">
        <v>1.89E-2</v>
      </c>
      <c r="R194" s="157">
        <f t="shared" si="32"/>
        <v>8.5050000000000008</v>
      </c>
      <c r="S194" s="157">
        <v>0</v>
      </c>
      <c r="T194" s="158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142</v>
      </c>
      <c r="AT194" s="159" t="s">
        <v>138</v>
      </c>
      <c r="AU194" s="159" t="s">
        <v>85</v>
      </c>
      <c r="AY194" s="14" t="s">
        <v>135</v>
      </c>
      <c r="BE194" s="160">
        <f t="shared" si="34"/>
        <v>0</v>
      </c>
      <c r="BF194" s="160">
        <f t="shared" si="35"/>
        <v>0</v>
      </c>
      <c r="BG194" s="160">
        <f t="shared" si="36"/>
        <v>0</v>
      </c>
      <c r="BH194" s="160">
        <f t="shared" si="37"/>
        <v>0</v>
      </c>
      <c r="BI194" s="160">
        <f t="shared" si="38"/>
        <v>0</v>
      </c>
      <c r="BJ194" s="14" t="s">
        <v>85</v>
      </c>
      <c r="BK194" s="160">
        <f t="shared" si="39"/>
        <v>0</v>
      </c>
      <c r="BL194" s="14" t="s">
        <v>142</v>
      </c>
      <c r="BM194" s="159" t="s">
        <v>320</v>
      </c>
    </row>
    <row r="195" spans="1:65" s="2" customFormat="1" ht="24.2" customHeight="1">
      <c r="A195" s="29"/>
      <c r="B195" s="147"/>
      <c r="C195" s="148" t="s">
        <v>321</v>
      </c>
      <c r="D195" s="148" t="s">
        <v>138</v>
      </c>
      <c r="E195" s="149" t="s">
        <v>322</v>
      </c>
      <c r="F195" s="150" t="s">
        <v>323</v>
      </c>
      <c r="G195" s="151" t="s">
        <v>199</v>
      </c>
      <c r="H195" s="152">
        <v>450</v>
      </c>
      <c r="I195" s="153"/>
      <c r="J195" s="154">
        <f t="shared" si="30"/>
        <v>0</v>
      </c>
      <c r="K195" s="150" t="s">
        <v>148</v>
      </c>
      <c r="L195" s="30"/>
      <c r="M195" s="155" t="s">
        <v>1</v>
      </c>
      <c r="N195" s="156" t="s">
        <v>38</v>
      </c>
      <c r="O195" s="58"/>
      <c r="P195" s="157">
        <f t="shared" si="31"/>
        <v>0</v>
      </c>
      <c r="Q195" s="157">
        <v>7.0000000000000001E-3</v>
      </c>
      <c r="R195" s="157">
        <f t="shared" si="32"/>
        <v>3.15</v>
      </c>
      <c r="S195" s="157">
        <v>0</v>
      </c>
      <c r="T195" s="158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142</v>
      </c>
      <c r="AT195" s="159" t="s">
        <v>138</v>
      </c>
      <c r="AU195" s="159" t="s">
        <v>85</v>
      </c>
      <c r="AY195" s="14" t="s">
        <v>135</v>
      </c>
      <c r="BE195" s="160">
        <f t="shared" si="34"/>
        <v>0</v>
      </c>
      <c r="BF195" s="160">
        <f t="shared" si="35"/>
        <v>0</v>
      </c>
      <c r="BG195" s="160">
        <f t="shared" si="36"/>
        <v>0</v>
      </c>
      <c r="BH195" s="160">
        <f t="shared" si="37"/>
        <v>0</v>
      </c>
      <c r="BI195" s="160">
        <f t="shared" si="38"/>
        <v>0</v>
      </c>
      <c r="BJ195" s="14" t="s">
        <v>85</v>
      </c>
      <c r="BK195" s="160">
        <f t="shared" si="39"/>
        <v>0</v>
      </c>
      <c r="BL195" s="14" t="s">
        <v>142</v>
      </c>
      <c r="BM195" s="159" t="s">
        <v>324</v>
      </c>
    </row>
    <row r="196" spans="1:65" s="2" customFormat="1" ht="24.2" customHeight="1">
      <c r="A196" s="29"/>
      <c r="B196" s="147"/>
      <c r="C196" s="148" t="s">
        <v>325</v>
      </c>
      <c r="D196" s="148" t="s">
        <v>138</v>
      </c>
      <c r="E196" s="149" t="s">
        <v>326</v>
      </c>
      <c r="F196" s="150" t="s">
        <v>327</v>
      </c>
      <c r="G196" s="151" t="s">
        <v>199</v>
      </c>
      <c r="H196" s="152">
        <v>285</v>
      </c>
      <c r="I196" s="153"/>
      <c r="J196" s="154">
        <f t="shared" si="30"/>
        <v>0</v>
      </c>
      <c r="K196" s="150" t="s">
        <v>148</v>
      </c>
      <c r="L196" s="30"/>
      <c r="M196" s="155" t="s">
        <v>1</v>
      </c>
      <c r="N196" s="156" t="s">
        <v>38</v>
      </c>
      <c r="O196" s="58"/>
      <c r="P196" s="157">
        <f t="shared" si="31"/>
        <v>0</v>
      </c>
      <c r="Q196" s="157">
        <v>1.307E-2</v>
      </c>
      <c r="R196" s="157">
        <f t="shared" si="32"/>
        <v>3.7249500000000002</v>
      </c>
      <c r="S196" s="157">
        <v>0</v>
      </c>
      <c r="T196" s="158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142</v>
      </c>
      <c r="AT196" s="159" t="s">
        <v>138</v>
      </c>
      <c r="AU196" s="159" t="s">
        <v>85</v>
      </c>
      <c r="AY196" s="14" t="s">
        <v>135</v>
      </c>
      <c r="BE196" s="160">
        <f t="shared" si="34"/>
        <v>0</v>
      </c>
      <c r="BF196" s="160">
        <f t="shared" si="35"/>
        <v>0</v>
      </c>
      <c r="BG196" s="160">
        <f t="shared" si="36"/>
        <v>0</v>
      </c>
      <c r="BH196" s="160">
        <f t="shared" si="37"/>
        <v>0</v>
      </c>
      <c r="BI196" s="160">
        <f t="shared" si="38"/>
        <v>0</v>
      </c>
      <c r="BJ196" s="14" t="s">
        <v>85</v>
      </c>
      <c r="BK196" s="160">
        <f t="shared" si="39"/>
        <v>0</v>
      </c>
      <c r="BL196" s="14" t="s">
        <v>142</v>
      </c>
      <c r="BM196" s="159" t="s">
        <v>328</v>
      </c>
    </row>
    <row r="197" spans="1:65" s="2" customFormat="1" ht="24.2" customHeight="1">
      <c r="A197" s="29"/>
      <c r="B197" s="147"/>
      <c r="C197" s="148" t="s">
        <v>329</v>
      </c>
      <c r="D197" s="148" t="s">
        <v>138</v>
      </c>
      <c r="E197" s="149" t="s">
        <v>330</v>
      </c>
      <c r="F197" s="150" t="s">
        <v>331</v>
      </c>
      <c r="G197" s="151" t="s">
        <v>147</v>
      </c>
      <c r="H197" s="152">
        <v>13.845000000000001</v>
      </c>
      <c r="I197" s="153"/>
      <c r="J197" s="154">
        <f t="shared" si="30"/>
        <v>0</v>
      </c>
      <c r="K197" s="150" t="s">
        <v>148</v>
      </c>
      <c r="L197" s="30"/>
      <c r="M197" s="155" t="s">
        <v>1</v>
      </c>
      <c r="N197" s="156" t="s">
        <v>38</v>
      </c>
      <c r="O197" s="58"/>
      <c r="P197" s="157">
        <f t="shared" si="31"/>
        <v>0</v>
      </c>
      <c r="Q197" s="157">
        <v>2.2404799999999998</v>
      </c>
      <c r="R197" s="157">
        <f t="shared" si="32"/>
        <v>31.019445599999997</v>
      </c>
      <c r="S197" s="157">
        <v>0</v>
      </c>
      <c r="T197" s="158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142</v>
      </c>
      <c r="AT197" s="159" t="s">
        <v>138</v>
      </c>
      <c r="AU197" s="159" t="s">
        <v>85</v>
      </c>
      <c r="AY197" s="14" t="s">
        <v>135</v>
      </c>
      <c r="BE197" s="160">
        <f t="shared" si="34"/>
        <v>0</v>
      </c>
      <c r="BF197" s="160">
        <f t="shared" si="35"/>
        <v>0</v>
      </c>
      <c r="BG197" s="160">
        <f t="shared" si="36"/>
        <v>0</v>
      </c>
      <c r="BH197" s="160">
        <f t="shared" si="37"/>
        <v>0</v>
      </c>
      <c r="BI197" s="160">
        <f t="shared" si="38"/>
        <v>0</v>
      </c>
      <c r="BJ197" s="14" t="s">
        <v>85</v>
      </c>
      <c r="BK197" s="160">
        <f t="shared" si="39"/>
        <v>0</v>
      </c>
      <c r="BL197" s="14" t="s">
        <v>142</v>
      </c>
      <c r="BM197" s="159" t="s">
        <v>332</v>
      </c>
    </row>
    <row r="198" spans="1:65" s="2" customFormat="1" ht="24.2" customHeight="1">
      <c r="A198" s="29"/>
      <c r="B198" s="147"/>
      <c r="C198" s="148" t="s">
        <v>333</v>
      </c>
      <c r="D198" s="148" t="s">
        <v>138</v>
      </c>
      <c r="E198" s="149" t="s">
        <v>334</v>
      </c>
      <c r="F198" s="150" t="s">
        <v>335</v>
      </c>
      <c r="G198" s="151" t="s">
        <v>147</v>
      </c>
      <c r="H198" s="152">
        <v>208</v>
      </c>
      <c r="I198" s="153"/>
      <c r="J198" s="154">
        <f t="shared" si="30"/>
        <v>0</v>
      </c>
      <c r="K198" s="150" t="s">
        <v>148</v>
      </c>
      <c r="L198" s="30"/>
      <c r="M198" s="155" t="s">
        <v>1</v>
      </c>
      <c r="N198" s="156" t="s">
        <v>38</v>
      </c>
      <c r="O198" s="58"/>
      <c r="P198" s="157">
        <f t="shared" si="31"/>
        <v>0</v>
      </c>
      <c r="Q198" s="157">
        <v>0.01</v>
      </c>
      <c r="R198" s="157">
        <f t="shared" si="32"/>
        <v>2.08</v>
      </c>
      <c r="S198" s="157">
        <v>0</v>
      </c>
      <c r="T198" s="158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142</v>
      </c>
      <c r="AT198" s="159" t="s">
        <v>138</v>
      </c>
      <c r="AU198" s="159" t="s">
        <v>85</v>
      </c>
      <c r="AY198" s="14" t="s">
        <v>135</v>
      </c>
      <c r="BE198" s="160">
        <f t="shared" si="34"/>
        <v>0</v>
      </c>
      <c r="BF198" s="160">
        <f t="shared" si="35"/>
        <v>0</v>
      </c>
      <c r="BG198" s="160">
        <f t="shared" si="36"/>
        <v>0</v>
      </c>
      <c r="BH198" s="160">
        <f t="shared" si="37"/>
        <v>0</v>
      </c>
      <c r="BI198" s="160">
        <f t="shared" si="38"/>
        <v>0</v>
      </c>
      <c r="BJ198" s="14" t="s">
        <v>85</v>
      </c>
      <c r="BK198" s="160">
        <f t="shared" si="39"/>
        <v>0</v>
      </c>
      <c r="BL198" s="14" t="s">
        <v>142</v>
      </c>
      <c r="BM198" s="159" t="s">
        <v>336</v>
      </c>
    </row>
    <row r="199" spans="1:65" s="2" customFormat="1" ht="33" customHeight="1">
      <c r="A199" s="29"/>
      <c r="B199" s="147"/>
      <c r="C199" s="148" t="s">
        <v>337</v>
      </c>
      <c r="D199" s="148" t="s">
        <v>138</v>
      </c>
      <c r="E199" s="149" t="s">
        <v>338</v>
      </c>
      <c r="F199" s="150" t="s">
        <v>339</v>
      </c>
      <c r="G199" s="151" t="s">
        <v>147</v>
      </c>
      <c r="H199" s="152">
        <v>208</v>
      </c>
      <c r="I199" s="153"/>
      <c r="J199" s="154">
        <f t="shared" si="30"/>
        <v>0</v>
      </c>
      <c r="K199" s="150" t="s">
        <v>148</v>
      </c>
      <c r="L199" s="30"/>
      <c r="M199" s="155" t="s">
        <v>1</v>
      </c>
      <c r="N199" s="156" t="s">
        <v>38</v>
      </c>
      <c r="O199" s="58"/>
      <c r="P199" s="157">
        <f t="shared" si="31"/>
        <v>0</v>
      </c>
      <c r="Q199" s="157">
        <v>0</v>
      </c>
      <c r="R199" s="157">
        <f t="shared" si="32"/>
        <v>0</v>
      </c>
      <c r="S199" s="157">
        <v>0</v>
      </c>
      <c r="T199" s="158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142</v>
      </c>
      <c r="AT199" s="159" t="s">
        <v>138</v>
      </c>
      <c r="AU199" s="159" t="s">
        <v>85</v>
      </c>
      <c r="AY199" s="14" t="s">
        <v>135</v>
      </c>
      <c r="BE199" s="160">
        <f t="shared" si="34"/>
        <v>0</v>
      </c>
      <c r="BF199" s="160">
        <f t="shared" si="35"/>
        <v>0</v>
      </c>
      <c r="BG199" s="160">
        <f t="shared" si="36"/>
        <v>0</v>
      </c>
      <c r="BH199" s="160">
        <f t="shared" si="37"/>
        <v>0</v>
      </c>
      <c r="BI199" s="160">
        <f t="shared" si="38"/>
        <v>0</v>
      </c>
      <c r="BJ199" s="14" t="s">
        <v>85</v>
      </c>
      <c r="BK199" s="160">
        <f t="shared" si="39"/>
        <v>0</v>
      </c>
      <c r="BL199" s="14" t="s">
        <v>142</v>
      </c>
      <c r="BM199" s="159" t="s">
        <v>340</v>
      </c>
    </row>
    <row r="200" spans="1:65" s="2" customFormat="1" ht="24.2" customHeight="1">
      <c r="A200" s="29"/>
      <c r="B200" s="147"/>
      <c r="C200" s="148" t="s">
        <v>341</v>
      </c>
      <c r="D200" s="148" t="s">
        <v>138</v>
      </c>
      <c r="E200" s="149" t="s">
        <v>342</v>
      </c>
      <c r="F200" s="150" t="s">
        <v>343</v>
      </c>
      <c r="G200" s="151" t="s">
        <v>199</v>
      </c>
      <c r="H200" s="152">
        <v>1409.2</v>
      </c>
      <c r="I200" s="153"/>
      <c r="J200" s="154">
        <f t="shared" si="30"/>
        <v>0</v>
      </c>
      <c r="K200" s="150" t="s">
        <v>148</v>
      </c>
      <c r="L200" s="30"/>
      <c r="M200" s="155" t="s">
        <v>1</v>
      </c>
      <c r="N200" s="156" t="s">
        <v>38</v>
      </c>
      <c r="O200" s="58"/>
      <c r="P200" s="157">
        <f t="shared" si="31"/>
        <v>0</v>
      </c>
      <c r="Q200" s="157">
        <v>0</v>
      </c>
      <c r="R200" s="157">
        <f t="shared" si="32"/>
        <v>0</v>
      </c>
      <c r="S200" s="157">
        <v>0</v>
      </c>
      <c r="T200" s="158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142</v>
      </c>
      <c r="AT200" s="159" t="s">
        <v>138</v>
      </c>
      <c r="AU200" s="159" t="s">
        <v>85</v>
      </c>
      <c r="AY200" s="14" t="s">
        <v>135</v>
      </c>
      <c r="BE200" s="160">
        <f t="shared" si="34"/>
        <v>0</v>
      </c>
      <c r="BF200" s="160">
        <f t="shared" si="35"/>
        <v>0</v>
      </c>
      <c r="BG200" s="160">
        <f t="shared" si="36"/>
        <v>0</v>
      </c>
      <c r="BH200" s="160">
        <f t="shared" si="37"/>
        <v>0</v>
      </c>
      <c r="BI200" s="160">
        <f t="shared" si="38"/>
        <v>0</v>
      </c>
      <c r="BJ200" s="14" t="s">
        <v>85</v>
      </c>
      <c r="BK200" s="160">
        <f t="shared" si="39"/>
        <v>0</v>
      </c>
      <c r="BL200" s="14" t="s">
        <v>142</v>
      </c>
      <c r="BM200" s="159" t="s">
        <v>344</v>
      </c>
    </row>
    <row r="201" spans="1:65" s="2" customFormat="1" ht="16.5" customHeight="1">
      <c r="A201" s="29"/>
      <c r="B201" s="147"/>
      <c r="C201" s="161" t="s">
        <v>345</v>
      </c>
      <c r="D201" s="161" t="s">
        <v>346</v>
      </c>
      <c r="E201" s="162" t="s">
        <v>347</v>
      </c>
      <c r="F201" s="163" t="s">
        <v>348</v>
      </c>
      <c r="G201" s="164" t="s">
        <v>199</v>
      </c>
      <c r="H201" s="165">
        <v>1620.58</v>
      </c>
      <c r="I201" s="166"/>
      <c r="J201" s="167">
        <f t="shared" si="30"/>
        <v>0</v>
      </c>
      <c r="K201" s="163" t="s">
        <v>148</v>
      </c>
      <c r="L201" s="168"/>
      <c r="M201" s="169" t="s">
        <v>1</v>
      </c>
      <c r="N201" s="170" t="s">
        <v>38</v>
      </c>
      <c r="O201" s="58"/>
      <c r="P201" s="157">
        <f t="shared" si="31"/>
        <v>0</v>
      </c>
      <c r="Q201" s="157">
        <v>1E-4</v>
      </c>
      <c r="R201" s="157">
        <f t="shared" si="32"/>
        <v>0.16205800000000001</v>
      </c>
      <c r="S201" s="157">
        <v>0</v>
      </c>
      <c r="T201" s="158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172</v>
      </c>
      <c r="AT201" s="159" t="s">
        <v>346</v>
      </c>
      <c r="AU201" s="159" t="s">
        <v>85</v>
      </c>
      <c r="AY201" s="14" t="s">
        <v>135</v>
      </c>
      <c r="BE201" s="160">
        <f t="shared" si="34"/>
        <v>0</v>
      </c>
      <c r="BF201" s="160">
        <f t="shared" si="35"/>
        <v>0</v>
      </c>
      <c r="BG201" s="160">
        <f t="shared" si="36"/>
        <v>0</v>
      </c>
      <c r="BH201" s="160">
        <f t="shared" si="37"/>
        <v>0</v>
      </c>
      <c r="BI201" s="160">
        <f t="shared" si="38"/>
        <v>0</v>
      </c>
      <c r="BJ201" s="14" t="s">
        <v>85</v>
      </c>
      <c r="BK201" s="160">
        <f t="shared" si="39"/>
        <v>0</v>
      </c>
      <c r="BL201" s="14" t="s">
        <v>142</v>
      </c>
      <c r="BM201" s="159" t="s">
        <v>349</v>
      </c>
    </row>
    <row r="202" spans="1:65" s="2" customFormat="1" ht="37.9" customHeight="1">
      <c r="A202" s="29"/>
      <c r="B202" s="147"/>
      <c r="C202" s="148" t="s">
        <v>350</v>
      </c>
      <c r="D202" s="148" t="s">
        <v>138</v>
      </c>
      <c r="E202" s="149" t="s">
        <v>351</v>
      </c>
      <c r="F202" s="150" t="s">
        <v>352</v>
      </c>
      <c r="G202" s="151" t="s">
        <v>353</v>
      </c>
      <c r="H202" s="152">
        <v>510</v>
      </c>
      <c r="I202" s="153"/>
      <c r="J202" s="154">
        <f t="shared" si="30"/>
        <v>0</v>
      </c>
      <c r="K202" s="150" t="s">
        <v>148</v>
      </c>
      <c r="L202" s="30"/>
      <c r="M202" s="155" t="s">
        <v>1</v>
      </c>
      <c r="N202" s="156" t="s">
        <v>38</v>
      </c>
      <c r="O202" s="58"/>
      <c r="P202" s="157">
        <f t="shared" si="31"/>
        <v>0</v>
      </c>
      <c r="Q202" s="157">
        <v>2.0000000000000002E-5</v>
      </c>
      <c r="R202" s="157">
        <f t="shared" si="32"/>
        <v>1.0200000000000001E-2</v>
      </c>
      <c r="S202" s="157">
        <v>0</v>
      </c>
      <c r="T202" s="158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142</v>
      </c>
      <c r="AT202" s="159" t="s">
        <v>138</v>
      </c>
      <c r="AU202" s="159" t="s">
        <v>85</v>
      </c>
      <c r="AY202" s="14" t="s">
        <v>135</v>
      </c>
      <c r="BE202" s="160">
        <f t="shared" si="34"/>
        <v>0</v>
      </c>
      <c r="BF202" s="160">
        <f t="shared" si="35"/>
        <v>0</v>
      </c>
      <c r="BG202" s="160">
        <f t="shared" si="36"/>
        <v>0</v>
      </c>
      <c r="BH202" s="160">
        <f t="shared" si="37"/>
        <v>0</v>
      </c>
      <c r="BI202" s="160">
        <f t="shared" si="38"/>
        <v>0</v>
      </c>
      <c r="BJ202" s="14" t="s">
        <v>85</v>
      </c>
      <c r="BK202" s="160">
        <f t="shared" si="39"/>
        <v>0</v>
      </c>
      <c r="BL202" s="14" t="s">
        <v>142</v>
      </c>
      <c r="BM202" s="159" t="s">
        <v>354</v>
      </c>
    </row>
    <row r="203" spans="1:65" s="12" customFormat="1" ht="22.9" customHeight="1">
      <c r="B203" s="134"/>
      <c r="D203" s="135" t="s">
        <v>71</v>
      </c>
      <c r="E203" s="145" t="s">
        <v>176</v>
      </c>
      <c r="F203" s="145" t="s">
        <v>355</v>
      </c>
      <c r="I203" s="137"/>
      <c r="J203" s="146">
        <f>BK203</f>
        <v>0</v>
      </c>
      <c r="L203" s="134"/>
      <c r="M203" s="139"/>
      <c r="N203" s="140"/>
      <c r="O203" s="140"/>
      <c r="P203" s="141">
        <f>SUM(P204:P205)</f>
        <v>0</v>
      </c>
      <c r="Q203" s="140"/>
      <c r="R203" s="141">
        <f>SUM(R204:R205)</f>
        <v>7.4777239999999994</v>
      </c>
      <c r="S203" s="140"/>
      <c r="T203" s="142">
        <f>SUM(T204:T205)</f>
        <v>0</v>
      </c>
      <c r="AR203" s="135" t="s">
        <v>79</v>
      </c>
      <c r="AT203" s="143" t="s">
        <v>71</v>
      </c>
      <c r="AU203" s="143" t="s">
        <v>79</v>
      </c>
      <c r="AY203" s="135" t="s">
        <v>135</v>
      </c>
      <c r="BK203" s="144">
        <f>SUM(BK204:BK205)</f>
        <v>0</v>
      </c>
    </row>
    <row r="204" spans="1:65" s="2" customFormat="1" ht="24.2" customHeight="1">
      <c r="A204" s="29"/>
      <c r="B204" s="147"/>
      <c r="C204" s="148" t="s">
        <v>356</v>
      </c>
      <c r="D204" s="148" t="s">
        <v>138</v>
      </c>
      <c r="E204" s="149" t="s">
        <v>357</v>
      </c>
      <c r="F204" s="150" t="s">
        <v>358</v>
      </c>
      <c r="G204" s="151" t="s">
        <v>199</v>
      </c>
      <c r="H204" s="152">
        <v>1200</v>
      </c>
      <c r="I204" s="153"/>
      <c r="J204" s="154">
        <f>ROUND(I204*H204,2)</f>
        <v>0</v>
      </c>
      <c r="K204" s="150" t="s">
        <v>148</v>
      </c>
      <c r="L204" s="30"/>
      <c r="M204" s="155" t="s">
        <v>1</v>
      </c>
      <c r="N204" s="156" t="s">
        <v>38</v>
      </c>
      <c r="O204" s="58"/>
      <c r="P204" s="157">
        <f>O204*H204</f>
        <v>0</v>
      </c>
      <c r="Q204" s="157">
        <v>6.1799999999999997E-3</v>
      </c>
      <c r="R204" s="157">
        <f>Q204*H204</f>
        <v>7.4159999999999995</v>
      </c>
      <c r="S204" s="157">
        <v>0</v>
      </c>
      <c r="T204" s="158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142</v>
      </c>
      <c r="AT204" s="159" t="s">
        <v>138</v>
      </c>
      <c r="AU204" s="159" t="s">
        <v>85</v>
      </c>
      <c r="AY204" s="14" t="s">
        <v>135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4" t="s">
        <v>85</v>
      </c>
      <c r="BK204" s="160">
        <f>ROUND(I204*H204,2)</f>
        <v>0</v>
      </c>
      <c r="BL204" s="14" t="s">
        <v>142</v>
      </c>
      <c r="BM204" s="159" t="s">
        <v>359</v>
      </c>
    </row>
    <row r="205" spans="1:65" s="2" customFormat="1" ht="24.2" customHeight="1">
      <c r="A205" s="29"/>
      <c r="B205" s="147"/>
      <c r="C205" s="148" t="s">
        <v>360</v>
      </c>
      <c r="D205" s="148" t="s">
        <v>138</v>
      </c>
      <c r="E205" s="149" t="s">
        <v>361</v>
      </c>
      <c r="F205" s="150" t="s">
        <v>362</v>
      </c>
      <c r="G205" s="151" t="s">
        <v>199</v>
      </c>
      <c r="H205" s="152">
        <v>1543.1</v>
      </c>
      <c r="I205" s="153"/>
      <c r="J205" s="154">
        <f>ROUND(I205*H205,2)</f>
        <v>0</v>
      </c>
      <c r="K205" s="150" t="s">
        <v>148</v>
      </c>
      <c r="L205" s="30"/>
      <c r="M205" s="155" t="s">
        <v>1</v>
      </c>
      <c r="N205" s="156" t="s">
        <v>38</v>
      </c>
      <c r="O205" s="58"/>
      <c r="P205" s="157">
        <f>O205*H205</f>
        <v>0</v>
      </c>
      <c r="Q205" s="157">
        <v>4.0000000000000003E-5</v>
      </c>
      <c r="R205" s="157">
        <f>Q205*H205</f>
        <v>6.1724000000000001E-2</v>
      </c>
      <c r="S205" s="157">
        <v>0</v>
      </c>
      <c r="T205" s="158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142</v>
      </c>
      <c r="AT205" s="159" t="s">
        <v>138</v>
      </c>
      <c r="AU205" s="159" t="s">
        <v>85</v>
      </c>
      <c r="AY205" s="14" t="s">
        <v>135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4" t="s">
        <v>85</v>
      </c>
      <c r="BK205" s="160">
        <f>ROUND(I205*H205,2)</f>
        <v>0</v>
      </c>
      <c r="BL205" s="14" t="s">
        <v>142</v>
      </c>
      <c r="BM205" s="159" t="s">
        <v>363</v>
      </c>
    </row>
    <row r="206" spans="1:65" s="12" customFormat="1" ht="22.9" customHeight="1">
      <c r="B206" s="134"/>
      <c r="D206" s="135" t="s">
        <v>71</v>
      </c>
      <c r="E206" s="145" t="s">
        <v>364</v>
      </c>
      <c r="F206" s="145" t="s">
        <v>365</v>
      </c>
      <c r="I206" s="137"/>
      <c r="J206" s="146">
        <f>BK206</f>
        <v>0</v>
      </c>
      <c r="L206" s="134"/>
      <c r="M206" s="139"/>
      <c r="N206" s="140"/>
      <c r="O206" s="140"/>
      <c r="P206" s="141">
        <f>P207</f>
        <v>0</v>
      </c>
      <c r="Q206" s="140"/>
      <c r="R206" s="141">
        <f>R207</f>
        <v>0</v>
      </c>
      <c r="S206" s="140"/>
      <c r="T206" s="142">
        <f>T207</f>
        <v>0</v>
      </c>
      <c r="AR206" s="135" t="s">
        <v>79</v>
      </c>
      <c r="AT206" s="143" t="s">
        <v>71</v>
      </c>
      <c r="AU206" s="143" t="s">
        <v>79</v>
      </c>
      <c r="AY206" s="135" t="s">
        <v>135</v>
      </c>
      <c r="BK206" s="144">
        <f>BK207</f>
        <v>0</v>
      </c>
    </row>
    <row r="207" spans="1:65" s="2" customFormat="1" ht="24.2" customHeight="1">
      <c r="A207" s="29"/>
      <c r="B207" s="147"/>
      <c r="C207" s="148" t="s">
        <v>366</v>
      </c>
      <c r="D207" s="148" t="s">
        <v>138</v>
      </c>
      <c r="E207" s="149" t="s">
        <v>367</v>
      </c>
      <c r="F207" s="150" t="s">
        <v>368</v>
      </c>
      <c r="G207" s="151" t="s">
        <v>221</v>
      </c>
      <c r="H207" s="152">
        <v>3728.085</v>
      </c>
      <c r="I207" s="153"/>
      <c r="J207" s="154">
        <f>ROUND(I207*H207,2)</f>
        <v>0</v>
      </c>
      <c r="K207" s="150" t="s">
        <v>148</v>
      </c>
      <c r="L207" s="30"/>
      <c r="M207" s="155" t="s">
        <v>1</v>
      </c>
      <c r="N207" s="156" t="s">
        <v>38</v>
      </c>
      <c r="O207" s="58"/>
      <c r="P207" s="157">
        <f>O207*H207</f>
        <v>0</v>
      </c>
      <c r="Q207" s="157">
        <v>0</v>
      </c>
      <c r="R207" s="157">
        <f>Q207*H207</f>
        <v>0</v>
      </c>
      <c r="S207" s="157">
        <v>0</v>
      </c>
      <c r="T207" s="158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142</v>
      </c>
      <c r="AT207" s="159" t="s">
        <v>138</v>
      </c>
      <c r="AU207" s="159" t="s">
        <v>85</v>
      </c>
      <c r="AY207" s="14" t="s">
        <v>135</v>
      </c>
      <c r="BE207" s="160">
        <f>IF(N207="základná",J207,0)</f>
        <v>0</v>
      </c>
      <c r="BF207" s="160">
        <f>IF(N207="znížená",J207,0)</f>
        <v>0</v>
      </c>
      <c r="BG207" s="160">
        <f>IF(N207="zákl. prenesená",J207,0)</f>
        <v>0</v>
      </c>
      <c r="BH207" s="160">
        <f>IF(N207="zníž. prenesená",J207,0)</f>
        <v>0</v>
      </c>
      <c r="BI207" s="160">
        <f>IF(N207="nulová",J207,0)</f>
        <v>0</v>
      </c>
      <c r="BJ207" s="14" t="s">
        <v>85</v>
      </c>
      <c r="BK207" s="160">
        <f>ROUND(I207*H207,2)</f>
        <v>0</v>
      </c>
      <c r="BL207" s="14" t="s">
        <v>142</v>
      </c>
      <c r="BM207" s="159" t="s">
        <v>369</v>
      </c>
    </row>
    <row r="208" spans="1:65" s="12" customFormat="1" ht="25.9" customHeight="1">
      <c r="B208" s="134"/>
      <c r="D208" s="135" t="s">
        <v>71</v>
      </c>
      <c r="E208" s="136" t="s">
        <v>370</v>
      </c>
      <c r="F208" s="136" t="s">
        <v>371</v>
      </c>
      <c r="I208" s="137"/>
      <c r="J208" s="138">
        <f>BK208</f>
        <v>0</v>
      </c>
      <c r="L208" s="134"/>
      <c r="M208" s="139"/>
      <c r="N208" s="140"/>
      <c r="O208" s="140"/>
      <c r="P208" s="141">
        <f>P209+P216+P219+P222+P226+P234+P236+P238+P241+P244+P248</f>
        <v>0</v>
      </c>
      <c r="Q208" s="140"/>
      <c r="R208" s="141">
        <f>R209+R216+R219+R222+R226+R234+R236+R238+R241+R244+R248</f>
        <v>30.791645340000002</v>
      </c>
      <c r="S208" s="140"/>
      <c r="T208" s="142">
        <f>T209+T216+T219+T222+T226+T234+T236+T238+T241+T244+T248</f>
        <v>0</v>
      </c>
      <c r="AR208" s="135" t="s">
        <v>85</v>
      </c>
      <c r="AT208" s="143" t="s">
        <v>71</v>
      </c>
      <c r="AU208" s="143" t="s">
        <v>72</v>
      </c>
      <c r="AY208" s="135" t="s">
        <v>135</v>
      </c>
      <c r="BK208" s="144">
        <f>BK209+BK216+BK219+BK222+BK226+BK234+BK236+BK238+BK241+BK244+BK248</f>
        <v>0</v>
      </c>
    </row>
    <row r="209" spans="1:65" s="12" customFormat="1" ht="22.9" customHeight="1">
      <c r="B209" s="134"/>
      <c r="D209" s="135" t="s">
        <v>71</v>
      </c>
      <c r="E209" s="145" t="s">
        <v>372</v>
      </c>
      <c r="F209" s="145" t="s">
        <v>373</v>
      </c>
      <c r="I209" s="137"/>
      <c r="J209" s="146">
        <f>BK209</f>
        <v>0</v>
      </c>
      <c r="L209" s="134"/>
      <c r="M209" s="139"/>
      <c r="N209" s="140"/>
      <c r="O209" s="140"/>
      <c r="P209" s="141">
        <f>SUM(P210:P215)</f>
        <v>0</v>
      </c>
      <c r="Q209" s="140"/>
      <c r="R209" s="141">
        <f>SUM(R210:R215)</f>
        <v>3.4875000000000003</v>
      </c>
      <c r="S209" s="140"/>
      <c r="T209" s="142">
        <f>SUM(T210:T215)</f>
        <v>0</v>
      </c>
      <c r="AR209" s="135" t="s">
        <v>85</v>
      </c>
      <c r="AT209" s="143" t="s">
        <v>71</v>
      </c>
      <c r="AU209" s="143" t="s">
        <v>79</v>
      </c>
      <c r="AY209" s="135" t="s">
        <v>135</v>
      </c>
      <c r="BK209" s="144">
        <f>SUM(BK210:BK215)</f>
        <v>0</v>
      </c>
    </row>
    <row r="210" spans="1:65" s="2" customFormat="1" ht="37.9" customHeight="1">
      <c r="A210" s="29"/>
      <c r="B210" s="147"/>
      <c r="C210" s="148" t="s">
        <v>374</v>
      </c>
      <c r="D210" s="148" t="s">
        <v>138</v>
      </c>
      <c r="E210" s="149" t="s">
        <v>375</v>
      </c>
      <c r="F210" s="150" t="s">
        <v>376</v>
      </c>
      <c r="G210" s="151" t="s">
        <v>199</v>
      </c>
      <c r="H210" s="152">
        <v>1250</v>
      </c>
      <c r="I210" s="153"/>
      <c r="J210" s="154">
        <f t="shared" ref="J210:J215" si="40">ROUND(I210*H210,2)</f>
        <v>0</v>
      </c>
      <c r="K210" s="150" t="s">
        <v>148</v>
      </c>
      <c r="L210" s="30"/>
      <c r="M210" s="155" t="s">
        <v>1</v>
      </c>
      <c r="N210" s="156" t="s">
        <v>38</v>
      </c>
      <c r="O210" s="58"/>
      <c r="P210" s="157">
        <f t="shared" ref="P210:P215" si="41">O210*H210</f>
        <v>0</v>
      </c>
      <c r="Q210" s="157">
        <v>3.0000000000000001E-5</v>
      </c>
      <c r="R210" s="157">
        <f t="shared" ref="R210:R215" si="42">Q210*H210</f>
        <v>3.7499999999999999E-2</v>
      </c>
      <c r="S210" s="157">
        <v>0</v>
      </c>
      <c r="T210" s="158">
        <f t="shared" ref="T210:T215" si="43"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137</v>
      </c>
      <c r="AT210" s="159" t="s">
        <v>138</v>
      </c>
      <c r="AU210" s="159" t="s">
        <v>85</v>
      </c>
      <c r="AY210" s="14" t="s">
        <v>135</v>
      </c>
      <c r="BE210" s="160">
        <f t="shared" ref="BE210:BE215" si="44">IF(N210="základná",J210,0)</f>
        <v>0</v>
      </c>
      <c r="BF210" s="160">
        <f t="shared" ref="BF210:BF215" si="45">IF(N210="znížená",J210,0)</f>
        <v>0</v>
      </c>
      <c r="BG210" s="160">
        <f t="shared" ref="BG210:BG215" si="46">IF(N210="zákl. prenesená",J210,0)</f>
        <v>0</v>
      </c>
      <c r="BH210" s="160">
        <f t="shared" ref="BH210:BH215" si="47">IF(N210="zníž. prenesená",J210,0)</f>
        <v>0</v>
      </c>
      <c r="BI210" s="160">
        <f t="shared" ref="BI210:BI215" si="48">IF(N210="nulová",J210,0)</f>
        <v>0</v>
      </c>
      <c r="BJ210" s="14" t="s">
        <v>85</v>
      </c>
      <c r="BK210" s="160">
        <f t="shared" ref="BK210:BK215" si="49">ROUND(I210*H210,2)</f>
        <v>0</v>
      </c>
      <c r="BL210" s="14" t="s">
        <v>137</v>
      </c>
      <c r="BM210" s="159" t="s">
        <v>377</v>
      </c>
    </row>
    <row r="211" spans="1:65" s="2" customFormat="1" ht="37.9" customHeight="1">
      <c r="A211" s="29"/>
      <c r="B211" s="147"/>
      <c r="C211" s="161" t="s">
        <v>378</v>
      </c>
      <c r="D211" s="161" t="s">
        <v>346</v>
      </c>
      <c r="E211" s="162" t="s">
        <v>379</v>
      </c>
      <c r="F211" s="163" t="s">
        <v>380</v>
      </c>
      <c r="G211" s="164" t="s">
        <v>199</v>
      </c>
      <c r="H211" s="165">
        <v>1437.5</v>
      </c>
      <c r="I211" s="166"/>
      <c r="J211" s="167">
        <f t="shared" si="40"/>
        <v>0</v>
      </c>
      <c r="K211" s="163" t="s">
        <v>148</v>
      </c>
      <c r="L211" s="168"/>
      <c r="M211" s="169" t="s">
        <v>1</v>
      </c>
      <c r="N211" s="170" t="s">
        <v>38</v>
      </c>
      <c r="O211" s="58"/>
      <c r="P211" s="157">
        <f t="shared" si="41"/>
        <v>0</v>
      </c>
      <c r="Q211" s="157">
        <v>2E-3</v>
      </c>
      <c r="R211" s="157">
        <f t="shared" si="42"/>
        <v>2.875</v>
      </c>
      <c r="S211" s="157">
        <v>0</v>
      </c>
      <c r="T211" s="158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292</v>
      </c>
      <c r="AT211" s="159" t="s">
        <v>346</v>
      </c>
      <c r="AU211" s="159" t="s">
        <v>85</v>
      </c>
      <c r="AY211" s="14" t="s">
        <v>135</v>
      </c>
      <c r="BE211" s="160">
        <f t="shared" si="44"/>
        <v>0</v>
      </c>
      <c r="BF211" s="160">
        <f t="shared" si="45"/>
        <v>0</v>
      </c>
      <c r="BG211" s="160">
        <f t="shared" si="46"/>
        <v>0</v>
      </c>
      <c r="BH211" s="160">
        <f t="shared" si="47"/>
        <v>0</v>
      </c>
      <c r="BI211" s="160">
        <f t="shared" si="48"/>
        <v>0</v>
      </c>
      <c r="BJ211" s="14" t="s">
        <v>85</v>
      </c>
      <c r="BK211" s="160">
        <f t="shared" si="49"/>
        <v>0</v>
      </c>
      <c r="BL211" s="14" t="s">
        <v>137</v>
      </c>
      <c r="BM211" s="159" t="s">
        <v>381</v>
      </c>
    </row>
    <row r="212" spans="1:65" s="2" customFormat="1" ht="37.9" customHeight="1">
      <c r="A212" s="29"/>
      <c r="B212" s="147"/>
      <c r="C212" s="148" t="s">
        <v>382</v>
      </c>
      <c r="D212" s="148" t="s">
        <v>138</v>
      </c>
      <c r="E212" s="149" t="s">
        <v>383</v>
      </c>
      <c r="F212" s="150" t="s">
        <v>384</v>
      </c>
      <c r="G212" s="151" t="s">
        <v>199</v>
      </c>
      <c r="H212" s="152">
        <v>1250</v>
      </c>
      <c r="I212" s="153"/>
      <c r="J212" s="154">
        <f t="shared" si="40"/>
        <v>0</v>
      </c>
      <c r="K212" s="150" t="s">
        <v>148</v>
      </c>
      <c r="L212" s="30"/>
      <c r="M212" s="155" t="s">
        <v>1</v>
      </c>
      <c r="N212" s="156" t="s">
        <v>38</v>
      </c>
      <c r="O212" s="58"/>
      <c r="P212" s="157">
        <f t="shared" si="41"/>
        <v>0</v>
      </c>
      <c r="Q212" s="157">
        <v>0</v>
      </c>
      <c r="R212" s="157">
        <f t="shared" si="42"/>
        <v>0</v>
      </c>
      <c r="S212" s="157">
        <v>0</v>
      </c>
      <c r="T212" s="158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137</v>
      </c>
      <c r="AT212" s="159" t="s">
        <v>138</v>
      </c>
      <c r="AU212" s="159" t="s">
        <v>85</v>
      </c>
      <c r="AY212" s="14" t="s">
        <v>135</v>
      </c>
      <c r="BE212" s="160">
        <f t="shared" si="44"/>
        <v>0</v>
      </c>
      <c r="BF212" s="160">
        <f t="shared" si="45"/>
        <v>0</v>
      </c>
      <c r="BG212" s="160">
        <f t="shared" si="46"/>
        <v>0</v>
      </c>
      <c r="BH212" s="160">
        <f t="shared" si="47"/>
        <v>0</v>
      </c>
      <c r="BI212" s="160">
        <f t="shared" si="48"/>
        <v>0</v>
      </c>
      <c r="BJ212" s="14" t="s">
        <v>85</v>
      </c>
      <c r="BK212" s="160">
        <f t="shared" si="49"/>
        <v>0</v>
      </c>
      <c r="BL212" s="14" t="s">
        <v>137</v>
      </c>
      <c r="BM212" s="159" t="s">
        <v>385</v>
      </c>
    </row>
    <row r="213" spans="1:65" s="2" customFormat="1" ht="16.5" customHeight="1">
      <c r="A213" s="29"/>
      <c r="B213" s="147"/>
      <c r="C213" s="161" t="s">
        <v>386</v>
      </c>
      <c r="D213" s="161" t="s">
        <v>346</v>
      </c>
      <c r="E213" s="162" t="s">
        <v>387</v>
      </c>
      <c r="F213" s="163" t="s">
        <v>388</v>
      </c>
      <c r="G213" s="164" t="s">
        <v>199</v>
      </c>
      <c r="H213" s="165">
        <v>1437.5</v>
      </c>
      <c r="I213" s="166"/>
      <c r="J213" s="167">
        <f t="shared" si="40"/>
        <v>0</v>
      </c>
      <c r="K213" s="163" t="s">
        <v>148</v>
      </c>
      <c r="L213" s="168"/>
      <c r="M213" s="169" t="s">
        <v>1</v>
      </c>
      <c r="N213" s="170" t="s">
        <v>38</v>
      </c>
      <c r="O213" s="58"/>
      <c r="P213" s="157">
        <f t="shared" si="41"/>
        <v>0</v>
      </c>
      <c r="Q213" s="157">
        <v>2.0000000000000001E-4</v>
      </c>
      <c r="R213" s="157">
        <f t="shared" si="42"/>
        <v>0.28750000000000003</v>
      </c>
      <c r="S213" s="157">
        <v>0</v>
      </c>
      <c r="T213" s="158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292</v>
      </c>
      <c r="AT213" s="159" t="s">
        <v>346</v>
      </c>
      <c r="AU213" s="159" t="s">
        <v>85</v>
      </c>
      <c r="AY213" s="14" t="s">
        <v>135</v>
      </c>
      <c r="BE213" s="160">
        <f t="shared" si="44"/>
        <v>0</v>
      </c>
      <c r="BF213" s="160">
        <f t="shared" si="45"/>
        <v>0</v>
      </c>
      <c r="BG213" s="160">
        <f t="shared" si="46"/>
        <v>0</v>
      </c>
      <c r="BH213" s="160">
        <f t="shared" si="47"/>
        <v>0</v>
      </c>
      <c r="BI213" s="160">
        <f t="shared" si="48"/>
        <v>0</v>
      </c>
      <c r="BJ213" s="14" t="s">
        <v>85</v>
      </c>
      <c r="BK213" s="160">
        <f t="shared" si="49"/>
        <v>0</v>
      </c>
      <c r="BL213" s="14" t="s">
        <v>137</v>
      </c>
      <c r="BM213" s="159" t="s">
        <v>389</v>
      </c>
    </row>
    <row r="214" spans="1:65" s="2" customFormat="1" ht="37.9" customHeight="1">
      <c r="A214" s="29"/>
      <c r="B214" s="147"/>
      <c r="C214" s="148" t="s">
        <v>390</v>
      </c>
      <c r="D214" s="148" t="s">
        <v>138</v>
      </c>
      <c r="E214" s="149" t="s">
        <v>391</v>
      </c>
      <c r="F214" s="150" t="s">
        <v>392</v>
      </c>
      <c r="G214" s="151" t="s">
        <v>199</v>
      </c>
      <c r="H214" s="152">
        <v>1250</v>
      </c>
      <c r="I214" s="153"/>
      <c r="J214" s="154">
        <f t="shared" si="40"/>
        <v>0</v>
      </c>
      <c r="K214" s="150" t="s">
        <v>148</v>
      </c>
      <c r="L214" s="30"/>
      <c r="M214" s="155" t="s">
        <v>1</v>
      </c>
      <c r="N214" s="156" t="s">
        <v>38</v>
      </c>
      <c r="O214" s="58"/>
      <c r="P214" s="157">
        <f t="shared" si="41"/>
        <v>0</v>
      </c>
      <c r="Q214" s="157">
        <v>0</v>
      </c>
      <c r="R214" s="157">
        <f t="shared" si="42"/>
        <v>0</v>
      </c>
      <c r="S214" s="157">
        <v>0</v>
      </c>
      <c r="T214" s="158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137</v>
      </c>
      <c r="AT214" s="159" t="s">
        <v>138</v>
      </c>
      <c r="AU214" s="159" t="s">
        <v>85</v>
      </c>
      <c r="AY214" s="14" t="s">
        <v>135</v>
      </c>
      <c r="BE214" s="160">
        <f t="shared" si="44"/>
        <v>0</v>
      </c>
      <c r="BF214" s="160">
        <f t="shared" si="45"/>
        <v>0</v>
      </c>
      <c r="BG214" s="160">
        <f t="shared" si="46"/>
        <v>0</v>
      </c>
      <c r="BH214" s="160">
        <f t="shared" si="47"/>
        <v>0</v>
      </c>
      <c r="BI214" s="160">
        <f t="shared" si="48"/>
        <v>0</v>
      </c>
      <c r="BJ214" s="14" t="s">
        <v>85</v>
      </c>
      <c r="BK214" s="160">
        <f t="shared" si="49"/>
        <v>0</v>
      </c>
      <c r="BL214" s="14" t="s">
        <v>137</v>
      </c>
      <c r="BM214" s="159" t="s">
        <v>393</v>
      </c>
    </row>
    <row r="215" spans="1:65" s="2" customFormat="1" ht="16.5" customHeight="1">
      <c r="A215" s="29"/>
      <c r="B215" s="147"/>
      <c r="C215" s="161" t="s">
        <v>394</v>
      </c>
      <c r="D215" s="161" t="s">
        <v>346</v>
      </c>
      <c r="E215" s="162" t="s">
        <v>387</v>
      </c>
      <c r="F215" s="163" t="s">
        <v>388</v>
      </c>
      <c r="G215" s="164" t="s">
        <v>199</v>
      </c>
      <c r="H215" s="165">
        <v>1437.5</v>
      </c>
      <c r="I215" s="166"/>
      <c r="J215" s="167">
        <f t="shared" si="40"/>
        <v>0</v>
      </c>
      <c r="K215" s="163" t="s">
        <v>148</v>
      </c>
      <c r="L215" s="168"/>
      <c r="M215" s="169" t="s">
        <v>1</v>
      </c>
      <c r="N215" s="170" t="s">
        <v>38</v>
      </c>
      <c r="O215" s="58"/>
      <c r="P215" s="157">
        <f t="shared" si="41"/>
        <v>0</v>
      </c>
      <c r="Q215" s="157">
        <v>2.0000000000000001E-4</v>
      </c>
      <c r="R215" s="157">
        <f t="shared" si="42"/>
        <v>0.28750000000000003</v>
      </c>
      <c r="S215" s="157">
        <v>0</v>
      </c>
      <c r="T215" s="158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292</v>
      </c>
      <c r="AT215" s="159" t="s">
        <v>346</v>
      </c>
      <c r="AU215" s="159" t="s">
        <v>85</v>
      </c>
      <c r="AY215" s="14" t="s">
        <v>135</v>
      </c>
      <c r="BE215" s="160">
        <f t="shared" si="44"/>
        <v>0</v>
      </c>
      <c r="BF215" s="160">
        <f t="shared" si="45"/>
        <v>0</v>
      </c>
      <c r="BG215" s="160">
        <f t="shared" si="46"/>
        <v>0</v>
      </c>
      <c r="BH215" s="160">
        <f t="shared" si="47"/>
        <v>0</v>
      </c>
      <c r="BI215" s="160">
        <f t="shared" si="48"/>
        <v>0</v>
      </c>
      <c r="BJ215" s="14" t="s">
        <v>85</v>
      </c>
      <c r="BK215" s="160">
        <f t="shared" si="49"/>
        <v>0</v>
      </c>
      <c r="BL215" s="14" t="s">
        <v>137</v>
      </c>
      <c r="BM215" s="159" t="s">
        <v>395</v>
      </c>
    </row>
    <row r="216" spans="1:65" s="12" customFormat="1" ht="22.9" customHeight="1">
      <c r="B216" s="134"/>
      <c r="D216" s="135" t="s">
        <v>71</v>
      </c>
      <c r="E216" s="145" t="s">
        <v>396</v>
      </c>
      <c r="F216" s="145" t="s">
        <v>397</v>
      </c>
      <c r="I216" s="137"/>
      <c r="J216" s="146">
        <f>BK216</f>
        <v>0</v>
      </c>
      <c r="L216" s="134"/>
      <c r="M216" s="139"/>
      <c r="N216" s="140"/>
      <c r="O216" s="140"/>
      <c r="P216" s="141">
        <f>SUM(P217:P218)</f>
        <v>0</v>
      </c>
      <c r="Q216" s="140"/>
      <c r="R216" s="141">
        <f>SUM(R217:R218)</f>
        <v>0.16021300000000002</v>
      </c>
      <c r="S216" s="140"/>
      <c r="T216" s="142">
        <f>SUM(T217:T218)</f>
        <v>0</v>
      </c>
      <c r="AR216" s="135" t="s">
        <v>85</v>
      </c>
      <c r="AT216" s="143" t="s">
        <v>71</v>
      </c>
      <c r="AU216" s="143" t="s">
        <v>79</v>
      </c>
      <c r="AY216" s="135" t="s">
        <v>135</v>
      </c>
      <c r="BK216" s="144">
        <f>SUM(BK217:BK218)</f>
        <v>0</v>
      </c>
    </row>
    <row r="217" spans="1:65" s="2" customFormat="1" ht="24.2" customHeight="1">
      <c r="A217" s="29"/>
      <c r="B217" s="147"/>
      <c r="C217" s="148" t="s">
        <v>398</v>
      </c>
      <c r="D217" s="148" t="s">
        <v>138</v>
      </c>
      <c r="E217" s="149" t="s">
        <v>399</v>
      </c>
      <c r="F217" s="150" t="s">
        <v>400</v>
      </c>
      <c r="G217" s="151" t="s">
        <v>199</v>
      </c>
      <c r="H217" s="152">
        <v>165.601</v>
      </c>
      <c r="I217" s="153"/>
      <c r="J217" s="154">
        <f>ROUND(I217*H217,2)</f>
        <v>0</v>
      </c>
      <c r="K217" s="150" t="s">
        <v>148</v>
      </c>
      <c r="L217" s="30"/>
      <c r="M217" s="155" t="s">
        <v>1</v>
      </c>
      <c r="N217" s="156" t="s">
        <v>38</v>
      </c>
      <c r="O217" s="58"/>
      <c r="P217" s="157">
        <f>O217*H217</f>
        <v>0</v>
      </c>
      <c r="Q217" s="157">
        <v>0</v>
      </c>
      <c r="R217" s="157">
        <f>Q217*H217</f>
        <v>0</v>
      </c>
      <c r="S217" s="157">
        <v>0</v>
      </c>
      <c r="T217" s="158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137</v>
      </c>
      <c r="AT217" s="159" t="s">
        <v>138</v>
      </c>
      <c r="AU217" s="159" t="s">
        <v>85</v>
      </c>
      <c r="AY217" s="14" t="s">
        <v>135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4" t="s">
        <v>85</v>
      </c>
      <c r="BK217" s="160">
        <f>ROUND(I217*H217,2)</f>
        <v>0</v>
      </c>
      <c r="BL217" s="14" t="s">
        <v>137</v>
      </c>
      <c r="BM217" s="159" t="s">
        <v>401</v>
      </c>
    </row>
    <row r="218" spans="1:65" s="2" customFormat="1" ht="24.2" customHeight="1">
      <c r="A218" s="29"/>
      <c r="B218" s="147"/>
      <c r="C218" s="161" t="s">
        <v>402</v>
      </c>
      <c r="D218" s="161" t="s">
        <v>346</v>
      </c>
      <c r="E218" s="162" t="s">
        <v>403</v>
      </c>
      <c r="F218" s="163" t="s">
        <v>404</v>
      </c>
      <c r="G218" s="164" t="s">
        <v>199</v>
      </c>
      <c r="H218" s="165">
        <v>801.06500000000005</v>
      </c>
      <c r="I218" s="166"/>
      <c r="J218" s="167">
        <f>ROUND(I218*H218,2)</f>
        <v>0</v>
      </c>
      <c r="K218" s="163" t="s">
        <v>148</v>
      </c>
      <c r="L218" s="168"/>
      <c r="M218" s="169" t="s">
        <v>1</v>
      </c>
      <c r="N218" s="170" t="s">
        <v>38</v>
      </c>
      <c r="O218" s="58"/>
      <c r="P218" s="157">
        <f>O218*H218</f>
        <v>0</v>
      </c>
      <c r="Q218" s="157">
        <v>2.0000000000000001E-4</v>
      </c>
      <c r="R218" s="157">
        <f>Q218*H218</f>
        <v>0.16021300000000002</v>
      </c>
      <c r="S218" s="157">
        <v>0</v>
      </c>
      <c r="T218" s="158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292</v>
      </c>
      <c r="AT218" s="159" t="s">
        <v>346</v>
      </c>
      <c r="AU218" s="159" t="s">
        <v>85</v>
      </c>
      <c r="AY218" s="14" t="s">
        <v>135</v>
      </c>
      <c r="BE218" s="160">
        <f>IF(N218="základná",J218,0)</f>
        <v>0</v>
      </c>
      <c r="BF218" s="160">
        <f>IF(N218="znížená",J218,0)</f>
        <v>0</v>
      </c>
      <c r="BG218" s="160">
        <f>IF(N218="zákl. prenesená",J218,0)</f>
        <v>0</v>
      </c>
      <c r="BH218" s="160">
        <f>IF(N218="zníž. prenesená",J218,0)</f>
        <v>0</v>
      </c>
      <c r="BI218" s="160">
        <f>IF(N218="nulová",J218,0)</f>
        <v>0</v>
      </c>
      <c r="BJ218" s="14" t="s">
        <v>85</v>
      </c>
      <c r="BK218" s="160">
        <f>ROUND(I218*H218,2)</f>
        <v>0</v>
      </c>
      <c r="BL218" s="14" t="s">
        <v>137</v>
      </c>
      <c r="BM218" s="159" t="s">
        <v>405</v>
      </c>
    </row>
    <row r="219" spans="1:65" s="12" customFormat="1" ht="22.9" customHeight="1">
      <c r="B219" s="134"/>
      <c r="D219" s="135" t="s">
        <v>71</v>
      </c>
      <c r="E219" s="145" t="s">
        <v>406</v>
      </c>
      <c r="F219" s="145" t="s">
        <v>407</v>
      </c>
      <c r="I219" s="137"/>
      <c r="J219" s="146">
        <f>BK219</f>
        <v>0</v>
      </c>
      <c r="L219" s="134"/>
      <c r="M219" s="139"/>
      <c r="N219" s="140"/>
      <c r="O219" s="140"/>
      <c r="P219" s="141">
        <f>SUM(P220:P221)</f>
        <v>0</v>
      </c>
      <c r="Q219" s="140"/>
      <c r="R219" s="141">
        <f>SUM(R220:R221)</f>
        <v>0.35746</v>
      </c>
      <c r="S219" s="140"/>
      <c r="T219" s="142">
        <f>SUM(T220:T221)</f>
        <v>0</v>
      </c>
      <c r="AR219" s="135" t="s">
        <v>85</v>
      </c>
      <c r="AT219" s="143" t="s">
        <v>71</v>
      </c>
      <c r="AU219" s="143" t="s">
        <v>79</v>
      </c>
      <c r="AY219" s="135" t="s">
        <v>135</v>
      </c>
      <c r="BK219" s="144">
        <f>SUM(BK220:BK221)</f>
        <v>0</v>
      </c>
    </row>
    <row r="220" spans="1:65" s="2" customFormat="1" ht="24.2" customHeight="1">
      <c r="A220" s="29"/>
      <c r="B220" s="147"/>
      <c r="C220" s="148" t="s">
        <v>408</v>
      </c>
      <c r="D220" s="148" t="s">
        <v>138</v>
      </c>
      <c r="E220" s="149" t="s">
        <v>409</v>
      </c>
      <c r="F220" s="150" t="s">
        <v>410</v>
      </c>
      <c r="G220" s="151" t="s">
        <v>353</v>
      </c>
      <c r="H220" s="152">
        <v>1</v>
      </c>
      <c r="I220" s="153"/>
      <c r="J220" s="154">
        <f>ROUND(I220*H220,2)</f>
        <v>0</v>
      </c>
      <c r="K220" s="150" t="s">
        <v>1</v>
      </c>
      <c r="L220" s="30"/>
      <c r="M220" s="155" t="s">
        <v>1</v>
      </c>
      <c r="N220" s="156" t="s">
        <v>38</v>
      </c>
      <c r="O220" s="58"/>
      <c r="P220" s="157">
        <f>O220*H220</f>
        <v>0</v>
      </c>
      <c r="Q220" s="157">
        <v>3.6600000000000001E-3</v>
      </c>
      <c r="R220" s="157">
        <f>Q220*H220</f>
        <v>3.6600000000000001E-3</v>
      </c>
      <c r="S220" s="157">
        <v>0</v>
      </c>
      <c r="T220" s="158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137</v>
      </c>
      <c r="AT220" s="159" t="s">
        <v>138</v>
      </c>
      <c r="AU220" s="159" t="s">
        <v>85</v>
      </c>
      <c r="AY220" s="14" t="s">
        <v>135</v>
      </c>
      <c r="BE220" s="160">
        <f>IF(N220="základná",J220,0)</f>
        <v>0</v>
      </c>
      <c r="BF220" s="160">
        <f>IF(N220="znížená",J220,0)</f>
        <v>0</v>
      </c>
      <c r="BG220" s="160">
        <f>IF(N220="zákl. prenesená",J220,0)</f>
        <v>0</v>
      </c>
      <c r="BH220" s="160">
        <f>IF(N220="zníž. prenesená",J220,0)</f>
        <v>0</v>
      </c>
      <c r="BI220" s="160">
        <f>IF(N220="nulová",J220,0)</f>
        <v>0</v>
      </c>
      <c r="BJ220" s="14" t="s">
        <v>85</v>
      </c>
      <c r="BK220" s="160">
        <f>ROUND(I220*H220,2)</f>
        <v>0</v>
      </c>
      <c r="BL220" s="14" t="s">
        <v>137</v>
      </c>
      <c r="BM220" s="159" t="s">
        <v>411</v>
      </c>
    </row>
    <row r="221" spans="1:65" s="2" customFormat="1" ht="21.75" customHeight="1">
      <c r="A221" s="29"/>
      <c r="B221" s="147"/>
      <c r="C221" s="148" t="s">
        <v>412</v>
      </c>
      <c r="D221" s="148" t="s">
        <v>138</v>
      </c>
      <c r="E221" s="149" t="s">
        <v>413</v>
      </c>
      <c r="F221" s="150" t="s">
        <v>414</v>
      </c>
      <c r="G221" s="151" t="s">
        <v>141</v>
      </c>
      <c r="H221" s="152">
        <v>10</v>
      </c>
      <c r="I221" s="153"/>
      <c r="J221" s="154">
        <f>ROUND(I221*H221,2)</f>
        <v>0</v>
      </c>
      <c r="K221" s="150" t="s">
        <v>148</v>
      </c>
      <c r="L221" s="30"/>
      <c r="M221" s="155" t="s">
        <v>1</v>
      </c>
      <c r="N221" s="156" t="s">
        <v>38</v>
      </c>
      <c r="O221" s="58"/>
      <c r="P221" s="157">
        <f>O221*H221</f>
        <v>0</v>
      </c>
      <c r="Q221" s="157">
        <v>3.5380000000000002E-2</v>
      </c>
      <c r="R221" s="157">
        <f>Q221*H221</f>
        <v>0.3538</v>
      </c>
      <c r="S221" s="157">
        <v>0</v>
      </c>
      <c r="T221" s="158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137</v>
      </c>
      <c r="AT221" s="159" t="s">
        <v>138</v>
      </c>
      <c r="AU221" s="159" t="s">
        <v>85</v>
      </c>
      <c r="AY221" s="14" t="s">
        <v>135</v>
      </c>
      <c r="BE221" s="160">
        <f>IF(N221="základná",J221,0)</f>
        <v>0</v>
      </c>
      <c r="BF221" s="160">
        <f>IF(N221="znížená",J221,0)</f>
        <v>0</v>
      </c>
      <c r="BG221" s="160">
        <f>IF(N221="zákl. prenesená",J221,0)</f>
        <v>0</v>
      </c>
      <c r="BH221" s="160">
        <f>IF(N221="zníž. prenesená",J221,0)</f>
        <v>0</v>
      </c>
      <c r="BI221" s="160">
        <f>IF(N221="nulová",J221,0)</f>
        <v>0</v>
      </c>
      <c r="BJ221" s="14" t="s">
        <v>85</v>
      </c>
      <c r="BK221" s="160">
        <f>ROUND(I221*H221,2)</f>
        <v>0</v>
      </c>
      <c r="BL221" s="14" t="s">
        <v>137</v>
      </c>
      <c r="BM221" s="159" t="s">
        <v>415</v>
      </c>
    </row>
    <row r="222" spans="1:65" s="12" customFormat="1" ht="22.9" customHeight="1">
      <c r="B222" s="134"/>
      <c r="D222" s="135" t="s">
        <v>71</v>
      </c>
      <c r="E222" s="145" t="s">
        <v>416</v>
      </c>
      <c r="F222" s="145" t="s">
        <v>417</v>
      </c>
      <c r="I222" s="137"/>
      <c r="J222" s="146">
        <f>BK222</f>
        <v>0</v>
      </c>
      <c r="L222" s="134"/>
      <c r="M222" s="139"/>
      <c r="N222" s="140"/>
      <c r="O222" s="140"/>
      <c r="P222" s="141">
        <f>SUM(P223:P225)</f>
        <v>0</v>
      </c>
      <c r="Q222" s="140"/>
      <c r="R222" s="141">
        <f>SUM(R223:R225)</f>
        <v>0.1269671</v>
      </c>
      <c r="S222" s="140"/>
      <c r="T222" s="142">
        <f>SUM(T223:T225)</f>
        <v>0</v>
      </c>
      <c r="AR222" s="135" t="s">
        <v>85</v>
      </c>
      <c r="AT222" s="143" t="s">
        <v>71</v>
      </c>
      <c r="AU222" s="143" t="s">
        <v>79</v>
      </c>
      <c r="AY222" s="135" t="s">
        <v>135</v>
      </c>
      <c r="BK222" s="144">
        <f>SUM(BK223:BK225)</f>
        <v>0</v>
      </c>
    </row>
    <row r="223" spans="1:65" s="2" customFormat="1" ht="33" customHeight="1">
      <c r="A223" s="29"/>
      <c r="B223" s="147"/>
      <c r="C223" s="148" t="s">
        <v>418</v>
      </c>
      <c r="D223" s="148" t="s">
        <v>138</v>
      </c>
      <c r="E223" s="149" t="s">
        <v>419</v>
      </c>
      <c r="F223" s="150" t="s">
        <v>420</v>
      </c>
      <c r="G223" s="151" t="s">
        <v>353</v>
      </c>
      <c r="H223" s="152">
        <v>362.7</v>
      </c>
      <c r="I223" s="153"/>
      <c r="J223" s="154">
        <f>ROUND(I223*H223,2)</f>
        <v>0</v>
      </c>
      <c r="K223" s="150" t="s">
        <v>148</v>
      </c>
      <c r="L223" s="30"/>
      <c r="M223" s="155" t="s">
        <v>1</v>
      </c>
      <c r="N223" s="156" t="s">
        <v>38</v>
      </c>
      <c r="O223" s="58"/>
      <c r="P223" s="157">
        <f>O223*H223</f>
        <v>0</v>
      </c>
      <c r="Q223" s="157">
        <v>9.0000000000000006E-5</v>
      </c>
      <c r="R223" s="157">
        <f>Q223*H223</f>
        <v>3.2642999999999998E-2</v>
      </c>
      <c r="S223" s="157">
        <v>0</v>
      </c>
      <c r="T223" s="158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137</v>
      </c>
      <c r="AT223" s="159" t="s">
        <v>138</v>
      </c>
      <c r="AU223" s="159" t="s">
        <v>85</v>
      </c>
      <c r="AY223" s="14" t="s">
        <v>135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4" t="s">
        <v>85</v>
      </c>
      <c r="BK223" s="160">
        <f>ROUND(I223*H223,2)</f>
        <v>0</v>
      </c>
      <c r="BL223" s="14" t="s">
        <v>137</v>
      </c>
      <c r="BM223" s="159" t="s">
        <v>421</v>
      </c>
    </row>
    <row r="224" spans="1:65" s="2" customFormat="1" ht="37.9" customHeight="1">
      <c r="A224" s="29"/>
      <c r="B224" s="147"/>
      <c r="C224" s="148" t="s">
        <v>422</v>
      </c>
      <c r="D224" s="148" t="s">
        <v>138</v>
      </c>
      <c r="E224" s="149" t="s">
        <v>423</v>
      </c>
      <c r="F224" s="150" t="s">
        <v>424</v>
      </c>
      <c r="G224" s="151" t="s">
        <v>147</v>
      </c>
      <c r="H224" s="152">
        <v>6.89</v>
      </c>
      <c r="I224" s="153"/>
      <c r="J224" s="154">
        <f>ROUND(I224*H224,2)</f>
        <v>0</v>
      </c>
      <c r="K224" s="150" t="s">
        <v>148</v>
      </c>
      <c r="L224" s="30"/>
      <c r="M224" s="155" t="s">
        <v>1</v>
      </c>
      <c r="N224" s="156" t="s">
        <v>38</v>
      </c>
      <c r="O224" s="58"/>
      <c r="P224" s="157">
        <f>O224*H224</f>
        <v>0</v>
      </c>
      <c r="Q224" s="157">
        <v>1.3690000000000001E-2</v>
      </c>
      <c r="R224" s="157">
        <f>Q224*H224</f>
        <v>9.4324099999999994E-2</v>
      </c>
      <c r="S224" s="157">
        <v>0</v>
      </c>
      <c r="T224" s="158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137</v>
      </c>
      <c r="AT224" s="159" t="s">
        <v>138</v>
      </c>
      <c r="AU224" s="159" t="s">
        <v>85</v>
      </c>
      <c r="AY224" s="14" t="s">
        <v>135</v>
      </c>
      <c r="BE224" s="160">
        <f>IF(N224="základná",J224,0)</f>
        <v>0</v>
      </c>
      <c r="BF224" s="160">
        <f>IF(N224="znížená",J224,0)</f>
        <v>0</v>
      </c>
      <c r="BG224" s="160">
        <f>IF(N224="zákl. prenesená",J224,0)</f>
        <v>0</v>
      </c>
      <c r="BH224" s="160">
        <f>IF(N224="zníž. prenesená",J224,0)</f>
        <v>0</v>
      </c>
      <c r="BI224" s="160">
        <f>IF(N224="nulová",J224,0)</f>
        <v>0</v>
      </c>
      <c r="BJ224" s="14" t="s">
        <v>85</v>
      </c>
      <c r="BK224" s="160">
        <f>ROUND(I224*H224,2)</f>
        <v>0</v>
      </c>
      <c r="BL224" s="14" t="s">
        <v>137</v>
      </c>
      <c r="BM224" s="159" t="s">
        <v>425</v>
      </c>
    </row>
    <row r="225" spans="1:65" s="2" customFormat="1" ht="24.2" customHeight="1">
      <c r="A225" s="29"/>
      <c r="B225" s="147"/>
      <c r="C225" s="148" t="s">
        <v>426</v>
      </c>
      <c r="D225" s="148" t="s">
        <v>138</v>
      </c>
      <c r="E225" s="149" t="s">
        <v>427</v>
      </c>
      <c r="F225" s="150" t="s">
        <v>428</v>
      </c>
      <c r="G225" s="151" t="s">
        <v>221</v>
      </c>
      <c r="H225" s="152">
        <v>0.127</v>
      </c>
      <c r="I225" s="153"/>
      <c r="J225" s="154">
        <f>ROUND(I225*H225,2)</f>
        <v>0</v>
      </c>
      <c r="K225" s="150" t="s">
        <v>148</v>
      </c>
      <c r="L225" s="30"/>
      <c r="M225" s="155" t="s">
        <v>1</v>
      </c>
      <c r="N225" s="156" t="s">
        <v>38</v>
      </c>
      <c r="O225" s="58"/>
      <c r="P225" s="157">
        <f>O225*H225</f>
        <v>0</v>
      </c>
      <c r="Q225" s="157">
        <v>0</v>
      </c>
      <c r="R225" s="157">
        <f>Q225*H225</f>
        <v>0</v>
      </c>
      <c r="S225" s="157">
        <v>0</v>
      </c>
      <c r="T225" s="158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137</v>
      </c>
      <c r="AT225" s="159" t="s">
        <v>138</v>
      </c>
      <c r="AU225" s="159" t="s">
        <v>85</v>
      </c>
      <c r="AY225" s="14" t="s">
        <v>135</v>
      </c>
      <c r="BE225" s="160">
        <f>IF(N225="základná",J225,0)</f>
        <v>0</v>
      </c>
      <c r="BF225" s="160">
        <f>IF(N225="znížená",J225,0)</f>
        <v>0</v>
      </c>
      <c r="BG225" s="160">
        <f>IF(N225="zákl. prenesená",J225,0)</f>
        <v>0</v>
      </c>
      <c r="BH225" s="160">
        <f>IF(N225="zníž. prenesená",J225,0)</f>
        <v>0</v>
      </c>
      <c r="BI225" s="160">
        <f>IF(N225="nulová",J225,0)</f>
        <v>0</v>
      </c>
      <c r="BJ225" s="14" t="s">
        <v>85</v>
      </c>
      <c r="BK225" s="160">
        <f>ROUND(I225*H225,2)</f>
        <v>0</v>
      </c>
      <c r="BL225" s="14" t="s">
        <v>137</v>
      </c>
      <c r="BM225" s="159" t="s">
        <v>429</v>
      </c>
    </row>
    <row r="226" spans="1:65" s="12" customFormat="1" ht="22.9" customHeight="1">
      <c r="B226" s="134"/>
      <c r="D226" s="135" t="s">
        <v>71</v>
      </c>
      <c r="E226" s="145" t="s">
        <v>430</v>
      </c>
      <c r="F226" s="145" t="s">
        <v>431</v>
      </c>
      <c r="I226" s="137"/>
      <c r="J226" s="146">
        <f>BK226</f>
        <v>0</v>
      </c>
      <c r="L226" s="134"/>
      <c r="M226" s="139"/>
      <c r="N226" s="140"/>
      <c r="O226" s="140"/>
      <c r="P226" s="141">
        <f>SUM(P227:P233)</f>
        <v>0</v>
      </c>
      <c r="Q226" s="140"/>
      <c r="R226" s="141">
        <f>SUM(R227:R233)</f>
        <v>4.9387452399999994</v>
      </c>
      <c r="S226" s="140"/>
      <c r="T226" s="142">
        <f>SUM(T227:T233)</f>
        <v>0</v>
      </c>
      <c r="AR226" s="135" t="s">
        <v>85</v>
      </c>
      <c r="AT226" s="143" t="s">
        <v>71</v>
      </c>
      <c r="AU226" s="143" t="s">
        <v>79</v>
      </c>
      <c r="AY226" s="135" t="s">
        <v>135</v>
      </c>
      <c r="BK226" s="144">
        <f>SUM(BK227:BK233)</f>
        <v>0</v>
      </c>
    </row>
    <row r="227" spans="1:65" s="2" customFormat="1" ht="21.75" customHeight="1">
      <c r="A227" s="29"/>
      <c r="B227" s="147"/>
      <c r="C227" s="148" t="s">
        <v>432</v>
      </c>
      <c r="D227" s="148" t="s">
        <v>138</v>
      </c>
      <c r="E227" s="149" t="s">
        <v>433</v>
      </c>
      <c r="F227" s="150" t="s">
        <v>434</v>
      </c>
      <c r="G227" s="151" t="s">
        <v>199</v>
      </c>
      <c r="H227" s="152">
        <v>1450</v>
      </c>
      <c r="I227" s="153"/>
      <c r="J227" s="154">
        <f t="shared" ref="J227:J233" si="50">ROUND(I227*H227,2)</f>
        <v>0</v>
      </c>
      <c r="K227" s="150" t="s">
        <v>1</v>
      </c>
      <c r="L227" s="30"/>
      <c r="M227" s="155" t="s">
        <v>1</v>
      </c>
      <c r="N227" s="156" t="s">
        <v>38</v>
      </c>
      <c r="O227" s="58"/>
      <c r="P227" s="157">
        <f t="shared" ref="P227:P233" si="51">O227*H227</f>
        <v>0</v>
      </c>
      <c r="Q227" s="157">
        <v>2.7299999999999998E-3</v>
      </c>
      <c r="R227" s="157">
        <f t="shared" ref="R227:R233" si="52">Q227*H227</f>
        <v>3.9584999999999999</v>
      </c>
      <c r="S227" s="157">
        <v>0</v>
      </c>
      <c r="T227" s="158">
        <f t="shared" ref="T227:T233" si="53"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137</v>
      </c>
      <c r="AT227" s="159" t="s">
        <v>138</v>
      </c>
      <c r="AU227" s="159" t="s">
        <v>85</v>
      </c>
      <c r="AY227" s="14" t="s">
        <v>135</v>
      </c>
      <c r="BE227" s="160">
        <f t="shared" ref="BE227:BE233" si="54">IF(N227="základná",J227,0)</f>
        <v>0</v>
      </c>
      <c r="BF227" s="160">
        <f t="shared" ref="BF227:BF233" si="55">IF(N227="znížená",J227,0)</f>
        <v>0</v>
      </c>
      <c r="BG227" s="160">
        <f t="shared" ref="BG227:BG233" si="56">IF(N227="zákl. prenesená",J227,0)</f>
        <v>0</v>
      </c>
      <c r="BH227" s="160">
        <f t="shared" ref="BH227:BH233" si="57">IF(N227="zníž. prenesená",J227,0)</f>
        <v>0</v>
      </c>
      <c r="BI227" s="160">
        <f t="shared" ref="BI227:BI233" si="58">IF(N227="nulová",J227,0)</f>
        <v>0</v>
      </c>
      <c r="BJ227" s="14" t="s">
        <v>85</v>
      </c>
      <c r="BK227" s="160">
        <f t="shared" ref="BK227:BK233" si="59">ROUND(I227*H227,2)</f>
        <v>0</v>
      </c>
      <c r="BL227" s="14" t="s">
        <v>137</v>
      </c>
      <c r="BM227" s="159" t="s">
        <v>435</v>
      </c>
    </row>
    <row r="228" spans="1:65" s="2" customFormat="1" ht="24.2" customHeight="1">
      <c r="A228" s="29"/>
      <c r="B228" s="147"/>
      <c r="C228" s="148" t="s">
        <v>436</v>
      </c>
      <c r="D228" s="148" t="s">
        <v>138</v>
      </c>
      <c r="E228" s="149" t="s">
        <v>437</v>
      </c>
      <c r="F228" s="150" t="s">
        <v>438</v>
      </c>
      <c r="G228" s="151" t="s">
        <v>439</v>
      </c>
      <c r="H228" s="152">
        <v>1</v>
      </c>
      <c r="I228" s="153"/>
      <c r="J228" s="154">
        <f t="shared" si="50"/>
        <v>0</v>
      </c>
      <c r="K228" s="150" t="s">
        <v>1</v>
      </c>
      <c r="L228" s="30"/>
      <c r="M228" s="155" t="s">
        <v>1</v>
      </c>
      <c r="N228" s="156" t="s">
        <v>38</v>
      </c>
      <c r="O228" s="58"/>
      <c r="P228" s="157">
        <f t="shared" si="51"/>
        <v>0</v>
      </c>
      <c r="Q228" s="157">
        <v>2.7299999999999998E-3</v>
      </c>
      <c r="R228" s="157">
        <f t="shared" si="52"/>
        <v>2.7299999999999998E-3</v>
      </c>
      <c r="S228" s="157">
        <v>0</v>
      </c>
      <c r="T228" s="158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137</v>
      </c>
      <c r="AT228" s="159" t="s">
        <v>138</v>
      </c>
      <c r="AU228" s="159" t="s">
        <v>85</v>
      </c>
      <c r="AY228" s="14" t="s">
        <v>135</v>
      </c>
      <c r="BE228" s="160">
        <f t="shared" si="54"/>
        <v>0</v>
      </c>
      <c r="BF228" s="160">
        <f t="shared" si="55"/>
        <v>0</v>
      </c>
      <c r="BG228" s="160">
        <f t="shared" si="56"/>
        <v>0</v>
      </c>
      <c r="BH228" s="160">
        <f t="shared" si="57"/>
        <v>0</v>
      </c>
      <c r="BI228" s="160">
        <f t="shared" si="58"/>
        <v>0</v>
      </c>
      <c r="BJ228" s="14" t="s">
        <v>85</v>
      </c>
      <c r="BK228" s="160">
        <f t="shared" si="59"/>
        <v>0</v>
      </c>
      <c r="BL228" s="14" t="s">
        <v>137</v>
      </c>
      <c r="BM228" s="159" t="s">
        <v>440</v>
      </c>
    </row>
    <row r="229" spans="1:65" s="2" customFormat="1" ht="16.5" customHeight="1">
      <c r="A229" s="29"/>
      <c r="B229" s="147"/>
      <c r="C229" s="148" t="s">
        <v>441</v>
      </c>
      <c r="D229" s="148" t="s">
        <v>138</v>
      </c>
      <c r="E229" s="149" t="s">
        <v>442</v>
      </c>
      <c r="F229" s="150" t="s">
        <v>443</v>
      </c>
      <c r="G229" s="151" t="s">
        <v>439</v>
      </c>
      <c r="H229" s="152">
        <v>1</v>
      </c>
      <c r="I229" s="153"/>
      <c r="J229" s="154">
        <f t="shared" si="50"/>
        <v>0</v>
      </c>
      <c r="K229" s="150" t="s">
        <v>1</v>
      </c>
      <c r="L229" s="30"/>
      <c r="M229" s="155" t="s">
        <v>1</v>
      </c>
      <c r="N229" s="156" t="s">
        <v>38</v>
      </c>
      <c r="O229" s="58"/>
      <c r="P229" s="157">
        <f t="shared" si="51"/>
        <v>0</v>
      </c>
      <c r="Q229" s="157">
        <v>2.7299999999999998E-3</v>
      </c>
      <c r="R229" s="157">
        <f t="shared" si="52"/>
        <v>2.7299999999999998E-3</v>
      </c>
      <c r="S229" s="157">
        <v>0</v>
      </c>
      <c r="T229" s="158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137</v>
      </c>
      <c r="AT229" s="159" t="s">
        <v>138</v>
      </c>
      <c r="AU229" s="159" t="s">
        <v>85</v>
      </c>
      <c r="AY229" s="14" t="s">
        <v>135</v>
      </c>
      <c r="BE229" s="160">
        <f t="shared" si="54"/>
        <v>0</v>
      </c>
      <c r="BF229" s="160">
        <f t="shared" si="55"/>
        <v>0</v>
      </c>
      <c r="BG229" s="160">
        <f t="shared" si="56"/>
        <v>0</v>
      </c>
      <c r="BH229" s="160">
        <f t="shared" si="57"/>
        <v>0</v>
      </c>
      <c r="BI229" s="160">
        <f t="shared" si="58"/>
        <v>0</v>
      </c>
      <c r="BJ229" s="14" t="s">
        <v>85</v>
      </c>
      <c r="BK229" s="160">
        <f t="shared" si="59"/>
        <v>0</v>
      </c>
      <c r="BL229" s="14" t="s">
        <v>137</v>
      </c>
      <c r="BM229" s="159" t="s">
        <v>444</v>
      </c>
    </row>
    <row r="230" spans="1:65" s="2" customFormat="1" ht="24.2" customHeight="1">
      <c r="A230" s="29"/>
      <c r="B230" s="147"/>
      <c r="C230" s="148" t="s">
        <v>445</v>
      </c>
      <c r="D230" s="148" t="s">
        <v>138</v>
      </c>
      <c r="E230" s="149" t="s">
        <v>446</v>
      </c>
      <c r="F230" s="150" t="s">
        <v>447</v>
      </c>
      <c r="G230" s="151" t="s">
        <v>199</v>
      </c>
      <c r="H230" s="152">
        <v>191.58799999999999</v>
      </c>
      <c r="I230" s="153"/>
      <c r="J230" s="154">
        <f t="shared" si="50"/>
        <v>0</v>
      </c>
      <c r="K230" s="150" t="s">
        <v>1</v>
      </c>
      <c r="L230" s="30"/>
      <c r="M230" s="155" t="s">
        <v>1</v>
      </c>
      <c r="N230" s="156" t="s">
        <v>38</v>
      </c>
      <c r="O230" s="58"/>
      <c r="P230" s="157">
        <f t="shared" si="51"/>
        <v>0</v>
      </c>
      <c r="Q230" s="157">
        <v>2.7299999999999998E-3</v>
      </c>
      <c r="R230" s="157">
        <f t="shared" si="52"/>
        <v>0.5230352399999999</v>
      </c>
      <c r="S230" s="157">
        <v>0</v>
      </c>
      <c r="T230" s="158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137</v>
      </c>
      <c r="AT230" s="159" t="s">
        <v>138</v>
      </c>
      <c r="AU230" s="159" t="s">
        <v>85</v>
      </c>
      <c r="AY230" s="14" t="s">
        <v>135</v>
      </c>
      <c r="BE230" s="160">
        <f t="shared" si="54"/>
        <v>0</v>
      </c>
      <c r="BF230" s="160">
        <f t="shared" si="55"/>
        <v>0</v>
      </c>
      <c r="BG230" s="160">
        <f t="shared" si="56"/>
        <v>0</v>
      </c>
      <c r="BH230" s="160">
        <f t="shared" si="57"/>
        <v>0</v>
      </c>
      <c r="BI230" s="160">
        <f t="shared" si="58"/>
        <v>0</v>
      </c>
      <c r="BJ230" s="14" t="s">
        <v>85</v>
      </c>
      <c r="BK230" s="160">
        <f t="shared" si="59"/>
        <v>0</v>
      </c>
      <c r="BL230" s="14" t="s">
        <v>137</v>
      </c>
      <c r="BM230" s="159" t="s">
        <v>448</v>
      </c>
    </row>
    <row r="231" spans="1:65" s="2" customFormat="1" ht="24.2" customHeight="1">
      <c r="A231" s="29"/>
      <c r="B231" s="147"/>
      <c r="C231" s="148" t="s">
        <v>449</v>
      </c>
      <c r="D231" s="148" t="s">
        <v>138</v>
      </c>
      <c r="E231" s="149" t="s">
        <v>450</v>
      </c>
      <c r="F231" s="150" t="s">
        <v>451</v>
      </c>
      <c r="G231" s="151" t="s">
        <v>353</v>
      </c>
      <c r="H231" s="152">
        <v>110</v>
      </c>
      <c r="I231" s="153"/>
      <c r="J231" s="154">
        <f t="shared" si="50"/>
        <v>0</v>
      </c>
      <c r="K231" s="150" t="s">
        <v>148</v>
      </c>
      <c r="L231" s="30"/>
      <c r="M231" s="155" t="s">
        <v>1</v>
      </c>
      <c r="N231" s="156" t="s">
        <v>38</v>
      </c>
      <c r="O231" s="58"/>
      <c r="P231" s="157">
        <f t="shared" si="51"/>
        <v>0</v>
      </c>
      <c r="Q231" s="157">
        <v>2.99E-3</v>
      </c>
      <c r="R231" s="157">
        <f t="shared" si="52"/>
        <v>0.32890000000000003</v>
      </c>
      <c r="S231" s="157">
        <v>0</v>
      </c>
      <c r="T231" s="158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137</v>
      </c>
      <c r="AT231" s="159" t="s">
        <v>138</v>
      </c>
      <c r="AU231" s="159" t="s">
        <v>85</v>
      </c>
      <c r="AY231" s="14" t="s">
        <v>135</v>
      </c>
      <c r="BE231" s="160">
        <f t="shared" si="54"/>
        <v>0</v>
      </c>
      <c r="BF231" s="160">
        <f t="shared" si="55"/>
        <v>0</v>
      </c>
      <c r="BG231" s="160">
        <f t="shared" si="56"/>
        <v>0</v>
      </c>
      <c r="BH231" s="160">
        <f t="shared" si="57"/>
        <v>0</v>
      </c>
      <c r="BI231" s="160">
        <f t="shared" si="58"/>
        <v>0</v>
      </c>
      <c r="BJ231" s="14" t="s">
        <v>85</v>
      </c>
      <c r="BK231" s="160">
        <f t="shared" si="59"/>
        <v>0</v>
      </c>
      <c r="BL231" s="14" t="s">
        <v>137</v>
      </c>
      <c r="BM231" s="159" t="s">
        <v>452</v>
      </c>
    </row>
    <row r="232" spans="1:65" s="2" customFormat="1" ht="24.2" customHeight="1">
      <c r="A232" s="29"/>
      <c r="B232" s="147"/>
      <c r="C232" s="148" t="s">
        <v>453</v>
      </c>
      <c r="D232" s="148" t="s">
        <v>138</v>
      </c>
      <c r="E232" s="149" t="s">
        <v>454</v>
      </c>
      <c r="F232" s="150" t="s">
        <v>455</v>
      </c>
      <c r="G232" s="151" t="s">
        <v>353</v>
      </c>
      <c r="H232" s="152">
        <v>45</v>
      </c>
      <c r="I232" s="153"/>
      <c r="J232" s="154">
        <f t="shared" si="50"/>
        <v>0</v>
      </c>
      <c r="K232" s="150" t="s">
        <v>148</v>
      </c>
      <c r="L232" s="30"/>
      <c r="M232" s="155" t="s">
        <v>1</v>
      </c>
      <c r="N232" s="156" t="s">
        <v>38</v>
      </c>
      <c r="O232" s="58"/>
      <c r="P232" s="157">
        <f t="shared" si="51"/>
        <v>0</v>
      </c>
      <c r="Q232" s="157">
        <v>2.7299999999999998E-3</v>
      </c>
      <c r="R232" s="157">
        <f t="shared" si="52"/>
        <v>0.12284999999999999</v>
      </c>
      <c r="S232" s="157">
        <v>0</v>
      </c>
      <c r="T232" s="158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137</v>
      </c>
      <c r="AT232" s="159" t="s">
        <v>138</v>
      </c>
      <c r="AU232" s="159" t="s">
        <v>85</v>
      </c>
      <c r="AY232" s="14" t="s">
        <v>135</v>
      </c>
      <c r="BE232" s="160">
        <f t="shared" si="54"/>
        <v>0</v>
      </c>
      <c r="BF232" s="160">
        <f t="shared" si="55"/>
        <v>0</v>
      </c>
      <c r="BG232" s="160">
        <f t="shared" si="56"/>
        <v>0</v>
      </c>
      <c r="BH232" s="160">
        <f t="shared" si="57"/>
        <v>0</v>
      </c>
      <c r="BI232" s="160">
        <f t="shared" si="58"/>
        <v>0</v>
      </c>
      <c r="BJ232" s="14" t="s">
        <v>85</v>
      </c>
      <c r="BK232" s="160">
        <f t="shared" si="59"/>
        <v>0</v>
      </c>
      <c r="BL232" s="14" t="s">
        <v>137</v>
      </c>
      <c r="BM232" s="159" t="s">
        <v>456</v>
      </c>
    </row>
    <row r="233" spans="1:65" s="2" customFormat="1" ht="24.2" customHeight="1">
      <c r="A233" s="29"/>
      <c r="B233" s="147"/>
      <c r="C233" s="148" t="s">
        <v>457</v>
      </c>
      <c r="D233" s="148" t="s">
        <v>138</v>
      </c>
      <c r="E233" s="149" t="s">
        <v>458</v>
      </c>
      <c r="F233" s="150" t="s">
        <v>459</v>
      </c>
      <c r="G233" s="151" t="s">
        <v>460</v>
      </c>
      <c r="H233" s="171"/>
      <c r="I233" s="153"/>
      <c r="J233" s="154">
        <f t="shared" si="50"/>
        <v>0</v>
      </c>
      <c r="K233" s="150" t="s">
        <v>148</v>
      </c>
      <c r="L233" s="30"/>
      <c r="M233" s="155" t="s">
        <v>1</v>
      </c>
      <c r="N233" s="156" t="s">
        <v>38</v>
      </c>
      <c r="O233" s="58"/>
      <c r="P233" s="157">
        <f t="shared" si="51"/>
        <v>0</v>
      </c>
      <c r="Q233" s="157">
        <v>0</v>
      </c>
      <c r="R233" s="157">
        <f t="shared" si="52"/>
        <v>0</v>
      </c>
      <c r="S233" s="157">
        <v>0</v>
      </c>
      <c r="T233" s="158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137</v>
      </c>
      <c r="AT233" s="159" t="s">
        <v>138</v>
      </c>
      <c r="AU233" s="159" t="s">
        <v>85</v>
      </c>
      <c r="AY233" s="14" t="s">
        <v>135</v>
      </c>
      <c r="BE233" s="160">
        <f t="shared" si="54"/>
        <v>0</v>
      </c>
      <c r="BF233" s="160">
        <f t="shared" si="55"/>
        <v>0</v>
      </c>
      <c r="BG233" s="160">
        <f t="shared" si="56"/>
        <v>0</v>
      </c>
      <c r="BH233" s="160">
        <f t="shared" si="57"/>
        <v>0</v>
      </c>
      <c r="BI233" s="160">
        <f t="shared" si="58"/>
        <v>0</v>
      </c>
      <c r="BJ233" s="14" t="s">
        <v>85</v>
      </c>
      <c r="BK233" s="160">
        <f t="shared" si="59"/>
        <v>0</v>
      </c>
      <c r="BL233" s="14" t="s">
        <v>137</v>
      </c>
      <c r="BM233" s="159" t="s">
        <v>461</v>
      </c>
    </row>
    <row r="234" spans="1:65" s="12" customFormat="1" ht="22.9" customHeight="1">
      <c r="B234" s="134"/>
      <c r="D234" s="135" t="s">
        <v>71</v>
      </c>
      <c r="E234" s="145" t="s">
        <v>462</v>
      </c>
      <c r="F234" s="145" t="s">
        <v>463</v>
      </c>
      <c r="I234" s="137"/>
      <c r="J234" s="146">
        <f>BK234</f>
        <v>0</v>
      </c>
      <c r="L234" s="134"/>
      <c r="M234" s="139"/>
      <c r="N234" s="140"/>
      <c r="O234" s="140"/>
      <c r="P234" s="141">
        <f>P235</f>
        <v>0</v>
      </c>
      <c r="Q234" s="140"/>
      <c r="R234" s="141">
        <f>R235</f>
        <v>2.1000000000000001E-4</v>
      </c>
      <c r="S234" s="140"/>
      <c r="T234" s="142">
        <f>T235</f>
        <v>0</v>
      </c>
      <c r="AR234" s="135" t="s">
        <v>85</v>
      </c>
      <c r="AT234" s="143" t="s">
        <v>71</v>
      </c>
      <c r="AU234" s="143" t="s">
        <v>79</v>
      </c>
      <c r="AY234" s="135" t="s">
        <v>135</v>
      </c>
      <c r="BK234" s="144">
        <f>BK235</f>
        <v>0</v>
      </c>
    </row>
    <row r="235" spans="1:65" s="2" customFormat="1" ht="24.2" customHeight="1">
      <c r="A235" s="29"/>
      <c r="B235" s="147"/>
      <c r="C235" s="148" t="s">
        <v>464</v>
      </c>
      <c r="D235" s="148" t="s">
        <v>138</v>
      </c>
      <c r="E235" s="149" t="s">
        <v>465</v>
      </c>
      <c r="F235" s="150" t="s">
        <v>466</v>
      </c>
      <c r="G235" s="151" t="s">
        <v>467</v>
      </c>
      <c r="H235" s="152">
        <v>1</v>
      </c>
      <c r="I235" s="153"/>
      <c r="J235" s="154">
        <f>ROUND(I235*H235,2)</f>
        <v>0</v>
      </c>
      <c r="K235" s="150" t="s">
        <v>1</v>
      </c>
      <c r="L235" s="30"/>
      <c r="M235" s="155" t="s">
        <v>1</v>
      </c>
      <c r="N235" s="156" t="s">
        <v>38</v>
      </c>
      <c r="O235" s="58"/>
      <c r="P235" s="157">
        <f>O235*H235</f>
        <v>0</v>
      </c>
      <c r="Q235" s="157">
        <v>2.1000000000000001E-4</v>
      </c>
      <c r="R235" s="157">
        <f>Q235*H235</f>
        <v>2.1000000000000001E-4</v>
      </c>
      <c r="S235" s="157">
        <v>0</v>
      </c>
      <c r="T235" s="158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137</v>
      </c>
      <c r="AT235" s="159" t="s">
        <v>138</v>
      </c>
      <c r="AU235" s="159" t="s">
        <v>85</v>
      </c>
      <c r="AY235" s="14" t="s">
        <v>135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4" t="s">
        <v>85</v>
      </c>
      <c r="BK235" s="160">
        <f>ROUND(I235*H235,2)</f>
        <v>0</v>
      </c>
      <c r="BL235" s="14" t="s">
        <v>137</v>
      </c>
      <c r="BM235" s="159" t="s">
        <v>468</v>
      </c>
    </row>
    <row r="236" spans="1:65" s="12" customFormat="1" ht="22.9" customHeight="1">
      <c r="B236" s="134"/>
      <c r="D236" s="135" t="s">
        <v>71</v>
      </c>
      <c r="E236" s="145" t="s">
        <v>469</v>
      </c>
      <c r="F236" s="145" t="s">
        <v>470</v>
      </c>
      <c r="I236" s="137"/>
      <c r="J236" s="146">
        <f>BK236</f>
        <v>0</v>
      </c>
      <c r="L236" s="134"/>
      <c r="M236" s="139"/>
      <c r="N236" s="140"/>
      <c r="O236" s="140"/>
      <c r="P236" s="141">
        <f>P237</f>
        <v>0</v>
      </c>
      <c r="Q236" s="140"/>
      <c r="R236" s="141">
        <f>R237</f>
        <v>0.24000000000000002</v>
      </c>
      <c r="S236" s="140"/>
      <c r="T236" s="142">
        <f>T237</f>
        <v>0</v>
      </c>
      <c r="AR236" s="135" t="s">
        <v>85</v>
      </c>
      <c r="AT236" s="143" t="s">
        <v>71</v>
      </c>
      <c r="AU236" s="143" t="s">
        <v>79</v>
      </c>
      <c r="AY236" s="135" t="s">
        <v>135</v>
      </c>
      <c r="BK236" s="144">
        <f>BK237</f>
        <v>0</v>
      </c>
    </row>
    <row r="237" spans="1:65" s="2" customFormat="1" ht="24.2" customHeight="1">
      <c r="A237" s="29"/>
      <c r="B237" s="147"/>
      <c r="C237" s="148" t="s">
        <v>471</v>
      </c>
      <c r="D237" s="148" t="s">
        <v>138</v>
      </c>
      <c r="E237" s="149" t="s">
        <v>472</v>
      </c>
      <c r="F237" s="150" t="s">
        <v>473</v>
      </c>
      <c r="G237" s="151" t="s">
        <v>474</v>
      </c>
      <c r="H237" s="152">
        <v>4000</v>
      </c>
      <c r="I237" s="153"/>
      <c r="J237" s="154">
        <f>ROUND(I237*H237,2)</f>
        <v>0</v>
      </c>
      <c r="K237" s="150" t="s">
        <v>1</v>
      </c>
      <c r="L237" s="30"/>
      <c r="M237" s="155" t="s">
        <v>1</v>
      </c>
      <c r="N237" s="156" t="s">
        <v>38</v>
      </c>
      <c r="O237" s="58"/>
      <c r="P237" s="157">
        <f>O237*H237</f>
        <v>0</v>
      </c>
      <c r="Q237" s="157">
        <v>6.0000000000000002E-5</v>
      </c>
      <c r="R237" s="157">
        <f>Q237*H237</f>
        <v>0.24000000000000002</v>
      </c>
      <c r="S237" s="157">
        <v>0</v>
      </c>
      <c r="T237" s="158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137</v>
      </c>
      <c r="AT237" s="159" t="s">
        <v>138</v>
      </c>
      <c r="AU237" s="159" t="s">
        <v>85</v>
      </c>
      <c r="AY237" s="14" t="s">
        <v>135</v>
      </c>
      <c r="BE237" s="160">
        <f>IF(N237="základná",J237,0)</f>
        <v>0</v>
      </c>
      <c r="BF237" s="160">
        <f>IF(N237="znížená",J237,0)</f>
        <v>0</v>
      </c>
      <c r="BG237" s="160">
        <f>IF(N237="zákl. prenesená",J237,0)</f>
        <v>0</v>
      </c>
      <c r="BH237" s="160">
        <f>IF(N237="zníž. prenesená",J237,0)</f>
        <v>0</v>
      </c>
      <c r="BI237" s="160">
        <f>IF(N237="nulová",J237,0)</f>
        <v>0</v>
      </c>
      <c r="BJ237" s="14" t="s">
        <v>85</v>
      </c>
      <c r="BK237" s="160">
        <f>ROUND(I237*H237,2)</f>
        <v>0</v>
      </c>
      <c r="BL237" s="14" t="s">
        <v>137</v>
      </c>
      <c r="BM237" s="159" t="s">
        <v>475</v>
      </c>
    </row>
    <row r="238" spans="1:65" s="12" customFormat="1" ht="22.9" customHeight="1">
      <c r="B238" s="134"/>
      <c r="D238" s="135" t="s">
        <v>71</v>
      </c>
      <c r="E238" s="145" t="s">
        <v>476</v>
      </c>
      <c r="F238" s="145" t="s">
        <v>477</v>
      </c>
      <c r="I238" s="137"/>
      <c r="J238" s="146">
        <f>BK238</f>
        <v>0</v>
      </c>
      <c r="L238" s="134"/>
      <c r="M238" s="139"/>
      <c r="N238" s="140"/>
      <c r="O238" s="140"/>
      <c r="P238" s="141">
        <f>SUM(P239:P240)</f>
        <v>0</v>
      </c>
      <c r="Q238" s="140"/>
      <c r="R238" s="141">
        <f>SUM(R239:R240)</f>
        <v>1.4369999999999998</v>
      </c>
      <c r="S238" s="140"/>
      <c r="T238" s="142">
        <f>SUM(T239:T240)</f>
        <v>0</v>
      </c>
      <c r="AR238" s="135" t="s">
        <v>85</v>
      </c>
      <c r="AT238" s="143" t="s">
        <v>71</v>
      </c>
      <c r="AU238" s="143" t="s">
        <v>79</v>
      </c>
      <c r="AY238" s="135" t="s">
        <v>135</v>
      </c>
      <c r="BK238" s="144">
        <f>SUM(BK239:BK240)</f>
        <v>0</v>
      </c>
    </row>
    <row r="239" spans="1:65" s="2" customFormat="1" ht="21.75" customHeight="1">
      <c r="A239" s="29"/>
      <c r="B239" s="147"/>
      <c r="C239" s="148" t="s">
        <v>478</v>
      </c>
      <c r="D239" s="148" t="s">
        <v>138</v>
      </c>
      <c r="E239" s="149" t="s">
        <v>479</v>
      </c>
      <c r="F239" s="150" t="s">
        <v>480</v>
      </c>
      <c r="G239" s="151" t="s">
        <v>199</v>
      </c>
      <c r="H239" s="152">
        <v>191.6</v>
      </c>
      <c r="I239" s="153"/>
      <c r="J239" s="154">
        <f>ROUND(I239*H239,2)</f>
        <v>0</v>
      </c>
      <c r="K239" s="150" t="s">
        <v>1</v>
      </c>
      <c r="L239" s="30"/>
      <c r="M239" s="155" t="s">
        <v>1</v>
      </c>
      <c r="N239" s="156" t="s">
        <v>38</v>
      </c>
      <c r="O239" s="58"/>
      <c r="P239" s="157">
        <f>O239*H239</f>
        <v>0</v>
      </c>
      <c r="Q239" s="157">
        <v>3.7499999999999999E-3</v>
      </c>
      <c r="R239" s="157">
        <f>Q239*H239</f>
        <v>0.71849999999999992</v>
      </c>
      <c r="S239" s="157">
        <v>0</v>
      </c>
      <c r="T239" s="158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137</v>
      </c>
      <c r="AT239" s="159" t="s">
        <v>138</v>
      </c>
      <c r="AU239" s="159" t="s">
        <v>85</v>
      </c>
      <c r="AY239" s="14" t="s">
        <v>135</v>
      </c>
      <c r="BE239" s="160">
        <f>IF(N239="základná",J239,0)</f>
        <v>0</v>
      </c>
      <c r="BF239" s="160">
        <f>IF(N239="znížená",J239,0)</f>
        <v>0</v>
      </c>
      <c r="BG239" s="160">
        <f>IF(N239="zákl. prenesená",J239,0)</f>
        <v>0</v>
      </c>
      <c r="BH239" s="160">
        <f>IF(N239="zníž. prenesená",J239,0)</f>
        <v>0</v>
      </c>
      <c r="BI239" s="160">
        <f>IF(N239="nulová",J239,0)</f>
        <v>0</v>
      </c>
      <c r="BJ239" s="14" t="s">
        <v>85</v>
      </c>
      <c r="BK239" s="160">
        <f>ROUND(I239*H239,2)</f>
        <v>0</v>
      </c>
      <c r="BL239" s="14" t="s">
        <v>137</v>
      </c>
      <c r="BM239" s="159" t="s">
        <v>481</v>
      </c>
    </row>
    <row r="240" spans="1:65" s="2" customFormat="1" ht="33" customHeight="1">
      <c r="A240" s="29"/>
      <c r="B240" s="147"/>
      <c r="C240" s="148" t="s">
        <v>482</v>
      </c>
      <c r="D240" s="148" t="s">
        <v>138</v>
      </c>
      <c r="E240" s="149" t="s">
        <v>483</v>
      </c>
      <c r="F240" s="150" t="s">
        <v>484</v>
      </c>
      <c r="G240" s="151" t="s">
        <v>199</v>
      </c>
      <c r="H240" s="152">
        <v>191.6</v>
      </c>
      <c r="I240" s="153"/>
      <c r="J240" s="154">
        <f>ROUND(I240*H240,2)</f>
        <v>0</v>
      </c>
      <c r="K240" s="150" t="s">
        <v>148</v>
      </c>
      <c r="L240" s="30"/>
      <c r="M240" s="155" t="s">
        <v>1</v>
      </c>
      <c r="N240" s="156" t="s">
        <v>38</v>
      </c>
      <c r="O240" s="58"/>
      <c r="P240" s="157">
        <f>O240*H240</f>
        <v>0</v>
      </c>
      <c r="Q240" s="157">
        <v>3.7499999999999999E-3</v>
      </c>
      <c r="R240" s="157">
        <f>Q240*H240</f>
        <v>0.71849999999999992</v>
      </c>
      <c r="S240" s="157">
        <v>0</v>
      </c>
      <c r="T240" s="158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137</v>
      </c>
      <c r="AT240" s="159" t="s">
        <v>138</v>
      </c>
      <c r="AU240" s="159" t="s">
        <v>85</v>
      </c>
      <c r="AY240" s="14" t="s">
        <v>135</v>
      </c>
      <c r="BE240" s="160">
        <f>IF(N240="základná",J240,0)</f>
        <v>0</v>
      </c>
      <c r="BF240" s="160">
        <f>IF(N240="znížená",J240,0)</f>
        <v>0</v>
      </c>
      <c r="BG240" s="160">
        <f>IF(N240="zákl. prenesená",J240,0)</f>
        <v>0</v>
      </c>
      <c r="BH240" s="160">
        <f>IF(N240="zníž. prenesená",J240,0)</f>
        <v>0</v>
      </c>
      <c r="BI240" s="160">
        <f>IF(N240="nulová",J240,0)</f>
        <v>0</v>
      </c>
      <c r="BJ240" s="14" t="s">
        <v>85</v>
      </c>
      <c r="BK240" s="160">
        <f>ROUND(I240*H240,2)</f>
        <v>0</v>
      </c>
      <c r="BL240" s="14" t="s">
        <v>137</v>
      </c>
      <c r="BM240" s="159" t="s">
        <v>485</v>
      </c>
    </row>
    <row r="241" spans="1:65" s="12" customFormat="1" ht="22.9" customHeight="1">
      <c r="B241" s="134"/>
      <c r="D241" s="135" t="s">
        <v>71</v>
      </c>
      <c r="E241" s="145" t="s">
        <v>486</v>
      </c>
      <c r="F241" s="145" t="s">
        <v>487</v>
      </c>
      <c r="I241" s="137"/>
      <c r="J241" s="146">
        <f>BK241</f>
        <v>0</v>
      </c>
      <c r="L241" s="134"/>
      <c r="M241" s="139"/>
      <c r="N241" s="140"/>
      <c r="O241" s="140"/>
      <c r="P241" s="141">
        <f>SUM(P242:P243)</f>
        <v>0</v>
      </c>
      <c r="Q241" s="140"/>
      <c r="R241" s="141">
        <f>SUM(R242:R243)</f>
        <v>15.0288</v>
      </c>
      <c r="S241" s="140"/>
      <c r="T241" s="142">
        <f>SUM(T242:T243)</f>
        <v>0</v>
      </c>
      <c r="AR241" s="135" t="s">
        <v>85</v>
      </c>
      <c r="AT241" s="143" t="s">
        <v>71</v>
      </c>
      <c r="AU241" s="143" t="s">
        <v>79</v>
      </c>
      <c r="AY241" s="135" t="s">
        <v>135</v>
      </c>
      <c r="BK241" s="144">
        <f>SUM(BK242:BK243)</f>
        <v>0</v>
      </c>
    </row>
    <row r="242" spans="1:65" s="2" customFormat="1" ht="24.2" customHeight="1">
      <c r="A242" s="29"/>
      <c r="B242" s="147"/>
      <c r="C242" s="148" t="s">
        <v>488</v>
      </c>
      <c r="D242" s="148" t="s">
        <v>138</v>
      </c>
      <c r="E242" s="149" t="s">
        <v>489</v>
      </c>
      <c r="F242" s="150" t="s">
        <v>490</v>
      </c>
      <c r="G242" s="151" t="s">
        <v>199</v>
      </c>
      <c r="H242" s="152">
        <v>155</v>
      </c>
      <c r="I242" s="153"/>
      <c r="J242" s="154">
        <f>ROUND(I242*H242,2)</f>
        <v>0</v>
      </c>
      <c r="K242" s="150" t="s">
        <v>1</v>
      </c>
      <c r="L242" s="30"/>
      <c r="M242" s="155" t="s">
        <v>1</v>
      </c>
      <c r="N242" s="156" t="s">
        <v>38</v>
      </c>
      <c r="O242" s="58"/>
      <c r="P242" s="157">
        <f>O242*H242</f>
        <v>0</v>
      </c>
      <c r="Q242" s="157">
        <v>4.8480000000000002E-2</v>
      </c>
      <c r="R242" s="157">
        <f>Q242*H242</f>
        <v>7.5144000000000002</v>
      </c>
      <c r="S242" s="157">
        <v>0</v>
      </c>
      <c r="T242" s="158">
        <f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137</v>
      </c>
      <c r="AT242" s="159" t="s">
        <v>138</v>
      </c>
      <c r="AU242" s="159" t="s">
        <v>85</v>
      </c>
      <c r="AY242" s="14" t="s">
        <v>135</v>
      </c>
      <c r="BE242" s="160">
        <f>IF(N242="základná",J242,0)</f>
        <v>0</v>
      </c>
      <c r="BF242" s="160">
        <f>IF(N242="znížená",J242,0)</f>
        <v>0</v>
      </c>
      <c r="BG242" s="160">
        <f>IF(N242="zákl. prenesená",J242,0)</f>
        <v>0</v>
      </c>
      <c r="BH242" s="160">
        <f>IF(N242="zníž. prenesená",J242,0)</f>
        <v>0</v>
      </c>
      <c r="BI242" s="160">
        <f>IF(N242="nulová",J242,0)</f>
        <v>0</v>
      </c>
      <c r="BJ242" s="14" t="s">
        <v>85</v>
      </c>
      <c r="BK242" s="160">
        <f>ROUND(I242*H242,2)</f>
        <v>0</v>
      </c>
      <c r="BL242" s="14" t="s">
        <v>137</v>
      </c>
      <c r="BM242" s="159" t="s">
        <v>491</v>
      </c>
    </row>
    <row r="243" spans="1:65" s="2" customFormat="1" ht="24.2" customHeight="1">
      <c r="A243" s="29"/>
      <c r="B243" s="147"/>
      <c r="C243" s="148" t="s">
        <v>492</v>
      </c>
      <c r="D243" s="148" t="s">
        <v>138</v>
      </c>
      <c r="E243" s="149" t="s">
        <v>493</v>
      </c>
      <c r="F243" s="150" t="s">
        <v>494</v>
      </c>
      <c r="G243" s="151" t="s">
        <v>199</v>
      </c>
      <c r="H243" s="152">
        <v>155</v>
      </c>
      <c r="I243" s="153"/>
      <c r="J243" s="154">
        <f>ROUND(I243*H243,2)</f>
        <v>0</v>
      </c>
      <c r="K243" s="150" t="s">
        <v>148</v>
      </c>
      <c r="L243" s="30"/>
      <c r="M243" s="155" t="s">
        <v>1</v>
      </c>
      <c r="N243" s="156" t="s">
        <v>38</v>
      </c>
      <c r="O243" s="58"/>
      <c r="P243" s="157">
        <f>O243*H243</f>
        <v>0</v>
      </c>
      <c r="Q243" s="157">
        <v>4.8480000000000002E-2</v>
      </c>
      <c r="R243" s="157">
        <f>Q243*H243</f>
        <v>7.5144000000000002</v>
      </c>
      <c r="S243" s="157">
        <v>0</v>
      </c>
      <c r="T243" s="158">
        <f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137</v>
      </c>
      <c r="AT243" s="159" t="s">
        <v>138</v>
      </c>
      <c r="AU243" s="159" t="s">
        <v>85</v>
      </c>
      <c r="AY243" s="14" t="s">
        <v>135</v>
      </c>
      <c r="BE243" s="160">
        <f>IF(N243="základná",J243,0)</f>
        <v>0</v>
      </c>
      <c r="BF243" s="160">
        <f>IF(N243="znížená",J243,0)</f>
        <v>0</v>
      </c>
      <c r="BG243" s="160">
        <f>IF(N243="zákl. prenesená",J243,0)</f>
        <v>0</v>
      </c>
      <c r="BH243" s="160">
        <f>IF(N243="zníž. prenesená",J243,0)</f>
        <v>0</v>
      </c>
      <c r="BI243" s="160">
        <f>IF(N243="nulová",J243,0)</f>
        <v>0</v>
      </c>
      <c r="BJ243" s="14" t="s">
        <v>85</v>
      </c>
      <c r="BK243" s="160">
        <f>ROUND(I243*H243,2)</f>
        <v>0</v>
      </c>
      <c r="BL243" s="14" t="s">
        <v>137</v>
      </c>
      <c r="BM243" s="159" t="s">
        <v>495</v>
      </c>
    </row>
    <row r="244" spans="1:65" s="12" customFormat="1" ht="22.9" customHeight="1">
      <c r="B244" s="134"/>
      <c r="D244" s="135" t="s">
        <v>71</v>
      </c>
      <c r="E244" s="145" t="s">
        <v>496</v>
      </c>
      <c r="F244" s="145" t="s">
        <v>497</v>
      </c>
      <c r="I244" s="137"/>
      <c r="J244" s="146">
        <f>BK244</f>
        <v>0</v>
      </c>
      <c r="L244" s="134"/>
      <c r="M244" s="139"/>
      <c r="N244" s="140"/>
      <c r="O244" s="140"/>
      <c r="P244" s="141">
        <f>SUM(P245:P247)</f>
        <v>0</v>
      </c>
      <c r="Q244" s="140"/>
      <c r="R244" s="141">
        <f>SUM(R245:R247)</f>
        <v>4.8752500000000003</v>
      </c>
      <c r="S244" s="140"/>
      <c r="T244" s="142">
        <f>SUM(T245:T247)</f>
        <v>0</v>
      </c>
      <c r="AR244" s="135" t="s">
        <v>85</v>
      </c>
      <c r="AT244" s="143" t="s">
        <v>71</v>
      </c>
      <c r="AU244" s="143" t="s">
        <v>79</v>
      </c>
      <c r="AY244" s="135" t="s">
        <v>135</v>
      </c>
      <c r="BK244" s="144">
        <f>SUM(BK245:BK247)</f>
        <v>0</v>
      </c>
    </row>
    <row r="245" spans="1:65" s="2" customFormat="1" ht="21.75" customHeight="1">
      <c r="A245" s="29"/>
      <c r="B245" s="147"/>
      <c r="C245" s="148" t="s">
        <v>498</v>
      </c>
      <c r="D245" s="148" t="s">
        <v>138</v>
      </c>
      <c r="E245" s="149" t="s">
        <v>499</v>
      </c>
      <c r="F245" s="150" t="s">
        <v>500</v>
      </c>
      <c r="G245" s="151" t="s">
        <v>199</v>
      </c>
      <c r="H245" s="152">
        <v>425</v>
      </c>
      <c r="I245" s="153"/>
      <c r="J245" s="154">
        <f>ROUND(I245*H245,2)</f>
        <v>0</v>
      </c>
      <c r="K245" s="150" t="s">
        <v>1</v>
      </c>
      <c r="L245" s="30"/>
      <c r="M245" s="155" t="s">
        <v>1</v>
      </c>
      <c r="N245" s="156" t="s">
        <v>38</v>
      </c>
      <c r="O245" s="58"/>
      <c r="P245" s="157">
        <f>O245*H245</f>
        <v>0</v>
      </c>
      <c r="Q245" s="157">
        <v>2.0000000000000002E-5</v>
      </c>
      <c r="R245" s="157">
        <f>Q245*H245</f>
        <v>8.5000000000000006E-3</v>
      </c>
      <c r="S245" s="157">
        <v>0</v>
      </c>
      <c r="T245" s="158">
        <f>S245*H245</f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137</v>
      </c>
      <c r="AT245" s="159" t="s">
        <v>138</v>
      </c>
      <c r="AU245" s="159" t="s">
        <v>85</v>
      </c>
      <c r="AY245" s="14" t="s">
        <v>135</v>
      </c>
      <c r="BE245" s="160">
        <f>IF(N245="základná",J245,0)</f>
        <v>0</v>
      </c>
      <c r="BF245" s="160">
        <f>IF(N245="znížená",J245,0)</f>
        <v>0</v>
      </c>
      <c r="BG245" s="160">
        <f>IF(N245="zákl. prenesená",J245,0)</f>
        <v>0</v>
      </c>
      <c r="BH245" s="160">
        <f>IF(N245="zníž. prenesená",J245,0)</f>
        <v>0</v>
      </c>
      <c r="BI245" s="160">
        <f>IF(N245="nulová",J245,0)</f>
        <v>0</v>
      </c>
      <c r="BJ245" s="14" t="s">
        <v>85</v>
      </c>
      <c r="BK245" s="160">
        <f>ROUND(I245*H245,2)</f>
        <v>0</v>
      </c>
      <c r="BL245" s="14" t="s">
        <v>137</v>
      </c>
      <c r="BM245" s="159" t="s">
        <v>501</v>
      </c>
    </row>
    <row r="246" spans="1:65" s="2" customFormat="1" ht="37.9" customHeight="1">
      <c r="A246" s="29"/>
      <c r="B246" s="147"/>
      <c r="C246" s="148" t="s">
        <v>502</v>
      </c>
      <c r="D246" s="148" t="s">
        <v>138</v>
      </c>
      <c r="E246" s="149" t="s">
        <v>503</v>
      </c>
      <c r="F246" s="150" t="s">
        <v>504</v>
      </c>
      <c r="G246" s="151" t="s">
        <v>199</v>
      </c>
      <c r="H246" s="152">
        <v>337.5</v>
      </c>
      <c r="I246" s="153"/>
      <c r="J246" s="154">
        <f>ROUND(I246*H246,2)</f>
        <v>0</v>
      </c>
      <c r="K246" s="150" t="s">
        <v>148</v>
      </c>
      <c r="L246" s="30"/>
      <c r="M246" s="155" t="s">
        <v>1</v>
      </c>
      <c r="N246" s="156" t="s">
        <v>38</v>
      </c>
      <c r="O246" s="58"/>
      <c r="P246" s="157">
        <f>O246*H246</f>
        <v>0</v>
      </c>
      <c r="Q246" s="157">
        <v>2.0000000000000002E-5</v>
      </c>
      <c r="R246" s="157">
        <f>Q246*H246</f>
        <v>6.7500000000000008E-3</v>
      </c>
      <c r="S246" s="157">
        <v>0</v>
      </c>
      <c r="T246" s="158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137</v>
      </c>
      <c r="AT246" s="159" t="s">
        <v>138</v>
      </c>
      <c r="AU246" s="159" t="s">
        <v>85</v>
      </c>
      <c r="AY246" s="14" t="s">
        <v>135</v>
      </c>
      <c r="BE246" s="160">
        <f>IF(N246="základná",J246,0)</f>
        <v>0</v>
      </c>
      <c r="BF246" s="160">
        <f>IF(N246="znížená",J246,0)</f>
        <v>0</v>
      </c>
      <c r="BG246" s="160">
        <f>IF(N246="zákl. prenesená",J246,0)</f>
        <v>0</v>
      </c>
      <c r="BH246" s="160">
        <f>IF(N246="zníž. prenesená",J246,0)</f>
        <v>0</v>
      </c>
      <c r="BI246" s="160">
        <f>IF(N246="nulová",J246,0)</f>
        <v>0</v>
      </c>
      <c r="BJ246" s="14" t="s">
        <v>85</v>
      </c>
      <c r="BK246" s="160">
        <f>ROUND(I246*H246,2)</f>
        <v>0</v>
      </c>
      <c r="BL246" s="14" t="s">
        <v>137</v>
      </c>
      <c r="BM246" s="159" t="s">
        <v>505</v>
      </c>
    </row>
    <row r="247" spans="1:65" s="2" customFormat="1" ht="55.5" customHeight="1">
      <c r="A247" s="29"/>
      <c r="B247" s="147"/>
      <c r="C247" s="161" t="s">
        <v>506</v>
      </c>
      <c r="D247" s="161" t="s">
        <v>346</v>
      </c>
      <c r="E247" s="162" t="s">
        <v>507</v>
      </c>
      <c r="F247" s="163" t="s">
        <v>508</v>
      </c>
      <c r="G247" s="164" t="s">
        <v>147</v>
      </c>
      <c r="H247" s="165">
        <v>9</v>
      </c>
      <c r="I247" s="166"/>
      <c r="J247" s="167">
        <f>ROUND(I247*H247,2)</f>
        <v>0</v>
      </c>
      <c r="K247" s="163" t="s">
        <v>148</v>
      </c>
      <c r="L247" s="168"/>
      <c r="M247" s="169" t="s">
        <v>1</v>
      </c>
      <c r="N247" s="170" t="s">
        <v>38</v>
      </c>
      <c r="O247" s="58"/>
      <c r="P247" s="157">
        <f>O247*H247</f>
        <v>0</v>
      </c>
      <c r="Q247" s="157">
        <v>0.54</v>
      </c>
      <c r="R247" s="157">
        <f>Q247*H247</f>
        <v>4.8600000000000003</v>
      </c>
      <c r="S247" s="157">
        <v>0</v>
      </c>
      <c r="T247" s="158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292</v>
      </c>
      <c r="AT247" s="159" t="s">
        <v>346</v>
      </c>
      <c r="AU247" s="159" t="s">
        <v>85</v>
      </c>
      <c r="AY247" s="14" t="s">
        <v>135</v>
      </c>
      <c r="BE247" s="160">
        <f>IF(N247="základná",J247,0)</f>
        <v>0</v>
      </c>
      <c r="BF247" s="160">
        <f>IF(N247="znížená",J247,0)</f>
        <v>0</v>
      </c>
      <c r="BG247" s="160">
        <f>IF(N247="zákl. prenesená",J247,0)</f>
        <v>0</v>
      </c>
      <c r="BH247" s="160">
        <f>IF(N247="zníž. prenesená",J247,0)</f>
        <v>0</v>
      </c>
      <c r="BI247" s="160">
        <f>IF(N247="nulová",J247,0)</f>
        <v>0</v>
      </c>
      <c r="BJ247" s="14" t="s">
        <v>85</v>
      </c>
      <c r="BK247" s="160">
        <f>ROUND(I247*H247,2)</f>
        <v>0</v>
      </c>
      <c r="BL247" s="14" t="s">
        <v>137</v>
      </c>
      <c r="BM247" s="159" t="s">
        <v>509</v>
      </c>
    </row>
    <row r="248" spans="1:65" s="12" customFormat="1" ht="22.9" customHeight="1">
      <c r="B248" s="134"/>
      <c r="D248" s="135" t="s">
        <v>71</v>
      </c>
      <c r="E248" s="145" t="s">
        <v>510</v>
      </c>
      <c r="F248" s="145" t="s">
        <v>511</v>
      </c>
      <c r="I248" s="137"/>
      <c r="J248" s="146">
        <f>BK248</f>
        <v>0</v>
      </c>
      <c r="L248" s="134"/>
      <c r="M248" s="139"/>
      <c r="N248" s="140"/>
      <c r="O248" s="140"/>
      <c r="P248" s="141">
        <f>P249</f>
        <v>0</v>
      </c>
      <c r="Q248" s="140"/>
      <c r="R248" s="141">
        <f>R249</f>
        <v>0.13950000000000001</v>
      </c>
      <c r="S248" s="140"/>
      <c r="T248" s="142">
        <f>T249</f>
        <v>0</v>
      </c>
      <c r="AR248" s="135" t="s">
        <v>85</v>
      </c>
      <c r="AT248" s="143" t="s">
        <v>71</v>
      </c>
      <c r="AU248" s="143" t="s">
        <v>79</v>
      </c>
      <c r="AY248" s="135" t="s">
        <v>135</v>
      </c>
      <c r="BK248" s="144">
        <f>BK249</f>
        <v>0</v>
      </c>
    </row>
    <row r="249" spans="1:65" s="2" customFormat="1" ht="33" customHeight="1">
      <c r="A249" s="29"/>
      <c r="B249" s="147"/>
      <c r="C249" s="148" t="s">
        <v>512</v>
      </c>
      <c r="D249" s="148" t="s">
        <v>138</v>
      </c>
      <c r="E249" s="149" t="s">
        <v>513</v>
      </c>
      <c r="F249" s="150" t="s">
        <v>514</v>
      </c>
      <c r="G249" s="151" t="s">
        <v>199</v>
      </c>
      <c r="H249" s="152">
        <v>450</v>
      </c>
      <c r="I249" s="153"/>
      <c r="J249" s="154">
        <f>ROUND(I249*H249,2)</f>
        <v>0</v>
      </c>
      <c r="K249" s="150" t="s">
        <v>148</v>
      </c>
      <c r="L249" s="30"/>
      <c r="M249" s="155" t="s">
        <v>1</v>
      </c>
      <c r="N249" s="156" t="s">
        <v>38</v>
      </c>
      <c r="O249" s="58"/>
      <c r="P249" s="157">
        <f>O249*H249</f>
        <v>0</v>
      </c>
      <c r="Q249" s="157">
        <v>3.1E-4</v>
      </c>
      <c r="R249" s="157">
        <f>Q249*H249</f>
        <v>0.13950000000000001</v>
      </c>
      <c r="S249" s="157">
        <v>0</v>
      </c>
      <c r="T249" s="158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137</v>
      </c>
      <c r="AT249" s="159" t="s">
        <v>138</v>
      </c>
      <c r="AU249" s="159" t="s">
        <v>85</v>
      </c>
      <c r="AY249" s="14" t="s">
        <v>135</v>
      </c>
      <c r="BE249" s="160">
        <f>IF(N249="základná",J249,0)</f>
        <v>0</v>
      </c>
      <c r="BF249" s="160">
        <f>IF(N249="znížená",J249,0)</f>
        <v>0</v>
      </c>
      <c r="BG249" s="160">
        <f>IF(N249="zákl. prenesená",J249,0)</f>
        <v>0</v>
      </c>
      <c r="BH249" s="160">
        <f>IF(N249="zníž. prenesená",J249,0)</f>
        <v>0</v>
      </c>
      <c r="BI249" s="160">
        <f>IF(N249="nulová",J249,0)</f>
        <v>0</v>
      </c>
      <c r="BJ249" s="14" t="s">
        <v>85</v>
      </c>
      <c r="BK249" s="160">
        <f>ROUND(I249*H249,2)</f>
        <v>0</v>
      </c>
      <c r="BL249" s="14" t="s">
        <v>137</v>
      </c>
      <c r="BM249" s="159" t="s">
        <v>515</v>
      </c>
    </row>
    <row r="250" spans="1:65" s="12" customFormat="1" ht="25.9" customHeight="1">
      <c r="B250" s="134"/>
      <c r="D250" s="135" t="s">
        <v>71</v>
      </c>
      <c r="E250" s="136" t="s">
        <v>346</v>
      </c>
      <c r="F250" s="136" t="s">
        <v>516</v>
      </c>
      <c r="I250" s="137"/>
      <c r="J250" s="138">
        <f>BK250</f>
        <v>0</v>
      </c>
      <c r="L250" s="134"/>
      <c r="M250" s="139"/>
      <c r="N250" s="140"/>
      <c r="O250" s="140"/>
      <c r="P250" s="141">
        <f>P251+P253</f>
        <v>0</v>
      </c>
      <c r="Q250" s="140"/>
      <c r="R250" s="141">
        <f>R251+R253</f>
        <v>0</v>
      </c>
      <c r="S250" s="140"/>
      <c r="T250" s="142">
        <f>T251+T253</f>
        <v>0</v>
      </c>
      <c r="AR250" s="135" t="s">
        <v>153</v>
      </c>
      <c r="AT250" s="143" t="s">
        <v>71</v>
      </c>
      <c r="AU250" s="143" t="s">
        <v>72</v>
      </c>
      <c r="AY250" s="135" t="s">
        <v>135</v>
      </c>
      <c r="BK250" s="144">
        <f>BK251+BK253</f>
        <v>0</v>
      </c>
    </row>
    <row r="251" spans="1:65" s="12" customFormat="1" ht="22.9" customHeight="1">
      <c r="B251" s="134"/>
      <c r="D251" s="135" t="s">
        <v>71</v>
      </c>
      <c r="E251" s="145" t="s">
        <v>517</v>
      </c>
      <c r="F251" s="145" t="s">
        <v>518</v>
      </c>
      <c r="I251" s="137"/>
      <c r="J251" s="146">
        <f>BK251</f>
        <v>0</v>
      </c>
      <c r="L251" s="134"/>
      <c r="M251" s="139"/>
      <c r="N251" s="140"/>
      <c r="O251" s="140"/>
      <c r="P251" s="141">
        <f>P252</f>
        <v>0</v>
      </c>
      <c r="Q251" s="140"/>
      <c r="R251" s="141">
        <f>R252</f>
        <v>0</v>
      </c>
      <c r="S251" s="140"/>
      <c r="T251" s="142">
        <f>T252</f>
        <v>0</v>
      </c>
      <c r="AR251" s="135" t="s">
        <v>153</v>
      </c>
      <c r="AT251" s="143" t="s">
        <v>71</v>
      </c>
      <c r="AU251" s="143" t="s">
        <v>79</v>
      </c>
      <c r="AY251" s="135" t="s">
        <v>135</v>
      </c>
      <c r="BK251" s="144">
        <f>BK252</f>
        <v>0</v>
      </c>
    </row>
    <row r="252" spans="1:65" s="2" customFormat="1" ht="24.2" customHeight="1">
      <c r="A252" s="29"/>
      <c r="B252" s="147"/>
      <c r="C252" s="148" t="s">
        <v>519</v>
      </c>
      <c r="D252" s="148" t="s">
        <v>138</v>
      </c>
      <c r="E252" s="149" t="s">
        <v>520</v>
      </c>
      <c r="F252" s="150" t="s">
        <v>521</v>
      </c>
      <c r="G252" s="151" t="s">
        <v>467</v>
      </c>
      <c r="H252" s="152">
        <v>1</v>
      </c>
      <c r="I252" s="153"/>
      <c r="J252" s="154">
        <f>ROUND(I252*H252,2)</f>
        <v>0</v>
      </c>
      <c r="K252" s="150" t="s">
        <v>1</v>
      </c>
      <c r="L252" s="30"/>
      <c r="M252" s="155" t="s">
        <v>1</v>
      </c>
      <c r="N252" s="156" t="s">
        <v>38</v>
      </c>
      <c r="O252" s="58"/>
      <c r="P252" s="157">
        <f>O252*H252</f>
        <v>0</v>
      </c>
      <c r="Q252" s="157">
        <v>0</v>
      </c>
      <c r="R252" s="157">
        <f>Q252*H252</f>
        <v>0</v>
      </c>
      <c r="S252" s="157">
        <v>0</v>
      </c>
      <c r="T252" s="158">
        <f>S252*H252</f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9" t="s">
        <v>522</v>
      </c>
      <c r="AT252" s="159" t="s">
        <v>138</v>
      </c>
      <c r="AU252" s="159" t="s">
        <v>85</v>
      </c>
      <c r="AY252" s="14" t="s">
        <v>135</v>
      </c>
      <c r="BE252" s="160">
        <f>IF(N252="základná",J252,0)</f>
        <v>0</v>
      </c>
      <c r="BF252" s="160">
        <f>IF(N252="znížená",J252,0)</f>
        <v>0</v>
      </c>
      <c r="BG252" s="160">
        <f>IF(N252="zákl. prenesená",J252,0)</f>
        <v>0</v>
      </c>
      <c r="BH252" s="160">
        <f>IF(N252="zníž. prenesená",J252,0)</f>
        <v>0</v>
      </c>
      <c r="BI252" s="160">
        <f>IF(N252="nulová",J252,0)</f>
        <v>0</v>
      </c>
      <c r="BJ252" s="14" t="s">
        <v>85</v>
      </c>
      <c r="BK252" s="160">
        <f>ROUND(I252*H252,2)</f>
        <v>0</v>
      </c>
      <c r="BL252" s="14" t="s">
        <v>522</v>
      </c>
      <c r="BM252" s="159" t="s">
        <v>523</v>
      </c>
    </row>
    <row r="253" spans="1:65" s="12" customFormat="1" ht="22.9" customHeight="1">
      <c r="B253" s="134"/>
      <c r="D253" s="135" t="s">
        <v>71</v>
      </c>
      <c r="E253" s="145" t="s">
        <v>524</v>
      </c>
      <c r="F253" s="145" t="s">
        <v>525</v>
      </c>
      <c r="I253" s="137"/>
      <c r="J253" s="146">
        <f>BK253</f>
        <v>0</v>
      </c>
      <c r="L253" s="134"/>
      <c r="M253" s="139"/>
      <c r="N253" s="140"/>
      <c r="O253" s="140"/>
      <c r="P253" s="141">
        <f>P254</f>
        <v>0</v>
      </c>
      <c r="Q253" s="140"/>
      <c r="R253" s="141">
        <f>R254</f>
        <v>0</v>
      </c>
      <c r="S253" s="140"/>
      <c r="T253" s="142">
        <f>T254</f>
        <v>0</v>
      </c>
      <c r="AR253" s="135" t="s">
        <v>153</v>
      </c>
      <c r="AT253" s="143" t="s">
        <v>71</v>
      </c>
      <c r="AU253" s="143" t="s">
        <v>79</v>
      </c>
      <c r="AY253" s="135" t="s">
        <v>135</v>
      </c>
      <c r="BK253" s="144">
        <f>BK254</f>
        <v>0</v>
      </c>
    </row>
    <row r="254" spans="1:65" s="2" customFormat="1" ht="33" customHeight="1">
      <c r="A254" s="29"/>
      <c r="B254" s="147"/>
      <c r="C254" s="148" t="s">
        <v>526</v>
      </c>
      <c r="D254" s="148" t="s">
        <v>138</v>
      </c>
      <c r="E254" s="149" t="s">
        <v>527</v>
      </c>
      <c r="F254" s="150" t="s">
        <v>528</v>
      </c>
      <c r="G254" s="151" t="s">
        <v>467</v>
      </c>
      <c r="H254" s="152">
        <v>1</v>
      </c>
      <c r="I254" s="153"/>
      <c r="J254" s="154">
        <f>ROUND(I254*H254,2)</f>
        <v>0</v>
      </c>
      <c r="K254" s="150" t="s">
        <v>1</v>
      </c>
      <c r="L254" s="30"/>
      <c r="M254" s="155" t="s">
        <v>1</v>
      </c>
      <c r="N254" s="156" t="s">
        <v>38</v>
      </c>
      <c r="O254" s="58"/>
      <c r="P254" s="157">
        <f>O254*H254</f>
        <v>0</v>
      </c>
      <c r="Q254" s="157">
        <v>0</v>
      </c>
      <c r="R254" s="157">
        <f>Q254*H254</f>
        <v>0</v>
      </c>
      <c r="S254" s="157">
        <v>0</v>
      </c>
      <c r="T254" s="158">
        <f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9" t="s">
        <v>522</v>
      </c>
      <c r="AT254" s="159" t="s">
        <v>138</v>
      </c>
      <c r="AU254" s="159" t="s">
        <v>85</v>
      </c>
      <c r="AY254" s="14" t="s">
        <v>135</v>
      </c>
      <c r="BE254" s="160">
        <f>IF(N254="základná",J254,0)</f>
        <v>0</v>
      </c>
      <c r="BF254" s="160">
        <f>IF(N254="znížená",J254,0)</f>
        <v>0</v>
      </c>
      <c r="BG254" s="160">
        <f>IF(N254="zákl. prenesená",J254,0)</f>
        <v>0</v>
      </c>
      <c r="BH254" s="160">
        <f>IF(N254="zníž. prenesená",J254,0)</f>
        <v>0</v>
      </c>
      <c r="BI254" s="160">
        <f>IF(N254="nulová",J254,0)</f>
        <v>0</v>
      </c>
      <c r="BJ254" s="14" t="s">
        <v>85</v>
      </c>
      <c r="BK254" s="160">
        <f>ROUND(I254*H254,2)</f>
        <v>0</v>
      </c>
      <c r="BL254" s="14" t="s">
        <v>522</v>
      </c>
      <c r="BM254" s="159" t="s">
        <v>529</v>
      </c>
    </row>
    <row r="255" spans="1:65" s="12" customFormat="1" ht="25.9" customHeight="1">
      <c r="B255" s="134"/>
      <c r="D255" s="135" t="s">
        <v>71</v>
      </c>
      <c r="E255" s="136" t="s">
        <v>530</v>
      </c>
      <c r="F255" s="136" t="s">
        <v>531</v>
      </c>
      <c r="I255" s="137"/>
      <c r="J255" s="138">
        <f>BK255</f>
        <v>0</v>
      </c>
      <c r="L255" s="134"/>
      <c r="M255" s="139"/>
      <c r="N255" s="140"/>
      <c r="O255" s="140"/>
      <c r="P255" s="141">
        <f>P256</f>
        <v>0</v>
      </c>
      <c r="Q255" s="140"/>
      <c r="R255" s="141">
        <f>R256</f>
        <v>0</v>
      </c>
      <c r="S255" s="140"/>
      <c r="T255" s="142">
        <f>T256</f>
        <v>0</v>
      </c>
      <c r="AR255" s="135" t="s">
        <v>160</v>
      </c>
      <c r="AT255" s="143" t="s">
        <v>71</v>
      </c>
      <c r="AU255" s="143" t="s">
        <v>72</v>
      </c>
      <c r="AY255" s="135" t="s">
        <v>135</v>
      </c>
      <c r="BK255" s="144">
        <f>BK256</f>
        <v>0</v>
      </c>
    </row>
    <row r="256" spans="1:65" s="2" customFormat="1" ht="24.2" customHeight="1">
      <c r="A256" s="29"/>
      <c r="B256" s="147"/>
      <c r="C256" s="148" t="s">
        <v>532</v>
      </c>
      <c r="D256" s="148" t="s">
        <v>138</v>
      </c>
      <c r="E256" s="149" t="s">
        <v>533</v>
      </c>
      <c r="F256" s="150" t="s">
        <v>534</v>
      </c>
      <c r="G256" s="151" t="s">
        <v>535</v>
      </c>
      <c r="H256" s="152">
        <v>1</v>
      </c>
      <c r="I256" s="153"/>
      <c r="J256" s="154">
        <f>ROUND(I256*H256,2)</f>
        <v>0</v>
      </c>
      <c r="K256" s="150" t="s">
        <v>148</v>
      </c>
      <c r="L256" s="30"/>
      <c r="M256" s="172" t="s">
        <v>1</v>
      </c>
      <c r="N256" s="173" t="s">
        <v>38</v>
      </c>
      <c r="O256" s="174"/>
      <c r="P256" s="175">
        <f>O256*H256</f>
        <v>0</v>
      </c>
      <c r="Q256" s="175">
        <v>0</v>
      </c>
      <c r="R256" s="175">
        <f>Q256*H256</f>
        <v>0</v>
      </c>
      <c r="S256" s="175">
        <v>0</v>
      </c>
      <c r="T256" s="176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9" t="s">
        <v>536</v>
      </c>
      <c r="AT256" s="159" t="s">
        <v>138</v>
      </c>
      <c r="AU256" s="159" t="s">
        <v>79</v>
      </c>
      <c r="AY256" s="14" t="s">
        <v>135</v>
      </c>
      <c r="BE256" s="160">
        <f>IF(N256="základná",J256,0)</f>
        <v>0</v>
      </c>
      <c r="BF256" s="160">
        <f>IF(N256="znížená",J256,0)</f>
        <v>0</v>
      </c>
      <c r="BG256" s="160">
        <f>IF(N256="zákl. prenesená",J256,0)</f>
        <v>0</v>
      </c>
      <c r="BH256" s="160">
        <f>IF(N256="zníž. prenesená",J256,0)</f>
        <v>0</v>
      </c>
      <c r="BI256" s="160">
        <f>IF(N256="nulová",J256,0)</f>
        <v>0</v>
      </c>
      <c r="BJ256" s="14" t="s">
        <v>85</v>
      </c>
      <c r="BK256" s="160">
        <f>ROUND(I256*H256,2)</f>
        <v>0</v>
      </c>
      <c r="BL256" s="14" t="s">
        <v>536</v>
      </c>
      <c r="BM256" s="159" t="s">
        <v>537</v>
      </c>
    </row>
    <row r="257" spans="1:31" s="2" customFormat="1" ht="6.95" customHeight="1">
      <c r="A257" s="29"/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30"/>
      <c r="M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</row>
  </sheetData>
  <autoFilter ref="C143:K256" xr:uid="{00000000-0009-0000-0000-000001000000}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Stavební část</vt:lpstr>
      <vt:lpstr>'01 - Stavební část'!Názvy_tlače</vt:lpstr>
      <vt:lpstr>'Rekapitulácia stavby'!Názvy_tlače</vt:lpstr>
      <vt:lpstr>'01 - Stavební část'!Oblasť_tlače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Studnička Michal</dc:creator>
  <cp:lastModifiedBy>Takács Kristián</cp:lastModifiedBy>
  <dcterms:created xsi:type="dcterms:W3CDTF">2022-05-04T05:54:11Z</dcterms:created>
  <dcterms:modified xsi:type="dcterms:W3CDTF">2022-06-21T07:23:29Z</dcterms:modified>
</cp:coreProperties>
</file>