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sephine 2019\PLZ\DSS Slatinka\IROP\M. Rázusa LC\komplet podklady k VO\"/>
    </mc:Choice>
  </mc:AlternateContent>
  <bookViews>
    <workbookView xWindow="0" yWindow="0" windowWidth="28800" windowHeight="13500"/>
  </bookViews>
  <sheets>
    <sheet name="Rekapitulácia stavby" sheetId="1" r:id="rId1"/>
    <sheet name="2018004.1A.1 - Stavebné p..." sheetId="2" r:id="rId2"/>
    <sheet name="2018004.1A.2a - Bleskozvod" sheetId="3" r:id="rId3"/>
    <sheet name="2018004.1A.2b - Prípojka NN" sheetId="4" r:id="rId4"/>
    <sheet name="2018004.1A.3 - Odberné pl..." sheetId="5" r:id="rId5"/>
    <sheet name="2018004.1B.1 - Stavebné p..." sheetId="6" r:id="rId6"/>
    <sheet name="2018004.1B.2 - Zdravotech..." sheetId="7" r:id="rId7"/>
    <sheet name="2018004.1B.3 - Vykurovanie" sheetId="8" r:id="rId8"/>
    <sheet name="2018004.1B.4 - Elektroinš..." sheetId="9" r:id="rId9"/>
    <sheet name="2018004.1B.5 - Solárny oh..." sheetId="10" r:id="rId10"/>
  </sheets>
  <definedNames>
    <definedName name="_xlnm._FilterDatabase" localSheetId="1" hidden="1">'2018004.1A.1 - Stavebné p...'!$C$111:$K$357</definedName>
    <definedName name="_xlnm._FilterDatabase" localSheetId="2" hidden="1">'2018004.1A.2a - Bleskozvod'!$C$92:$K$135</definedName>
    <definedName name="_xlnm._FilterDatabase" localSheetId="3" hidden="1">'2018004.1A.2b - Prípojka NN'!$C$95:$K$125</definedName>
    <definedName name="_xlnm._FilterDatabase" localSheetId="4" hidden="1">'2018004.1A.3 - Odberné pl...'!$C$92:$K$97</definedName>
    <definedName name="_xlnm._FilterDatabase" localSheetId="5" hidden="1">'2018004.1B.1 - Stavebné p...'!$C$108:$K$336</definedName>
    <definedName name="_xlnm._FilterDatabase" localSheetId="6" hidden="1">'2018004.1B.2 - Zdravotech...'!$C$102:$K$237</definedName>
    <definedName name="_xlnm._FilterDatabase" localSheetId="7" hidden="1">'2018004.1B.3 - Vykurovanie'!$C$103:$K$224</definedName>
    <definedName name="_xlnm._FilterDatabase" localSheetId="8" hidden="1">'2018004.1B.4 - Elektroinš...'!$C$99:$K$201</definedName>
    <definedName name="_xlnm._FilterDatabase" localSheetId="9" hidden="1">'2018004.1B.5 - Solárny oh...'!$C$99:$K$133</definedName>
    <definedName name="_xlnm.Print_Titles" localSheetId="1">'2018004.1A.1 - Stavebné p...'!$111:$111</definedName>
    <definedName name="_xlnm.Print_Titles" localSheetId="2">'2018004.1A.2a - Bleskozvod'!$92:$92</definedName>
    <definedName name="_xlnm.Print_Titles" localSheetId="3">'2018004.1A.2b - Prípojka NN'!$95:$95</definedName>
    <definedName name="_xlnm.Print_Titles" localSheetId="4">'2018004.1A.3 - Odberné pl...'!$92:$92</definedName>
    <definedName name="_xlnm.Print_Titles" localSheetId="5">'2018004.1B.1 - Stavebné p...'!$108:$108</definedName>
    <definedName name="_xlnm.Print_Titles" localSheetId="6">'2018004.1B.2 - Zdravotech...'!$102:$102</definedName>
    <definedName name="_xlnm.Print_Titles" localSheetId="7">'2018004.1B.3 - Vykurovanie'!$103:$103</definedName>
    <definedName name="_xlnm.Print_Titles" localSheetId="8">'2018004.1B.4 - Elektroinš...'!$99:$99</definedName>
    <definedName name="_xlnm.Print_Titles" localSheetId="9">'2018004.1B.5 - Solárny oh...'!$99:$99</definedName>
    <definedName name="_xlnm.Print_Titles" localSheetId="0">'Rekapitulácia stavby'!$52:$52</definedName>
    <definedName name="_xlnm.Print_Area" localSheetId="1">'2018004.1A.1 - Stavebné p...'!$C$4:$J$43,'2018004.1A.1 - Stavebné p...'!$C$49:$J$89,'2018004.1A.1 - Stavebné p...'!$C$95:$K$357</definedName>
    <definedName name="_xlnm.Print_Area" localSheetId="2">'2018004.1A.2a - Bleskozvod'!$C$4:$J$43,'2018004.1A.2a - Bleskozvod'!$C$49:$J$70,'2018004.1A.2a - Bleskozvod'!$C$76:$K$135</definedName>
    <definedName name="_xlnm.Print_Area" localSheetId="3">'2018004.1A.2b - Prípojka NN'!$C$4:$J$43,'2018004.1A.2b - Prípojka NN'!$C$49:$J$73,'2018004.1A.2b - Prípojka NN'!$C$79:$K$125</definedName>
    <definedName name="_xlnm.Print_Area" localSheetId="4">'2018004.1A.3 - Odberné pl...'!$C$4:$J$43,'2018004.1A.3 - Odberné pl...'!$C$49:$J$70,'2018004.1A.3 - Odberné pl...'!$C$76:$K$97</definedName>
    <definedName name="_xlnm.Print_Area" localSheetId="5">'2018004.1B.1 - Stavebné p...'!$C$4:$J$43,'2018004.1B.1 - Stavebné p...'!$C$49:$J$86,'2018004.1B.1 - Stavebné p...'!$C$92:$K$336</definedName>
    <definedName name="_xlnm.Print_Area" localSheetId="6">'2018004.1B.2 - Zdravotech...'!$C$4:$J$43,'2018004.1B.2 - Zdravotech...'!$C$49:$J$80,'2018004.1B.2 - Zdravotech...'!$C$86:$K$237</definedName>
    <definedName name="_xlnm.Print_Area" localSheetId="7">'2018004.1B.3 - Vykurovanie'!$C$4:$J$43,'2018004.1B.3 - Vykurovanie'!$C$49:$J$81,'2018004.1B.3 - Vykurovanie'!$C$87:$K$224</definedName>
    <definedName name="_xlnm.Print_Area" localSheetId="8">'2018004.1B.4 - Elektroinš...'!$C$4:$J$43,'2018004.1B.4 - Elektroinš...'!$C$49:$J$77,'2018004.1B.4 - Elektroinš...'!$C$83:$K$201</definedName>
    <definedName name="_xlnm.Print_Area" localSheetId="9">'2018004.1B.5 - Solárny oh...'!$C$4:$J$43,'2018004.1B.5 - Solárny oh...'!$C$49:$J$77,'2018004.1B.5 - Solárny oh...'!$C$83:$K$133</definedName>
    <definedName name="_xlnm.Print_Area" localSheetId="0">'Rekapitulácia stavby'!$D$4:$AO$36,'Rekapitulácia stavby'!$C$42:$AQ$68</definedName>
  </definedNames>
  <calcPr calcId="162913"/>
</workbook>
</file>

<file path=xl/calcChain.xml><?xml version="1.0" encoding="utf-8"?>
<calcChain xmlns="http://schemas.openxmlformats.org/spreadsheetml/2006/main">
  <c r="J41" i="10" l="1"/>
  <c r="J40" i="10"/>
  <c r="AY67" i="1" s="1"/>
  <c r="J39" i="10"/>
  <c r="AX67" i="1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R131" i="10" s="1"/>
  <c r="P132" i="10"/>
  <c r="BK132" i="10"/>
  <c r="BK131" i="10" s="1"/>
  <c r="J131" i="10" s="1"/>
  <c r="J76" i="10" s="1"/>
  <c r="J132" i="10"/>
  <c r="BF132" i="10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R128" i="10"/>
  <c r="R127" i="10" s="1"/>
  <c r="P129" i="10"/>
  <c r="BK129" i="10"/>
  <c r="BK128" i="10"/>
  <c r="J128" i="10" s="1"/>
  <c r="J75" i="10" s="1"/>
  <c r="J129" i="10"/>
  <c r="BF129" i="10" s="1"/>
  <c r="BI126" i="10"/>
  <c r="BH126" i="10"/>
  <c r="BG126" i="10"/>
  <c r="BE126" i="10"/>
  <c r="T126" i="10"/>
  <c r="R126" i="10"/>
  <c r="P126" i="10"/>
  <c r="BK126" i="10"/>
  <c r="J126" i="10"/>
  <c r="BF126" i="10" s="1"/>
  <c r="BI125" i="10"/>
  <c r="BH125" i="10"/>
  <c r="BG125" i="10"/>
  <c r="BE125" i="10"/>
  <c r="T125" i="10"/>
  <c r="R125" i="10"/>
  <c r="P125" i="10"/>
  <c r="BK125" i="10"/>
  <c r="J125" i="10"/>
  <c r="BF125" i="10" s="1"/>
  <c r="BI124" i="10"/>
  <c r="BH124" i="10"/>
  <c r="BG124" i="10"/>
  <c r="BE124" i="10"/>
  <c r="T124" i="10"/>
  <c r="R124" i="10"/>
  <c r="P124" i="10"/>
  <c r="BK124" i="10"/>
  <c r="J124" i="10"/>
  <c r="BF124" i="10" s="1"/>
  <c r="BI123" i="10"/>
  <c r="BH123" i="10"/>
  <c r="BG123" i="10"/>
  <c r="BE123" i="10"/>
  <c r="T123" i="10"/>
  <c r="R123" i="10"/>
  <c r="P123" i="10"/>
  <c r="BK123" i="10"/>
  <c r="J123" i="10"/>
  <c r="BF123" i="10" s="1"/>
  <c r="BI122" i="10"/>
  <c r="BH122" i="10"/>
  <c r="BG122" i="10"/>
  <c r="BE122" i="10"/>
  <c r="T122" i="10"/>
  <c r="R122" i="10"/>
  <c r="P122" i="10"/>
  <c r="BK122" i="10"/>
  <c r="J122" i="10"/>
  <c r="BF122" i="10" s="1"/>
  <c r="BI121" i="10"/>
  <c r="BH121" i="10"/>
  <c r="BG121" i="10"/>
  <c r="BE121" i="10"/>
  <c r="T121" i="10"/>
  <c r="R121" i="10"/>
  <c r="R120" i="10" s="1"/>
  <c r="P121" i="10"/>
  <c r="BK121" i="10"/>
  <c r="BK120" i="10" s="1"/>
  <c r="J120" i="10" s="1"/>
  <c r="J73" i="10" s="1"/>
  <c r="J121" i="10"/>
  <c r="BF121" i="10"/>
  <c r="BI119" i="10"/>
  <c r="BH119" i="10"/>
  <c r="BG119" i="10"/>
  <c r="BE119" i="10"/>
  <c r="T119" i="10"/>
  <c r="R119" i="10"/>
  <c r="P119" i="10"/>
  <c r="BK119" i="10"/>
  <c r="J119" i="10"/>
  <c r="BF119" i="10" s="1"/>
  <c r="BI118" i="10"/>
  <c r="BH118" i="10"/>
  <c r="BG118" i="10"/>
  <c r="BE118" i="10"/>
  <c r="T118" i="10"/>
  <c r="R118" i="10"/>
  <c r="R117" i="10" s="1"/>
  <c r="P118" i="10"/>
  <c r="BK118" i="10"/>
  <c r="BK117" i="10" s="1"/>
  <c r="J117" i="10" s="1"/>
  <c r="J72" i="10" s="1"/>
  <c r="J118" i="10"/>
  <c r="BF118" i="10"/>
  <c r="BI116" i="10"/>
  <c r="BH116" i="10"/>
  <c r="BG116" i="10"/>
  <c r="BE116" i="10"/>
  <c r="T116" i="10"/>
  <c r="R116" i="10"/>
  <c r="P116" i="10"/>
  <c r="BK116" i="10"/>
  <c r="J116" i="10"/>
  <c r="BF116" i="10" s="1"/>
  <c r="BI115" i="10"/>
  <c r="BH115" i="10"/>
  <c r="BG115" i="10"/>
  <c r="BE115" i="10"/>
  <c r="T115" i="10"/>
  <c r="R115" i="10"/>
  <c r="P115" i="10"/>
  <c r="BK115" i="10"/>
  <c r="J115" i="10"/>
  <c r="BF115" i="10" s="1"/>
  <c r="BI114" i="10"/>
  <c r="BH114" i="10"/>
  <c r="BG114" i="10"/>
  <c r="BE114" i="10"/>
  <c r="T114" i="10"/>
  <c r="R114" i="10"/>
  <c r="P114" i="10"/>
  <c r="BK114" i="10"/>
  <c r="J114" i="10"/>
  <c r="BF114" i="10" s="1"/>
  <c r="BI113" i="10"/>
  <c r="BH113" i="10"/>
  <c r="BG113" i="10"/>
  <c r="BE113" i="10"/>
  <c r="T113" i="10"/>
  <c r="R113" i="10"/>
  <c r="P113" i="10"/>
  <c r="BK113" i="10"/>
  <c r="J113" i="10"/>
  <c r="BF113" i="10" s="1"/>
  <c r="BI112" i="10"/>
  <c r="BH112" i="10"/>
  <c r="BG112" i="10"/>
  <c r="BE112" i="10"/>
  <c r="T112" i="10"/>
  <c r="R112" i="10"/>
  <c r="P112" i="10"/>
  <c r="BK112" i="10"/>
  <c r="J112" i="10"/>
  <c r="BF112" i="10" s="1"/>
  <c r="BI111" i="10"/>
  <c r="BH111" i="10"/>
  <c r="BG111" i="10"/>
  <c r="BE111" i="10"/>
  <c r="T111" i="10"/>
  <c r="R111" i="10"/>
  <c r="P111" i="10"/>
  <c r="BK111" i="10"/>
  <c r="J111" i="10"/>
  <c r="BF111" i="10" s="1"/>
  <c r="BI110" i="10"/>
  <c r="BH110" i="10"/>
  <c r="BG110" i="10"/>
  <c r="BE110" i="10"/>
  <c r="T110" i="10"/>
  <c r="T109" i="10" s="1"/>
  <c r="R110" i="10"/>
  <c r="R109" i="10" s="1"/>
  <c r="P110" i="10"/>
  <c r="P109" i="10" s="1"/>
  <c r="BK110" i="10"/>
  <c r="BK109" i="10" s="1"/>
  <c r="J109" i="10"/>
  <c r="J71" i="10" s="1"/>
  <c r="J110" i="10"/>
  <c r="BF110" i="10"/>
  <c r="BI108" i="10"/>
  <c r="BH108" i="10"/>
  <c r="BG108" i="10"/>
  <c r="BE108" i="10"/>
  <c r="T108" i="10"/>
  <c r="R108" i="10"/>
  <c r="P108" i="10"/>
  <c r="BK108" i="10"/>
  <c r="J108" i="10"/>
  <c r="BF108" i="10" s="1"/>
  <c r="BI107" i="10"/>
  <c r="BH107" i="10"/>
  <c r="BG107" i="10"/>
  <c r="BE107" i="10"/>
  <c r="T107" i="10"/>
  <c r="R107" i="10"/>
  <c r="P107" i="10"/>
  <c r="BK107" i="10"/>
  <c r="J107" i="10"/>
  <c r="BF107" i="10" s="1"/>
  <c r="BI106" i="10"/>
  <c r="BH106" i="10"/>
  <c r="BG106" i="10"/>
  <c r="BE106" i="10"/>
  <c r="T106" i="10"/>
  <c r="R106" i="10"/>
  <c r="R105" i="10" s="1"/>
  <c r="P106" i="10"/>
  <c r="BK106" i="10"/>
  <c r="BK105" i="10" s="1"/>
  <c r="J105" i="10" s="1"/>
  <c r="J70" i="10" s="1"/>
  <c r="J106" i="10"/>
  <c r="BF106" i="10"/>
  <c r="BI104" i="10"/>
  <c r="BH104" i="10"/>
  <c r="BG104" i="10"/>
  <c r="BE104" i="10"/>
  <c r="T104" i="10"/>
  <c r="R104" i="10"/>
  <c r="P104" i="10"/>
  <c r="BK104" i="10"/>
  <c r="J104" i="10"/>
  <c r="BF104" i="10" s="1"/>
  <c r="BI103" i="10"/>
  <c r="BH103" i="10"/>
  <c r="F40" i="10"/>
  <c r="BC67" i="1" s="1"/>
  <c r="BG103" i="10"/>
  <c r="BE103" i="10"/>
  <c r="J37" i="10"/>
  <c r="AV67" i="1" s="1"/>
  <c r="F37" i="10"/>
  <c r="AZ67" i="1" s="1"/>
  <c r="T103" i="10"/>
  <c r="T102" i="10" s="1"/>
  <c r="R103" i="10"/>
  <c r="R102" i="10" s="1"/>
  <c r="R101" i="10" s="1"/>
  <c r="R100" i="10" s="1"/>
  <c r="P103" i="10"/>
  <c r="P102" i="10" s="1"/>
  <c r="BK103" i="10"/>
  <c r="BK102" i="10"/>
  <c r="J102" i="10" s="1"/>
  <c r="J69" i="10" s="1"/>
  <c r="J103" i="10"/>
  <c r="BF103" i="10"/>
  <c r="J97" i="10"/>
  <c r="J96" i="10"/>
  <c r="F96" i="10"/>
  <c r="F94" i="10"/>
  <c r="E92" i="10"/>
  <c r="J63" i="10"/>
  <c r="J62" i="10"/>
  <c r="F62" i="10"/>
  <c r="F60" i="10"/>
  <c r="E58" i="10"/>
  <c r="J22" i="10"/>
  <c r="E22" i="10"/>
  <c r="F97" i="10"/>
  <c r="F63" i="10"/>
  <c r="J21" i="10"/>
  <c r="J16" i="10"/>
  <c r="J94" i="10"/>
  <c r="J60" i="10"/>
  <c r="E7" i="10"/>
  <c r="E86" i="10" s="1"/>
  <c r="J41" i="9"/>
  <c r="J40" i="9"/>
  <c r="AY66" i="1" s="1"/>
  <c r="J39" i="9"/>
  <c r="AX66" i="1" s="1"/>
  <c r="BI201" i="9"/>
  <c r="BH201" i="9"/>
  <c r="BG201" i="9"/>
  <c r="BE201" i="9"/>
  <c r="T201" i="9"/>
  <c r="R201" i="9"/>
  <c r="P201" i="9"/>
  <c r="BK201" i="9"/>
  <c r="J201" i="9"/>
  <c r="BF201" i="9" s="1"/>
  <c r="BI200" i="9"/>
  <c r="BH200" i="9"/>
  <c r="BG200" i="9"/>
  <c r="BE200" i="9"/>
  <c r="T200" i="9"/>
  <c r="R200" i="9"/>
  <c r="P200" i="9"/>
  <c r="BK200" i="9"/>
  <c r="J200" i="9"/>
  <c r="BF200" i="9" s="1"/>
  <c r="BI199" i="9"/>
  <c r="BH199" i="9"/>
  <c r="BG199" i="9"/>
  <c r="BE199" i="9"/>
  <c r="T199" i="9"/>
  <c r="R199" i="9"/>
  <c r="P199" i="9"/>
  <c r="BK199" i="9"/>
  <c r="J199" i="9"/>
  <c r="BF199" i="9" s="1"/>
  <c r="BI198" i="9"/>
  <c r="BH198" i="9"/>
  <c r="BG198" i="9"/>
  <c r="BE198" i="9"/>
  <c r="T198" i="9"/>
  <c r="R198" i="9"/>
  <c r="P198" i="9"/>
  <c r="BK198" i="9"/>
  <c r="J198" i="9"/>
  <c r="BF198" i="9" s="1"/>
  <c r="BI197" i="9"/>
  <c r="BH197" i="9"/>
  <c r="BG197" i="9"/>
  <c r="BE197" i="9"/>
  <c r="T197" i="9"/>
  <c r="R197" i="9"/>
  <c r="P197" i="9"/>
  <c r="BK197" i="9"/>
  <c r="J197" i="9"/>
  <c r="BF197" i="9" s="1"/>
  <c r="BI196" i="9"/>
  <c r="BH196" i="9"/>
  <c r="BG196" i="9"/>
  <c r="BE196" i="9"/>
  <c r="T196" i="9"/>
  <c r="R196" i="9"/>
  <c r="P196" i="9"/>
  <c r="BK196" i="9"/>
  <c r="J196" i="9"/>
  <c r="BF196" i="9" s="1"/>
  <c r="BI195" i="9"/>
  <c r="BH195" i="9"/>
  <c r="BG195" i="9"/>
  <c r="BE195" i="9"/>
  <c r="T195" i="9"/>
  <c r="R195" i="9"/>
  <c r="P195" i="9"/>
  <c r="BK195" i="9"/>
  <c r="J195" i="9"/>
  <c r="BF195" i="9" s="1"/>
  <c r="BI194" i="9"/>
  <c r="BH194" i="9"/>
  <c r="BG194" i="9"/>
  <c r="BE194" i="9"/>
  <c r="T194" i="9"/>
  <c r="R194" i="9"/>
  <c r="P194" i="9"/>
  <c r="BK194" i="9"/>
  <c r="J194" i="9"/>
  <c r="BF194" i="9" s="1"/>
  <c r="BI193" i="9"/>
  <c r="BH193" i="9"/>
  <c r="BG193" i="9"/>
  <c r="BE193" i="9"/>
  <c r="T193" i="9"/>
  <c r="R193" i="9"/>
  <c r="P193" i="9"/>
  <c r="BK193" i="9"/>
  <c r="J193" i="9"/>
  <c r="BF193" i="9" s="1"/>
  <c r="BI192" i="9"/>
  <c r="BH192" i="9"/>
  <c r="BG192" i="9"/>
  <c r="BE192" i="9"/>
  <c r="T192" i="9"/>
  <c r="R192" i="9"/>
  <c r="P192" i="9"/>
  <c r="BK192" i="9"/>
  <c r="J192" i="9"/>
  <c r="BF192" i="9" s="1"/>
  <c r="BI191" i="9"/>
  <c r="BH191" i="9"/>
  <c r="BG191" i="9"/>
  <c r="BE191" i="9"/>
  <c r="T191" i="9"/>
  <c r="R191" i="9"/>
  <c r="P191" i="9"/>
  <c r="BK191" i="9"/>
  <c r="J191" i="9"/>
  <c r="BF191" i="9" s="1"/>
  <c r="BI190" i="9"/>
  <c r="BH190" i="9"/>
  <c r="BG190" i="9"/>
  <c r="BE190" i="9"/>
  <c r="T190" i="9"/>
  <c r="R190" i="9"/>
  <c r="P190" i="9"/>
  <c r="BK190" i="9"/>
  <c r="J190" i="9"/>
  <c r="BF190" i="9" s="1"/>
  <c r="BI189" i="9"/>
  <c r="BH189" i="9"/>
  <c r="BG189" i="9"/>
  <c r="BE189" i="9"/>
  <c r="T189" i="9"/>
  <c r="R189" i="9"/>
  <c r="P189" i="9"/>
  <c r="BK189" i="9"/>
  <c r="J189" i="9"/>
  <c r="BF189" i="9"/>
  <c r="BI188" i="9"/>
  <c r="BH188" i="9"/>
  <c r="BG188" i="9"/>
  <c r="BE188" i="9"/>
  <c r="T188" i="9"/>
  <c r="R188" i="9"/>
  <c r="P188" i="9"/>
  <c r="BK188" i="9"/>
  <c r="J188" i="9"/>
  <c r="BF188" i="9"/>
  <c r="BI187" i="9"/>
  <c r="BH187" i="9"/>
  <c r="BG187" i="9"/>
  <c r="BE187" i="9"/>
  <c r="T187" i="9"/>
  <c r="R187" i="9"/>
  <c r="P187" i="9"/>
  <c r="BK187" i="9"/>
  <c r="J187" i="9"/>
  <c r="BF187" i="9"/>
  <c r="BI186" i="9"/>
  <c r="BH186" i="9"/>
  <c r="BG186" i="9"/>
  <c r="BE186" i="9"/>
  <c r="T186" i="9"/>
  <c r="T185" i="9"/>
  <c r="R186" i="9"/>
  <c r="R185" i="9"/>
  <c r="P186" i="9"/>
  <c r="P185" i="9"/>
  <c r="BK186" i="9"/>
  <c r="BK185" i="9"/>
  <c r="J185" i="9" s="1"/>
  <c r="J76" i="9" s="1"/>
  <c r="J186" i="9"/>
  <c r="BF186" i="9" s="1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R183" i="9"/>
  <c r="P183" i="9"/>
  <c r="BK183" i="9"/>
  <c r="J183" i="9"/>
  <c r="BF183" i="9"/>
  <c r="BI182" i="9"/>
  <c r="BH182" i="9"/>
  <c r="BG182" i="9"/>
  <c r="BE182" i="9"/>
  <c r="T182" i="9"/>
  <c r="R182" i="9"/>
  <c r="P182" i="9"/>
  <c r="BK182" i="9"/>
  <c r="J182" i="9"/>
  <c r="BF182" i="9"/>
  <c r="BI181" i="9"/>
  <c r="BH181" i="9"/>
  <c r="BG181" i="9"/>
  <c r="BE181" i="9"/>
  <c r="T181" i="9"/>
  <c r="R181" i="9"/>
  <c r="P181" i="9"/>
  <c r="BK181" i="9"/>
  <c r="J181" i="9"/>
  <c r="BF181" i="9"/>
  <c r="BI180" i="9"/>
  <c r="BH180" i="9"/>
  <c r="BG180" i="9"/>
  <c r="BE180" i="9"/>
  <c r="T180" i="9"/>
  <c r="R180" i="9"/>
  <c r="P180" i="9"/>
  <c r="BK180" i="9"/>
  <c r="J180" i="9"/>
  <c r="BF180" i="9"/>
  <c r="BI179" i="9"/>
  <c r="BH179" i="9"/>
  <c r="BG179" i="9"/>
  <c r="BE179" i="9"/>
  <c r="T179" i="9"/>
  <c r="R179" i="9"/>
  <c r="P179" i="9"/>
  <c r="BK179" i="9"/>
  <c r="J179" i="9"/>
  <c r="BF179" i="9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J177" i="9"/>
  <c r="BF177" i="9"/>
  <c r="BI176" i="9"/>
  <c r="BH176" i="9"/>
  <c r="BG176" i="9"/>
  <c r="BE176" i="9"/>
  <c r="T176" i="9"/>
  <c r="R176" i="9"/>
  <c r="P176" i="9"/>
  <c r="BK176" i="9"/>
  <c r="J176" i="9"/>
  <c r="BF176" i="9"/>
  <c r="BI175" i="9"/>
  <c r="BH175" i="9"/>
  <c r="BG175" i="9"/>
  <c r="BE175" i="9"/>
  <c r="T175" i="9"/>
  <c r="R175" i="9"/>
  <c r="P175" i="9"/>
  <c r="BK175" i="9"/>
  <c r="J175" i="9"/>
  <c r="BF175" i="9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/>
  <c r="BI172" i="9"/>
  <c r="BH172" i="9"/>
  <c r="BG172" i="9"/>
  <c r="BE172" i="9"/>
  <c r="T172" i="9"/>
  <c r="R172" i="9"/>
  <c r="P172" i="9"/>
  <c r="BK172" i="9"/>
  <c r="J172" i="9"/>
  <c r="BF172" i="9"/>
  <c r="BI171" i="9"/>
  <c r="BH171" i="9"/>
  <c r="BG171" i="9"/>
  <c r="BE171" i="9"/>
  <c r="T171" i="9"/>
  <c r="R171" i="9"/>
  <c r="P171" i="9"/>
  <c r="BK171" i="9"/>
  <c r="J171" i="9"/>
  <c r="BF171" i="9"/>
  <c r="BI170" i="9"/>
  <c r="BH170" i="9"/>
  <c r="BG170" i="9"/>
  <c r="BE170" i="9"/>
  <c r="T170" i="9"/>
  <c r="R170" i="9"/>
  <c r="P170" i="9"/>
  <c r="BK170" i="9"/>
  <c r="J170" i="9"/>
  <c r="BF170" i="9"/>
  <c r="BI169" i="9"/>
  <c r="BH169" i="9"/>
  <c r="BG169" i="9"/>
  <c r="BE169" i="9"/>
  <c r="T169" i="9"/>
  <c r="R169" i="9"/>
  <c r="P169" i="9"/>
  <c r="BK169" i="9"/>
  <c r="J169" i="9"/>
  <c r="BF169" i="9"/>
  <c r="BI168" i="9"/>
  <c r="BH168" i="9"/>
  <c r="BG168" i="9"/>
  <c r="BE168" i="9"/>
  <c r="T168" i="9"/>
  <c r="R168" i="9"/>
  <c r="P168" i="9"/>
  <c r="BK168" i="9"/>
  <c r="J168" i="9"/>
  <c r="BF168" i="9"/>
  <c r="BI167" i="9"/>
  <c r="BH167" i="9"/>
  <c r="BG167" i="9"/>
  <c r="BE167" i="9"/>
  <c r="T167" i="9"/>
  <c r="R167" i="9"/>
  <c r="P167" i="9"/>
  <c r="BK167" i="9"/>
  <c r="J167" i="9"/>
  <c r="BF167" i="9"/>
  <c r="BI166" i="9"/>
  <c r="BH166" i="9"/>
  <c r="BG166" i="9"/>
  <c r="BE166" i="9"/>
  <c r="T166" i="9"/>
  <c r="R166" i="9"/>
  <c r="P166" i="9"/>
  <c r="BK166" i="9"/>
  <c r="J166" i="9"/>
  <c r="BF166" i="9"/>
  <c r="BI165" i="9"/>
  <c r="BH165" i="9"/>
  <c r="BG165" i="9"/>
  <c r="BE165" i="9"/>
  <c r="T165" i="9"/>
  <c r="R165" i="9"/>
  <c r="P165" i="9"/>
  <c r="BK165" i="9"/>
  <c r="J165" i="9"/>
  <c r="BF165" i="9"/>
  <c r="BI164" i="9"/>
  <c r="BH164" i="9"/>
  <c r="BG164" i="9"/>
  <c r="BE164" i="9"/>
  <c r="T164" i="9"/>
  <c r="R164" i="9"/>
  <c r="P164" i="9"/>
  <c r="BK164" i="9"/>
  <c r="J164" i="9"/>
  <c r="BF164" i="9"/>
  <c r="BI163" i="9"/>
  <c r="BH163" i="9"/>
  <c r="BG163" i="9"/>
  <c r="BE163" i="9"/>
  <c r="T163" i="9"/>
  <c r="R163" i="9"/>
  <c r="P163" i="9"/>
  <c r="BK163" i="9"/>
  <c r="J163" i="9"/>
  <c r="BF163" i="9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/>
  <c r="BI158" i="9"/>
  <c r="BH158" i="9"/>
  <c r="BG158" i="9"/>
  <c r="BE158" i="9"/>
  <c r="T158" i="9"/>
  <c r="R158" i="9"/>
  <c r="P158" i="9"/>
  <c r="BK158" i="9"/>
  <c r="J158" i="9"/>
  <c r="BF158" i="9"/>
  <c r="BI157" i="9"/>
  <c r="BH157" i="9"/>
  <c r="BG157" i="9"/>
  <c r="BE157" i="9"/>
  <c r="T157" i="9"/>
  <c r="R157" i="9"/>
  <c r="P157" i="9"/>
  <c r="BK157" i="9"/>
  <c r="J157" i="9"/>
  <c r="BF157" i="9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/>
  <c r="BI145" i="9"/>
  <c r="BH145" i="9"/>
  <c r="BG145" i="9"/>
  <c r="BE145" i="9"/>
  <c r="T145" i="9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J141" i="9"/>
  <c r="BF141" i="9"/>
  <c r="BI140" i="9"/>
  <c r="BH140" i="9"/>
  <c r="BG140" i="9"/>
  <c r="BE140" i="9"/>
  <c r="T140" i="9"/>
  <c r="R140" i="9"/>
  <c r="P140" i="9"/>
  <c r="BK140" i="9"/>
  <c r="J140" i="9"/>
  <c r="BF140" i="9"/>
  <c r="BI139" i="9"/>
  <c r="BH139" i="9"/>
  <c r="BG139" i="9"/>
  <c r="BE139" i="9"/>
  <c r="T139" i="9"/>
  <c r="R139" i="9"/>
  <c r="P139" i="9"/>
  <c r="BK139" i="9"/>
  <c r="J139" i="9"/>
  <c r="BF139" i="9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/>
  <c r="BI133" i="9"/>
  <c r="BH133" i="9"/>
  <c r="BG133" i="9"/>
  <c r="BE133" i="9"/>
  <c r="T133" i="9"/>
  <c r="R133" i="9"/>
  <c r="P133" i="9"/>
  <c r="BK133" i="9"/>
  <c r="J133" i="9"/>
  <c r="BF133" i="9"/>
  <c r="BI132" i="9"/>
  <c r="BH132" i="9"/>
  <c r="BG132" i="9"/>
  <c r="BE132" i="9"/>
  <c r="T132" i="9"/>
  <c r="R132" i="9"/>
  <c r="P132" i="9"/>
  <c r="BK132" i="9"/>
  <c r="J132" i="9"/>
  <c r="BF132" i="9"/>
  <c r="BI131" i="9"/>
  <c r="BH131" i="9"/>
  <c r="BG131" i="9"/>
  <c r="BE131" i="9"/>
  <c r="T131" i="9"/>
  <c r="R131" i="9"/>
  <c r="P131" i="9"/>
  <c r="BK131" i="9"/>
  <c r="J131" i="9"/>
  <c r="BF131" i="9"/>
  <c r="BI130" i="9"/>
  <c r="BH130" i="9"/>
  <c r="BG130" i="9"/>
  <c r="BE130" i="9"/>
  <c r="T130" i="9"/>
  <c r="R130" i="9"/>
  <c r="P130" i="9"/>
  <c r="BK130" i="9"/>
  <c r="J130" i="9"/>
  <c r="BF130" i="9"/>
  <c r="BI129" i="9"/>
  <c r="BH129" i="9"/>
  <c r="BG129" i="9"/>
  <c r="BE129" i="9"/>
  <c r="T129" i="9"/>
  <c r="R129" i="9"/>
  <c r="P129" i="9"/>
  <c r="BK129" i="9"/>
  <c r="J129" i="9"/>
  <c r="BF129" i="9"/>
  <c r="BI128" i="9"/>
  <c r="BH128" i="9"/>
  <c r="BG128" i="9"/>
  <c r="BE128" i="9"/>
  <c r="T128" i="9"/>
  <c r="R128" i="9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/>
  <c r="BI126" i="9"/>
  <c r="BH126" i="9"/>
  <c r="BG126" i="9"/>
  <c r="BE126" i="9"/>
  <c r="T126" i="9"/>
  <c r="R126" i="9"/>
  <c r="P126" i="9"/>
  <c r="BK126" i="9"/>
  <c r="J126" i="9"/>
  <c r="BF126" i="9"/>
  <c r="BI125" i="9"/>
  <c r="BH125" i="9"/>
  <c r="BG125" i="9"/>
  <c r="BE125" i="9"/>
  <c r="T125" i="9"/>
  <c r="R125" i="9"/>
  <c r="P125" i="9"/>
  <c r="BK125" i="9"/>
  <c r="J125" i="9"/>
  <c r="BF125" i="9"/>
  <c r="BI124" i="9"/>
  <c r="BH124" i="9"/>
  <c r="BG124" i="9"/>
  <c r="BE124" i="9"/>
  <c r="T124" i="9"/>
  <c r="R124" i="9"/>
  <c r="P124" i="9"/>
  <c r="BK124" i="9"/>
  <c r="J124" i="9"/>
  <c r="BF124" i="9"/>
  <c r="BI123" i="9"/>
  <c r="BH123" i="9"/>
  <c r="BG123" i="9"/>
  <c r="BE123" i="9"/>
  <c r="T123" i="9"/>
  <c r="R123" i="9"/>
  <c r="P123" i="9"/>
  <c r="BK123" i="9"/>
  <c r="J123" i="9"/>
  <c r="BF123" i="9"/>
  <c r="BI122" i="9"/>
  <c r="BH122" i="9"/>
  <c r="BG122" i="9"/>
  <c r="BE122" i="9"/>
  <c r="T122" i="9"/>
  <c r="R122" i="9"/>
  <c r="P122" i="9"/>
  <c r="BK122" i="9"/>
  <c r="J122" i="9"/>
  <c r="BF122" i="9"/>
  <c r="BI121" i="9"/>
  <c r="BH121" i="9"/>
  <c r="BG121" i="9"/>
  <c r="BE121" i="9"/>
  <c r="T121" i="9"/>
  <c r="R121" i="9"/>
  <c r="P121" i="9"/>
  <c r="BK121" i="9"/>
  <c r="J121" i="9"/>
  <c r="BF121" i="9"/>
  <c r="BI120" i="9"/>
  <c r="BH120" i="9"/>
  <c r="BG120" i="9"/>
  <c r="BE120" i="9"/>
  <c r="T120" i="9"/>
  <c r="R120" i="9"/>
  <c r="P120" i="9"/>
  <c r="BK120" i="9"/>
  <c r="J120" i="9"/>
  <c r="BF120" i="9"/>
  <c r="BI119" i="9"/>
  <c r="BH119" i="9"/>
  <c r="BG119" i="9"/>
  <c r="BE119" i="9"/>
  <c r="T119" i="9"/>
  <c r="R119" i="9"/>
  <c r="P119" i="9"/>
  <c r="BK119" i="9"/>
  <c r="J119" i="9"/>
  <c r="BF119" i="9"/>
  <c r="BI118" i="9"/>
  <c r="BH118" i="9"/>
  <c r="BG118" i="9"/>
  <c r="BE118" i="9"/>
  <c r="T118" i="9"/>
  <c r="R118" i="9"/>
  <c r="P118" i="9"/>
  <c r="BK118" i="9"/>
  <c r="J118" i="9"/>
  <c r="BF118" i="9"/>
  <c r="BI117" i="9"/>
  <c r="BH117" i="9"/>
  <c r="BG117" i="9"/>
  <c r="BE117" i="9"/>
  <c r="T117" i="9"/>
  <c r="T116" i="9"/>
  <c r="T115" i="9" s="1"/>
  <c r="R117" i="9"/>
  <c r="R116" i="9" s="1"/>
  <c r="R115" i="9" s="1"/>
  <c r="P117" i="9"/>
  <c r="P116" i="9"/>
  <c r="P115" i="9" s="1"/>
  <c r="BK117" i="9"/>
  <c r="BK116" i="9" s="1"/>
  <c r="J117" i="9"/>
  <c r="BF117" i="9"/>
  <c r="BI114" i="9"/>
  <c r="BH114" i="9"/>
  <c r="BG114" i="9"/>
  <c r="BE114" i="9"/>
  <c r="T114" i="9"/>
  <c r="R114" i="9"/>
  <c r="P114" i="9"/>
  <c r="BK114" i="9"/>
  <c r="J114" i="9"/>
  <c r="BF114" i="9"/>
  <c r="BI113" i="9"/>
  <c r="BH113" i="9"/>
  <c r="BG113" i="9"/>
  <c r="BE113" i="9"/>
  <c r="T113" i="9"/>
  <c r="T112" i="9"/>
  <c r="T111" i="9" s="1"/>
  <c r="R113" i="9"/>
  <c r="R112" i="9" s="1"/>
  <c r="R111" i="9" s="1"/>
  <c r="P113" i="9"/>
  <c r="P112" i="9"/>
  <c r="P111" i="9" s="1"/>
  <c r="BK113" i="9"/>
  <c r="BK112" i="9" s="1"/>
  <c r="J113" i="9"/>
  <c r="BF113" i="9"/>
  <c r="BI110" i="9"/>
  <c r="BH110" i="9"/>
  <c r="BG110" i="9"/>
  <c r="BE110" i="9"/>
  <c r="T110" i="9"/>
  <c r="R110" i="9"/>
  <c r="P110" i="9"/>
  <c r="BK110" i="9"/>
  <c r="J110" i="9"/>
  <c r="BF110" i="9"/>
  <c r="BI109" i="9"/>
  <c r="BH109" i="9"/>
  <c r="BG109" i="9"/>
  <c r="BE109" i="9"/>
  <c r="T109" i="9"/>
  <c r="R109" i="9"/>
  <c r="P109" i="9"/>
  <c r="BK109" i="9"/>
  <c r="J109" i="9"/>
  <c r="BF109" i="9"/>
  <c r="BI108" i="9"/>
  <c r="BH108" i="9"/>
  <c r="BG108" i="9"/>
  <c r="BE108" i="9"/>
  <c r="T108" i="9"/>
  <c r="R108" i="9"/>
  <c r="P108" i="9"/>
  <c r="BK108" i="9"/>
  <c r="J108" i="9"/>
  <c r="BF108" i="9"/>
  <c r="BI107" i="9"/>
  <c r="BH107" i="9"/>
  <c r="BG107" i="9"/>
  <c r="BE107" i="9"/>
  <c r="T107" i="9"/>
  <c r="T106" i="9"/>
  <c r="T105" i="9" s="1"/>
  <c r="R107" i="9"/>
  <c r="R106" i="9" s="1"/>
  <c r="R105" i="9" s="1"/>
  <c r="P107" i="9"/>
  <c r="P106" i="9"/>
  <c r="P105" i="9" s="1"/>
  <c r="BK107" i="9"/>
  <c r="BK106" i="9" s="1"/>
  <c r="J107" i="9"/>
  <c r="BF107" i="9"/>
  <c r="BI104" i="9"/>
  <c r="BH104" i="9"/>
  <c r="BG104" i="9"/>
  <c r="BE104" i="9"/>
  <c r="T104" i="9"/>
  <c r="R104" i="9"/>
  <c r="P104" i="9"/>
  <c r="BK104" i="9"/>
  <c r="J104" i="9"/>
  <c r="BF104" i="9"/>
  <c r="BI103" i="9"/>
  <c r="F41" i="9"/>
  <c r="BD66" i="1" s="1"/>
  <c r="BH103" i="9"/>
  <c r="F40" i="9" s="1"/>
  <c r="BC66" i="1" s="1"/>
  <c r="BG103" i="9"/>
  <c r="F39" i="9"/>
  <c r="BB66" i="1" s="1"/>
  <c r="BE103" i="9"/>
  <c r="J37" i="9" s="1"/>
  <c r="AV66" i="1" s="1"/>
  <c r="T103" i="9"/>
  <c r="T102" i="9"/>
  <c r="T101" i="9" s="1"/>
  <c r="T100" i="9" s="1"/>
  <c r="R103" i="9"/>
  <c r="R102" i="9"/>
  <c r="R101" i="9" s="1"/>
  <c r="R100" i="9" s="1"/>
  <c r="P103" i="9"/>
  <c r="P102" i="9"/>
  <c r="P101" i="9" s="1"/>
  <c r="P100" i="9" s="1"/>
  <c r="AU66" i="1" s="1"/>
  <c r="BK103" i="9"/>
  <c r="BK102" i="9" s="1"/>
  <c r="J103" i="9"/>
  <c r="BF103" i="9" s="1"/>
  <c r="J97" i="9"/>
  <c r="J96" i="9"/>
  <c r="F96" i="9"/>
  <c r="F94" i="9"/>
  <c r="E92" i="9"/>
  <c r="J63" i="9"/>
  <c r="J62" i="9"/>
  <c r="F62" i="9"/>
  <c r="F60" i="9"/>
  <c r="E58" i="9"/>
  <c r="J22" i="9"/>
  <c r="E22" i="9"/>
  <c r="F97" i="9" s="1"/>
  <c r="F63" i="9"/>
  <c r="J21" i="9"/>
  <c r="J16" i="9"/>
  <c r="J94" i="9" s="1"/>
  <c r="J60" i="9"/>
  <c r="E7" i="9"/>
  <c r="E86" i="9"/>
  <c r="E52" i="9"/>
  <c r="J41" i="8"/>
  <c r="J40" i="8"/>
  <c r="AY65" i="1"/>
  <c r="J39" i="8"/>
  <c r="AX65" i="1"/>
  <c r="BI224" i="8"/>
  <c r="BH224" i="8"/>
  <c r="BG224" i="8"/>
  <c r="BE224" i="8"/>
  <c r="T224" i="8"/>
  <c r="R224" i="8"/>
  <c r="P224" i="8"/>
  <c r="BK224" i="8"/>
  <c r="J224" i="8"/>
  <c r="BF224" i="8"/>
  <c r="BI223" i="8"/>
  <c r="BH223" i="8"/>
  <c r="BG223" i="8"/>
  <c r="BE223" i="8"/>
  <c r="T223" i="8"/>
  <c r="R223" i="8"/>
  <c r="P223" i="8"/>
  <c r="BK223" i="8"/>
  <c r="J223" i="8"/>
  <c r="BF223" i="8"/>
  <c r="BI222" i="8"/>
  <c r="BH222" i="8"/>
  <c r="BG222" i="8"/>
  <c r="BE222" i="8"/>
  <c r="T222" i="8"/>
  <c r="T221" i="8"/>
  <c r="R222" i="8"/>
  <c r="R221" i="8"/>
  <c r="P222" i="8"/>
  <c r="P221" i="8"/>
  <c r="BK222" i="8"/>
  <c r="BK221" i="8"/>
  <c r="J221" i="8" s="1"/>
  <c r="J80" i="8" s="1"/>
  <c r="J222" i="8"/>
  <c r="BF222" i="8" s="1"/>
  <c r="BI220" i="8"/>
  <c r="BH220" i="8"/>
  <c r="BG220" i="8"/>
  <c r="BE220" i="8"/>
  <c r="T220" i="8"/>
  <c r="T219" i="8"/>
  <c r="T218" i="8" s="1"/>
  <c r="R220" i="8"/>
  <c r="R219" i="8" s="1"/>
  <c r="R218" i="8" s="1"/>
  <c r="P220" i="8"/>
  <c r="P219" i="8"/>
  <c r="P218" i="8" s="1"/>
  <c r="BK220" i="8"/>
  <c r="BK219" i="8" s="1"/>
  <c r="J220" i="8"/>
  <c r="BF220" i="8"/>
  <c r="BI217" i="8"/>
  <c r="BH217" i="8"/>
  <c r="BG217" i="8"/>
  <c r="BE217" i="8"/>
  <c r="T217" i="8"/>
  <c r="R217" i="8"/>
  <c r="P217" i="8"/>
  <c r="BK217" i="8"/>
  <c r="J217" i="8"/>
  <c r="BF217" i="8"/>
  <c r="BI216" i="8"/>
  <c r="BH216" i="8"/>
  <c r="BG216" i="8"/>
  <c r="BE216" i="8"/>
  <c r="T216" i="8"/>
  <c r="R216" i="8"/>
  <c r="P216" i="8"/>
  <c r="BK216" i="8"/>
  <c r="J216" i="8"/>
  <c r="BF216" i="8"/>
  <c r="BI215" i="8"/>
  <c r="BH215" i="8"/>
  <c r="BG215" i="8"/>
  <c r="BE215" i="8"/>
  <c r="T215" i="8"/>
  <c r="R215" i="8"/>
  <c r="P215" i="8"/>
  <c r="BK215" i="8"/>
  <c r="J215" i="8"/>
  <c r="BF215" i="8"/>
  <c r="BI214" i="8"/>
  <c r="BH214" i="8"/>
  <c r="BG214" i="8"/>
  <c r="BE214" i="8"/>
  <c r="T214" i="8"/>
  <c r="R214" i="8"/>
  <c r="P214" i="8"/>
  <c r="BK214" i="8"/>
  <c r="J214" i="8"/>
  <c r="BF214" i="8"/>
  <c r="BI213" i="8"/>
  <c r="BH213" i="8"/>
  <c r="BG213" i="8"/>
  <c r="BE213" i="8"/>
  <c r="T213" i="8"/>
  <c r="R213" i="8"/>
  <c r="P213" i="8"/>
  <c r="BK213" i="8"/>
  <c r="J213" i="8"/>
  <c r="BF213" i="8"/>
  <c r="BI212" i="8"/>
  <c r="BH212" i="8"/>
  <c r="BG212" i="8"/>
  <c r="BE212" i="8"/>
  <c r="T212" i="8"/>
  <c r="R212" i="8"/>
  <c r="P212" i="8"/>
  <c r="BK212" i="8"/>
  <c r="J212" i="8"/>
  <c r="BF212" i="8"/>
  <c r="BI211" i="8"/>
  <c r="BH211" i="8"/>
  <c r="BG211" i="8"/>
  <c r="BE211" i="8"/>
  <c r="T211" i="8"/>
  <c r="R211" i="8"/>
  <c r="P211" i="8"/>
  <c r="BK211" i="8"/>
  <c r="J211" i="8"/>
  <c r="BF211" i="8"/>
  <c r="BI210" i="8"/>
  <c r="BH210" i="8"/>
  <c r="BG210" i="8"/>
  <c r="BE210" i="8"/>
  <c r="T210" i="8"/>
  <c r="R210" i="8"/>
  <c r="P210" i="8"/>
  <c r="BK210" i="8"/>
  <c r="J210" i="8"/>
  <c r="BF210" i="8"/>
  <c r="BI209" i="8"/>
  <c r="BH209" i="8"/>
  <c r="BG209" i="8"/>
  <c r="BE209" i="8"/>
  <c r="T209" i="8"/>
  <c r="R209" i="8"/>
  <c r="P209" i="8"/>
  <c r="BK209" i="8"/>
  <c r="J209" i="8"/>
  <c r="BF209" i="8"/>
  <c r="BI208" i="8"/>
  <c r="BH208" i="8"/>
  <c r="BG208" i="8"/>
  <c r="BE208" i="8"/>
  <c r="T208" i="8"/>
  <c r="R208" i="8"/>
  <c r="P208" i="8"/>
  <c r="BK208" i="8"/>
  <c r="J208" i="8"/>
  <c r="BF208" i="8"/>
  <c r="BI207" i="8"/>
  <c r="BH207" i="8"/>
  <c r="BG207" i="8"/>
  <c r="BE207" i="8"/>
  <c r="T207" i="8"/>
  <c r="R207" i="8"/>
  <c r="P207" i="8"/>
  <c r="BK207" i="8"/>
  <c r="J207" i="8"/>
  <c r="BF207" i="8"/>
  <c r="BI206" i="8"/>
  <c r="BH206" i="8"/>
  <c r="BG206" i="8"/>
  <c r="BE206" i="8"/>
  <c r="T206" i="8"/>
  <c r="R206" i="8"/>
  <c r="P206" i="8"/>
  <c r="BK206" i="8"/>
  <c r="J206" i="8"/>
  <c r="BF206" i="8"/>
  <c r="BI205" i="8"/>
  <c r="BH205" i="8"/>
  <c r="BG205" i="8"/>
  <c r="BE205" i="8"/>
  <c r="T205" i="8"/>
  <c r="R205" i="8"/>
  <c r="P205" i="8"/>
  <c r="BK205" i="8"/>
  <c r="J205" i="8"/>
  <c r="BF205" i="8"/>
  <c r="BI204" i="8"/>
  <c r="BH204" i="8"/>
  <c r="BG204" i="8"/>
  <c r="BE204" i="8"/>
  <c r="T204" i="8"/>
  <c r="R204" i="8"/>
  <c r="P204" i="8"/>
  <c r="BK204" i="8"/>
  <c r="J204" i="8"/>
  <c r="BF204" i="8"/>
  <c r="BI203" i="8"/>
  <c r="BH203" i="8"/>
  <c r="BG203" i="8"/>
  <c r="BE203" i="8"/>
  <c r="T203" i="8"/>
  <c r="R203" i="8"/>
  <c r="P203" i="8"/>
  <c r="BK203" i="8"/>
  <c r="J203" i="8"/>
  <c r="BF203" i="8"/>
  <c r="BI202" i="8"/>
  <c r="BH202" i="8"/>
  <c r="BG202" i="8"/>
  <c r="BE202" i="8"/>
  <c r="T202" i="8"/>
  <c r="R202" i="8"/>
  <c r="P202" i="8"/>
  <c r="BK202" i="8"/>
  <c r="J202" i="8"/>
  <c r="BF202" i="8"/>
  <c r="BI201" i="8"/>
  <c r="BH201" i="8"/>
  <c r="BG201" i="8"/>
  <c r="BE201" i="8"/>
  <c r="T201" i="8"/>
  <c r="R201" i="8"/>
  <c r="P201" i="8"/>
  <c r="BK201" i="8"/>
  <c r="J201" i="8"/>
  <c r="BF201" i="8"/>
  <c r="BI200" i="8"/>
  <c r="BH200" i="8"/>
  <c r="BG200" i="8"/>
  <c r="BE200" i="8"/>
  <c r="T200" i="8"/>
  <c r="R200" i="8"/>
  <c r="P200" i="8"/>
  <c r="BK200" i="8"/>
  <c r="J200" i="8"/>
  <c r="BF200" i="8"/>
  <c r="BI199" i="8"/>
  <c r="BH199" i="8"/>
  <c r="BG199" i="8"/>
  <c r="BE199" i="8"/>
  <c r="T199" i="8"/>
  <c r="R199" i="8"/>
  <c r="P199" i="8"/>
  <c r="BK199" i="8"/>
  <c r="J199" i="8"/>
  <c r="BF199" i="8"/>
  <c r="BI198" i="8"/>
  <c r="BH198" i="8"/>
  <c r="BG198" i="8"/>
  <c r="BE198" i="8"/>
  <c r="T198" i="8"/>
  <c r="R198" i="8"/>
  <c r="P198" i="8"/>
  <c r="BK198" i="8"/>
  <c r="J198" i="8"/>
  <c r="BF198" i="8"/>
  <c r="BI197" i="8"/>
  <c r="BH197" i="8"/>
  <c r="BG197" i="8"/>
  <c r="BE197" i="8"/>
  <c r="T197" i="8"/>
  <c r="R197" i="8"/>
  <c r="P197" i="8"/>
  <c r="BK197" i="8"/>
  <c r="J197" i="8"/>
  <c r="BF197" i="8"/>
  <c r="BI196" i="8"/>
  <c r="BH196" i="8"/>
  <c r="BG196" i="8"/>
  <c r="BE196" i="8"/>
  <c r="T196" i="8"/>
  <c r="R196" i="8"/>
  <c r="P196" i="8"/>
  <c r="BK196" i="8"/>
  <c r="J196" i="8"/>
  <c r="BF196" i="8"/>
  <c r="BI195" i="8"/>
  <c r="BH195" i="8"/>
  <c r="BG195" i="8"/>
  <c r="BE195" i="8"/>
  <c r="T195" i="8"/>
  <c r="R195" i="8"/>
  <c r="P195" i="8"/>
  <c r="BK195" i="8"/>
  <c r="J195" i="8"/>
  <c r="BF195" i="8"/>
  <c r="BI194" i="8"/>
  <c r="BH194" i="8"/>
  <c r="BG194" i="8"/>
  <c r="BE194" i="8"/>
  <c r="T194" i="8"/>
  <c r="R194" i="8"/>
  <c r="P194" i="8"/>
  <c r="BK194" i="8"/>
  <c r="J194" i="8"/>
  <c r="BF194" i="8"/>
  <c r="BI193" i="8"/>
  <c r="BH193" i="8"/>
  <c r="BG193" i="8"/>
  <c r="BE193" i="8"/>
  <c r="T193" i="8"/>
  <c r="R193" i="8"/>
  <c r="P193" i="8"/>
  <c r="BK193" i="8"/>
  <c r="J193" i="8"/>
  <c r="BF193" i="8"/>
  <c r="BI192" i="8"/>
  <c r="BH192" i="8"/>
  <c r="BG192" i="8"/>
  <c r="BE192" i="8"/>
  <c r="T192" i="8"/>
  <c r="R192" i="8"/>
  <c r="P192" i="8"/>
  <c r="BK192" i="8"/>
  <c r="J192" i="8"/>
  <c r="BF192" i="8"/>
  <c r="BI191" i="8"/>
  <c r="BH191" i="8"/>
  <c r="BG191" i="8"/>
  <c r="BE191" i="8"/>
  <c r="T191" i="8"/>
  <c r="R191" i="8"/>
  <c r="P191" i="8"/>
  <c r="BK191" i="8"/>
  <c r="J191" i="8"/>
  <c r="BF191" i="8"/>
  <c r="BI190" i="8"/>
  <c r="BH190" i="8"/>
  <c r="BG190" i="8"/>
  <c r="BE190" i="8"/>
  <c r="T190" i="8"/>
  <c r="R190" i="8"/>
  <c r="P190" i="8"/>
  <c r="BK190" i="8"/>
  <c r="J190" i="8"/>
  <c r="BF190" i="8"/>
  <c r="BI189" i="8"/>
  <c r="BH189" i="8"/>
  <c r="BG189" i="8"/>
  <c r="BE189" i="8"/>
  <c r="T189" i="8"/>
  <c r="R189" i="8"/>
  <c r="P189" i="8"/>
  <c r="BK189" i="8"/>
  <c r="J189" i="8"/>
  <c r="BF189" i="8"/>
  <c r="BI188" i="8"/>
  <c r="BH188" i="8"/>
  <c r="BG188" i="8"/>
  <c r="BE188" i="8"/>
  <c r="T188" i="8"/>
  <c r="R188" i="8"/>
  <c r="P188" i="8"/>
  <c r="BK188" i="8"/>
  <c r="J188" i="8"/>
  <c r="BF188" i="8"/>
  <c r="BI187" i="8"/>
  <c r="BH187" i="8"/>
  <c r="BG187" i="8"/>
  <c r="BE187" i="8"/>
  <c r="T187" i="8"/>
  <c r="R187" i="8"/>
  <c r="P187" i="8"/>
  <c r="BK187" i="8"/>
  <c r="J187" i="8"/>
  <c r="BF187" i="8"/>
  <c r="BI186" i="8"/>
  <c r="BH186" i="8"/>
  <c r="BG186" i="8"/>
  <c r="BE186" i="8"/>
  <c r="T186" i="8"/>
  <c r="R186" i="8"/>
  <c r="P186" i="8"/>
  <c r="BK186" i="8"/>
  <c r="J186" i="8"/>
  <c r="BF186" i="8"/>
  <c r="BI185" i="8"/>
  <c r="BH185" i="8"/>
  <c r="BG185" i="8"/>
  <c r="BE185" i="8"/>
  <c r="T185" i="8"/>
  <c r="R185" i="8"/>
  <c r="P185" i="8"/>
  <c r="BK185" i="8"/>
  <c r="J185" i="8"/>
  <c r="BF185" i="8"/>
  <c r="BI184" i="8"/>
  <c r="BH184" i="8"/>
  <c r="BG184" i="8"/>
  <c r="BE184" i="8"/>
  <c r="T184" i="8"/>
  <c r="R184" i="8"/>
  <c r="P184" i="8"/>
  <c r="BK184" i="8"/>
  <c r="J184" i="8"/>
  <c r="BF184" i="8"/>
  <c r="BI183" i="8"/>
  <c r="BH183" i="8"/>
  <c r="BG183" i="8"/>
  <c r="BE183" i="8"/>
  <c r="T183" i="8"/>
  <c r="R183" i="8"/>
  <c r="P183" i="8"/>
  <c r="BK183" i="8"/>
  <c r="J183" i="8"/>
  <c r="BF183" i="8"/>
  <c r="BI182" i="8"/>
  <c r="BH182" i="8"/>
  <c r="BG182" i="8"/>
  <c r="BE182" i="8"/>
  <c r="T182" i="8"/>
  <c r="R182" i="8"/>
  <c r="P182" i="8"/>
  <c r="BK182" i="8"/>
  <c r="J182" i="8"/>
  <c r="BF182" i="8"/>
  <c r="BI181" i="8"/>
  <c r="BH181" i="8"/>
  <c r="BG181" i="8"/>
  <c r="BE181" i="8"/>
  <c r="T181" i="8"/>
  <c r="R181" i="8"/>
  <c r="P181" i="8"/>
  <c r="BK181" i="8"/>
  <c r="J181" i="8"/>
  <c r="BF181" i="8"/>
  <c r="BI180" i="8"/>
  <c r="BH180" i="8"/>
  <c r="BG180" i="8"/>
  <c r="BE180" i="8"/>
  <c r="T180" i="8"/>
  <c r="R180" i="8"/>
  <c r="P180" i="8"/>
  <c r="BK180" i="8"/>
  <c r="J180" i="8"/>
  <c r="BF180" i="8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/>
  <c r="BI177" i="8"/>
  <c r="BH177" i="8"/>
  <c r="BG177" i="8"/>
  <c r="BE177" i="8"/>
  <c r="T177" i="8"/>
  <c r="R177" i="8"/>
  <c r="P177" i="8"/>
  <c r="BK177" i="8"/>
  <c r="J177" i="8"/>
  <c r="BF177" i="8"/>
  <c r="BI176" i="8"/>
  <c r="BH176" i="8"/>
  <c r="BG176" i="8"/>
  <c r="BE176" i="8"/>
  <c r="T176" i="8"/>
  <c r="R176" i="8"/>
  <c r="P176" i="8"/>
  <c r="BK176" i="8"/>
  <c r="J176" i="8"/>
  <c r="BF176" i="8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/>
  <c r="BI171" i="8"/>
  <c r="BH171" i="8"/>
  <c r="BG171" i="8"/>
  <c r="BE171" i="8"/>
  <c r="T171" i="8"/>
  <c r="T170" i="8"/>
  <c r="R171" i="8"/>
  <c r="R170" i="8"/>
  <c r="P171" i="8"/>
  <c r="P170" i="8"/>
  <c r="BK171" i="8"/>
  <c r="BK170" i="8"/>
  <c r="J170" i="8" s="1"/>
  <c r="J77" i="8" s="1"/>
  <c r="J171" i="8"/>
  <c r="BF171" i="8" s="1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R167" i="8"/>
  <c r="P167" i="8"/>
  <c r="BK167" i="8"/>
  <c r="J167" i="8"/>
  <c r="BF167" i="8"/>
  <c r="BI166" i="8"/>
  <c r="BH166" i="8"/>
  <c r="BG166" i="8"/>
  <c r="BE166" i="8"/>
  <c r="T166" i="8"/>
  <c r="R166" i="8"/>
  <c r="P166" i="8"/>
  <c r="BK166" i="8"/>
  <c r="J166" i="8"/>
  <c r="BF166" i="8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T154" i="8"/>
  <c r="R155" i="8"/>
  <c r="R154" i="8"/>
  <c r="P155" i="8"/>
  <c r="P154" i="8"/>
  <c r="BK155" i="8"/>
  <c r="BK154" i="8"/>
  <c r="J154" i="8" s="1"/>
  <c r="J155" i="8"/>
  <c r="BF155" i="8" s="1"/>
  <c r="J76" i="8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/>
  <c r="BI143" i="8"/>
  <c r="BH143" i="8"/>
  <c r="BG143" i="8"/>
  <c r="BE143" i="8"/>
  <c r="T143" i="8"/>
  <c r="T142" i="8"/>
  <c r="R143" i="8"/>
  <c r="R142" i="8"/>
  <c r="P143" i="8"/>
  <c r="P142" i="8"/>
  <c r="BK143" i="8"/>
  <c r="BK142" i="8"/>
  <c r="J142" i="8" s="1"/>
  <c r="J143" i="8"/>
  <c r="BF143" i="8" s="1"/>
  <c r="J75" i="8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BH131" i="8"/>
  <c r="BG131" i="8"/>
  <c r="BE131" i="8"/>
  <c r="T131" i="8"/>
  <c r="R131" i="8"/>
  <c r="P131" i="8"/>
  <c r="BK131" i="8"/>
  <c r="J131" i="8"/>
  <c r="BF131" i="8"/>
  <c r="BI130" i="8"/>
  <c r="BH130" i="8"/>
  <c r="BG130" i="8"/>
  <c r="BE130" i="8"/>
  <c r="T130" i="8"/>
  <c r="R130" i="8"/>
  <c r="P130" i="8"/>
  <c r="BK130" i="8"/>
  <c r="J130" i="8"/>
  <c r="BF130" i="8"/>
  <c r="BI129" i="8"/>
  <c r="BH129" i="8"/>
  <c r="BG129" i="8"/>
  <c r="BE129" i="8"/>
  <c r="T129" i="8"/>
  <c r="R129" i="8"/>
  <c r="P129" i="8"/>
  <c r="BK129" i="8"/>
  <c r="J129" i="8"/>
  <c r="BF129" i="8"/>
  <c r="BI128" i="8"/>
  <c r="BH128" i="8"/>
  <c r="BG128" i="8"/>
  <c r="BE128" i="8"/>
  <c r="T128" i="8"/>
  <c r="T127" i="8"/>
  <c r="R128" i="8"/>
  <c r="R127" i="8"/>
  <c r="P128" i="8"/>
  <c r="P127" i="8"/>
  <c r="BK128" i="8"/>
  <c r="BK127" i="8"/>
  <c r="J127" i="8" s="1"/>
  <c r="J128" i="8"/>
  <c r="BF128" i="8" s="1"/>
  <c r="J74" i="8"/>
  <c r="BI126" i="8"/>
  <c r="BH126" i="8"/>
  <c r="BG126" i="8"/>
  <c r="BE126" i="8"/>
  <c r="T126" i="8"/>
  <c r="R126" i="8"/>
  <c r="P126" i="8"/>
  <c r="BK126" i="8"/>
  <c r="J126" i="8"/>
  <c r="BF126" i="8"/>
  <c r="BI125" i="8"/>
  <c r="BH125" i="8"/>
  <c r="BG125" i="8"/>
  <c r="BE125" i="8"/>
  <c r="T125" i="8"/>
  <c r="R125" i="8"/>
  <c r="P125" i="8"/>
  <c r="BK125" i="8"/>
  <c r="J125" i="8"/>
  <c r="BF125" i="8"/>
  <c r="BI124" i="8"/>
  <c r="BH124" i="8"/>
  <c r="BG124" i="8"/>
  <c r="BE124" i="8"/>
  <c r="T124" i="8"/>
  <c r="R124" i="8"/>
  <c r="P124" i="8"/>
  <c r="BK124" i="8"/>
  <c r="J124" i="8"/>
  <c r="BF124" i="8"/>
  <c r="BI123" i="8"/>
  <c r="BH123" i="8"/>
  <c r="BG123" i="8"/>
  <c r="BE123" i="8"/>
  <c r="T123" i="8"/>
  <c r="R123" i="8"/>
  <c r="P123" i="8"/>
  <c r="BK123" i="8"/>
  <c r="J123" i="8"/>
  <c r="BF123" i="8"/>
  <c r="BI122" i="8"/>
  <c r="BH122" i="8"/>
  <c r="BG122" i="8"/>
  <c r="BE122" i="8"/>
  <c r="T122" i="8"/>
  <c r="R122" i="8"/>
  <c r="P122" i="8"/>
  <c r="BK122" i="8"/>
  <c r="J122" i="8"/>
  <c r="BF122" i="8"/>
  <c r="BI121" i="8"/>
  <c r="BH121" i="8"/>
  <c r="BG121" i="8"/>
  <c r="BE121" i="8"/>
  <c r="T121" i="8"/>
  <c r="T120" i="8"/>
  <c r="T119" i="8" s="1"/>
  <c r="R121" i="8"/>
  <c r="P121" i="8"/>
  <c r="P120" i="8"/>
  <c r="P119" i="8" s="1"/>
  <c r="BK121" i="8"/>
  <c r="J121" i="8"/>
  <c r="BF121" i="8"/>
  <c r="BI118" i="8"/>
  <c r="BH118" i="8"/>
  <c r="BG118" i="8"/>
  <c r="BE118" i="8"/>
  <c r="T118" i="8"/>
  <c r="T117" i="8"/>
  <c r="R118" i="8"/>
  <c r="R117" i="8"/>
  <c r="P118" i="8"/>
  <c r="P117" i="8"/>
  <c r="BK118" i="8"/>
  <c r="BK117" i="8"/>
  <c r="J117" i="8" s="1"/>
  <c r="J118" i="8"/>
  <c r="BF118" i="8" s="1"/>
  <c r="J71" i="8"/>
  <c r="BI116" i="8"/>
  <c r="BH116" i="8"/>
  <c r="BG116" i="8"/>
  <c r="BE116" i="8"/>
  <c r="T116" i="8"/>
  <c r="R116" i="8"/>
  <c r="P116" i="8"/>
  <c r="BK116" i="8"/>
  <c r="J116" i="8"/>
  <c r="BF116" i="8"/>
  <c r="BI115" i="8"/>
  <c r="BH115" i="8"/>
  <c r="BG115" i="8"/>
  <c r="BE115" i="8"/>
  <c r="T115" i="8"/>
  <c r="R115" i="8"/>
  <c r="P115" i="8"/>
  <c r="BK115" i="8"/>
  <c r="J115" i="8"/>
  <c r="BF115" i="8"/>
  <c r="BI114" i="8"/>
  <c r="BH114" i="8"/>
  <c r="BG114" i="8"/>
  <c r="BE114" i="8"/>
  <c r="T114" i="8"/>
  <c r="R114" i="8"/>
  <c r="P114" i="8"/>
  <c r="BK114" i="8"/>
  <c r="J114" i="8"/>
  <c r="BF114" i="8"/>
  <c r="BI113" i="8"/>
  <c r="BH113" i="8"/>
  <c r="BG113" i="8"/>
  <c r="BE113" i="8"/>
  <c r="T113" i="8"/>
  <c r="R113" i="8"/>
  <c r="P113" i="8"/>
  <c r="BK113" i="8"/>
  <c r="J113" i="8"/>
  <c r="BF113" i="8"/>
  <c r="BI112" i="8"/>
  <c r="BH112" i="8"/>
  <c r="BG112" i="8"/>
  <c r="BE112" i="8"/>
  <c r="T112" i="8"/>
  <c r="R112" i="8"/>
  <c r="P112" i="8"/>
  <c r="BK112" i="8"/>
  <c r="J112" i="8"/>
  <c r="BF112" i="8"/>
  <c r="BI111" i="8"/>
  <c r="BH111" i="8"/>
  <c r="BG111" i="8"/>
  <c r="BE111" i="8"/>
  <c r="T111" i="8"/>
  <c r="R111" i="8"/>
  <c r="P111" i="8"/>
  <c r="BK111" i="8"/>
  <c r="J111" i="8"/>
  <c r="BF111" i="8"/>
  <c r="BI110" i="8"/>
  <c r="BH110" i="8"/>
  <c r="BG110" i="8"/>
  <c r="BE110" i="8"/>
  <c r="T110" i="8"/>
  <c r="R110" i="8"/>
  <c r="P110" i="8"/>
  <c r="BK110" i="8"/>
  <c r="J110" i="8"/>
  <c r="BF110" i="8"/>
  <c r="BI109" i="8"/>
  <c r="BH109" i="8"/>
  <c r="BG109" i="8"/>
  <c r="BE109" i="8"/>
  <c r="T109" i="8"/>
  <c r="T108" i="8"/>
  <c r="R109" i="8"/>
  <c r="R108" i="8"/>
  <c r="P109" i="8"/>
  <c r="P108" i="8"/>
  <c r="BK109" i="8"/>
  <c r="BK108" i="8"/>
  <c r="J108" i="8" s="1"/>
  <c r="J109" i="8"/>
  <c r="BF109" i="8" s="1"/>
  <c r="J70" i="8"/>
  <c r="BI107" i="8"/>
  <c r="F41" i="8"/>
  <c r="BD65" i="1" s="1"/>
  <c r="BH107" i="8"/>
  <c r="BG107" i="8"/>
  <c r="F39" i="8"/>
  <c r="BB65" i="1" s="1"/>
  <c r="BE107" i="8"/>
  <c r="T107" i="8"/>
  <c r="T106" i="8"/>
  <c r="R107" i="8"/>
  <c r="R106" i="8"/>
  <c r="R105" i="8" s="1"/>
  <c r="P107" i="8"/>
  <c r="P106" i="8"/>
  <c r="BK107" i="8"/>
  <c r="BK106" i="8" s="1"/>
  <c r="J106" i="8"/>
  <c r="J69" i="8" s="1"/>
  <c r="J107" i="8"/>
  <c r="BF107" i="8" s="1"/>
  <c r="J38" i="8" s="1"/>
  <c r="AW65" i="1" s="1"/>
  <c r="F38" i="8"/>
  <c r="BA65" i="1" s="1"/>
  <c r="J101" i="8"/>
  <c r="J100" i="8"/>
  <c r="F100" i="8"/>
  <c r="F98" i="8"/>
  <c r="E96" i="8"/>
  <c r="J63" i="8"/>
  <c r="J62" i="8"/>
  <c r="F62" i="8"/>
  <c r="F60" i="8"/>
  <c r="E58" i="8"/>
  <c r="J22" i="8"/>
  <c r="E22" i="8"/>
  <c r="F101" i="8" s="1"/>
  <c r="J21" i="8"/>
  <c r="J16" i="8"/>
  <c r="J98" i="8" s="1"/>
  <c r="J60" i="8"/>
  <c r="E7" i="8"/>
  <c r="E90" i="8"/>
  <c r="E52" i="8"/>
  <c r="J41" i="7"/>
  <c r="J40" i="7"/>
  <c r="AY64" i="1"/>
  <c r="J39" i="7"/>
  <c r="AX64" i="1"/>
  <c r="BI237" i="7"/>
  <c r="BH237" i="7"/>
  <c r="BG237" i="7"/>
  <c r="BE237" i="7"/>
  <c r="T237" i="7"/>
  <c r="T236" i="7"/>
  <c r="R237" i="7"/>
  <c r="R236" i="7"/>
  <c r="P237" i="7"/>
  <c r="P236" i="7"/>
  <c r="BK237" i="7"/>
  <c r="BK236" i="7"/>
  <c r="J236" i="7" s="1"/>
  <c r="J237" i="7"/>
  <c r="BF237" i="7" s="1"/>
  <c r="J79" i="7"/>
  <c r="BI235" i="7"/>
  <c r="BH235" i="7"/>
  <c r="BG235" i="7"/>
  <c r="BE235" i="7"/>
  <c r="T235" i="7"/>
  <c r="R235" i="7"/>
  <c r="P235" i="7"/>
  <c r="BK235" i="7"/>
  <c r="J235" i="7"/>
  <c r="BF235" i="7"/>
  <c r="BI234" i="7"/>
  <c r="BH234" i="7"/>
  <c r="BG234" i="7"/>
  <c r="BE234" i="7"/>
  <c r="T234" i="7"/>
  <c r="R234" i="7"/>
  <c r="P234" i="7"/>
  <c r="BK234" i="7"/>
  <c r="J234" i="7"/>
  <c r="BF234" i="7"/>
  <c r="BI233" i="7"/>
  <c r="BH233" i="7"/>
  <c r="BG233" i="7"/>
  <c r="BE233" i="7"/>
  <c r="T233" i="7"/>
  <c r="R233" i="7"/>
  <c r="P233" i="7"/>
  <c r="BK233" i="7"/>
  <c r="J233" i="7"/>
  <c r="BF233" i="7"/>
  <c r="BI232" i="7"/>
  <c r="BH232" i="7"/>
  <c r="BG232" i="7"/>
  <c r="BE232" i="7"/>
  <c r="T232" i="7"/>
  <c r="R232" i="7"/>
  <c r="P232" i="7"/>
  <c r="BK232" i="7"/>
  <c r="J232" i="7"/>
  <c r="BF232" i="7"/>
  <c r="BI231" i="7"/>
  <c r="BH231" i="7"/>
  <c r="BG231" i="7"/>
  <c r="BE231" i="7"/>
  <c r="T231" i="7"/>
  <c r="R231" i="7"/>
  <c r="P231" i="7"/>
  <c r="BK231" i="7"/>
  <c r="J231" i="7"/>
  <c r="BF231" i="7"/>
  <c r="BI230" i="7"/>
  <c r="BH230" i="7"/>
  <c r="BG230" i="7"/>
  <c r="BE230" i="7"/>
  <c r="T230" i="7"/>
  <c r="R230" i="7"/>
  <c r="P230" i="7"/>
  <c r="BK230" i="7"/>
  <c r="J230" i="7"/>
  <c r="BF230" i="7"/>
  <c r="BI229" i="7"/>
  <c r="BH229" i="7"/>
  <c r="BG229" i="7"/>
  <c r="BE229" i="7"/>
  <c r="T229" i="7"/>
  <c r="R229" i="7"/>
  <c r="P229" i="7"/>
  <c r="BK229" i="7"/>
  <c r="J229" i="7"/>
  <c r="BF229" i="7"/>
  <c r="BI228" i="7"/>
  <c r="BH228" i="7"/>
  <c r="BG228" i="7"/>
  <c r="BE228" i="7"/>
  <c r="T228" i="7"/>
  <c r="R228" i="7"/>
  <c r="P228" i="7"/>
  <c r="BK228" i="7"/>
  <c r="J228" i="7"/>
  <c r="BF228" i="7"/>
  <c r="BI227" i="7"/>
  <c r="BH227" i="7"/>
  <c r="BG227" i="7"/>
  <c r="BE227" i="7"/>
  <c r="T227" i="7"/>
  <c r="R227" i="7"/>
  <c r="P227" i="7"/>
  <c r="BK227" i="7"/>
  <c r="J227" i="7"/>
  <c r="BF227" i="7"/>
  <c r="BI226" i="7"/>
  <c r="BH226" i="7"/>
  <c r="BG226" i="7"/>
  <c r="BE226" i="7"/>
  <c r="T226" i="7"/>
  <c r="R226" i="7"/>
  <c r="P226" i="7"/>
  <c r="BK226" i="7"/>
  <c r="J226" i="7"/>
  <c r="BF226" i="7"/>
  <c r="BI225" i="7"/>
  <c r="BH225" i="7"/>
  <c r="BG225" i="7"/>
  <c r="BE225" i="7"/>
  <c r="T225" i="7"/>
  <c r="R225" i="7"/>
  <c r="P225" i="7"/>
  <c r="BK225" i="7"/>
  <c r="J225" i="7"/>
  <c r="BF225" i="7"/>
  <c r="BI224" i="7"/>
  <c r="BH224" i="7"/>
  <c r="BG224" i="7"/>
  <c r="BE224" i="7"/>
  <c r="T224" i="7"/>
  <c r="R224" i="7"/>
  <c r="P224" i="7"/>
  <c r="BK224" i="7"/>
  <c r="J224" i="7"/>
  <c r="BF224" i="7"/>
  <c r="BI223" i="7"/>
  <c r="BH223" i="7"/>
  <c r="BG223" i="7"/>
  <c r="BE223" i="7"/>
  <c r="T223" i="7"/>
  <c r="T222" i="7"/>
  <c r="R223" i="7"/>
  <c r="R222" i="7"/>
  <c r="P223" i="7"/>
  <c r="P222" i="7"/>
  <c r="BK223" i="7"/>
  <c r="BK222" i="7"/>
  <c r="J222" i="7" s="1"/>
  <c r="J223" i="7"/>
  <c r="BF223" i="7" s="1"/>
  <c r="J78" i="7"/>
  <c r="BI221" i="7"/>
  <c r="BH221" i="7"/>
  <c r="BG221" i="7"/>
  <c r="BE221" i="7"/>
  <c r="T221" i="7"/>
  <c r="R221" i="7"/>
  <c r="P221" i="7"/>
  <c r="BK221" i="7"/>
  <c r="J221" i="7"/>
  <c r="BF221" i="7"/>
  <c r="BI220" i="7"/>
  <c r="BH220" i="7"/>
  <c r="BG220" i="7"/>
  <c r="BE220" i="7"/>
  <c r="T220" i="7"/>
  <c r="R220" i="7"/>
  <c r="P220" i="7"/>
  <c r="BK220" i="7"/>
  <c r="J220" i="7"/>
  <c r="BF220" i="7"/>
  <c r="BI219" i="7"/>
  <c r="BH219" i="7"/>
  <c r="BG219" i="7"/>
  <c r="BE219" i="7"/>
  <c r="T219" i="7"/>
  <c r="T218" i="7"/>
  <c r="R219" i="7"/>
  <c r="R218" i="7"/>
  <c r="P219" i="7"/>
  <c r="P218" i="7"/>
  <c r="BK219" i="7"/>
  <c r="BK218" i="7"/>
  <c r="J218" i="7" s="1"/>
  <c r="J219" i="7"/>
  <c r="BF219" i="7" s="1"/>
  <c r="J77" i="7"/>
  <c r="BI217" i="7"/>
  <c r="BH217" i="7"/>
  <c r="BG217" i="7"/>
  <c r="BE217" i="7"/>
  <c r="T217" i="7"/>
  <c r="R217" i="7"/>
  <c r="P217" i="7"/>
  <c r="BK217" i="7"/>
  <c r="J217" i="7"/>
  <c r="BF217" i="7"/>
  <c r="BI216" i="7"/>
  <c r="BH216" i="7"/>
  <c r="BG216" i="7"/>
  <c r="BE216" i="7"/>
  <c r="T216" i="7"/>
  <c r="R216" i="7"/>
  <c r="P216" i="7"/>
  <c r="BK216" i="7"/>
  <c r="J216" i="7"/>
  <c r="BF216" i="7"/>
  <c r="BI215" i="7"/>
  <c r="BH215" i="7"/>
  <c r="BG215" i="7"/>
  <c r="BE215" i="7"/>
  <c r="T215" i="7"/>
  <c r="R215" i="7"/>
  <c r="P215" i="7"/>
  <c r="BK215" i="7"/>
  <c r="J215" i="7"/>
  <c r="BF215" i="7"/>
  <c r="BI214" i="7"/>
  <c r="BH214" i="7"/>
  <c r="BG214" i="7"/>
  <c r="BE214" i="7"/>
  <c r="T214" i="7"/>
  <c r="R214" i="7"/>
  <c r="P214" i="7"/>
  <c r="BK214" i="7"/>
  <c r="J214" i="7"/>
  <c r="BF214" i="7"/>
  <c r="BI213" i="7"/>
  <c r="BH213" i="7"/>
  <c r="BG213" i="7"/>
  <c r="BE213" i="7"/>
  <c r="T213" i="7"/>
  <c r="R213" i="7"/>
  <c r="P213" i="7"/>
  <c r="BK213" i="7"/>
  <c r="J213" i="7"/>
  <c r="BF213" i="7"/>
  <c r="BI212" i="7"/>
  <c r="BH212" i="7"/>
  <c r="BG212" i="7"/>
  <c r="BE212" i="7"/>
  <c r="T212" i="7"/>
  <c r="R212" i="7"/>
  <c r="P212" i="7"/>
  <c r="BK212" i="7"/>
  <c r="J212" i="7"/>
  <c r="BF212" i="7"/>
  <c r="BI211" i="7"/>
  <c r="BH211" i="7"/>
  <c r="BG211" i="7"/>
  <c r="BE211" i="7"/>
  <c r="T211" i="7"/>
  <c r="R211" i="7"/>
  <c r="P211" i="7"/>
  <c r="BK211" i="7"/>
  <c r="J211" i="7"/>
  <c r="BF211" i="7"/>
  <c r="BI210" i="7"/>
  <c r="BH210" i="7"/>
  <c r="BG210" i="7"/>
  <c r="BE210" i="7"/>
  <c r="T210" i="7"/>
  <c r="R210" i="7"/>
  <c r="P210" i="7"/>
  <c r="BK210" i="7"/>
  <c r="J210" i="7"/>
  <c r="BF210" i="7"/>
  <c r="BI209" i="7"/>
  <c r="BH209" i="7"/>
  <c r="BG209" i="7"/>
  <c r="BE209" i="7"/>
  <c r="T209" i="7"/>
  <c r="R209" i="7"/>
  <c r="P209" i="7"/>
  <c r="BK209" i="7"/>
  <c r="J209" i="7"/>
  <c r="BF209" i="7"/>
  <c r="BI208" i="7"/>
  <c r="BH208" i="7"/>
  <c r="BG208" i="7"/>
  <c r="BE208" i="7"/>
  <c r="T208" i="7"/>
  <c r="R208" i="7"/>
  <c r="P208" i="7"/>
  <c r="BK208" i="7"/>
  <c r="J208" i="7"/>
  <c r="BF208" i="7"/>
  <c r="BI207" i="7"/>
  <c r="BH207" i="7"/>
  <c r="BG207" i="7"/>
  <c r="BE207" i="7"/>
  <c r="T207" i="7"/>
  <c r="R207" i="7"/>
  <c r="P207" i="7"/>
  <c r="BK207" i="7"/>
  <c r="J207" i="7"/>
  <c r="BF207" i="7"/>
  <c r="BI206" i="7"/>
  <c r="BH206" i="7"/>
  <c r="BG206" i="7"/>
  <c r="BE206" i="7"/>
  <c r="T206" i="7"/>
  <c r="R206" i="7"/>
  <c r="P206" i="7"/>
  <c r="BK206" i="7"/>
  <c r="J206" i="7"/>
  <c r="BF206" i="7"/>
  <c r="BI205" i="7"/>
  <c r="BH205" i="7"/>
  <c r="BG205" i="7"/>
  <c r="BE205" i="7"/>
  <c r="T205" i="7"/>
  <c r="R205" i="7"/>
  <c r="P205" i="7"/>
  <c r="BK205" i="7"/>
  <c r="J205" i="7"/>
  <c r="BF205" i="7"/>
  <c r="BI204" i="7"/>
  <c r="BH204" i="7"/>
  <c r="BG204" i="7"/>
  <c r="BE204" i="7"/>
  <c r="T204" i="7"/>
  <c r="R204" i="7"/>
  <c r="P204" i="7"/>
  <c r="BK204" i="7"/>
  <c r="J204" i="7"/>
  <c r="BF204" i="7"/>
  <c r="BI203" i="7"/>
  <c r="BH203" i="7"/>
  <c r="BG203" i="7"/>
  <c r="BE203" i="7"/>
  <c r="T203" i="7"/>
  <c r="R203" i="7"/>
  <c r="P203" i="7"/>
  <c r="BK203" i="7"/>
  <c r="J203" i="7"/>
  <c r="BF203" i="7"/>
  <c r="BI202" i="7"/>
  <c r="BH202" i="7"/>
  <c r="BG202" i="7"/>
  <c r="BE202" i="7"/>
  <c r="T202" i="7"/>
  <c r="R202" i="7"/>
  <c r="P202" i="7"/>
  <c r="BK202" i="7"/>
  <c r="J202" i="7"/>
  <c r="BF202" i="7"/>
  <c r="BI201" i="7"/>
  <c r="BH201" i="7"/>
  <c r="BG201" i="7"/>
  <c r="BE201" i="7"/>
  <c r="T201" i="7"/>
  <c r="R201" i="7"/>
  <c r="P201" i="7"/>
  <c r="BK201" i="7"/>
  <c r="J201" i="7"/>
  <c r="BF201" i="7"/>
  <c r="BI200" i="7"/>
  <c r="BH200" i="7"/>
  <c r="BG200" i="7"/>
  <c r="BE200" i="7"/>
  <c r="T200" i="7"/>
  <c r="R200" i="7"/>
  <c r="P200" i="7"/>
  <c r="BK200" i="7"/>
  <c r="J200" i="7"/>
  <c r="BF200" i="7"/>
  <c r="BI199" i="7"/>
  <c r="BH199" i="7"/>
  <c r="BG199" i="7"/>
  <c r="BE199" i="7"/>
  <c r="T199" i="7"/>
  <c r="R199" i="7"/>
  <c r="P199" i="7"/>
  <c r="BK199" i="7"/>
  <c r="J199" i="7"/>
  <c r="BF199" i="7"/>
  <c r="BI198" i="7"/>
  <c r="BH198" i="7"/>
  <c r="BG198" i="7"/>
  <c r="BE198" i="7"/>
  <c r="T198" i="7"/>
  <c r="R198" i="7"/>
  <c r="P198" i="7"/>
  <c r="BK198" i="7"/>
  <c r="J198" i="7"/>
  <c r="BF198" i="7"/>
  <c r="BI197" i="7"/>
  <c r="BH197" i="7"/>
  <c r="BG197" i="7"/>
  <c r="BE197" i="7"/>
  <c r="T197" i="7"/>
  <c r="R197" i="7"/>
  <c r="P197" i="7"/>
  <c r="BK197" i="7"/>
  <c r="J197" i="7"/>
  <c r="BF197" i="7"/>
  <c r="BI196" i="7"/>
  <c r="BH196" i="7"/>
  <c r="BG196" i="7"/>
  <c r="BE196" i="7"/>
  <c r="T196" i="7"/>
  <c r="R196" i="7"/>
  <c r="P196" i="7"/>
  <c r="BK196" i="7"/>
  <c r="J196" i="7"/>
  <c r="BF196" i="7"/>
  <c r="BI195" i="7"/>
  <c r="BH195" i="7"/>
  <c r="BG195" i="7"/>
  <c r="BE195" i="7"/>
  <c r="T195" i="7"/>
  <c r="R195" i="7"/>
  <c r="P195" i="7"/>
  <c r="BK195" i="7"/>
  <c r="J195" i="7"/>
  <c r="BF195" i="7"/>
  <c r="BI194" i="7"/>
  <c r="BH194" i="7"/>
  <c r="BG194" i="7"/>
  <c r="BE194" i="7"/>
  <c r="T194" i="7"/>
  <c r="R194" i="7"/>
  <c r="P194" i="7"/>
  <c r="BK194" i="7"/>
  <c r="J194" i="7"/>
  <c r="BF194" i="7"/>
  <c r="BI193" i="7"/>
  <c r="BH193" i="7"/>
  <c r="BG193" i="7"/>
  <c r="BE193" i="7"/>
  <c r="T193" i="7"/>
  <c r="R193" i="7"/>
  <c r="P193" i="7"/>
  <c r="BK193" i="7"/>
  <c r="J193" i="7"/>
  <c r="BF193" i="7"/>
  <c r="BI192" i="7"/>
  <c r="BH192" i="7"/>
  <c r="BG192" i="7"/>
  <c r="BE192" i="7"/>
  <c r="T192" i="7"/>
  <c r="R192" i="7"/>
  <c r="P192" i="7"/>
  <c r="BK192" i="7"/>
  <c r="J192" i="7"/>
  <c r="BF192" i="7"/>
  <c r="BI191" i="7"/>
  <c r="BH191" i="7"/>
  <c r="BG191" i="7"/>
  <c r="BE191" i="7"/>
  <c r="T191" i="7"/>
  <c r="R191" i="7"/>
  <c r="P191" i="7"/>
  <c r="BK191" i="7"/>
  <c r="J191" i="7"/>
  <c r="BF191" i="7"/>
  <c r="BI190" i="7"/>
  <c r="BH190" i="7"/>
  <c r="BG190" i="7"/>
  <c r="BE190" i="7"/>
  <c r="T190" i="7"/>
  <c r="R190" i="7"/>
  <c r="P190" i="7"/>
  <c r="BK190" i="7"/>
  <c r="J190" i="7"/>
  <c r="BF190" i="7"/>
  <c r="BI189" i="7"/>
  <c r="BH189" i="7"/>
  <c r="BG189" i="7"/>
  <c r="BE189" i="7"/>
  <c r="T189" i="7"/>
  <c r="R189" i="7"/>
  <c r="P189" i="7"/>
  <c r="BK189" i="7"/>
  <c r="J189" i="7"/>
  <c r="BF189" i="7"/>
  <c r="BI188" i="7"/>
  <c r="BH188" i="7"/>
  <c r="BG188" i="7"/>
  <c r="BE188" i="7"/>
  <c r="T188" i="7"/>
  <c r="R188" i="7"/>
  <c r="P188" i="7"/>
  <c r="BK188" i="7"/>
  <c r="J188" i="7"/>
  <c r="BF188" i="7"/>
  <c r="BI187" i="7"/>
  <c r="BH187" i="7"/>
  <c r="BG187" i="7"/>
  <c r="BE187" i="7"/>
  <c r="T187" i="7"/>
  <c r="R187" i="7"/>
  <c r="P187" i="7"/>
  <c r="BK187" i="7"/>
  <c r="J187" i="7"/>
  <c r="BF187" i="7"/>
  <c r="BI186" i="7"/>
  <c r="BH186" i="7"/>
  <c r="BG186" i="7"/>
  <c r="BE186" i="7"/>
  <c r="T186" i="7"/>
  <c r="R186" i="7"/>
  <c r="P186" i="7"/>
  <c r="BK186" i="7"/>
  <c r="J186" i="7"/>
  <c r="BF186" i="7"/>
  <c r="BI185" i="7"/>
  <c r="BH185" i="7"/>
  <c r="BG185" i="7"/>
  <c r="BE185" i="7"/>
  <c r="T185" i="7"/>
  <c r="R185" i="7"/>
  <c r="P185" i="7"/>
  <c r="BK185" i="7"/>
  <c r="J185" i="7"/>
  <c r="BF185" i="7"/>
  <c r="BI184" i="7"/>
  <c r="BH184" i="7"/>
  <c r="BG184" i="7"/>
  <c r="BE184" i="7"/>
  <c r="T184" i="7"/>
  <c r="R184" i="7"/>
  <c r="P184" i="7"/>
  <c r="BK184" i="7"/>
  <c r="J184" i="7"/>
  <c r="BF184" i="7"/>
  <c r="BI183" i="7"/>
  <c r="BH183" i="7"/>
  <c r="BG183" i="7"/>
  <c r="BE183" i="7"/>
  <c r="T183" i="7"/>
  <c r="R183" i="7"/>
  <c r="P183" i="7"/>
  <c r="BK183" i="7"/>
  <c r="J183" i="7"/>
  <c r="BF183" i="7"/>
  <c r="BI182" i="7"/>
  <c r="BH182" i="7"/>
  <c r="BG182" i="7"/>
  <c r="BE182" i="7"/>
  <c r="T182" i="7"/>
  <c r="R182" i="7"/>
  <c r="P182" i="7"/>
  <c r="BK182" i="7"/>
  <c r="J182" i="7"/>
  <c r="BF182" i="7"/>
  <c r="BI181" i="7"/>
  <c r="BH181" i="7"/>
  <c r="BG181" i="7"/>
  <c r="BE181" i="7"/>
  <c r="T181" i="7"/>
  <c r="R181" i="7"/>
  <c r="P181" i="7"/>
  <c r="BK181" i="7"/>
  <c r="J181" i="7"/>
  <c r="BF181" i="7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/>
  <c r="BI177" i="7"/>
  <c r="BH177" i="7"/>
  <c r="BG177" i="7"/>
  <c r="BE177" i="7"/>
  <c r="T177" i="7"/>
  <c r="R177" i="7"/>
  <c r="P177" i="7"/>
  <c r="BK177" i="7"/>
  <c r="J177" i="7"/>
  <c r="BF177" i="7"/>
  <c r="BI176" i="7"/>
  <c r="BH176" i="7"/>
  <c r="BG176" i="7"/>
  <c r="BE176" i="7"/>
  <c r="T176" i="7"/>
  <c r="R176" i="7"/>
  <c r="P176" i="7"/>
  <c r="BK176" i="7"/>
  <c r="J176" i="7"/>
  <c r="BF176" i="7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T173" i="7"/>
  <c r="R174" i="7"/>
  <c r="R173" i="7"/>
  <c r="P174" i="7"/>
  <c r="P173" i="7"/>
  <c r="BK174" i="7"/>
  <c r="BK173" i="7"/>
  <c r="J173" i="7" s="1"/>
  <c r="J174" i="7"/>
  <c r="BF174" i="7" s="1"/>
  <c r="J76" i="7"/>
  <c r="BI172" i="7"/>
  <c r="BH172" i="7"/>
  <c r="BG172" i="7"/>
  <c r="BE172" i="7"/>
  <c r="T172" i="7"/>
  <c r="R172" i="7"/>
  <c r="P172" i="7"/>
  <c r="BK172" i="7"/>
  <c r="J172" i="7"/>
  <c r="BF172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/>
  <c r="BI165" i="7"/>
  <c r="BH165" i="7"/>
  <c r="BG165" i="7"/>
  <c r="BE165" i="7"/>
  <c r="T165" i="7"/>
  <c r="R165" i="7"/>
  <c r="P165" i="7"/>
  <c r="BK165" i="7"/>
  <c r="J165" i="7"/>
  <c r="BF165" i="7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R163" i="7"/>
  <c r="P163" i="7"/>
  <c r="BK163" i="7"/>
  <c r="J163" i="7"/>
  <c r="BF163" i="7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/>
  <c r="BI145" i="7"/>
  <c r="BH145" i="7"/>
  <c r="BG145" i="7"/>
  <c r="BE145" i="7"/>
  <c r="T145" i="7"/>
  <c r="R145" i="7"/>
  <c r="P145" i="7"/>
  <c r="BK145" i="7"/>
  <c r="J145" i="7"/>
  <c r="BF145" i="7"/>
  <c r="BI144" i="7"/>
  <c r="BH144" i="7"/>
  <c r="BG144" i="7"/>
  <c r="BE144" i="7"/>
  <c r="T144" i="7"/>
  <c r="T143" i="7"/>
  <c r="R144" i="7"/>
  <c r="R143" i="7"/>
  <c r="P144" i="7"/>
  <c r="P143" i="7"/>
  <c r="BK144" i="7"/>
  <c r="BK143" i="7"/>
  <c r="J143" i="7" s="1"/>
  <c r="J144" i="7"/>
  <c r="BF144" i="7" s="1"/>
  <c r="J75" i="7"/>
  <c r="BI142" i="7"/>
  <c r="BH142" i="7"/>
  <c r="BG142" i="7"/>
  <c r="BE142" i="7"/>
  <c r="T142" i="7"/>
  <c r="R142" i="7"/>
  <c r="P142" i="7"/>
  <c r="BK142" i="7"/>
  <c r="J142" i="7"/>
  <c r="BF142" i="7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BG136" i="7"/>
  <c r="BE136" i="7"/>
  <c r="T136" i="7"/>
  <c r="R136" i="7"/>
  <c r="P136" i="7"/>
  <c r="BK136" i="7"/>
  <c r="J136" i="7"/>
  <c r="BF136" i="7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P131" i="7"/>
  <c r="BK131" i="7"/>
  <c r="J131" i="7"/>
  <c r="BF131" i="7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R127" i="7"/>
  <c r="P127" i="7"/>
  <c r="BK127" i="7"/>
  <c r="J127" i="7"/>
  <c r="BF127" i="7"/>
  <c r="BI126" i="7"/>
  <c r="BH126" i="7"/>
  <c r="BG126" i="7"/>
  <c r="BE126" i="7"/>
  <c r="T126" i="7"/>
  <c r="T125" i="7"/>
  <c r="R126" i="7"/>
  <c r="R125" i="7"/>
  <c r="P126" i="7"/>
  <c r="P125" i="7"/>
  <c r="BK126" i="7"/>
  <c r="BK125" i="7"/>
  <c r="J125" i="7" s="1"/>
  <c r="J126" i="7"/>
  <c r="BF126" i="7" s="1"/>
  <c r="J74" i="7"/>
  <c r="BI124" i="7"/>
  <c r="BH124" i="7"/>
  <c r="BG124" i="7"/>
  <c r="BE124" i="7"/>
  <c r="T124" i="7"/>
  <c r="R124" i="7"/>
  <c r="P124" i="7"/>
  <c r="BK124" i="7"/>
  <c r="J124" i="7"/>
  <c r="BF124" i="7"/>
  <c r="BI123" i="7"/>
  <c r="BH123" i="7"/>
  <c r="BG123" i="7"/>
  <c r="BE123" i="7"/>
  <c r="T123" i="7"/>
  <c r="R123" i="7"/>
  <c r="P123" i="7"/>
  <c r="BK123" i="7"/>
  <c r="J123" i="7"/>
  <c r="BF123" i="7"/>
  <c r="BI122" i="7"/>
  <c r="BH122" i="7"/>
  <c r="BG122" i="7"/>
  <c r="BE122" i="7"/>
  <c r="T122" i="7"/>
  <c r="R122" i="7"/>
  <c r="P122" i="7"/>
  <c r="BK122" i="7"/>
  <c r="J122" i="7"/>
  <c r="BF122" i="7"/>
  <c r="BI121" i="7"/>
  <c r="BH121" i="7"/>
  <c r="BG121" i="7"/>
  <c r="BE121" i="7"/>
  <c r="T121" i="7"/>
  <c r="R121" i="7"/>
  <c r="P121" i="7"/>
  <c r="BK121" i="7"/>
  <c r="J121" i="7"/>
  <c r="BF121" i="7"/>
  <c r="BI120" i="7"/>
  <c r="BH120" i="7"/>
  <c r="BG120" i="7"/>
  <c r="BE120" i="7"/>
  <c r="T120" i="7"/>
  <c r="R120" i="7"/>
  <c r="P120" i="7"/>
  <c r="BK120" i="7"/>
  <c r="J120" i="7"/>
  <c r="BF120" i="7"/>
  <c r="BI119" i="7"/>
  <c r="BH119" i="7"/>
  <c r="BG119" i="7"/>
  <c r="BE119" i="7"/>
  <c r="T119" i="7"/>
  <c r="R119" i="7"/>
  <c r="P119" i="7"/>
  <c r="BK119" i="7"/>
  <c r="J119" i="7"/>
  <c r="BF119" i="7"/>
  <c r="BI118" i="7"/>
  <c r="BH118" i="7"/>
  <c r="BG118" i="7"/>
  <c r="BE118" i="7"/>
  <c r="T118" i="7"/>
  <c r="R118" i="7"/>
  <c r="P118" i="7"/>
  <c r="BK118" i="7"/>
  <c r="J118" i="7"/>
  <c r="BF118" i="7"/>
  <c r="BI117" i="7"/>
  <c r="BH117" i="7"/>
  <c r="BG117" i="7"/>
  <c r="BE117" i="7"/>
  <c r="T117" i="7"/>
  <c r="R117" i="7"/>
  <c r="P117" i="7"/>
  <c r="BK117" i="7"/>
  <c r="J117" i="7"/>
  <c r="BF117" i="7"/>
  <c r="BI116" i="7"/>
  <c r="BH116" i="7"/>
  <c r="BG116" i="7"/>
  <c r="BE116" i="7"/>
  <c r="T116" i="7"/>
  <c r="R116" i="7"/>
  <c r="P116" i="7"/>
  <c r="BK116" i="7"/>
  <c r="J116" i="7"/>
  <c r="BF116" i="7"/>
  <c r="BI115" i="7"/>
  <c r="BH115" i="7"/>
  <c r="BG115" i="7"/>
  <c r="BE115" i="7"/>
  <c r="T115" i="7"/>
  <c r="T114" i="7"/>
  <c r="T113" i="7" s="1"/>
  <c r="R115" i="7"/>
  <c r="P115" i="7"/>
  <c r="P114" i="7"/>
  <c r="P113" i="7" s="1"/>
  <c r="BK115" i="7"/>
  <c r="J115" i="7"/>
  <c r="BF115" i="7"/>
  <c r="BI112" i="7"/>
  <c r="BH112" i="7"/>
  <c r="BG112" i="7"/>
  <c r="BE112" i="7"/>
  <c r="T112" i="7"/>
  <c r="T111" i="7"/>
  <c r="R112" i="7"/>
  <c r="R111" i="7"/>
  <c r="P112" i="7"/>
  <c r="P111" i="7"/>
  <c r="BK112" i="7"/>
  <c r="BK111" i="7"/>
  <c r="J111" i="7" s="1"/>
  <c r="J112" i="7"/>
  <c r="BF112" i="7" s="1"/>
  <c r="J71" i="7"/>
  <c r="BI110" i="7"/>
  <c r="BH110" i="7"/>
  <c r="BG110" i="7"/>
  <c r="BE110" i="7"/>
  <c r="T110" i="7"/>
  <c r="T109" i="7"/>
  <c r="R110" i="7"/>
  <c r="R109" i="7"/>
  <c r="P110" i="7"/>
  <c r="P109" i="7"/>
  <c r="BK110" i="7"/>
  <c r="BK109" i="7"/>
  <c r="J109" i="7" s="1"/>
  <c r="J110" i="7"/>
  <c r="BF110" i="7" s="1"/>
  <c r="J70" i="7"/>
  <c r="BI108" i="7"/>
  <c r="BH108" i="7"/>
  <c r="BG108" i="7"/>
  <c r="BE108" i="7"/>
  <c r="T108" i="7"/>
  <c r="R108" i="7"/>
  <c r="P108" i="7"/>
  <c r="BK108" i="7"/>
  <c r="J108" i="7"/>
  <c r="BF108" i="7"/>
  <c r="BI107" i="7"/>
  <c r="BH107" i="7"/>
  <c r="BG107" i="7"/>
  <c r="BE107" i="7"/>
  <c r="T107" i="7"/>
  <c r="R107" i="7"/>
  <c r="P107" i="7"/>
  <c r="BK107" i="7"/>
  <c r="J107" i="7"/>
  <c r="BF107" i="7"/>
  <c r="BI106" i="7"/>
  <c r="F41" i="7"/>
  <c r="BD64" i="1" s="1"/>
  <c r="BH106" i="7"/>
  <c r="BG106" i="7"/>
  <c r="F39" i="7"/>
  <c r="BB64" i="1" s="1"/>
  <c r="BE106" i="7"/>
  <c r="T106" i="7"/>
  <c r="T105" i="7"/>
  <c r="R106" i="7"/>
  <c r="R105" i="7"/>
  <c r="R104" i="7" s="1"/>
  <c r="P106" i="7"/>
  <c r="P105" i="7"/>
  <c r="BK106" i="7"/>
  <c r="J106" i="7"/>
  <c r="BF106" i="7" s="1"/>
  <c r="F38" i="7"/>
  <c r="BA64" i="1" s="1"/>
  <c r="J100" i="7"/>
  <c r="J99" i="7"/>
  <c r="F99" i="7"/>
  <c r="F97" i="7"/>
  <c r="E95" i="7"/>
  <c r="J63" i="7"/>
  <c r="J62" i="7"/>
  <c r="F62" i="7"/>
  <c r="F60" i="7"/>
  <c r="E58" i="7"/>
  <c r="J22" i="7"/>
  <c r="E22" i="7"/>
  <c r="J21" i="7"/>
  <c r="J16" i="7"/>
  <c r="J97" i="7" s="1"/>
  <c r="J60" i="7"/>
  <c r="E7" i="7"/>
  <c r="E89" i="7"/>
  <c r="E52" i="7"/>
  <c r="J41" i="6"/>
  <c r="J40" i="6"/>
  <c r="AY63" i="1"/>
  <c r="J39" i="6"/>
  <c r="AX63" i="1"/>
  <c r="BI336" i="6"/>
  <c r="BH336" i="6"/>
  <c r="BG336" i="6"/>
  <c r="BE336" i="6"/>
  <c r="T336" i="6"/>
  <c r="T335" i="6"/>
  <c r="R336" i="6"/>
  <c r="R335" i="6"/>
  <c r="P336" i="6"/>
  <c r="P335" i="6"/>
  <c r="BK336" i="6"/>
  <c r="BK335" i="6"/>
  <c r="J335" i="6" s="1"/>
  <c r="J336" i="6"/>
  <c r="BF336" i="6" s="1"/>
  <c r="J85" i="6"/>
  <c r="BI334" i="6"/>
  <c r="BH334" i="6"/>
  <c r="BG334" i="6"/>
  <c r="BE334" i="6"/>
  <c r="T334" i="6"/>
  <c r="R334" i="6"/>
  <c r="P334" i="6"/>
  <c r="BK334" i="6"/>
  <c r="J334" i="6"/>
  <c r="BF334" i="6"/>
  <c r="BI333" i="6"/>
  <c r="BH333" i="6"/>
  <c r="BG333" i="6"/>
  <c r="BE333" i="6"/>
  <c r="T333" i="6"/>
  <c r="R333" i="6"/>
  <c r="P333" i="6"/>
  <c r="BK333" i="6"/>
  <c r="J333" i="6"/>
  <c r="BF333" i="6"/>
  <c r="BI332" i="6"/>
  <c r="BH332" i="6"/>
  <c r="BG332" i="6"/>
  <c r="BE332" i="6"/>
  <c r="T332" i="6"/>
  <c r="T331" i="6"/>
  <c r="R332" i="6"/>
  <c r="R331" i="6"/>
  <c r="P332" i="6"/>
  <c r="P331" i="6"/>
  <c r="BK332" i="6"/>
  <c r="BK331" i="6"/>
  <c r="J331" i="6" s="1"/>
  <c r="J332" i="6"/>
  <c r="BF332" i="6" s="1"/>
  <c r="J84" i="6"/>
  <c r="BI330" i="6"/>
  <c r="BH330" i="6"/>
  <c r="BG330" i="6"/>
  <c r="BE330" i="6"/>
  <c r="T330" i="6"/>
  <c r="R330" i="6"/>
  <c r="P330" i="6"/>
  <c r="BK330" i="6"/>
  <c r="J330" i="6"/>
  <c r="BF330" i="6"/>
  <c r="BI329" i="6"/>
  <c r="BH329" i="6"/>
  <c r="BG329" i="6"/>
  <c r="BE329" i="6"/>
  <c r="T329" i="6"/>
  <c r="R329" i="6"/>
  <c r="P329" i="6"/>
  <c r="BK329" i="6"/>
  <c r="J329" i="6"/>
  <c r="BF329" i="6"/>
  <c r="BI328" i="6"/>
  <c r="BH328" i="6"/>
  <c r="BG328" i="6"/>
  <c r="BE328" i="6"/>
  <c r="T328" i="6"/>
  <c r="R328" i="6"/>
  <c r="P328" i="6"/>
  <c r="BK328" i="6"/>
  <c r="J328" i="6"/>
  <c r="BF328" i="6"/>
  <c r="BI327" i="6"/>
  <c r="BH327" i="6"/>
  <c r="BG327" i="6"/>
  <c r="BE327" i="6"/>
  <c r="T327" i="6"/>
  <c r="R327" i="6"/>
  <c r="P327" i="6"/>
  <c r="BK327" i="6"/>
  <c r="J327" i="6"/>
  <c r="BF327" i="6"/>
  <c r="BI326" i="6"/>
  <c r="BH326" i="6"/>
  <c r="BG326" i="6"/>
  <c r="BE326" i="6"/>
  <c r="T326" i="6"/>
  <c r="R326" i="6"/>
  <c r="P326" i="6"/>
  <c r="BK326" i="6"/>
  <c r="J326" i="6"/>
  <c r="BF326" i="6"/>
  <c r="BI325" i="6"/>
  <c r="BH325" i="6"/>
  <c r="BG325" i="6"/>
  <c r="BE325" i="6"/>
  <c r="T325" i="6"/>
  <c r="R325" i="6"/>
  <c r="P325" i="6"/>
  <c r="BK325" i="6"/>
  <c r="J325" i="6"/>
  <c r="BF325" i="6"/>
  <c r="BI324" i="6"/>
  <c r="BH324" i="6"/>
  <c r="BG324" i="6"/>
  <c r="BE324" i="6"/>
  <c r="T324" i="6"/>
  <c r="R324" i="6"/>
  <c r="P324" i="6"/>
  <c r="BK324" i="6"/>
  <c r="J324" i="6"/>
  <c r="BF324" i="6"/>
  <c r="BI323" i="6"/>
  <c r="BH323" i="6"/>
  <c r="BG323" i="6"/>
  <c r="BE323" i="6"/>
  <c r="T323" i="6"/>
  <c r="T322" i="6"/>
  <c r="R323" i="6"/>
  <c r="R322" i="6"/>
  <c r="P323" i="6"/>
  <c r="P322" i="6"/>
  <c r="BK323" i="6"/>
  <c r="BK322" i="6"/>
  <c r="J322" i="6" s="1"/>
  <c r="J323" i="6"/>
  <c r="BF323" i="6" s="1"/>
  <c r="J83" i="6"/>
  <c r="BI321" i="6"/>
  <c r="BH321" i="6"/>
  <c r="BG321" i="6"/>
  <c r="BE321" i="6"/>
  <c r="T321" i="6"/>
  <c r="R321" i="6"/>
  <c r="P321" i="6"/>
  <c r="BK321" i="6"/>
  <c r="J321" i="6"/>
  <c r="BF321" i="6"/>
  <c r="BI320" i="6"/>
  <c r="BH320" i="6"/>
  <c r="BG320" i="6"/>
  <c r="BE320" i="6"/>
  <c r="T320" i="6"/>
  <c r="R320" i="6"/>
  <c r="P320" i="6"/>
  <c r="BK320" i="6"/>
  <c r="J320" i="6"/>
  <c r="BF320" i="6"/>
  <c r="BI319" i="6"/>
  <c r="BH319" i="6"/>
  <c r="BG319" i="6"/>
  <c r="BE319" i="6"/>
  <c r="T319" i="6"/>
  <c r="R319" i="6"/>
  <c r="P319" i="6"/>
  <c r="BK319" i="6"/>
  <c r="J319" i="6"/>
  <c r="BF319" i="6"/>
  <c r="BI318" i="6"/>
  <c r="BH318" i="6"/>
  <c r="BG318" i="6"/>
  <c r="BE318" i="6"/>
  <c r="T318" i="6"/>
  <c r="R318" i="6"/>
  <c r="P318" i="6"/>
  <c r="BK318" i="6"/>
  <c r="J318" i="6"/>
  <c r="BF318" i="6"/>
  <c r="BI317" i="6"/>
  <c r="BH317" i="6"/>
  <c r="BG317" i="6"/>
  <c r="BE317" i="6"/>
  <c r="T317" i="6"/>
  <c r="R317" i="6"/>
  <c r="P317" i="6"/>
  <c r="BK317" i="6"/>
  <c r="J317" i="6"/>
  <c r="BF317" i="6"/>
  <c r="BI316" i="6"/>
  <c r="BH316" i="6"/>
  <c r="BG316" i="6"/>
  <c r="BE316" i="6"/>
  <c r="T316" i="6"/>
  <c r="R316" i="6"/>
  <c r="P316" i="6"/>
  <c r="BK316" i="6"/>
  <c r="J316" i="6"/>
  <c r="BF316" i="6"/>
  <c r="BI315" i="6"/>
  <c r="BH315" i="6"/>
  <c r="BG315" i="6"/>
  <c r="BE315" i="6"/>
  <c r="T315" i="6"/>
  <c r="R315" i="6"/>
  <c r="P315" i="6"/>
  <c r="BK315" i="6"/>
  <c r="J315" i="6"/>
  <c r="BF315" i="6"/>
  <c r="BI314" i="6"/>
  <c r="BH314" i="6"/>
  <c r="BG314" i="6"/>
  <c r="BE314" i="6"/>
  <c r="T314" i="6"/>
  <c r="R314" i="6"/>
  <c r="P314" i="6"/>
  <c r="BK314" i="6"/>
  <c r="J314" i="6"/>
  <c r="BF314" i="6"/>
  <c r="BI313" i="6"/>
  <c r="BH313" i="6"/>
  <c r="BG313" i="6"/>
  <c r="BE313" i="6"/>
  <c r="T313" i="6"/>
  <c r="R313" i="6"/>
  <c r="P313" i="6"/>
  <c r="BK313" i="6"/>
  <c r="J313" i="6"/>
  <c r="BF313" i="6"/>
  <c r="BI312" i="6"/>
  <c r="BH312" i="6"/>
  <c r="BG312" i="6"/>
  <c r="BE312" i="6"/>
  <c r="T312" i="6"/>
  <c r="R312" i="6"/>
  <c r="P312" i="6"/>
  <c r="BK312" i="6"/>
  <c r="J312" i="6"/>
  <c r="BF312" i="6"/>
  <c r="BI311" i="6"/>
  <c r="BH311" i="6"/>
  <c r="BG311" i="6"/>
  <c r="BE311" i="6"/>
  <c r="T311" i="6"/>
  <c r="R311" i="6"/>
  <c r="P311" i="6"/>
  <c r="BK311" i="6"/>
  <c r="J311" i="6"/>
  <c r="BF311" i="6"/>
  <c r="BI310" i="6"/>
  <c r="BH310" i="6"/>
  <c r="BG310" i="6"/>
  <c r="BE310" i="6"/>
  <c r="T310" i="6"/>
  <c r="R310" i="6"/>
  <c r="P310" i="6"/>
  <c r="BK310" i="6"/>
  <c r="J310" i="6"/>
  <c r="BF310" i="6"/>
  <c r="BI309" i="6"/>
  <c r="BH309" i="6"/>
  <c r="BG309" i="6"/>
  <c r="BE309" i="6"/>
  <c r="T309" i="6"/>
  <c r="R309" i="6"/>
  <c r="P309" i="6"/>
  <c r="BK309" i="6"/>
  <c r="J309" i="6"/>
  <c r="BF309" i="6"/>
  <c r="BI308" i="6"/>
  <c r="BH308" i="6"/>
  <c r="BG308" i="6"/>
  <c r="BE308" i="6"/>
  <c r="T308" i="6"/>
  <c r="R308" i="6"/>
  <c r="P308" i="6"/>
  <c r="BK308" i="6"/>
  <c r="J308" i="6"/>
  <c r="BF308" i="6"/>
  <c r="BI307" i="6"/>
  <c r="BH307" i="6"/>
  <c r="BG307" i="6"/>
  <c r="BE307" i="6"/>
  <c r="T307" i="6"/>
  <c r="T306" i="6"/>
  <c r="R307" i="6"/>
  <c r="R306" i="6"/>
  <c r="P307" i="6"/>
  <c r="P306" i="6"/>
  <c r="BK307" i="6"/>
  <c r="BK306" i="6"/>
  <c r="J306" i="6" s="1"/>
  <c r="J307" i="6"/>
  <c r="BF307" i="6" s="1"/>
  <c r="J82" i="6"/>
  <c r="BI305" i="6"/>
  <c r="BH305" i="6"/>
  <c r="BG305" i="6"/>
  <c r="BE305" i="6"/>
  <c r="T305" i="6"/>
  <c r="R305" i="6"/>
  <c r="P305" i="6"/>
  <c r="BK305" i="6"/>
  <c r="J305" i="6"/>
  <c r="BF305" i="6"/>
  <c r="BI304" i="6"/>
  <c r="BH304" i="6"/>
  <c r="BG304" i="6"/>
  <c r="BE304" i="6"/>
  <c r="T304" i="6"/>
  <c r="R304" i="6"/>
  <c r="P304" i="6"/>
  <c r="BK304" i="6"/>
  <c r="J304" i="6"/>
  <c r="BF304" i="6"/>
  <c r="BI303" i="6"/>
  <c r="BH303" i="6"/>
  <c r="BG303" i="6"/>
  <c r="BE303" i="6"/>
  <c r="T303" i="6"/>
  <c r="T302" i="6"/>
  <c r="R303" i="6"/>
  <c r="R302" i="6"/>
  <c r="P303" i="6"/>
  <c r="P302" i="6"/>
  <c r="BK303" i="6"/>
  <c r="BK302" i="6"/>
  <c r="J302" i="6" s="1"/>
  <c r="J303" i="6"/>
  <c r="BF303" i="6" s="1"/>
  <c r="J81" i="6"/>
  <c r="BI301" i="6"/>
  <c r="BH301" i="6"/>
  <c r="BG301" i="6"/>
  <c r="BE301" i="6"/>
  <c r="T301" i="6"/>
  <c r="R301" i="6"/>
  <c r="P301" i="6"/>
  <c r="BK301" i="6"/>
  <c r="J301" i="6"/>
  <c r="BF301" i="6"/>
  <c r="BI300" i="6"/>
  <c r="BH300" i="6"/>
  <c r="BG300" i="6"/>
  <c r="BE300" i="6"/>
  <c r="T300" i="6"/>
  <c r="R300" i="6"/>
  <c r="P300" i="6"/>
  <c r="BK300" i="6"/>
  <c r="J300" i="6"/>
  <c r="BF300" i="6"/>
  <c r="BI299" i="6"/>
  <c r="BH299" i="6"/>
  <c r="BG299" i="6"/>
  <c r="BE299" i="6"/>
  <c r="T299" i="6"/>
  <c r="R299" i="6"/>
  <c r="P299" i="6"/>
  <c r="BK299" i="6"/>
  <c r="J299" i="6"/>
  <c r="BF299" i="6"/>
  <c r="BI298" i="6"/>
  <c r="BH298" i="6"/>
  <c r="BG298" i="6"/>
  <c r="BE298" i="6"/>
  <c r="T298" i="6"/>
  <c r="R298" i="6"/>
  <c r="P298" i="6"/>
  <c r="BK298" i="6"/>
  <c r="J298" i="6"/>
  <c r="BF298" i="6"/>
  <c r="BI297" i="6"/>
  <c r="BH297" i="6"/>
  <c r="BG297" i="6"/>
  <c r="BE297" i="6"/>
  <c r="T297" i="6"/>
  <c r="R297" i="6"/>
  <c r="P297" i="6"/>
  <c r="BK297" i="6"/>
  <c r="J297" i="6"/>
  <c r="BF297" i="6"/>
  <c r="BI296" i="6"/>
  <c r="BH296" i="6"/>
  <c r="BG296" i="6"/>
  <c r="BE296" i="6"/>
  <c r="T296" i="6"/>
  <c r="R296" i="6"/>
  <c r="P296" i="6"/>
  <c r="BK296" i="6"/>
  <c r="J296" i="6"/>
  <c r="BF296" i="6"/>
  <c r="BI295" i="6"/>
  <c r="BH295" i="6"/>
  <c r="BG295" i="6"/>
  <c r="BE295" i="6"/>
  <c r="T295" i="6"/>
  <c r="R295" i="6"/>
  <c r="P295" i="6"/>
  <c r="BK295" i="6"/>
  <c r="J295" i="6"/>
  <c r="BF295" i="6"/>
  <c r="BI294" i="6"/>
  <c r="BH294" i="6"/>
  <c r="BG294" i="6"/>
  <c r="BE294" i="6"/>
  <c r="T294" i="6"/>
  <c r="R294" i="6"/>
  <c r="P294" i="6"/>
  <c r="BK294" i="6"/>
  <c r="J294" i="6"/>
  <c r="BF294" i="6"/>
  <c r="BI293" i="6"/>
  <c r="BH293" i="6"/>
  <c r="BG293" i="6"/>
  <c r="BE293" i="6"/>
  <c r="T293" i="6"/>
  <c r="R293" i="6"/>
  <c r="P293" i="6"/>
  <c r="BK293" i="6"/>
  <c r="J293" i="6"/>
  <c r="BF293" i="6"/>
  <c r="BI292" i="6"/>
  <c r="BH292" i="6"/>
  <c r="BG292" i="6"/>
  <c r="BE292" i="6"/>
  <c r="T292" i="6"/>
  <c r="R292" i="6"/>
  <c r="P292" i="6"/>
  <c r="BK292" i="6"/>
  <c r="J292" i="6"/>
  <c r="BF292" i="6"/>
  <c r="BI291" i="6"/>
  <c r="BH291" i="6"/>
  <c r="BG291" i="6"/>
  <c r="BE291" i="6"/>
  <c r="T291" i="6"/>
  <c r="R291" i="6"/>
  <c r="P291" i="6"/>
  <c r="BK291" i="6"/>
  <c r="J291" i="6"/>
  <c r="BF291" i="6"/>
  <c r="BI290" i="6"/>
  <c r="BH290" i="6"/>
  <c r="BG290" i="6"/>
  <c r="BE290" i="6"/>
  <c r="T290" i="6"/>
  <c r="R290" i="6"/>
  <c r="P290" i="6"/>
  <c r="BK290" i="6"/>
  <c r="J290" i="6"/>
  <c r="BF290" i="6"/>
  <c r="BI289" i="6"/>
  <c r="BH289" i="6"/>
  <c r="BG289" i="6"/>
  <c r="BE289" i="6"/>
  <c r="T289" i="6"/>
  <c r="R289" i="6"/>
  <c r="P289" i="6"/>
  <c r="BK289" i="6"/>
  <c r="J289" i="6"/>
  <c r="BF289" i="6"/>
  <c r="BI288" i="6"/>
  <c r="BH288" i="6"/>
  <c r="BG288" i="6"/>
  <c r="BE288" i="6"/>
  <c r="T288" i="6"/>
  <c r="R288" i="6"/>
  <c r="P288" i="6"/>
  <c r="BK288" i="6"/>
  <c r="J288" i="6"/>
  <c r="BF288" i="6"/>
  <c r="BI287" i="6"/>
  <c r="BH287" i="6"/>
  <c r="BG287" i="6"/>
  <c r="BE287" i="6"/>
  <c r="T287" i="6"/>
  <c r="R287" i="6"/>
  <c r="P287" i="6"/>
  <c r="BK287" i="6"/>
  <c r="J287" i="6"/>
  <c r="BF287" i="6"/>
  <c r="BI286" i="6"/>
  <c r="BH286" i="6"/>
  <c r="BG286" i="6"/>
  <c r="BE286" i="6"/>
  <c r="T286" i="6"/>
  <c r="R286" i="6"/>
  <c r="P286" i="6"/>
  <c r="BK286" i="6"/>
  <c r="J286" i="6"/>
  <c r="BF286" i="6"/>
  <c r="BI285" i="6"/>
  <c r="BH285" i="6"/>
  <c r="BG285" i="6"/>
  <c r="BE285" i="6"/>
  <c r="T285" i="6"/>
  <c r="R285" i="6"/>
  <c r="P285" i="6"/>
  <c r="BK285" i="6"/>
  <c r="J285" i="6"/>
  <c r="BF285" i="6"/>
  <c r="BI284" i="6"/>
  <c r="BH284" i="6"/>
  <c r="BG284" i="6"/>
  <c r="BE284" i="6"/>
  <c r="T284" i="6"/>
  <c r="T283" i="6"/>
  <c r="R284" i="6"/>
  <c r="R283" i="6"/>
  <c r="P284" i="6"/>
  <c r="P283" i="6"/>
  <c r="BK284" i="6"/>
  <c r="BK283" i="6"/>
  <c r="J283" i="6" s="1"/>
  <c r="J284" i="6"/>
  <c r="BF284" i="6" s="1"/>
  <c r="J80" i="6"/>
  <c r="BI282" i="6"/>
  <c r="BH282" i="6"/>
  <c r="BG282" i="6"/>
  <c r="BE282" i="6"/>
  <c r="T282" i="6"/>
  <c r="R282" i="6"/>
  <c r="P282" i="6"/>
  <c r="BK282" i="6"/>
  <c r="J282" i="6"/>
  <c r="BF282" i="6"/>
  <c r="BI281" i="6"/>
  <c r="BH281" i="6"/>
  <c r="BG281" i="6"/>
  <c r="BE281" i="6"/>
  <c r="T281" i="6"/>
  <c r="R281" i="6"/>
  <c r="P281" i="6"/>
  <c r="BK281" i="6"/>
  <c r="J281" i="6"/>
  <c r="BF281" i="6"/>
  <c r="BI280" i="6"/>
  <c r="BH280" i="6"/>
  <c r="BG280" i="6"/>
  <c r="BE280" i="6"/>
  <c r="T280" i="6"/>
  <c r="T279" i="6"/>
  <c r="R280" i="6"/>
  <c r="R279" i="6"/>
  <c r="P280" i="6"/>
  <c r="P279" i="6"/>
  <c r="BK280" i="6"/>
  <c r="BK279" i="6"/>
  <c r="J279" i="6" s="1"/>
  <c r="J280" i="6"/>
  <c r="BF280" i="6" s="1"/>
  <c r="J79" i="6"/>
  <c r="BI278" i="6"/>
  <c r="BH278" i="6"/>
  <c r="BG278" i="6"/>
  <c r="BE278" i="6"/>
  <c r="T278" i="6"/>
  <c r="R278" i="6"/>
  <c r="P278" i="6"/>
  <c r="BK278" i="6"/>
  <c r="J278" i="6"/>
  <c r="BF278" i="6"/>
  <c r="BI277" i="6"/>
  <c r="BH277" i="6"/>
  <c r="BG277" i="6"/>
  <c r="BE277" i="6"/>
  <c r="T277" i="6"/>
  <c r="R277" i="6"/>
  <c r="P277" i="6"/>
  <c r="BK277" i="6"/>
  <c r="J277" i="6"/>
  <c r="BF277" i="6"/>
  <c r="BI276" i="6"/>
  <c r="BH276" i="6"/>
  <c r="BG276" i="6"/>
  <c r="BE276" i="6"/>
  <c r="T276" i="6"/>
  <c r="R276" i="6"/>
  <c r="P276" i="6"/>
  <c r="BK276" i="6"/>
  <c r="J276" i="6"/>
  <c r="BF276" i="6"/>
  <c r="BI275" i="6"/>
  <c r="BH275" i="6"/>
  <c r="BG275" i="6"/>
  <c r="BE275" i="6"/>
  <c r="T275" i="6"/>
  <c r="R275" i="6"/>
  <c r="P275" i="6"/>
  <c r="BK275" i="6"/>
  <c r="J275" i="6"/>
  <c r="BF275" i="6"/>
  <c r="BI274" i="6"/>
  <c r="BH274" i="6"/>
  <c r="BG274" i="6"/>
  <c r="BE274" i="6"/>
  <c r="T274" i="6"/>
  <c r="R274" i="6"/>
  <c r="P274" i="6"/>
  <c r="BK274" i="6"/>
  <c r="J274" i="6"/>
  <c r="BF274" i="6"/>
  <c r="BI273" i="6"/>
  <c r="BH273" i="6"/>
  <c r="BG273" i="6"/>
  <c r="BE273" i="6"/>
  <c r="T273" i="6"/>
  <c r="R273" i="6"/>
  <c r="P273" i="6"/>
  <c r="BK273" i="6"/>
  <c r="J273" i="6"/>
  <c r="BF273" i="6"/>
  <c r="BI272" i="6"/>
  <c r="BH272" i="6"/>
  <c r="BG272" i="6"/>
  <c r="BE272" i="6"/>
  <c r="T272" i="6"/>
  <c r="R272" i="6"/>
  <c r="P272" i="6"/>
  <c r="BK272" i="6"/>
  <c r="J272" i="6"/>
  <c r="BF272" i="6"/>
  <c r="BI271" i="6"/>
  <c r="BH271" i="6"/>
  <c r="BG271" i="6"/>
  <c r="BE271" i="6"/>
  <c r="T271" i="6"/>
  <c r="R271" i="6"/>
  <c r="P271" i="6"/>
  <c r="BK271" i="6"/>
  <c r="J271" i="6"/>
  <c r="BF271" i="6"/>
  <c r="BI270" i="6"/>
  <c r="BH270" i="6"/>
  <c r="BG270" i="6"/>
  <c r="BE270" i="6"/>
  <c r="T270" i="6"/>
  <c r="R270" i="6"/>
  <c r="P270" i="6"/>
  <c r="BK270" i="6"/>
  <c r="J270" i="6"/>
  <c r="BF270" i="6"/>
  <c r="BI269" i="6"/>
  <c r="BH269" i="6"/>
  <c r="BG269" i="6"/>
  <c r="BE269" i="6"/>
  <c r="T269" i="6"/>
  <c r="R269" i="6"/>
  <c r="P269" i="6"/>
  <c r="BK269" i="6"/>
  <c r="J269" i="6"/>
  <c r="BF269" i="6"/>
  <c r="BI268" i="6"/>
  <c r="BH268" i="6"/>
  <c r="BG268" i="6"/>
  <c r="BE268" i="6"/>
  <c r="T268" i="6"/>
  <c r="R268" i="6"/>
  <c r="P268" i="6"/>
  <c r="BK268" i="6"/>
  <c r="J268" i="6"/>
  <c r="BF268" i="6"/>
  <c r="BI267" i="6"/>
  <c r="BH267" i="6"/>
  <c r="BG267" i="6"/>
  <c r="BE267" i="6"/>
  <c r="T267" i="6"/>
  <c r="R267" i="6"/>
  <c r="P267" i="6"/>
  <c r="BK267" i="6"/>
  <c r="J267" i="6"/>
  <c r="BF267" i="6"/>
  <c r="BI266" i="6"/>
  <c r="BH266" i="6"/>
  <c r="BG266" i="6"/>
  <c r="BE266" i="6"/>
  <c r="T266" i="6"/>
  <c r="R266" i="6"/>
  <c r="P266" i="6"/>
  <c r="BK266" i="6"/>
  <c r="J266" i="6"/>
  <c r="BF266" i="6"/>
  <c r="BI265" i="6"/>
  <c r="BH265" i="6"/>
  <c r="BG265" i="6"/>
  <c r="BE265" i="6"/>
  <c r="T265" i="6"/>
  <c r="R265" i="6"/>
  <c r="P265" i="6"/>
  <c r="BK265" i="6"/>
  <c r="J265" i="6"/>
  <c r="BF265" i="6"/>
  <c r="BI264" i="6"/>
  <c r="BH264" i="6"/>
  <c r="BG264" i="6"/>
  <c r="BE264" i="6"/>
  <c r="T264" i="6"/>
  <c r="R264" i="6"/>
  <c r="P264" i="6"/>
  <c r="BK264" i="6"/>
  <c r="J264" i="6"/>
  <c r="BF264" i="6"/>
  <c r="BI263" i="6"/>
  <c r="BH263" i="6"/>
  <c r="BG263" i="6"/>
  <c r="BE263" i="6"/>
  <c r="T263" i="6"/>
  <c r="R263" i="6"/>
  <c r="P263" i="6"/>
  <c r="BK263" i="6"/>
  <c r="J263" i="6"/>
  <c r="BF263" i="6"/>
  <c r="BI262" i="6"/>
  <c r="BH262" i="6"/>
  <c r="BG262" i="6"/>
  <c r="BE262" i="6"/>
  <c r="T262" i="6"/>
  <c r="R262" i="6"/>
  <c r="P262" i="6"/>
  <c r="BK262" i="6"/>
  <c r="J262" i="6"/>
  <c r="BF262" i="6"/>
  <c r="BI261" i="6"/>
  <c r="BH261" i="6"/>
  <c r="BG261" i="6"/>
  <c r="BE261" i="6"/>
  <c r="T261" i="6"/>
  <c r="R261" i="6"/>
  <c r="P261" i="6"/>
  <c r="BK261" i="6"/>
  <c r="J261" i="6"/>
  <c r="BF261" i="6"/>
  <c r="BI260" i="6"/>
  <c r="BH260" i="6"/>
  <c r="BG260" i="6"/>
  <c r="BE260" i="6"/>
  <c r="T260" i="6"/>
  <c r="R260" i="6"/>
  <c r="P260" i="6"/>
  <c r="BK260" i="6"/>
  <c r="J260" i="6"/>
  <c r="BF260" i="6"/>
  <c r="BI259" i="6"/>
  <c r="BH259" i="6"/>
  <c r="BG259" i="6"/>
  <c r="BE259" i="6"/>
  <c r="T259" i="6"/>
  <c r="R259" i="6"/>
  <c r="P259" i="6"/>
  <c r="BK259" i="6"/>
  <c r="J259" i="6"/>
  <c r="BF259" i="6"/>
  <c r="BI258" i="6"/>
  <c r="BH258" i="6"/>
  <c r="BG258" i="6"/>
  <c r="BE258" i="6"/>
  <c r="T258" i="6"/>
  <c r="T257" i="6"/>
  <c r="R258" i="6"/>
  <c r="R257" i="6"/>
  <c r="P258" i="6"/>
  <c r="P257" i="6"/>
  <c r="BK258" i="6"/>
  <c r="BK257" i="6"/>
  <c r="J257" i="6" s="1"/>
  <c r="J258" i="6"/>
  <c r="BF258" i="6" s="1"/>
  <c r="J78" i="6"/>
  <c r="BI256" i="6"/>
  <c r="BH256" i="6"/>
  <c r="BG256" i="6"/>
  <c r="BE256" i="6"/>
  <c r="T256" i="6"/>
  <c r="R256" i="6"/>
  <c r="P256" i="6"/>
  <c r="BK256" i="6"/>
  <c r="J256" i="6"/>
  <c r="BF256" i="6"/>
  <c r="BI255" i="6"/>
  <c r="BH255" i="6"/>
  <c r="BG255" i="6"/>
  <c r="BE255" i="6"/>
  <c r="T255" i="6"/>
  <c r="R255" i="6"/>
  <c r="P255" i="6"/>
  <c r="BK255" i="6"/>
  <c r="J255" i="6"/>
  <c r="BF255" i="6"/>
  <c r="BI254" i="6"/>
  <c r="BH254" i="6"/>
  <c r="BG254" i="6"/>
  <c r="BE254" i="6"/>
  <c r="T254" i="6"/>
  <c r="R254" i="6"/>
  <c r="P254" i="6"/>
  <c r="BK254" i="6"/>
  <c r="J254" i="6"/>
  <c r="BF254" i="6"/>
  <c r="BI253" i="6"/>
  <c r="BH253" i="6"/>
  <c r="BG253" i="6"/>
  <c r="BE253" i="6"/>
  <c r="T253" i="6"/>
  <c r="R253" i="6"/>
  <c r="P253" i="6"/>
  <c r="BK253" i="6"/>
  <c r="J253" i="6"/>
  <c r="BF253" i="6"/>
  <c r="BI252" i="6"/>
  <c r="BH252" i="6"/>
  <c r="BG252" i="6"/>
  <c r="BE252" i="6"/>
  <c r="T252" i="6"/>
  <c r="R252" i="6"/>
  <c r="P252" i="6"/>
  <c r="BK252" i="6"/>
  <c r="J252" i="6"/>
  <c r="BF252" i="6"/>
  <c r="BI251" i="6"/>
  <c r="BH251" i="6"/>
  <c r="BG251" i="6"/>
  <c r="BE251" i="6"/>
  <c r="T251" i="6"/>
  <c r="R251" i="6"/>
  <c r="P251" i="6"/>
  <c r="BK251" i="6"/>
  <c r="J251" i="6"/>
  <c r="BF251" i="6"/>
  <c r="BI250" i="6"/>
  <c r="BH250" i="6"/>
  <c r="BG250" i="6"/>
  <c r="BE250" i="6"/>
  <c r="T250" i="6"/>
  <c r="R250" i="6"/>
  <c r="P250" i="6"/>
  <c r="BK250" i="6"/>
  <c r="J250" i="6"/>
  <c r="BF250" i="6"/>
  <c r="BI249" i="6"/>
  <c r="BH249" i="6"/>
  <c r="BG249" i="6"/>
  <c r="BE249" i="6"/>
  <c r="T249" i="6"/>
  <c r="R249" i="6"/>
  <c r="P249" i="6"/>
  <c r="BK249" i="6"/>
  <c r="J249" i="6"/>
  <c r="BF249" i="6"/>
  <c r="BI248" i="6"/>
  <c r="BH248" i="6"/>
  <c r="BG248" i="6"/>
  <c r="BE248" i="6"/>
  <c r="T248" i="6"/>
  <c r="R248" i="6"/>
  <c r="P248" i="6"/>
  <c r="BK248" i="6"/>
  <c r="J248" i="6"/>
  <c r="BF248" i="6"/>
  <c r="BI247" i="6"/>
  <c r="BH247" i="6"/>
  <c r="BG247" i="6"/>
  <c r="BE247" i="6"/>
  <c r="T247" i="6"/>
  <c r="R247" i="6"/>
  <c r="P247" i="6"/>
  <c r="BK247" i="6"/>
  <c r="J247" i="6"/>
  <c r="BF247" i="6"/>
  <c r="BI246" i="6"/>
  <c r="BH246" i="6"/>
  <c r="BG246" i="6"/>
  <c r="BE246" i="6"/>
  <c r="T246" i="6"/>
  <c r="R246" i="6"/>
  <c r="P246" i="6"/>
  <c r="BK246" i="6"/>
  <c r="J246" i="6"/>
  <c r="BF246" i="6"/>
  <c r="BI245" i="6"/>
  <c r="BH245" i="6"/>
  <c r="BG245" i="6"/>
  <c r="BE245" i="6"/>
  <c r="T245" i="6"/>
  <c r="R245" i="6"/>
  <c r="P245" i="6"/>
  <c r="BK245" i="6"/>
  <c r="J245" i="6"/>
  <c r="BF245" i="6"/>
  <c r="BI244" i="6"/>
  <c r="BH244" i="6"/>
  <c r="BG244" i="6"/>
  <c r="BE244" i="6"/>
  <c r="T244" i="6"/>
  <c r="R244" i="6"/>
  <c r="P244" i="6"/>
  <c r="BK244" i="6"/>
  <c r="J244" i="6"/>
  <c r="BF244" i="6"/>
  <c r="BI243" i="6"/>
  <c r="BH243" i="6"/>
  <c r="BG243" i="6"/>
  <c r="BE243" i="6"/>
  <c r="T243" i="6"/>
  <c r="R243" i="6"/>
  <c r="P243" i="6"/>
  <c r="BK243" i="6"/>
  <c r="J243" i="6"/>
  <c r="BF243" i="6"/>
  <c r="BI242" i="6"/>
  <c r="BH242" i="6"/>
  <c r="BG242" i="6"/>
  <c r="BE242" i="6"/>
  <c r="T242" i="6"/>
  <c r="R242" i="6"/>
  <c r="P242" i="6"/>
  <c r="BK242" i="6"/>
  <c r="J242" i="6"/>
  <c r="BF242" i="6"/>
  <c r="BI241" i="6"/>
  <c r="BH241" i="6"/>
  <c r="BG241" i="6"/>
  <c r="BE241" i="6"/>
  <c r="T241" i="6"/>
  <c r="R241" i="6"/>
  <c r="P241" i="6"/>
  <c r="BK241" i="6"/>
  <c r="J241" i="6"/>
  <c r="BF241" i="6"/>
  <c r="BI240" i="6"/>
  <c r="BH240" i="6"/>
  <c r="BG240" i="6"/>
  <c r="BE240" i="6"/>
  <c r="T240" i="6"/>
  <c r="R240" i="6"/>
  <c r="P240" i="6"/>
  <c r="BK240" i="6"/>
  <c r="J240" i="6"/>
  <c r="BF240" i="6"/>
  <c r="BI239" i="6"/>
  <c r="BH239" i="6"/>
  <c r="BG239" i="6"/>
  <c r="BE239" i="6"/>
  <c r="T239" i="6"/>
  <c r="R239" i="6"/>
  <c r="P239" i="6"/>
  <c r="BK239" i="6"/>
  <c r="J239" i="6"/>
  <c r="BF239" i="6"/>
  <c r="BI238" i="6"/>
  <c r="BH238" i="6"/>
  <c r="BG238" i="6"/>
  <c r="BE238" i="6"/>
  <c r="T238" i="6"/>
  <c r="R238" i="6"/>
  <c r="P238" i="6"/>
  <c r="BK238" i="6"/>
  <c r="J238" i="6"/>
  <c r="BF238" i="6"/>
  <c r="BI237" i="6"/>
  <c r="BH237" i="6"/>
  <c r="BG237" i="6"/>
  <c r="BE237" i="6"/>
  <c r="T237" i="6"/>
  <c r="R237" i="6"/>
  <c r="P237" i="6"/>
  <c r="BK237" i="6"/>
  <c r="J237" i="6"/>
  <c r="BF237" i="6"/>
  <c r="BI236" i="6"/>
  <c r="BH236" i="6"/>
  <c r="BG236" i="6"/>
  <c r="BE236" i="6"/>
  <c r="T236" i="6"/>
  <c r="R236" i="6"/>
  <c r="P236" i="6"/>
  <c r="BK236" i="6"/>
  <c r="J236" i="6"/>
  <c r="BF236" i="6"/>
  <c r="BI235" i="6"/>
  <c r="BH235" i="6"/>
  <c r="BG235" i="6"/>
  <c r="BE235" i="6"/>
  <c r="T235" i="6"/>
  <c r="R235" i="6"/>
  <c r="P235" i="6"/>
  <c r="BK235" i="6"/>
  <c r="J235" i="6"/>
  <c r="BF235" i="6"/>
  <c r="BI234" i="6"/>
  <c r="BH234" i="6"/>
  <c r="BG234" i="6"/>
  <c r="BE234" i="6"/>
  <c r="T234" i="6"/>
  <c r="R234" i="6"/>
  <c r="P234" i="6"/>
  <c r="BK234" i="6"/>
  <c r="J234" i="6"/>
  <c r="BF234" i="6"/>
  <c r="BI233" i="6"/>
  <c r="BH233" i="6"/>
  <c r="BG233" i="6"/>
  <c r="BE233" i="6"/>
  <c r="T233" i="6"/>
  <c r="R233" i="6"/>
  <c r="P233" i="6"/>
  <c r="BK233" i="6"/>
  <c r="J233" i="6"/>
  <c r="BF233" i="6"/>
  <c r="BI232" i="6"/>
  <c r="BH232" i="6"/>
  <c r="BG232" i="6"/>
  <c r="BE232" i="6"/>
  <c r="T232" i="6"/>
  <c r="R232" i="6"/>
  <c r="P232" i="6"/>
  <c r="BK232" i="6"/>
  <c r="J232" i="6"/>
  <c r="BF232" i="6"/>
  <c r="BI231" i="6"/>
  <c r="BH231" i="6"/>
  <c r="BG231" i="6"/>
  <c r="BE231" i="6"/>
  <c r="T231" i="6"/>
  <c r="R231" i="6"/>
  <c r="P231" i="6"/>
  <c r="BK231" i="6"/>
  <c r="J231" i="6"/>
  <c r="BF231" i="6"/>
  <c r="BI230" i="6"/>
  <c r="BH230" i="6"/>
  <c r="BG230" i="6"/>
  <c r="BE230" i="6"/>
  <c r="T230" i="6"/>
  <c r="T229" i="6"/>
  <c r="R230" i="6"/>
  <c r="R229" i="6"/>
  <c r="P230" i="6"/>
  <c r="P229" i="6"/>
  <c r="BK230" i="6"/>
  <c r="BK229" i="6"/>
  <c r="J229" i="6" s="1"/>
  <c r="J230" i="6"/>
  <c r="BF230" i="6" s="1"/>
  <c r="J77" i="6"/>
  <c r="BI228" i="6"/>
  <c r="BH228" i="6"/>
  <c r="BG228" i="6"/>
  <c r="BE228" i="6"/>
  <c r="T228" i="6"/>
  <c r="R228" i="6"/>
  <c r="P228" i="6"/>
  <c r="BK228" i="6"/>
  <c r="J228" i="6"/>
  <c r="BF228" i="6"/>
  <c r="BI227" i="6"/>
  <c r="BH227" i="6"/>
  <c r="BG227" i="6"/>
  <c r="BE227" i="6"/>
  <c r="T227" i="6"/>
  <c r="R227" i="6"/>
  <c r="P227" i="6"/>
  <c r="BK227" i="6"/>
  <c r="J227" i="6"/>
  <c r="BF227" i="6"/>
  <c r="BI226" i="6"/>
  <c r="BH226" i="6"/>
  <c r="BG226" i="6"/>
  <c r="BE226" i="6"/>
  <c r="T226" i="6"/>
  <c r="R226" i="6"/>
  <c r="P226" i="6"/>
  <c r="BK226" i="6"/>
  <c r="J226" i="6"/>
  <c r="BF226" i="6"/>
  <c r="BI225" i="6"/>
  <c r="BH225" i="6"/>
  <c r="BG225" i="6"/>
  <c r="BE225" i="6"/>
  <c r="T225" i="6"/>
  <c r="R225" i="6"/>
  <c r="P225" i="6"/>
  <c r="BK225" i="6"/>
  <c r="J225" i="6"/>
  <c r="BF225" i="6"/>
  <c r="BI224" i="6"/>
  <c r="BH224" i="6"/>
  <c r="BG224" i="6"/>
  <c r="BE224" i="6"/>
  <c r="T224" i="6"/>
  <c r="R224" i="6"/>
  <c r="P224" i="6"/>
  <c r="BK224" i="6"/>
  <c r="J224" i="6"/>
  <c r="BF224" i="6"/>
  <c r="BI223" i="6"/>
  <c r="BH223" i="6"/>
  <c r="BG223" i="6"/>
  <c r="BE223" i="6"/>
  <c r="T223" i="6"/>
  <c r="R223" i="6"/>
  <c r="P223" i="6"/>
  <c r="BK223" i="6"/>
  <c r="J223" i="6"/>
  <c r="BF223" i="6"/>
  <c r="BI222" i="6"/>
  <c r="BH222" i="6"/>
  <c r="BG222" i="6"/>
  <c r="BE222" i="6"/>
  <c r="T222" i="6"/>
  <c r="R222" i="6"/>
  <c r="P222" i="6"/>
  <c r="BK222" i="6"/>
  <c r="J222" i="6"/>
  <c r="BF222" i="6"/>
  <c r="BI221" i="6"/>
  <c r="BH221" i="6"/>
  <c r="BG221" i="6"/>
  <c r="BE221" i="6"/>
  <c r="T221" i="6"/>
  <c r="R221" i="6"/>
  <c r="P221" i="6"/>
  <c r="BK221" i="6"/>
  <c r="J221" i="6"/>
  <c r="BF221" i="6"/>
  <c r="BI220" i="6"/>
  <c r="BH220" i="6"/>
  <c r="BG220" i="6"/>
  <c r="BE220" i="6"/>
  <c r="T220" i="6"/>
  <c r="R220" i="6"/>
  <c r="P220" i="6"/>
  <c r="BK220" i="6"/>
  <c r="J220" i="6"/>
  <c r="BF220" i="6"/>
  <c r="BI219" i="6"/>
  <c r="BH219" i="6"/>
  <c r="BG219" i="6"/>
  <c r="BE219" i="6"/>
  <c r="T219" i="6"/>
  <c r="R219" i="6"/>
  <c r="P219" i="6"/>
  <c r="BK219" i="6"/>
  <c r="J219" i="6"/>
  <c r="BF219" i="6"/>
  <c r="BI218" i="6"/>
  <c r="BH218" i="6"/>
  <c r="BG218" i="6"/>
  <c r="BE218" i="6"/>
  <c r="T218" i="6"/>
  <c r="R218" i="6"/>
  <c r="P218" i="6"/>
  <c r="BK218" i="6"/>
  <c r="J218" i="6"/>
  <c r="BF218" i="6"/>
  <c r="BI217" i="6"/>
  <c r="BH217" i="6"/>
  <c r="BG217" i="6"/>
  <c r="BE217" i="6"/>
  <c r="T217" i="6"/>
  <c r="R217" i="6"/>
  <c r="P217" i="6"/>
  <c r="BK217" i="6"/>
  <c r="J217" i="6"/>
  <c r="BF217" i="6"/>
  <c r="BI216" i="6"/>
  <c r="BH216" i="6"/>
  <c r="BG216" i="6"/>
  <c r="BE216" i="6"/>
  <c r="T216" i="6"/>
  <c r="R216" i="6"/>
  <c r="P216" i="6"/>
  <c r="BK216" i="6"/>
  <c r="J216" i="6"/>
  <c r="BF216" i="6"/>
  <c r="BI215" i="6"/>
  <c r="BH215" i="6"/>
  <c r="BG215" i="6"/>
  <c r="BE215" i="6"/>
  <c r="T215" i="6"/>
  <c r="R215" i="6"/>
  <c r="P215" i="6"/>
  <c r="BK215" i="6"/>
  <c r="J215" i="6"/>
  <c r="BF215" i="6"/>
  <c r="BI214" i="6"/>
  <c r="BH214" i="6"/>
  <c r="BG214" i="6"/>
  <c r="BE214" i="6"/>
  <c r="T214" i="6"/>
  <c r="R214" i="6"/>
  <c r="P214" i="6"/>
  <c r="BK214" i="6"/>
  <c r="J214" i="6"/>
  <c r="BF214" i="6"/>
  <c r="BI213" i="6"/>
  <c r="BH213" i="6"/>
  <c r="BG213" i="6"/>
  <c r="BE213" i="6"/>
  <c r="T213" i="6"/>
  <c r="R213" i="6"/>
  <c r="P213" i="6"/>
  <c r="BK213" i="6"/>
  <c r="J213" i="6"/>
  <c r="BF213" i="6"/>
  <c r="BI212" i="6"/>
  <c r="BH212" i="6"/>
  <c r="BG212" i="6"/>
  <c r="BE212" i="6"/>
  <c r="T212" i="6"/>
  <c r="R212" i="6"/>
  <c r="P212" i="6"/>
  <c r="BK212" i="6"/>
  <c r="J212" i="6"/>
  <c r="BF212" i="6"/>
  <c r="BI211" i="6"/>
  <c r="BH211" i="6"/>
  <c r="BG211" i="6"/>
  <c r="BE211" i="6"/>
  <c r="T211" i="6"/>
  <c r="R211" i="6"/>
  <c r="P211" i="6"/>
  <c r="BK211" i="6"/>
  <c r="J211" i="6"/>
  <c r="BF211" i="6"/>
  <c r="BI210" i="6"/>
  <c r="BH210" i="6"/>
  <c r="BG210" i="6"/>
  <c r="BE210" i="6"/>
  <c r="T210" i="6"/>
  <c r="R210" i="6"/>
  <c r="P210" i="6"/>
  <c r="BK210" i="6"/>
  <c r="J210" i="6"/>
  <c r="BF210" i="6"/>
  <c r="BI209" i="6"/>
  <c r="BH209" i="6"/>
  <c r="BG209" i="6"/>
  <c r="BE209" i="6"/>
  <c r="T209" i="6"/>
  <c r="R209" i="6"/>
  <c r="P209" i="6"/>
  <c r="BK209" i="6"/>
  <c r="J209" i="6"/>
  <c r="BF209" i="6"/>
  <c r="BI208" i="6"/>
  <c r="BH208" i="6"/>
  <c r="BG208" i="6"/>
  <c r="BE208" i="6"/>
  <c r="T208" i="6"/>
  <c r="R208" i="6"/>
  <c r="P208" i="6"/>
  <c r="BK208" i="6"/>
  <c r="J208" i="6"/>
  <c r="BF208" i="6"/>
  <c r="BI207" i="6"/>
  <c r="BH207" i="6"/>
  <c r="BG207" i="6"/>
  <c r="BE207" i="6"/>
  <c r="T207" i="6"/>
  <c r="R207" i="6"/>
  <c r="P207" i="6"/>
  <c r="BK207" i="6"/>
  <c r="J207" i="6"/>
  <c r="BF207" i="6"/>
  <c r="BI206" i="6"/>
  <c r="BH206" i="6"/>
  <c r="BG206" i="6"/>
  <c r="BE206" i="6"/>
  <c r="T206" i="6"/>
  <c r="R206" i="6"/>
  <c r="P206" i="6"/>
  <c r="BK206" i="6"/>
  <c r="J206" i="6"/>
  <c r="BF206" i="6"/>
  <c r="BI205" i="6"/>
  <c r="BH205" i="6"/>
  <c r="BG205" i="6"/>
  <c r="BE205" i="6"/>
  <c r="T205" i="6"/>
  <c r="R205" i="6"/>
  <c r="P205" i="6"/>
  <c r="BK205" i="6"/>
  <c r="J205" i="6"/>
  <c r="BF205" i="6"/>
  <c r="BI204" i="6"/>
  <c r="BH204" i="6"/>
  <c r="BG204" i="6"/>
  <c r="BE204" i="6"/>
  <c r="T204" i="6"/>
  <c r="T203" i="6"/>
  <c r="R204" i="6"/>
  <c r="R203" i="6"/>
  <c r="P204" i="6"/>
  <c r="P203" i="6"/>
  <c r="BK204" i="6"/>
  <c r="BK203" i="6"/>
  <c r="J203" i="6" s="1"/>
  <c r="J204" i="6"/>
  <c r="BF204" i="6" s="1"/>
  <c r="J76" i="6"/>
  <c r="BI202" i="6"/>
  <c r="BH202" i="6"/>
  <c r="BG202" i="6"/>
  <c r="BE202" i="6"/>
  <c r="T202" i="6"/>
  <c r="R202" i="6"/>
  <c r="P202" i="6"/>
  <c r="BK202" i="6"/>
  <c r="J202" i="6"/>
  <c r="BF202" i="6"/>
  <c r="BI201" i="6"/>
  <c r="BH201" i="6"/>
  <c r="BG201" i="6"/>
  <c r="BE201" i="6"/>
  <c r="T201" i="6"/>
  <c r="R201" i="6"/>
  <c r="P201" i="6"/>
  <c r="BK201" i="6"/>
  <c r="J201" i="6"/>
  <c r="BF201" i="6"/>
  <c r="BI200" i="6"/>
  <c r="BH200" i="6"/>
  <c r="BG200" i="6"/>
  <c r="BE200" i="6"/>
  <c r="T200" i="6"/>
  <c r="R200" i="6"/>
  <c r="P200" i="6"/>
  <c r="BK200" i="6"/>
  <c r="J200" i="6"/>
  <c r="BF200" i="6"/>
  <c r="BI199" i="6"/>
  <c r="BH199" i="6"/>
  <c r="BG199" i="6"/>
  <c r="BE199" i="6"/>
  <c r="T199" i="6"/>
  <c r="R199" i="6"/>
  <c r="P199" i="6"/>
  <c r="BK199" i="6"/>
  <c r="J199" i="6"/>
  <c r="BF199" i="6"/>
  <c r="BI198" i="6"/>
  <c r="BH198" i="6"/>
  <c r="BG198" i="6"/>
  <c r="BE198" i="6"/>
  <c r="T198" i="6"/>
  <c r="R198" i="6"/>
  <c r="P198" i="6"/>
  <c r="BK198" i="6"/>
  <c r="J198" i="6"/>
  <c r="BF198" i="6"/>
  <c r="BI197" i="6"/>
  <c r="BH197" i="6"/>
  <c r="BG197" i="6"/>
  <c r="BE197" i="6"/>
  <c r="T197" i="6"/>
  <c r="R197" i="6"/>
  <c r="P197" i="6"/>
  <c r="BK197" i="6"/>
  <c r="J197" i="6"/>
  <c r="BF197" i="6"/>
  <c r="BI196" i="6"/>
  <c r="BH196" i="6"/>
  <c r="BG196" i="6"/>
  <c r="BE196" i="6"/>
  <c r="T196" i="6"/>
  <c r="R196" i="6"/>
  <c r="P196" i="6"/>
  <c r="BK196" i="6"/>
  <c r="J196" i="6"/>
  <c r="BF196" i="6"/>
  <c r="BI195" i="6"/>
  <c r="BH195" i="6"/>
  <c r="BG195" i="6"/>
  <c r="BE195" i="6"/>
  <c r="T195" i="6"/>
  <c r="R195" i="6"/>
  <c r="P195" i="6"/>
  <c r="BK195" i="6"/>
  <c r="J195" i="6"/>
  <c r="BF195" i="6"/>
  <c r="BI194" i="6"/>
  <c r="BH194" i="6"/>
  <c r="BG194" i="6"/>
  <c r="BE194" i="6"/>
  <c r="T194" i="6"/>
  <c r="T193" i="6"/>
  <c r="T192" i="6" s="1"/>
  <c r="R194" i="6"/>
  <c r="P194" i="6"/>
  <c r="P193" i="6"/>
  <c r="P192" i="6" s="1"/>
  <c r="BK194" i="6"/>
  <c r="J194" i="6"/>
  <c r="BF194" i="6"/>
  <c r="BI191" i="6"/>
  <c r="BH191" i="6"/>
  <c r="BG191" i="6"/>
  <c r="BE191" i="6"/>
  <c r="T191" i="6"/>
  <c r="T190" i="6"/>
  <c r="R191" i="6"/>
  <c r="R190" i="6"/>
  <c r="P191" i="6"/>
  <c r="P190" i="6"/>
  <c r="BK191" i="6"/>
  <c r="BK190" i="6"/>
  <c r="J190" i="6" s="1"/>
  <c r="J191" i="6"/>
  <c r="BF191" i="6" s="1"/>
  <c r="J73" i="6"/>
  <c r="BI189" i="6"/>
  <c r="BH189" i="6"/>
  <c r="BG189" i="6"/>
  <c r="BE189" i="6"/>
  <c r="T189" i="6"/>
  <c r="R189" i="6"/>
  <c r="P189" i="6"/>
  <c r="BK189" i="6"/>
  <c r="J189" i="6"/>
  <c r="BF189" i="6"/>
  <c r="BI188" i="6"/>
  <c r="BH188" i="6"/>
  <c r="BG188" i="6"/>
  <c r="BE188" i="6"/>
  <c r="T188" i="6"/>
  <c r="R188" i="6"/>
  <c r="P188" i="6"/>
  <c r="BK188" i="6"/>
  <c r="J188" i="6"/>
  <c r="BF188" i="6"/>
  <c r="BI187" i="6"/>
  <c r="BH187" i="6"/>
  <c r="BG187" i="6"/>
  <c r="BE187" i="6"/>
  <c r="T187" i="6"/>
  <c r="R187" i="6"/>
  <c r="P187" i="6"/>
  <c r="BK187" i="6"/>
  <c r="J187" i="6"/>
  <c r="BF187" i="6"/>
  <c r="BI186" i="6"/>
  <c r="BH186" i="6"/>
  <c r="BG186" i="6"/>
  <c r="BE186" i="6"/>
  <c r="T186" i="6"/>
  <c r="R186" i="6"/>
  <c r="P186" i="6"/>
  <c r="BK186" i="6"/>
  <c r="J186" i="6"/>
  <c r="BF186" i="6"/>
  <c r="BI185" i="6"/>
  <c r="BH185" i="6"/>
  <c r="BG185" i="6"/>
  <c r="BE185" i="6"/>
  <c r="T185" i="6"/>
  <c r="R185" i="6"/>
  <c r="P185" i="6"/>
  <c r="BK185" i="6"/>
  <c r="J185" i="6"/>
  <c r="BF185" i="6"/>
  <c r="BI184" i="6"/>
  <c r="BH184" i="6"/>
  <c r="BG184" i="6"/>
  <c r="BE184" i="6"/>
  <c r="T184" i="6"/>
  <c r="R184" i="6"/>
  <c r="P184" i="6"/>
  <c r="BK184" i="6"/>
  <c r="J184" i="6"/>
  <c r="BF184" i="6"/>
  <c r="BI183" i="6"/>
  <c r="BH183" i="6"/>
  <c r="BG183" i="6"/>
  <c r="BE183" i="6"/>
  <c r="T183" i="6"/>
  <c r="R183" i="6"/>
  <c r="P183" i="6"/>
  <c r="BK183" i="6"/>
  <c r="J183" i="6"/>
  <c r="BF183" i="6"/>
  <c r="BI182" i="6"/>
  <c r="BH182" i="6"/>
  <c r="BG182" i="6"/>
  <c r="BE182" i="6"/>
  <c r="T182" i="6"/>
  <c r="R182" i="6"/>
  <c r="P182" i="6"/>
  <c r="BK182" i="6"/>
  <c r="J182" i="6"/>
  <c r="BF182" i="6"/>
  <c r="BI181" i="6"/>
  <c r="BH181" i="6"/>
  <c r="BG181" i="6"/>
  <c r="BE181" i="6"/>
  <c r="T181" i="6"/>
  <c r="R181" i="6"/>
  <c r="P181" i="6"/>
  <c r="BK181" i="6"/>
  <c r="J181" i="6"/>
  <c r="BF181" i="6"/>
  <c r="BI180" i="6"/>
  <c r="BH180" i="6"/>
  <c r="BG180" i="6"/>
  <c r="BE180" i="6"/>
  <c r="T180" i="6"/>
  <c r="R180" i="6"/>
  <c r="P180" i="6"/>
  <c r="BK180" i="6"/>
  <c r="J180" i="6"/>
  <c r="BF180" i="6"/>
  <c r="BI179" i="6"/>
  <c r="BH179" i="6"/>
  <c r="BG179" i="6"/>
  <c r="BE179" i="6"/>
  <c r="T179" i="6"/>
  <c r="R179" i="6"/>
  <c r="P179" i="6"/>
  <c r="BK179" i="6"/>
  <c r="J179" i="6"/>
  <c r="BF179" i="6"/>
  <c r="BI178" i="6"/>
  <c r="BH178" i="6"/>
  <c r="BG178" i="6"/>
  <c r="BE178" i="6"/>
  <c r="T178" i="6"/>
  <c r="R178" i="6"/>
  <c r="P178" i="6"/>
  <c r="BK178" i="6"/>
  <c r="J178" i="6"/>
  <c r="BF178" i="6"/>
  <c r="BI177" i="6"/>
  <c r="BH177" i="6"/>
  <c r="BG177" i="6"/>
  <c r="BE177" i="6"/>
  <c r="T177" i="6"/>
  <c r="R177" i="6"/>
  <c r="P177" i="6"/>
  <c r="BK177" i="6"/>
  <c r="J177" i="6"/>
  <c r="BF177" i="6"/>
  <c r="BI176" i="6"/>
  <c r="BH176" i="6"/>
  <c r="BG176" i="6"/>
  <c r="BE176" i="6"/>
  <c r="T176" i="6"/>
  <c r="R176" i="6"/>
  <c r="P176" i="6"/>
  <c r="BK176" i="6"/>
  <c r="J176" i="6"/>
  <c r="BF176" i="6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/>
  <c r="BI173" i="6"/>
  <c r="BH173" i="6"/>
  <c r="BG173" i="6"/>
  <c r="BE173" i="6"/>
  <c r="T173" i="6"/>
  <c r="R173" i="6"/>
  <c r="P173" i="6"/>
  <c r="BK173" i="6"/>
  <c r="J173" i="6"/>
  <c r="BF173" i="6"/>
  <c r="BI172" i="6"/>
  <c r="BH172" i="6"/>
  <c r="BG172" i="6"/>
  <c r="BE172" i="6"/>
  <c r="T172" i="6"/>
  <c r="R172" i="6"/>
  <c r="P172" i="6"/>
  <c r="BK172" i="6"/>
  <c r="J172" i="6"/>
  <c r="BF172" i="6"/>
  <c r="BI171" i="6"/>
  <c r="BH171" i="6"/>
  <c r="BG171" i="6"/>
  <c r="BE171" i="6"/>
  <c r="T171" i="6"/>
  <c r="R171" i="6"/>
  <c r="P171" i="6"/>
  <c r="BK171" i="6"/>
  <c r="J171" i="6"/>
  <c r="BF171" i="6"/>
  <c r="BI170" i="6"/>
  <c r="BH170" i="6"/>
  <c r="BG170" i="6"/>
  <c r="BE170" i="6"/>
  <c r="T170" i="6"/>
  <c r="R170" i="6"/>
  <c r="P170" i="6"/>
  <c r="BK170" i="6"/>
  <c r="J170" i="6"/>
  <c r="BF170" i="6"/>
  <c r="BI169" i="6"/>
  <c r="BH169" i="6"/>
  <c r="BG169" i="6"/>
  <c r="BE169" i="6"/>
  <c r="T169" i="6"/>
  <c r="R169" i="6"/>
  <c r="P169" i="6"/>
  <c r="BK169" i="6"/>
  <c r="J169" i="6"/>
  <c r="BF169" i="6"/>
  <c r="BI168" i="6"/>
  <c r="BH168" i="6"/>
  <c r="BG168" i="6"/>
  <c r="BE168" i="6"/>
  <c r="T168" i="6"/>
  <c r="R168" i="6"/>
  <c r="P168" i="6"/>
  <c r="BK168" i="6"/>
  <c r="J168" i="6"/>
  <c r="BF168" i="6"/>
  <c r="BI167" i="6"/>
  <c r="BH167" i="6"/>
  <c r="BG167" i="6"/>
  <c r="BE167" i="6"/>
  <c r="T167" i="6"/>
  <c r="R167" i="6"/>
  <c r="P167" i="6"/>
  <c r="BK167" i="6"/>
  <c r="J167" i="6"/>
  <c r="BF167" i="6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/>
  <c r="BI164" i="6"/>
  <c r="BH164" i="6"/>
  <c r="BG164" i="6"/>
  <c r="BE164" i="6"/>
  <c r="T164" i="6"/>
  <c r="R164" i="6"/>
  <c r="P164" i="6"/>
  <c r="BK164" i="6"/>
  <c r="J164" i="6"/>
  <c r="BF164" i="6"/>
  <c r="BI163" i="6"/>
  <c r="BH163" i="6"/>
  <c r="BG163" i="6"/>
  <c r="BE163" i="6"/>
  <c r="T163" i="6"/>
  <c r="R163" i="6"/>
  <c r="P163" i="6"/>
  <c r="BK163" i="6"/>
  <c r="J163" i="6"/>
  <c r="BF163" i="6"/>
  <c r="BI162" i="6"/>
  <c r="BH162" i="6"/>
  <c r="BG162" i="6"/>
  <c r="BE162" i="6"/>
  <c r="T162" i="6"/>
  <c r="R162" i="6"/>
  <c r="P162" i="6"/>
  <c r="BK162" i="6"/>
  <c r="J162" i="6"/>
  <c r="BF162" i="6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R158" i="6"/>
  <c r="P158" i="6"/>
  <c r="BK158" i="6"/>
  <c r="J158" i="6"/>
  <c r="BF158" i="6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R156" i="6"/>
  <c r="P156" i="6"/>
  <c r="BK156" i="6"/>
  <c r="J156" i="6"/>
  <c r="BF156" i="6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R154" i="6"/>
  <c r="P154" i="6"/>
  <c r="BK154" i="6"/>
  <c r="J154" i="6"/>
  <c r="BF154" i="6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T149" i="6"/>
  <c r="R150" i="6"/>
  <c r="R149" i="6"/>
  <c r="P150" i="6"/>
  <c r="P149" i="6"/>
  <c r="BK150" i="6"/>
  <c r="BK149" i="6"/>
  <c r="J149" i="6" s="1"/>
  <c r="J150" i="6"/>
  <c r="BF150" i="6" s="1"/>
  <c r="J72" i="6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/>
  <c r="BI146" i="6"/>
  <c r="BH146" i="6"/>
  <c r="BG146" i="6"/>
  <c r="BE146" i="6"/>
  <c r="T146" i="6"/>
  <c r="R146" i="6"/>
  <c r="P146" i="6"/>
  <c r="BK146" i="6"/>
  <c r="J146" i="6"/>
  <c r="BF146" i="6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/>
  <c r="BI137" i="6"/>
  <c r="BH137" i="6"/>
  <c r="BG137" i="6"/>
  <c r="BE137" i="6"/>
  <c r="T137" i="6"/>
  <c r="R137" i="6"/>
  <c r="P137" i="6"/>
  <c r="BK137" i="6"/>
  <c r="J137" i="6"/>
  <c r="BF137" i="6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BK135" i="6"/>
  <c r="J135" i="6"/>
  <c r="BF135" i="6"/>
  <c r="BI134" i="6"/>
  <c r="BH134" i="6"/>
  <c r="BG134" i="6"/>
  <c r="BE134" i="6"/>
  <c r="T134" i="6"/>
  <c r="R134" i="6"/>
  <c r="P134" i="6"/>
  <c r="BK134" i="6"/>
  <c r="J134" i="6"/>
  <c r="BF134" i="6"/>
  <c r="BI133" i="6"/>
  <c r="BH133" i="6"/>
  <c r="BG133" i="6"/>
  <c r="BE133" i="6"/>
  <c r="T133" i="6"/>
  <c r="R133" i="6"/>
  <c r="P133" i="6"/>
  <c r="BK133" i="6"/>
  <c r="J133" i="6"/>
  <c r="BF133" i="6"/>
  <c r="BI132" i="6"/>
  <c r="BH132" i="6"/>
  <c r="BG132" i="6"/>
  <c r="BE132" i="6"/>
  <c r="T132" i="6"/>
  <c r="R132" i="6"/>
  <c r="P132" i="6"/>
  <c r="BK132" i="6"/>
  <c r="J132" i="6"/>
  <c r="BF132" i="6"/>
  <c r="BI131" i="6"/>
  <c r="BH131" i="6"/>
  <c r="BG131" i="6"/>
  <c r="BE131" i="6"/>
  <c r="T131" i="6"/>
  <c r="R131" i="6"/>
  <c r="P131" i="6"/>
  <c r="BK131" i="6"/>
  <c r="J131" i="6"/>
  <c r="BF131" i="6"/>
  <c r="BI130" i="6"/>
  <c r="BH130" i="6"/>
  <c r="BG130" i="6"/>
  <c r="BE130" i="6"/>
  <c r="T130" i="6"/>
  <c r="R130" i="6"/>
  <c r="P130" i="6"/>
  <c r="BK130" i="6"/>
  <c r="J130" i="6"/>
  <c r="BF130" i="6"/>
  <c r="BI129" i="6"/>
  <c r="BH129" i="6"/>
  <c r="BG129" i="6"/>
  <c r="BE129" i="6"/>
  <c r="T129" i="6"/>
  <c r="R129" i="6"/>
  <c r="P129" i="6"/>
  <c r="BK129" i="6"/>
  <c r="J129" i="6"/>
  <c r="BF129" i="6"/>
  <c r="BI128" i="6"/>
  <c r="BH128" i="6"/>
  <c r="BG128" i="6"/>
  <c r="BE128" i="6"/>
  <c r="T128" i="6"/>
  <c r="R128" i="6"/>
  <c r="P128" i="6"/>
  <c r="BK128" i="6"/>
  <c r="J128" i="6"/>
  <c r="BF128" i="6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BE126" i="6"/>
  <c r="T126" i="6"/>
  <c r="R126" i="6"/>
  <c r="P126" i="6"/>
  <c r="BK126" i="6"/>
  <c r="J126" i="6"/>
  <c r="BF126" i="6"/>
  <c r="BI125" i="6"/>
  <c r="BH125" i="6"/>
  <c r="BG125" i="6"/>
  <c r="BE125" i="6"/>
  <c r="T125" i="6"/>
  <c r="R125" i="6"/>
  <c r="P125" i="6"/>
  <c r="BK125" i="6"/>
  <c r="J125" i="6"/>
  <c r="BF125" i="6"/>
  <c r="BI124" i="6"/>
  <c r="BH124" i="6"/>
  <c r="BG124" i="6"/>
  <c r="BE124" i="6"/>
  <c r="T124" i="6"/>
  <c r="R124" i="6"/>
  <c r="P124" i="6"/>
  <c r="BK124" i="6"/>
  <c r="J124" i="6"/>
  <c r="BF124" i="6"/>
  <c r="BI123" i="6"/>
  <c r="BH123" i="6"/>
  <c r="BG123" i="6"/>
  <c r="BE123" i="6"/>
  <c r="T123" i="6"/>
  <c r="R123" i="6"/>
  <c r="P123" i="6"/>
  <c r="BK123" i="6"/>
  <c r="J123" i="6"/>
  <c r="BF123" i="6"/>
  <c r="BI122" i="6"/>
  <c r="BH122" i="6"/>
  <c r="BG122" i="6"/>
  <c r="BE122" i="6"/>
  <c r="T122" i="6"/>
  <c r="R122" i="6"/>
  <c r="P122" i="6"/>
  <c r="BK122" i="6"/>
  <c r="J122" i="6"/>
  <c r="BF122" i="6"/>
  <c r="BI121" i="6"/>
  <c r="BH121" i="6"/>
  <c r="BG121" i="6"/>
  <c r="BE121" i="6"/>
  <c r="T121" i="6"/>
  <c r="R121" i="6"/>
  <c r="P121" i="6"/>
  <c r="BK121" i="6"/>
  <c r="J121" i="6"/>
  <c r="BF121" i="6"/>
  <c r="BI120" i="6"/>
  <c r="BH120" i="6"/>
  <c r="BG120" i="6"/>
  <c r="BE120" i="6"/>
  <c r="T120" i="6"/>
  <c r="R120" i="6"/>
  <c r="P120" i="6"/>
  <c r="BK120" i="6"/>
  <c r="J120" i="6"/>
  <c r="BF120" i="6"/>
  <c r="BI119" i="6"/>
  <c r="BH119" i="6"/>
  <c r="BG119" i="6"/>
  <c r="BE119" i="6"/>
  <c r="T119" i="6"/>
  <c r="R119" i="6"/>
  <c r="P119" i="6"/>
  <c r="BK119" i="6"/>
  <c r="J119" i="6"/>
  <c r="BF119" i="6"/>
  <c r="BI118" i="6"/>
  <c r="BH118" i="6"/>
  <c r="BG118" i="6"/>
  <c r="BE118" i="6"/>
  <c r="T118" i="6"/>
  <c r="R118" i="6"/>
  <c r="P118" i="6"/>
  <c r="BK118" i="6"/>
  <c r="J118" i="6"/>
  <c r="BF118" i="6"/>
  <c r="BI117" i="6"/>
  <c r="BH117" i="6"/>
  <c r="BG117" i="6"/>
  <c r="BE117" i="6"/>
  <c r="T117" i="6"/>
  <c r="T116" i="6"/>
  <c r="R117" i="6"/>
  <c r="R116" i="6"/>
  <c r="P117" i="6"/>
  <c r="P116" i="6"/>
  <c r="BK117" i="6"/>
  <c r="BK116" i="6"/>
  <c r="J116" i="6" s="1"/>
  <c r="J117" i="6"/>
  <c r="BF117" i="6" s="1"/>
  <c r="J71" i="6"/>
  <c r="BI115" i="6"/>
  <c r="BH115" i="6"/>
  <c r="BG115" i="6"/>
  <c r="BE115" i="6"/>
  <c r="T115" i="6"/>
  <c r="R115" i="6"/>
  <c r="P115" i="6"/>
  <c r="BK115" i="6"/>
  <c r="J115" i="6"/>
  <c r="BF115" i="6"/>
  <c r="BI114" i="6"/>
  <c r="BH114" i="6"/>
  <c r="BG114" i="6"/>
  <c r="BE114" i="6"/>
  <c r="T114" i="6"/>
  <c r="T113" i="6"/>
  <c r="R114" i="6"/>
  <c r="R113" i="6"/>
  <c r="P114" i="6"/>
  <c r="P113" i="6"/>
  <c r="BK114" i="6"/>
  <c r="BK113" i="6"/>
  <c r="J113" i="6" s="1"/>
  <c r="J114" i="6"/>
  <c r="BF114" i="6" s="1"/>
  <c r="J70" i="6"/>
  <c r="BI112" i="6"/>
  <c r="F41" i="6"/>
  <c r="BD63" i="1" s="1"/>
  <c r="BH112" i="6"/>
  <c r="BG112" i="6"/>
  <c r="F39" i="6"/>
  <c r="BB63" i="1" s="1"/>
  <c r="BE112" i="6"/>
  <c r="T112" i="6"/>
  <c r="T111" i="6"/>
  <c r="R112" i="6"/>
  <c r="R111" i="6"/>
  <c r="R110" i="6" s="1"/>
  <c r="P112" i="6"/>
  <c r="P111" i="6"/>
  <c r="BK112" i="6"/>
  <c r="BK111" i="6" s="1"/>
  <c r="J111" i="6"/>
  <c r="J69" i="6" s="1"/>
  <c r="J112" i="6"/>
  <c r="BF112" i="6" s="1"/>
  <c r="J38" i="6" s="1"/>
  <c r="AW63" i="1" s="1"/>
  <c r="F38" i="6"/>
  <c r="BA63" i="1" s="1"/>
  <c r="J106" i="6"/>
  <c r="J105" i="6"/>
  <c r="F105" i="6"/>
  <c r="F103" i="6"/>
  <c r="E101" i="6"/>
  <c r="J63" i="6"/>
  <c r="J62" i="6"/>
  <c r="F62" i="6"/>
  <c r="F60" i="6"/>
  <c r="E58" i="6"/>
  <c r="J22" i="6"/>
  <c r="E22" i="6"/>
  <c r="F106" i="6" s="1"/>
  <c r="J21" i="6"/>
  <c r="J16" i="6"/>
  <c r="J103" i="6" s="1"/>
  <c r="J60" i="6"/>
  <c r="E7" i="6"/>
  <c r="E95" i="6"/>
  <c r="E52" i="6"/>
  <c r="J41" i="5"/>
  <c r="J40" i="5"/>
  <c r="AY61" i="1"/>
  <c r="J39" i="5"/>
  <c r="AX61" i="1"/>
  <c r="BI97" i="5"/>
  <c r="BH97" i="5"/>
  <c r="BG97" i="5"/>
  <c r="BE97" i="5"/>
  <c r="T97" i="5"/>
  <c r="R97" i="5"/>
  <c r="P97" i="5"/>
  <c r="BK97" i="5"/>
  <c r="J97" i="5"/>
  <c r="BF97" i="5"/>
  <c r="BI96" i="5"/>
  <c r="F41" i="5"/>
  <c r="BD61" i="1" s="1"/>
  <c r="BH96" i="5"/>
  <c r="BG96" i="5"/>
  <c r="F39" i="5"/>
  <c r="BB61" i="1" s="1"/>
  <c r="BE96" i="5"/>
  <c r="T96" i="5"/>
  <c r="T95" i="5"/>
  <c r="T94" i="5" s="1"/>
  <c r="T93" i="5"/>
  <c r="R96" i="5"/>
  <c r="R95" i="5"/>
  <c r="R94" i="5" s="1"/>
  <c r="R93" i="5" s="1"/>
  <c r="P96" i="5"/>
  <c r="P95" i="5"/>
  <c r="P94" i="5" s="1"/>
  <c r="P93" i="5"/>
  <c r="AU61" i="1" s="1"/>
  <c r="BK96" i="5"/>
  <c r="J96" i="5"/>
  <c r="BF96" i="5" s="1"/>
  <c r="J38" i="5" s="1"/>
  <c r="AW61" i="1" s="1"/>
  <c r="F38" i="5"/>
  <c r="BA61" i="1" s="1"/>
  <c r="J90" i="5"/>
  <c r="J89" i="5"/>
  <c r="F89" i="5"/>
  <c r="F87" i="5"/>
  <c r="E85" i="5"/>
  <c r="J63" i="5"/>
  <c r="J62" i="5"/>
  <c r="F62" i="5"/>
  <c r="F60" i="5"/>
  <c r="E58" i="5"/>
  <c r="J22" i="5"/>
  <c r="E22" i="5"/>
  <c r="F90" i="5" s="1"/>
  <c r="F63" i="5"/>
  <c r="J21" i="5"/>
  <c r="J16" i="5"/>
  <c r="J87" i="5" s="1"/>
  <c r="J60" i="5"/>
  <c r="E7" i="5"/>
  <c r="E79" i="5"/>
  <c r="E52" i="5"/>
  <c r="J41" i="4"/>
  <c r="J40" i="4"/>
  <c r="AY60" i="1"/>
  <c r="J39" i="4"/>
  <c r="AX60" i="1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T123" i="4"/>
  <c r="R124" i="4"/>
  <c r="R123" i="4"/>
  <c r="P124" i="4"/>
  <c r="P123" i="4"/>
  <c r="BK124" i="4"/>
  <c r="BK123" i="4"/>
  <c r="J123" i="4" s="1"/>
  <c r="J72" i="4" s="1"/>
  <c r="J124" i="4"/>
  <c r="BF124" i="4" s="1"/>
  <c r="BI122" i="4"/>
  <c r="BH122" i="4"/>
  <c r="BG122" i="4"/>
  <c r="BE122" i="4"/>
  <c r="T122" i="4"/>
  <c r="R122" i="4"/>
  <c r="P122" i="4"/>
  <c r="BK122" i="4"/>
  <c r="J122" i="4"/>
  <c r="BF122" i="4"/>
  <c r="BI121" i="4"/>
  <c r="BH121" i="4"/>
  <c r="BG121" i="4"/>
  <c r="BE121" i="4"/>
  <c r="T121" i="4"/>
  <c r="R121" i="4"/>
  <c r="P121" i="4"/>
  <c r="BK121" i="4"/>
  <c r="J121" i="4"/>
  <c r="BF121" i="4"/>
  <c r="BI120" i="4"/>
  <c r="BH120" i="4"/>
  <c r="BG120" i="4"/>
  <c r="BE120" i="4"/>
  <c r="T120" i="4"/>
  <c r="R120" i="4"/>
  <c r="P120" i="4"/>
  <c r="BK120" i="4"/>
  <c r="J120" i="4"/>
  <c r="BF120" i="4"/>
  <c r="BI119" i="4"/>
  <c r="BH119" i="4"/>
  <c r="BG119" i="4"/>
  <c r="BE119" i="4"/>
  <c r="T119" i="4"/>
  <c r="R119" i="4"/>
  <c r="P119" i="4"/>
  <c r="BK119" i="4"/>
  <c r="J119" i="4"/>
  <c r="BF119" i="4"/>
  <c r="BI118" i="4"/>
  <c r="BH118" i="4"/>
  <c r="BG118" i="4"/>
  <c r="BE118" i="4"/>
  <c r="T118" i="4"/>
  <c r="R118" i="4"/>
  <c r="P118" i="4"/>
  <c r="BK118" i="4"/>
  <c r="J118" i="4"/>
  <c r="BF118" i="4"/>
  <c r="BI117" i="4"/>
  <c r="BH117" i="4"/>
  <c r="BG117" i="4"/>
  <c r="BE117" i="4"/>
  <c r="T117" i="4"/>
  <c r="R117" i="4"/>
  <c r="P117" i="4"/>
  <c r="BK117" i="4"/>
  <c r="J117" i="4"/>
  <c r="BF117" i="4"/>
  <c r="BI116" i="4"/>
  <c r="BH116" i="4"/>
  <c r="BG116" i="4"/>
  <c r="BE116" i="4"/>
  <c r="T116" i="4"/>
  <c r="R116" i="4"/>
  <c r="P116" i="4"/>
  <c r="BK116" i="4"/>
  <c r="J116" i="4"/>
  <c r="BF116" i="4"/>
  <c r="BI115" i="4"/>
  <c r="BH115" i="4"/>
  <c r="BG115" i="4"/>
  <c r="BE115" i="4"/>
  <c r="T115" i="4"/>
  <c r="R115" i="4"/>
  <c r="P115" i="4"/>
  <c r="BK115" i="4"/>
  <c r="J115" i="4"/>
  <c r="BF115" i="4"/>
  <c r="BI114" i="4"/>
  <c r="BH114" i="4"/>
  <c r="BG114" i="4"/>
  <c r="BE114" i="4"/>
  <c r="T114" i="4"/>
  <c r="R114" i="4"/>
  <c r="P114" i="4"/>
  <c r="BK114" i="4"/>
  <c r="J114" i="4"/>
  <c r="BF114" i="4"/>
  <c r="BI113" i="4"/>
  <c r="BH113" i="4"/>
  <c r="BG113" i="4"/>
  <c r="BE113" i="4"/>
  <c r="T113" i="4"/>
  <c r="R113" i="4"/>
  <c r="P113" i="4"/>
  <c r="BK113" i="4"/>
  <c r="J113" i="4"/>
  <c r="BF113" i="4"/>
  <c r="BI112" i="4"/>
  <c r="BH112" i="4"/>
  <c r="BG112" i="4"/>
  <c r="BE112" i="4"/>
  <c r="T112" i="4"/>
  <c r="R112" i="4"/>
  <c r="P112" i="4"/>
  <c r="BK112" i="4"/>
  <c r="J112" i="4"/>
  <c r="BF112" i="4"/>
  <c r="BI111" i="4"/>
  <c r="BH111" i="4"/>
  <c r="BG111" i="4"/>
  <c r="BE111" i="4"/>
  <c r="T111" i="4"/>
  <c r="R111" i="4"/>
  <c r="P111" i="4"/>
  <c r="BK111" i="4"/>
  <c r="J111" i="4"/>
  <c r="BF111" i="4"/>
  <c r="BI110" i="4"/>
  <c r="BH110" i="4"/>
  <c r="BG110" i="4"/>
  <c r="BE110" i="4"/>
  <c r="T110" i="4"/>
  <c r="R110" i="4"/>
  <c r="P110" i="4"/>
  <c r="BK110" i="4"/>
  <c r="J110" i="4"/>
  <c r="BF110" i="4"/>
  <c r="BI109" i="4"/>
  <c r="BH109" i="4"/>
  <c r="BG109" i="4"/>
  <c r="BE109" i="4"/>
  <c r="T109" i="4"/>
  <c r="R109" i="4"/>
  <c r="P109" i="4"/>
  <c r="BK109" i="4"/>
  <c r="J109" i="4"/>
  <c r="BF109" i="4"/>
  <c r="BI108" i="4"/>
  <c r="BH108" i="4"/>
  <c r="BG108" i="4"/>
  <c r="BE108" i="4"/>
  <c r="T108" i="4"/>
  <c r="R108" i="4"/>
  <c r="P108" i="4"/>
  <c r="BK108" i="4"/>
  <c r="J108" i="4"/>
  <c r="BF108" i="4"/>
  <c r="BI107" i="4"/>
  <c r="BH107" i="4"/>
  <c r="BG107" i="4"/>
  <c r="BE107" i="4"/>
  <c r="T107" i="4"/>
  <c r="R107" i="4"/>
  <c r="P107" i="4"/>
  <c r="BK107" i="4"/>
  <c r="J107" i="4"/>
  <c r="BF107" i="4"/>
  <c r="BI106" i="4"/>
  <c r="BH106" i="4"/>
  <c r="BG106" i="4"/>
  <c r="BE106" i="4"/>
  <c r="T106" i="4"/>
  <c r="R106" i="4"/>
  <c r="P106" i="4"/>
  <c r="BK106" i="4"/>
  <c r="J106" i="4"/>
  <c r="BF106" i="4"/>
  <c r="BI105" i="4"/>
  <c r="BH105" i="4"/>
  <c r="BG105" i="4"/>
  <c r="BE105" i="4"/>
  <c r="T105" i="4"/>
  <c r="R105" i="4"/>
  <c r="P105" i="4"/>
  <c r="BK105" i="4"/>
  <c r="J105" i="4"/>
  <c r="BF105" i="4"/>
  <c r="BI104" i="4"/>
  <c r="BH104" i="4"/>
  <c r="BG104" i="4"/>
  <c r="BE104" i="4"/>
  <c r="T104" i="4"/>
  <c r="R104" i="4"/>
  <c r="P104" i="4"/>
  <c r="BK104" i="4"/>
  <c r="J104" i="4"/>
  <c r="BF104" i="4"/>
  <c r="BI103" i="4"/>
  <c r="BH103" i="4"/>
  <c r="BG103" i="4"/>
  <c r="BE103" i="4"/>
  <c r="T103" i="4"/>
  <c r="R103" i="4"/>
  <c r="P103" i="4"/>
  <c r="BK103" i="4"/>
  <c r="J103" i="4"/>
  <c r="BF103" i="4"/>
  <c r="BI102" i="4"/>
  <c r="BH102" i="4"/>
  <c r="BG102" i="4"/>
  <c r="BE102" i="4"/>
  <c r="T102" i="4"/>
  <c r="T101" i="4"/>
  <c r="T100" i="4" s="1"/>
  <c r="R102" i="4"/>
  <c r="R101" i="4" s="1"/>
  <c r="R100" i="4" s="1"/>
  <c r="P102" i="4"/>
  <c r="P101" i="4"/>
  <c r="P100" i="4" s="1"/>
  <c r="BK102" i="4"/>
  <c r="BK101" i="4" s="1"/>
  <c r="J102" i="4"/>
  <c r="BF102" i="4"/>
  <c r="BI99" i="4"/>
  <c r="F41" i="4"/>
  <c r="BD60" i="1" s="1"/>
  <c r="BH99" i="4"/>
  <c r="F40" i="4" s="1"/>
  <c r="BC60" i="1" s="1"/>
  <c r="BG99" i="4"/>
  <c r="F39" i="4"/>
  <c r="BB60" i="1" s="1"/>
  <c r="BE99" i="4"/>
  <c r="J37" i="4" s="1"/>
  <c r="AV60" i="1" s="1"/>
  <c r="T99" i="4"/>
  <c r="T98" i="4"/>
  <c r="T97" i="4" s="1"/>
  <c r="T96" i="4" s="1"/>
  <c r="R99" i="4"/>
  <c r="R98" i="4"/>
  <c r="R97" i="4" s="1"/>
  <c r="R96" i="4" s="1"/>
  <c r="P99" i="4"/>
  <c r="P98" i="4"/>
  <c r="P97" i="4" s="1"/>
  <c r="P96" i="4" s="1"/>
  <c r="AU60" i="1" s="1"/>
  <c r="BK99" i="4"/>
  <c r="BK98" i="4" s="1"/>
  <c r="J99" i="4"/>
  <c r="BF99" i="4" s="1"/>
  <c r="J93" i="4"/>
  <c r="J92" i="4"/>
  <c r="F92" i="4"/>
  <c r="F90" i="4"/>
  <c r="E88" i="4"/>
  <c r="J63" i="4"/>
  <c r="J62" i="4"/>
  <c r="F62" i="4"/>
  <c r="F60" i="4"/>
  <c r="E58" i="4"/>
  <c r="J22" i="4"/>
  <c r="E22" i="4"/>
  <c r="F93" i="4" s="1"/>
  <c r="F63" i="4"/>
  <c r="J21" i="4"/>
  <c r="J16" i="4"/>
  <c r="J90" i="4" s="1"/>
  <c r="J60" i="4"/>
  <c r="E7" i="4"/>
  <c r="E82" i="4"/>
  <c r="E52" i="4"/>
  <c r="J41" i="3"/>
  <c r="J40" i="3"/>
  <c r="AY59" i="1"/>
  <c r="J39" i="3"/>
  <c r="AX59" i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R119" i="3"/>
  <c r="P119" i="3"/>
  <c r="BK119" i="3"/>
  <c r="J119" i="3"/>
  <c r="BF119" i="3"/>
  <c r="BI118" i="3"/>
  <c r="BH118" i="3"/>
  <c r="BG118" i="3"/>
  <c r="BE118" i="3"/>
  <c r="T118" i="3"/>
  <c r="R118" i="3"/>
  <c r="P118" i="3"/>
  <c r="BK118" i="3"/>
  <c r="J118" i="3"/>
  <c r="BF118" i="3"/>
  <c r="BI117" i="3"/>
  <c r="BH117" i="3"/>
  <c r="BG117" i="3"/>
  <c r="BE117" i="3"/>
  <c r="T117" i="3"/>
  <c r="R117" i="3"/>
  <c r="P117" i="3"/>
  <c r="BK117" i="3"/>
  <c r="J117" i="3"/>
  <c r="BF117" i="3"/>
  <c r="BI116" i="3"/>
  <c r="BH116" i="3"/>
  <c r="BG116" i="3"/>
  <c r="BE116" i="3"/>
  <c r="T116" i="3"/>
  <c r="R116" i="3"/>
  <c r="P116" i="3"/>
  <c r="BK116" i="3"/>
  <c r="J116" i="3"/>
  <c r="BF116" i="3"/>
  <c r="BI115" i="3"/>
  <c r="BH115" i="3"/>
  <c r="BG115" i="3"/>
  <c r="BE115" i="3"/>
  <c r="T115" i="3"/>
  <c r="R115" i="3"/>
  <c r="P115" i="3"/>
  <c r="BK115" i="3"/>
  <c r="J115" i="3"/>
  <c r="BF115" i="3"/>
  <c r="BI114" i="3"/>
  <c r="BH114" i="3"/>
  <c r="BG114" i="3"/>
  <c r="BE114" i="3"/>
  <c r="T114" i="3"/>
  <c r="R114" i="3"/>
  <c r="P114" i="3"/>
  <c r="BK114" i="3"/>
  <c r="J114" i="3"/>
  <c r="BF114" i="3"/>
  <c r="BI113" i="3"/>
  <c r="BH113" i="3"/>
  <c r="BG113" i="3"/>
  <c r="BE113" i="3"/>
  <c r="T113" i="3"/>
  <c r="R113" i="3"/>
  <c r="P113" i="3"/>
  <c r="BK113" i="3"/>
  <c r="J113" i="3"/>
  <c r="BF113" i="3"/>
  <c r="BI112" i="3"/>
  <c r="BH112" i="3"/>
  <c r="BG112" i="3"/>
  <c r="BE112" i="3"/>
  <c r="T112" i="3"/>
  <c r="R112" i="3"/>
  <c r="P112" i="3"/>
  <c r="BK112" i="3"/>
  <c r="J112" i="3"/>
  <c r="BF112" i="3"/>
  <c r="BI111" i="3"/>
  <c r="BH111" i="3"/>
  <c r="BG111" i="3"/>
  <c r="BE111" i="3"/>
  <c r="T111" i="3"/>
  <c r="R111" i="3"/>
  <c r="P111" i="3"/>
  <c r="BK111" i="3"/>
  <c r="J111" i="3"/>
  <c r="BF111" i="3"/>
  <c r="BI110" i="3"/>
  <c r="BH110" i="3"/>
  <c r="BG110" i="3"/>
  <c r="BE110" i="3"/>
  <c r="T110" i="3"/>
  <c r="R110" i="3"/>
  <c r="P110" i="3"/>
  <c r="BK110" i="3"/>
  <c r="J110" i="3"/>
  <c r="BF110" i="3"/>
  <c r="BI109" i="3"/>
  <c r="BH109" i="3"/>
  <c r="BG109" i="3"/>
  <c r="BE109" i="3"/>
  <c r="T109" i="3"/>
  <c r="R109" i="3"/>
  <c r="P109" i="3"/>
  <c r="BK109" i="3"/>
  <c r="J109" i="3"/>
  <c r="BF109" i="3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R107" i="3"/>
  <c r="P107" i="3"/>
  <c r="BK107" i="3"/>
  <c r="J107" i="3"/>
  <c r="BF107" i="3"/>
  <c r="BI106" i="3"/>
  <c r="BH106" i="3"/>
  <c r="BG106" i="3"/>
  <c r="BE106" i="3"/>
  <c r="T106" i="3"/>
  <c r="R106" i="3"/>
  <c r="P106" i="3"/>
  <c r="BK106" i="3"/>
  <c r="J106" i="3"/>
  <c r="BF106" i="3"/>
  <c r="BI105" i="3"/>
  <c r="BH105" i="3"/>
  <c r="BG105" i="3"/>
  <c r="BE105" i="3"/>
  <c r="T105" i="3"/>
  <c r="R105" i="3"/>
  <c r="P105" i="3"/>
  <c r="BK105" i="3"/>
  <c r="J105" i="3"/>
  <c r="BF105" i="3"/>
  <c r="BI104" i="3"/>
  <c r="BH104" i="3"/>
  <c r="BG104" i="3"/>
  <c r="BE104" i="3"/>
  <c r="T104" i="3"/>
  <c r="R104" i="3"/>
  <c r="P104" i="3"/>
  <c r="BK104" i="3"/>
  <c r="J104" i="3"/>
  <c r="BF104" i="3"/>
  <c r="BI103" i="3"/>
  <c r="BH103" i="3"/>
  <c r="BG103" i="3"/>
  <c r="BE103" i="3"/>
  <c r="T103" i="3"/>
  <c r="R103" i="3"/>
  <c r="P103" i="3"/>
  <c r="BK103" i="3"/>
  <c r="J103" i="3"/>
  <c r="BF103" i="3"/>
  <c r="BI102" i="3"/>
  <c r="BH102" i="3"/>
  <c r="BG102" i="3"/>
  <c r="BE102" i="3"/>
  <c r="T102" i="3"/>
  <c r="R102" i="3"/>
  <c r="P102" i="3"/>
  <c r="BK102" i="3"/>
  <c r="J102" i="3"/>
  <c r="BF102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P100" i="3"/>
  <c r="BK100" i="3"/>
  <c r="J100" i="3"/>
  <c r="BF100" i="3"/>
  <c r="BI99" i="3"/>
  <c r="BH99" i="3"/>
  <c r="BG99" i="3"/>
  <c r="BE99" i="3"/>
  <c r="T99" i="3"/>
  <c r="R99" i="3"/>
  <c r="P99" i="3"/>
  <c r="BK99" i="3"/>
  <c r="J99" i="3"/>
  <c r="BF99" i="3"/>
  <c r="BI98" i="3"/>
  <c r="BH98" i="3"/>
  <c r="BG98" i="3"/>
  <c r="BE98" i="3"/>
  <c r="T98" i="3"/>
  <c r="R98" i="3"/>
  <c r="P98" i="3"/>
  <c r="BK98" i="3"/>
  <c r="J98" i="3"/>
  <c r="BF98" i="3"/>
  <c r="BI97" i="3"/>
  <c r="BH97" i="3"/>
  <c r="BG97" i="3"/>
  <c r="BE97" i="3"/>
  <c r="T97" i="3"/>
  <c r="R97" i="3"/>
  <c r="P97" i="3"/>
  <c r="BK97" i="3"/>
  <c r="J97" i="3"/>
  <c r="BF97" i="3"/>
  <c r="BI96" i="3"/>
  <c r="F41" i="3"/>
  <c r="BD59" i="1" s="1"/>
  <c r="BD58" i="1" s="1"/>
  <c r="BH96" i="3"/>
  <c r="F40" i="3" s="1"/>
  <c r="BC59" i="1" s="1"/>
  <c r="BC58" i="1" s="1"/>
  <c r="AY58" i="1" s="1"/>
  <c r="BG96" i="3"/>
  <c r="F39" i="3"/>
  <c r="BB59" i="1" s="1"/>
  <c r="BB58" i="1" s="1"/>
  <c r="AX58" i="1" s="1"/>
  <c r="BE96" i="3"/>
  <c r="J37" i="3" s="1"/>
  <c r="AV59" i="1" s="1"/>
  <c r="T96" i="3"/>
  <c r="T95" i="3"/>
  <c r="T94" i="3" s="1"/>
  <c r="T93" i="3" s="1"/>
  <c r="R96" i="3"/>
  <c r="R95" i="3"/>
  <c r="R94" i="3" s="1"/>
  <c r="R93" i="3" s="1"/>
  <c r="P96" i="3"/>
  <c r="P95" i="3"/>
  <c r="P94" i="3" s="1"/>
  <c r="P93" i="3" s="1"/>
  <c r="AU59" i="1" s="1"/>
  <c r="AU58" i="1" s="1"/>
  <c r="BK96" i="3"/>
  <c r="BK95" i="3" s="1"/>
  <c r="J96" i="3"/>
  <c r="BF96" i="3" s="1"/>
  <c r="J90" i="3"/>
  <c r="J89" i="3"/>
  <c r="F89" i="3"/>
  <c r="F87" i="3"/>
  <c r="E85" i="3"/>
  <c r="J63" i="3"/>
  <c r="J62" i="3"/>
  <c r="F62" i="3"/>
  <c r="F60" i="3"/>
  <c r="E58" i="3"/>
  <c r="J22" i="3"/>
  <c r="E22" i="3"/>
  <c r="F90" i="3" s="1"/>
  <c r="J21" i="3"/>
  <c r="J16" i="3"/>
  <c r="J87" i="3" s="1"/>
  <c r="E7" i="3"/>
  <c r="E79" i="3"/>
  <c r="E52" i="3"/>
  <c r="J41" i="2"/>
  <c r="J40" i="2"/>
  <c r="AY57" i="1"/>
  <c r="J39" i="2"/>
  <c r="AX57" i="1"/>
  <c r="BI357" i="2"/>
  <c r="BH357" i="2"/>
  <c r="BG357" i="2"/>
  <c r="BE357" i="2"/>
  <c r="T357" i="2"/>
  <c r="R357" i="2"/>
  <c r="P357" i="2"/>
  <c r="BK357" i="2"/>
  <c r="J357" i="2"/>
  <c r="BF357" i="2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/>
  <c r="BI354" i="2"/>
  <c r="BH354" i="2"/>
  <c r="BG354" i="2"/>
  <c r="BE354" i="2"/>
  <c r="T354" i="2"/>
  <c r="T353" i="2"/>
  <c r="T352" i="2" s="1"/>
  <c r="R354" i="2"/>
  <c r="R353" i="2" s="1"/>
  <c r="R352" i="2" s="1"/>
  <c r="P354" i="2"/>
  <c r="P353" i="2"/>
  <c r="P352" i="2" s="1"/>
  <c r="BK354" i="2"/>
  <c r="BK353" i="2" s="1"/>
  <c r="J354" i="2"/>
  <c r="BF354" i="2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P349" i="2"/>
  <c r="BK349" i="2"/>
  <c r="J349" i="2"/>
  <c r="BF349" i="2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/>
  <c r="BI339" i="2"/>
  <c r="BH339" i="2"/>
  <c r="BG339" i="2"/>
  <c r="BE339" i="2"/>
  <c r="T339" i="2"/>
  <c r="T338" i="2"/>
  <c r="R339" i="2"/>
  <c r="R338" i="2"/>
  <c r="P339" i="2"/>
  <c r="P338" i="2"/>
  <c r="BK339" i="2"/>
  <c r="BK338" i="2"/>
  <c r="J338" i="2" s="1"/>
  <c r="J86" i="2" s="1"/>
  <c r="J339" i="2"/>
  <c r="BF339" i="2" s="1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R332" i="2"/>
  <c r="P332" i="2"/>
  <c r="BK332" i="2"/>
  <c r="J332" i="2"/>
  <c r="BF332" i="2"/>
  <c r="BI331" i="2"/>
  <c r="BH331" i="2"/>
  <c r="BG331" i="2"/>
  <c r="BE331" i="2"/>
  <c r="T331" i="2"/>
  <c r="R331" i="2"/>
  <c r="P331" i="2"/>
  <c r="BK331" i="2"/>
  <c r="J331" i="2"/>
  <c r="BF331" i="2"/>
  <c r="BI330" i="2"/>
  <c r="BH330" i="2"/>
  <c r="BG330" i="2"/>
  <c r="BE330" i="2"/>
  <c r="T330" i="2"/>
  <c r="T329" i="2"/>
  <c r="R330" i="2"/>
  <c r="R329" i="2"/>
  <c r="P330" i="2"/>
  <c r="P329" i="2"/>
  <c r="BK330" i="2"/>
  <c r="BK329" i="2"/>
  <c r="J329" i="2" s="1"/>
  <c r="J85" i="2" s="1"/>
  <c r="J330" i="2"/>
  <c r="BF330" i="2" s="1"/>
  <c r="BI328" i="2"/>
  <c r="BH328" i="2"/>
  <c r="BG328" i="2"/>
  <c r="BE328" i="2"/>
  <c r="T328" i="2"/>
  <c r="R328" i="2"/>
  <c r="P328" i="2"/>
  <c r="BK328" i="2"/>
  <c r="J328" i="2"/>
  <c r="BF328" i="2"/>
  <c r="BI327" i="2"/>
  <c r="BH327" i="2"/>
  <c r="BG327" i="2"/>
  <c r="BE327" i="2"/>
  <c r="T327" i="2"/>
  <c r="R327" i="2"/>
  <c r="P327" i="2"/>
  <c r="BK327" i="2"/>
  <c r="J327" i="2"/>
  <c r="BF327" i="2"/>
  <c r="BI326" i="2"/>
  <c r="BH326" i="2"/>
  <c r="BG326" i="2"/>
  <c r="BE326" i="2"/>
  <c r="T326" i="2"/>
  <c r="T325" i="2"/>
  <c r="R326" i="2"/>
  <c r="R325" i="2"/>
  <c r="P326" i="2"/>
  <c r="P325" i="2"/>
  <c r="BK326" i="2"/>
  <c r="BK325" i="2"/>
  <c r="J325" i="2" s="1"/>
  <c r="J84" i="2" s="1"/>
  <c r="J326" i="2"/>
  <c r="BF326" i="2" s="1"/>
  <c r="BI324" i="2"/>
  <c r="BH324" i="2"/>
  <c r="BG324" i="2"/>
  <c r="BE324" i="2"/>
  <c r="T324" i="2"/>
  <c r="R324" i="2"/>
  <c r="P324" i="2"/>
  <c r="BK324" i="2"/>
  <c r="J324" i="2"/>
  <c r="BF324" i="2"/>
  <c r="BI323" i="2"/>
  <c r="BH323" i="2"/>
  <c r="BG323" i="2"/>
  <c r="BE323" i="2"/>
  <c r="T323" i="2"/>
  <c r="T322" i="2"/>
  <c r="R323" i="2"/>
  <c r="R322" i="2"/>
  <c r="P323" i="2"/>
  <c r="P322" i="2"/>
  <c r="BK323" i="2"/>
  <c r="BK322" i="2"/>
  <c r="J322" i="2" s="1"/>
  <c r="J83" i="2" s="1"/>
  <c r="J323" i="2"/>
  <c r="BF323" i="2" s="1"/>
  <c r="BI321" i="2"/>
  <c r="BH321" i="2"/>
  <c r="BG321" i="2"/>
  <c r="BE321" i="2"/>
  <c r="T321" i="2"/>
  <c r="R321" i="2"/>
  <c r="P321" i="2"/>
  <c r="BK321" i="2"/>
  <c r="J321" i="2"/>
  <c r="BF321" i="2"/>
  <c r="BI320" i="2"/>
  <c r="BH320" i="2"/>
  <c r="BG320" i="2"/>
  <c r="BE320" i="2"/>
  <c r="T320" i="2"/>
  <c r="R320" i="2"/>
  <c r="P320" i="2"/>
  <c r="BK320" i="2"/>
  <c r="J320" i="2"/>
  <c r="BF320" i="2"/>
  <c r="BI319" i="2"/>
  <c r="BH319" i="2"/>
  <c r="BG319" i="2"/>
  <c r="BE319" i="2"/>
  <c r="T319" i="2"/>
  <c r="R319" i="2"/>
  <c r="P319" i="2"/>
  <c r="BK319" i="2"/>
  <c r="J319" i="2"/>
  <c r="BF319" i="2"/>
  <c r="BI318" i="2"/>
  <c r="BH318" i="2"/>
  <c r="BG318" i="2"/>
  <c r="BE318" i="2"/>
  <c r="T318" i="2"/>
  <c r="R318" i="2"/>
  <c r="P318" i="2"/>
  <c r="BK318" i="2"/>
  <c r="J318" i="2"/>
  <c r="BF318" i="2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/>
  <c r="BI314" i="2"/>
  <c r="BH314" i="2"/>
  <c r="BG314" i="2"/>
  <c r="BE314" i="2"/>
  <c r="T314" i="2"/>
  <c r="R314" i="2"/>
  <c r="P314" i="2"/>
  <c r="BK314" i="2"/>
  <c r="J314" i="2"/>
  <c r="BF314" i="2"/>
  <c r="BI313" i="2"/>
  <c r="BH313" i="2"/>
  <c r="BG313" i="2"/>
  <c r="BE313" i="2"/>
  <c r="T313" i="2"/>
  <c r="T312" i="2"/>
  <c r="R313" i="2"/>
  <c r="R312" i="2"/>
  <c r="P313" i="2"/>
  <c r="P312" i="2"/>
  <c r="BK313" i="2"/>
  <c r="BK312" i="2"/>
  <c r="J312" i="2" s="1"/>
  <c r="J82" i="2" s="1"/>
  <c r="J313" i="2"/>
  <c r="BF313" i="2" s="1"/>
  <c r="BI311" i="2"/>
  <c r="BH311" i="2"/>
  <c r="BG311" i="2"/>
  <c r="BE311" i="2"/>
  <c r="T311" i="2"/>
  <c r="R311" i="2"/>
  <c r="P311" i="2"/>
  <c r="BK311" i="2"/>
  <c r="J311" i="2"/>
  <c r="BF311" i="2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P306" i="2"/>
  <c r="BK306" i="2"/>
  <c r="J306" i="2"/>
  <c r="BF306" i="2"/>
  <c r="BI305" i="2"/>
  <c r="BH305" i="2"/>
  <c r="BG305" i="2"/>
  <c r="BE305" i="2"/>
  <c r="T305" i="2"/>
  <c r="R305" i="2"/>
  <c r="P305" i="2"/>
  <c r="BK305" i="2"/>
  <c r="J305" i="2"/>
  <c r="BF305" i="2"/>
  <c r="BI304" i="2"/>
  <c r="BH304" i="2"/>
  <c r="BG304" i="2"/>
  <c r="BE304" i="2"/>
  <c r="T304" i="2"/>
  <c r="R304" i="2"/>
  <c r="P304" i="2"/>
  <c r="BK304" i="2"/>
  <c r="J304" i="2"/>
  <c r="BF304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301" i="2"/>
  <c r="BH301" i="2"/>
  <c r="BG301" i="2"/>
  <c r="BE301" i="2"/>
  <c r="T301" i="2"/>
  <c r="T300" i="2"/>
  <c r="R301" i="2"/>
  <c r="R300" i="2"/>
  <c r="P301" i="2"/>
  <c r="P300" i="2"/>
  <c r="BK301" i="2"/>
  <c r="BK300" i="2"/>
  <c r="J300" i="2" s="1"/>
  <c r="J81" i="2" s="1"/>
  <c r="J301" i="2"/>
  <c r="BF301" i="2" s="1"/>
  <c r="BI299" i="2"/>
  <c r="BH299" i="2"/>
  <c r="BG299" i="2"/>
  <c r="BE299" i="2"/>
  <c r="T299" i="2"/>
  <c r="R299" i="2"/>
  <c r="P299" i="2"/>
  <c r="BK299" i="2"/>
  <c r="J299" i="2"/>
  <c r="BF299" i="2"/>
  <c r="BI298" i="2"/>
  <c r="BH298" i="2"/>
  <c r="BG298" i="2"/>
  <c r="BE298" i="2"/>
  <c r="T298" i="2"/>
  <c r="R298" i="2"/>
  <c r="P298" i="2"/>
  <c r="BK298" i="2"/>
  <c r="J298" i="2"/>
  <c r="BF298" i="2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R295" i="2"/>
  <c r="P295" i="2"/>
  <c r="BK295" i="2"/>
  <c r="J295" i="2"/>
  <c r="BF295" i="2"/>
  <c r="BI294" i="2"/>
  <c r="BH294" i="2"/>
  <c r="BG294" i="2"/>
  <c r="BE294" i="2"/>
  <c r="T294" i="2"/>
  <c r="R294" i="2"/>
  <c r="P294" i="2"/>
  <c r="BK294" i="2"/>
  <c r="J294" i="2"/>
  <c r="BF294" i="2"/>
  <c r="BI293" i="2"/>
  <c r="BH293" i="2"/>
  <c r="BG293" i="2"/>
  <c r="BE293" i="2"/>
  <c r="T293" i="2"/>
  <c r="R293" i="2"/>
  <c r="P293" i="2"/>
  <c r="BK293" i="2"/>
  <c r="J293" i="2"/>
  <c r="BF293" i="2"/>
  <c r="BI292" i="2"/>
  <c r="BH292" i="2"/>
  <c r="BG292" i="2"/>
  <c r="BE292" i="2"/>
  <c r="T292" i="2"/>
  <c r="T291" i="2"/>
  <c r="R292" i="2"/>
  <c r="R291" i="2"/>
  <c r="P292" i="2"/>
  <c r="P291" i="2"/>
  <c r="BK292" i="2"/>
  <c r="BK291" i="2"/>
  <c r="J291" i="2" s="1"/>
  <c r="J80" i="2" s="1"/>
  <c r="J292" i="2"/>
  <c r="BF292" i="2" s="1"/>
  <c r="BI290" i="2"/>
  <c r="BH290" i="2"/>
  <c r="BG290" i="2"/>
  <c r="BE290" i="2"/>
  <c r="T290" i="2"/>
  <c r="R290" i="2"/>
  <c r="P290" i="2"/>
  <c r="BK290" i="2"/>
  <c r="J290" i="2"/>
  <c r="BF290" i="2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/>
  <c r="BI285" i="2"/>
  <c r="BH285" i="2"/>
  <c r="BG285" i="2"/>
  <c r="BE285" i="2"/>
  <c r="T285" i="2"/>
  <c r="R285" i="2"/>
  <c r="P285" i="2"/>
  <c r="BK285" i="2"/>
  <c r="J285" i="2"/>
  <c r="BF285" i="2"/>
  <c r="BI284" i="2"/>
  <c r="BH284" i="2"/>
  <c r="BG284" i="2"/>
  <c r="BE284" i="2"/>
  <c r="T284" i="2"/>
  <c r="R284" i="2"/>
  <c r="P284" i="2"/>
  <c r="BK284" i="2"/>
  <c r="J284" i="2"/>
  <c r="BF284" i="2"/>
  <c r="BI283" i="2"/>
  <c r="BH283" i="2"/>
  <c r="BG283" i="2"/>
  <c r="BE283" i="2"/>
  <c r="T283" i="2"/>
  <c r="R283" i="2"/>
  <c r="P283" i="2"/>
  <c r="BK283" i="2"/>
  <c r="J283" i="2"/>
  <c r="BF283" i="2"/>
  <c r="BI282" i="2"/>
  <c r="BH282" i="2"/>
  <c r="BG282" i="2"/>
  <c r="BE282" i="2"/>
  <c r="T282" i="2"/>
  <c r="T281" i="2"/>
  <c r="T280" i="2" s="1"/>
  <c r="R282" i="2"/>
  <c r="R281" i="2" s="1"/>
  <c r="R280" i="2" s="1"/>
  <c r="P282" i="2"/>
  <c r="P281" i="2"/>
  <c r="P280" i="2" s="1"/>
  <c r="BK282" i="2"/>
  <c r="BK281" i="2" s="1"/>
  <c r="J282" i="2"/>
  <c r="BF282" i="2"/>
  <c r="BI279" i="2"/>
  <c r="BH279" i="2"/>
  <c r="BG279" i="2"/>
  <c r="BE279" i="2"/>
  <c r="T279" i="2"/>
  <c r="T278" i="2"/>
  <c r="R279" i="2"/>
  <c r="R278" i="2"/>
  <c r="P279" i="2"/>
  <c r="P278" i="2"/>
  <c r="BK279" i="2"/>
  <c r="BK278" i="2"/>
  <c r="J278" i="2" s="1"/>
  <c r="J77" i="2" s="1"/>
  <c r="J279" i="2"/>
  <c r="BF279" i="2" s="1"/>
  <c r="BI277" i="2"/>
  <c r="BH277" i="2"/>
  <c r="BG277" i="2"/>
  <c r="BE277" i="2"/>
  <c r="T277" i="2"/>
  <c r="R277" i="2"/>
  <c r="P277" i="2"/>
  <c r="BK277" i="2"/>
  <c r="J277" i="2"/>
  <c r="BF277" i="2"/>
  <c r="BI276" i="2"/>
  <c r="BH276" i="2"/>
  <c r="BG276" i="2"/>
  <c r="BE276" i="2"/>
  <c r="T276" i="2"/>
  <c r="R276" i="2"/>
  <c r="P276" i="2"/>
  <c r="BK276" i="2"/>
  <c r="J276" i="2"/>
  <c r="BF276" i="2"/>
  <c r="BI275" i="2"/>
  <c r="BH275" i="2"/>
  <c r="BG275" i="2"/>
  <c r="BE275" i="2"/>
  <c r="T275" i="2"/>
  <c r="R275" i="2"/>
  <c r="P275" i="2"/>
  <c r="BK275" i="2"/>
  <c r="J275" i="2"/>
  <c r="BF275" i="2"/>
  <c r="BI274" i="2"/>
  <c r="BH274" i="2"/>
  <c r="BG274" i="2"/>
  <c r="BE274" i="2"/>
  <c r="T274" i="2"/>
  <c r="R274" i="2"/>
  <c r="P274" i="2"/>
  <c r="BK274" i="2"/>
  <c r="J274" i="2"/>
  <c r="BF274" i="2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/>
  <c r="BI271" i="2"/>
  <c r="BH271" i="2"/>
  <c r="BG271" i="2"/>
  <c r="BE271" i="2"/>
  <c r="T271" i="2"/>
  <c r="R271" i="2"/>
  <c r="P271" i="2"/>
  <c r="BK271" i="2"/>
  <c r="J271" i="2"/>
  <c r="BF271" i="2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9" i="2"/>
  <c r="BH259" i="2"/>
  <c r="BG259" i="2"/>
  <c r="BE259" i="2"/>
  <c r="T259" i="2"/>
  <c r="R259" i="2"/>
  <c r="P259" i="2"/>
  <c r="BK259" i="2"/>
  <c r="J259" i="2"/>
  <c r="BF259" i="2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/>
  <c r="BI240" i="2"/>
  <c r="BH240" i="2"/>
  <c r="BG240" i="2"/>
  <c r="BE240" i="2"/>
  <c r="T240" i="2"/>
  <c r="T239" i="2"/>
  <c r="R240" i="2"/>
  <c r="R239" i="2"/>
  <c r="P240" i="2"/>
  <c r="P239" i="2"/>
  <c r="BK240" i="2"/>
  <c r="BK239" i="2"/>
  <c r="J239" i="2" s="1"/>
  <c r="J76" i="2" s="1"/>
  <c r="J240" i="2"/>
  <c r="BF240" i="2" s="1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/>
  <c r="BI236" i="2"/>
  <c r="BH236" i="2"/>
  <c r="BG236" i="2"/>
  <c r="BE236" i="2"/>
  <c r="T236" i="2"/>
  <c r="R236" i="2"/>
  <c r="P236" i="2"/>
  <c r="BK236" i="2"/>
  <c r="J236" i="2"/>
  <c r="BF236" i="2"/>
  <c r="BI235" i="2"/>
  <c r="BH235" i="2"/>
  <c r="BG235" i="2"/>
  <c r="BE235" i="2"/>
  <c r="T235" i="2"/>
  <c r="R235" i="2"/>
  <c r="P235" i="2"/>
  <c r="BK235" i="2"/>
  <c r="J235" i="2"/>
  <c r="BF235" i="2"/>
  <c r="BI234" i="2"/>
  <c r="BH234" i="2"/>
  <c r="BG234" i="2"/>
  <c r="BE234" i="2"/>
  <c r="T234" i="2"/>
  <c r="R234" i="2"/>
  <c r="P234" i="2"/>
  <c r="BK234" i="2"/>
  <c r="J234" i="2"/>
  <c r="BF234" i="2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R232" i="2"/>
  <c r="P232" i="2"/>
  <c r="BK232" i="2"/>
  <c r="J232" i="2"/>
  <c r="BF232" i="2"/>
  <c r="BI231" i="2"/>
  <c r="BH231" i="2"/>
  <c r="BG231" i="2"/>
  <c r="BE231" i="2"/>
  <c r="T231" i="2"/>
  <c r="R231" i="2"/>
  <c r="P231" i="2"/>
  <c r="BK231" i="2"/>
  <c r="J231" i="2"/>
  <c r="BF231" i="2"/>
  <c r="BI230" i="2"/>
  <c r="BH230" i="2"/>
  <c r="BG230" i="2"/>
  <c r="BE230" i="2"/>
  <c r="T230" i="2"/>
  <c r="T229" i="2"/>
  <c r="R230" i="2"/>
  <c r="R229" i="2"/>
  <c r="P230" i="2"/>
  <c r="P229" i="2"/>
  <c r="BK230" i="2"/>
  <c r="BK229" i="2"/>
  <c r="J229" i="2" s="1"/>
  <c r="J75" i="2" s="1"/>
  <c r="J230" i="2"/>
  <c r="BF230" i="2" s="1"/>
  <c r="BI228" i="2"/>
  <c r="BH228" i="2"/>
  <c r="BG228" i="2"/>
  <c r="BE228" i="2"/>
  <c r="T228" i="2"/>
  <c r="R228" i="2"/>
  <c r="P228" i="2"/>
  <c r="BK228" i="2"/>
  <c r="J228" i="2"/>
  <c r="BF228" i="2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/>
  <c r="BI225" i="2"/>
  <c r="BH225" i="2"/>
  <c r="BG225" i="2"/>
  <c r="BE225" i="2"/>
  <c r="T225" i="2"/>
  <c r="R225" i="2"/>
  <c r="P225" i="2"/>
  <c r="BK225" i="2"/>
  <c r="J225" i="2"/>
  <c r="BF225" i="2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P216" i="2"/>
  <c r="BK216" i="2"/>
  <c r="J216" i="2"/>
  <c r="BF216" i="2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/>
  <c r="BI213" i="2"/>
  <c r="BH213" i="2"/>
  <c r="BG213" i="2"/>
  <c r="BE213" i="2"/>
  <c r="T213" i="2"/>
  <c r="R213" i="2"/>
  <c r="P213" i="2"/>
  <c r="BK213" i="2"/>
  <c r="J213" i="2"/>
  <c r="BF213" i="2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P209" i="2"/>
  <c r="BK209" i="2"/>
  <c r="J209" i="2"/>
  <c r="BF209" i="2"/>
  <c r="BI208" i="2"/>
  <c r="BH208" i="2"/>
  <c r="BG208" i="2"/>
  <c r="BE208" i="2"/>
  <c r="T208" i="2"/>
  <c r="R208" i="2"/>
  <c r="P208" i="2"/>
  <c r="BK208" i="2"/>
  <c r="J208" i="2"/>
  <c r="BF208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T189" i="2"/>
  <c r="R190" i="2"/>
  <c r="R189" i="2"/>
  <c r="P190" i="2"/>
  <c r="P189" i="2"/>
  <c r="BK190" i="2"/>
  <c r="BK189" i="2"/>
  <c r="J189" i="2" s="1"/>
  <c r="J74" i="2" s="1"/>
  <c r="J190" i="2"/>
  <c r="BF190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T185" i="2"/>
  <c r="R186" i="2"/>
  <c r="R185" i="2"/>
  <c r="P186" i="2"/>
  <c r="P185" i="2"/>
  <c r="BK186" i="2"/>
  <c r="BK185" i="2"/>
  <c r="J185" i="2" s="1"/>
  <c r="J73" i="2" s="1"/>
  <c r="J186" i="2"/>
  <c r="BF186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T164" i="2"/>
  <c r="R165" i="2"/>
  <c r="R164" i="2"/>
  <c r="P165" i="2"/>
  <c r="P164" i="2"/>
  <c r="BK165" i="2"/>
  <c r="BK164" i="2"/>
  <c r="J164" i="2" s="1"/>
  <c r="J72" i="2" s="1"/>
  <c r="J165" i="2"/>
  <c r="BF165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T148" i="2"/>
  <c r="R149" i="2"/>
  <c r="R148" i="2"/>
  <c r="P149" i="2"/>
  <c r="P148" i="2"/>
  <c r="BK149" i="2"/>
  <c r="BK148" i="2"/>
  <c r="J148" i="2" s="1"/>
  <c r="J71" i="2" s="1"/>
  <c r="J149" i="2"/>
  <c r="BF149" i="2" s="1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T132" i="2"/>
  <c r="R133" i="2"/>
  <c r="R132" i="2"/>
  <c r="P133" i="2"/>
  <c r="P132" i="2"/>
  <c r="BK133" i="2"/>
  <c r="BK132" i="2"/>
  <c r="J132" i="2" s="1"/>
  <c r="J70" i="2" s="1"/>
  <c r="J133" i="2"/>
  <c r="BF133" i="2" s="1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F41" i="2"/>
  <c r="BD57" i="1" s="1"/>
  <c r="BD56" i="1" s="1"/>
  <c r="BH115" i="2"/>
  <c r="F40" i="2" s="1"/>
  <c r="BC57" i="1" s="1"/>
  <c r="BG115" i="2"/>
  <c r="F39" i="2"/>
  <c r="BB57" i="1" s="1"/>
  <c r="BB56" i="1" s="1"/>
  <c r="BE115" i="2"/>
  <c r="J37" i="2" s="1"/>
  <c r="AV57" i="1" s="1"/>
  <c r="T115" i="2"/>
  <c r="T114" i="2"/>
  <c r="T113" i="2" s="1"/>
  <c r="T112" i="2" s="1"/>
  <c r="R115" i="2"/>
  <c r="R114" i="2"/>
  <c r="R113" i="2" s="1"/>
  <c r="R112" i="2" s="1"/>
  <c r="P115" i="2"/>
  <c r="P114" i="2"/>
  <c r="P113" i="2" s="1"/>
  <c r="P112" i="2" s="1"/>
  <c r="AU57" i="1" s="1"/>
  <c r="AU56" i="1" s="1"/>
  <c r="BK115" i="2"/>
  <c r="BK114" i="2" s="1"/>
  <c r="J115" i="2"/>
  <c r="BF115" i="2" s="1"/>
  <c r="J109" i="2"/>
  <c r="J108" i="2"/>
  <c r="F108" i="2"/>
  <c r="F106" i="2"/>
  <c r="E104" i="2"/>
  <c r="J63" i="2"/>
  <c r="J62" i="2"/>
  <c r="F62" i="2"/>
  <c r="F60" i="2"/>
  <c r="E58" i="2"/>
  <c r="J22" i="2"/>
  <c r="E22" i="2"/>
  <c r="F109" i="2" s="1"/>
  <c r="J21" i="2"/>
  <c r="J16" i="2"/>
  <c r="J106" i="2" s="1"/>
  <c r="E7" i="2"/>
  <c r="E98" i="2"/>
  <c r="E52" i="2"/>
  <c r="AS62" i="1"/>
  <c r="AS58" i="1"/>
  <c r="AS56" i="1" s="1"/>
  <c r="AS55" i="1" s="1"/>
  <c r="AS54" i="1" s="1"/>
  <c r="L50" i="1"/>
  <c r="AM50" i="1"/>
  <c r="AM49" i="1"/>
  <c r="L49" i="1"/>
  <c r="AM47" i="1"/>
  <c r="L47" i="1"/>
  <c r="L45" i="1"/>
  <c r="L44" i="1"/>
  <c r="AX56" i="1" l="1"/>
  <c r="F38" i="2"/>
  <c r="BA57" i="1" s="1"/>
  <c r="J38" i="2"/>
  <c r="AW57" i="1" s="1"/>
  <c r="AT57" i="1"/>
  <c r="BK280" i="2"/>
  <c r="J280" i="2" s="1"/>
  <c r="J78" i="2" s="1"/>
  <c r="J281" i="2"/>
  <c r="J79" i="2" s="1"/>
  <c r="BK94" i="3"/>
  <c r="J95" i="3"/>
  <c r="J69" i="3" s="1"/>
  <c r="BK97" i="4"/>
  <c r="J98" i="4"/>
  <c r="J69" i="4" s="1"/>
  <c r="BK113" i="2"/>
  <c r="J114" i="2"/>
  <c r="J69" i="2" s="1"/>
  <c r="BK352" i="2"/>
  <c r="J352" i="2" s="1"/>
  <c r="J87" i="2" s="1"/>
  <c r="J353" i="2"/>
  <c r="J88" i="2" s="1"/>
  <c r="F38" i="3"/>
  <c r="BA59" i="1" s="1"/>
  <c r="J38" i="3"/>
  <c r="AW59" i="1" s="1"/>
  <c r="AT59" i="1"/>
  <c r="J38" i="4"/>
  <c r="AW60" i="1" s="1"/>
  <c r="F38" i="4"/>
  <c r="BA60" i="1" s="1"/>
  <c r="AT60" i="1"/>
  <c r="BK100" i="4"/>
  <c r="J100" i="4" s="1"/>
  <c r="J70" i="4" s="1"/>
  <c r="J101" i="4"/>
  <c r="J71" i="4" s="1"/>
  <c r="J60" i="2"/>
  <c r="F63" i="3"/>
  <c r="F63" i="2"/>
  <c r="J60" i="3"/>
  <c r="F37" i="2"/>
  <c r="AZ57" i="1" s="1"/>
  <c r="F37" i="3"/>
  <c r="AZ59" i="1" s="1"/>
  <c r="F37" i="4"/>
  <c r="AZ60" i="1" s="1"/>
  <c r="BK95" i="5"/>
  <c r="J37" i="5"/>
  <c r="AV61" i="1" s="1"/>
  <c r="AT61" i="1" s="1"/>
  <c r="F37" i="5"/>
  <c r="AZ61" i="1" s="1"/>
  <c r="F40" i="5"/>
  <c r="BC61" i="1" s="1"/>
  <c r="BC56" i="1" s="1"/>
  <c r="F63" i="6"/>
  <c r="BK110" i="6"/>
  <c r="P110" i="6"/>
  <c r="P109" i="6" s="1"/>
  <c r="AU63" i="1" s="1"/>
  <c r="T110" i="6"/>
  <c r="T109" i="6" s="1"/>
  <c r="J37" i="6"/>
  <c r="AV63" i="1" s="1"/>
  <c r="AT63" i="1" s="1"/>
  <c r="F37" i="6"/>
  <c r="AZ63" i="1" s="1"/>
  <c r="F40" i="6"/>
  <c r="BC63" i="1" s="1"/>
  <c r="BK193" i="6"/>
  <c r="R193" i="6"/>
  <c r="R192" i="6" s="1"/>
  <c r="R109" i="6" s="1"/>
  <c r="F100" i="7"/>
  <c r="F63" i="7"/>
  <c r="J38" i="7"/>
  <c r="AW64" i="1" s="1"/>
  <c r="BK105" i="7"/>
  <c r="P104" i="7"/>
  <c r="P103" i="7" s="1"/>
  <c r="AU64" i="1" s="1"/>
  <c r="T104" i="7"/>
  <c r="T103" i="7" s="1"/>
  <c r="J37" i="7"/>
  <c r="AV64" i="1" s="1"/>
  <c r="AT64" i="1" s="1"/>
  <c r="F37" i="7"/>
  <c r="AZ64" i="1" s="1"/>
  <c r="F40" i="7"/>
  <c r="BC64" i="1" s="1"/>
  <c r="BK114" i="7"/>
  <c r="R114" i="7"/>
  <c r="R113" i="7" s="1"/>
  <c r="R103" i="7" s="1"/>
  <c r="F63" i="8"/>
  <c r="BK105" i="8"/>
  <c r="P105" i="8"/>
  <c r="P104" i="8" s="1"/>
  <c r="AU65" i="1" s="1"/>
  <c r="T105" i="8"/>
  <c r="T104" i="8" s="1"/>
  <c r="J37" i="8"/>
  <c r="AV65" i="1" s="1"/>
  <c r="AT65" i="1" s="1"/>
  <c r="F37" i="8"/>
  <c r="AZ65" i="1" s="1"/>
  <c r="F40" i="8"/>
  <c r="BC65" i="1" s="1"/>
  <c r="BK120" i="8"/>
  <c r="R120" i="8"/>
  <c r="R119" i="8" s="1"/>
  <c r="R104" i="8" s="1"/>
  <c r="BK218" i="8"/>
  <c r="J218" i="8" s="1"/>
  <c r="J78" i="8" s="1"/>
  <c r="J219" i="8"/>
  <c r="J79" i="8" s="1"/>
  <c r="BK101" i="9"/>
  <c r="J102" i="9"/>
  <c r="J69" i="9" s="1"/>
  <c r="J38" i="9"/>
  <c r="AW66" i="1" s="1"/>
  <c r="AT66" i="1" s="1"/>
  <c r="F38" i="9"/>
  <c r="BA66" i="1" s="1"/>
  <c r="BK105" i="9"/>
  <c r="J105" i="9" s="1"/>
  <c r="J70" i="9" s="1"/>
  <c r="J106" i="9"/>
  <c r="J71" i="9" s="1"/>
  <c r="BK111" i="9"/>
  <c r="J111" i="9" s="1"/>
  <c r="J72" i="9" s="1"/>
  <c r="J112" i="9"/>
  <c r="J73" i="9" s="1"/>
  <c r="BK115" i="9"/>
  <c r="J115" i="9" s="1"/>
  <c r="J74" i="9" s="1"/>
  <c r="J116" i="9"/>
  <c r="J75" i="9" s="1"/>
  <c r="J38" i="10"/>
  <c r="AW67" i="1" s="1"/>
  <c r="AT67" i="1" s="1"/>
  <c r="F38" i="10"/>
  <c r="BA67" i="1" s="1"/>
  <c r="F37" i="9"/>
  <c r="AZ66" i="1" s="1"/>
  <c r="E52" i="10"/>
  <c r="BK101" i="10"/>
  <c r="F39" i="10"/>
  <c r="BB67" i="1" s="1"/>
  <c r="BB62" i="1" s="1"/>
  <c r="AX62" i="1" s="1"/>
  <c r="F41" i="10"/>
  <c r="BD67" i="1" s="1"/>
  <c r="BD62" i="1" s="1"/>
  <c r="BD55" i="1" s="1"/>
  <c r="BD54" i="1" s="1"/>
  <c r="W33" i="1" s="1"/>
  <c r="P105" i="10"/>
  <c r="P101" i="10" s="1"/>
  <c r="P100" i="10" s="1"/>
  <c r="AU67" i="1" s="1"/>
  <c r="T105" i="10"/>
  <c r="T101" i="10" s="1"/>
  <c r="T100" i="10" s="1"/>
  <c r="P117" i="10"/>
  <c r="T117" i="10"/>
  <c r="P120" i="10"/>
  <c r="T120" i="10"/>
  <c r="BK127" i="10"/>
  <c r="J127" i="10" s="1"/>
  <c r="J74" i="10" s="1"/>
  <c r="P128" i="10"/>
  <c r="P127" i="10" s="1"/>
  <c r="T128" i="10"/>
  <c r="T127" i="10" s="1"/>
  <c r="P131" i="10"/>
  <c r="T131" i="10"/>
  <c r="AY56" i="1" l="1"/>
  <c r="J101" i="10"/>
  <c r="J68" i="10" s="1"/>
  <c r="BK100" i="10"/>
  <c r="J100" i="10" s="1"/>
  <c r="BK100" i="9"/>
  <c r="J100" i="9" s="1"/>
  <c r="J101" i="9"/>
  <c r="J68" i="9" s="1"/>
  <c r="BK119" i="8"/>
  <c r="J119" i="8" s="1"/>
  <c r="J72" i="8" s="1"/>
  <c r="J120" i="8"/>
  <c r="J73" i="8" s="1"/>
  <c r="BK104" i="8"/>
  <c r="J104" i="8" s="1"/>
  <c r="J105" i="8"/>
  <c r="J68" i="8" s="1"/>
  <c r="BC62" i="1"/>
  <c r="AY62" i="1" s="1"/>
  <c r="AU62" i="1"/>
  <c r="AU55" i="1" s="1"/>
  <c r="AU54" i="1" s="1"/>
  <c r="BK94" i="5"/>
  <c r="J95" i="5"/>
  <c r="J69" i="5" s="1"/>
  <c r="AZ58" i="1"/>
  <c r="AV58" i="1" s="1"/>
  <c r="AT58" i="1" s="1"/>
  <c r="BA58" i="1"/>
  <c r="AW58" i="1" s="1"/>
  <c r="BK96" i="4"/>
  <c r="J96" i="4" s="1"/>
  <c r="J97" i="4"/>
  <c r="J68" i="4" s="1"/>
  <c r="BK93" i="3"/>
  <c r="J93" i="3" s="1"/>
  <c r="J94" i="3"/>
  <c r="J68" i="3" s="1"/>
  <c r="BA62" i="1"/>
  <c r="AW62" i="1" s="1"/>
  <c r="BK113" i="7"/>
  <c r="J113" i="7" s="1"/>
  <c r="J72" i="7" s="1"/>
  <c r="J114" i="7"/>
  <c r="J73" i="7" s="1"/>
  <c r="BK104" i="7"/>
  <c r="J105" i="7"/>
  <c r="J69" i="7" s="1"/>
  <c r="BK192" i="6"/>
  <c r="J192" i="6" s="1"/>
  <c r="J74" i="6" s="1"/>
  <c r="J193" i="6"/>
  <c r="J75" i="6" s="1"/>
  <c r="AZ62" i="1"/>
  <c r="AV62" i="1" s="1"/>
  <c r="AT62" i="1" s="1"/>
  <c r="BK109" i="6"/>
  <c r="J109" i="6" s="1"/>
  <c r="J110" i="6"/>
  <c r="J68" i="6" s="1"/>
  <c r="AZ56" i="1"/>
  <c r="BK112" i="2"/>
  <c r="J112" i="2" s="1"/>
  <c r="J113" i="2"/>
  <c r="J68" i="2" s="1"/>
  <c r="BA56" i="1"/>
  <c r="BB55" i="1"/>
  <c r="AW56" i="1" l="1"/>
  <c r="BA55" i="1"/>
  <c r="J67" i="2"/>
  <c r="J34" i="2"/>
  <c r="BK103" i="7"/>
  <c r="J103" i="7" s="1"/>
  <c r="J104" i="7"/>
  <c r="J68" i="7" s="1"/>
  <c r="J34" i="10"/>
  <c r="J67" i="10"/>
  <c r="BC55" i="1"/>
  <c r="AX55" i="1"/>
  <c r="BB54" i="1"/>
  <c r="AZ55" i="1"/>
  <c r="AV56" i="1"/>
  <c r="AT56" i="1" s="1"/>
  <c r="J67" i="6"/>
  <c r="J34" i="6"/>
  <c r="J67" i="3"/>
  <c r="J34" i="3"/>
  <c r="J67" i="4"/>
  <c r="J34" i="4"/>
  <c r="BK93" i="5"/>
  <c r="J93" i="5" s="1"/>
  <c r="J94" i="5"/>
  <c r="J68" i="5" s="1"/>
  <c r="J67" i="8"/>
  <c r="J34" i="8"/>
  <c r="J67" i="9"/>
  <c r="J34" i="9"/>
  <c r="AG66" i="1" l="1"/>
  <c r="AN66" i="1" s="1"/>
  <c r="J43" i="9"/>
  <c r="AG65" i="1"/>
  <c r="AN65" i="1" s="1"/>
  <c r="J43" i="8"/>
  <c r="AG60" i="1"/>
  <c r="AN60" i="1" s="1"/>
  <c r="J43" i="4"/>
  <c r="J67" i="5"/>
  <c r="J34" i="5"/>
  <c r="AV55" i="1"/>
  <c r="AZ54" i="1"/>
  <c r="AG57" i="1"/>
  <c r="J43" i="2"/>
  <c r="AW55" i="1"/>
  <c r="BA54" i="1"/>
  <c r="AG59" i="1"/>
  <c r="J43" i="3"/>
  <c r="AG63" i="1"/>
  <c r="J43" i="6"/>
  <c r="W31" i="1"/>
  <c r="AX54" i="1"/>
  <c r="AY55" i="1"/>
  <c r="BC54" i="1"/>
  <c r="J43" i="10"/>
  <c r="AG67" i="1"/>
  <c r="AN67" i="1" s="1"/>
  <c r="J67" i="7"/>
  <c r="J34" i="7"/>
  <c r="AG64" i="1" l="1"/>
  <c r="AN64" i="1" s="1"/>
  <c r="J43" i="7"/>
  <c r="W32" i="1"/>
  <c r="AY54" i="1"/>
  <c r="W30" i="1"/>
  <c r="AW54" i="1"/>
  <c r="AK30" i="1" s="1"/>
  <c r="W29" i="1"/>
  <c r="AV54" i="1"/>
  <c r="AG61" i="1"/>
  <c r="AN61" i="1" s="1"/>
  <c r="J43" i="5"/>
  <c r="AG62" i="1"/>
  <c r="AN62" i="1" s="1"/>
  <c r="AN63" i="1"/>
  <c r="AG58" i="1"/>
  <c r="AN58" i="1" s="1"/>
  <c r="AN59" i="1"/>
  <c r="AG56" i="1"/>
  <c r="AN57" i="1"/>
  <c r="AT55" i="1"/>
  <c r="AK29" i="1" l="1"/>
  <c r="AT54" i="1"/>
  <c r="AG55" i="1"/>
  <c r="AN56" i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<sst xmlns="http://schemas.openxmlformats.org/spreadsheetml/2006/main" count="14614" uniqueCount="2959">
  <si>
    <t>Export Komplet</t>
  </si>
  <si>
    <t/>
  </si>
  <si>
    <t>2.0</t>
  </si>
  <si>
    <t>ZAMOK</t>
  </si>
  <si>
    <t>False</t>
  </si>
  <si>
    <t>{8ddf0272-4f2b-400e-b39e-5f42f48be61c}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</si>
  <si>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</si>
  <si>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</si>
  <si>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</si>
  <si>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</si>
  <si>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</si>
  <si>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</si>
  <si>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</si>
  <si>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2019002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</si>
  <si>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</si>
  <si>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</si>
  <si>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Zavŕšenie transformačného procesu s cieľom sociálnej integrácie občanov s mentálnym postihnutím v DSS Slatinka</t>
  </si>
  <si>
    <t>JKSO:</t>
  </si>
  <si>
    <t>801 99</t>
  </si>
  <si>
    <t>KS:</t>
  </si>
  <si>
    <t>1212</t>
  </si>
  <si>
    <t>Miesto:</t>
  </si>
  <si>
    <t>Lučenec</t>
  </si>
  <si>
    <t>Dátum:</t>
  </si>
  <si>
    <t>21. 1. 2019</t>
  </si>
  <si>
    <t>CPV:</t>
  </si>
  <si>
    <t>45215221-2</t>
  </si>
  <si>
    <t>CPA:</t>
  </si>
  <si>
    <t>41.00.48</t>
  </si>
  <si>
    <t>Objednávateľ:</t>
  </si>
  <si>
    <t>IČO:</t>
  </si>
  <si>
    <t>00633210</t>
  </si>
  <si>
    <t>Domov sociálnych služieb SLATINKA</t>
  </si>
  <si>
    <t>IČ DPH:</t>
  </si>
  <si>
    <t>2021194318</t>
  </si>
  <si>
    <t>Zhotoviteľ:</t>
  </si>
  <si>
    <t>Vyplň údaj</t>
  </si>
  <si>
    <t>Projektant:</t>
  </si>
  <si>
    <t>45351856</t>
  </si>
  <si>
    <t>PROMOST s.r.o.</t>
  </si>
  <si>
    <t>SK 2022945430</t>
  </si>
  <si>
    <t>Spracovateľ:</t>
  </si>
  <si>
    <t xml:space="preserve"> </t>
  </si>
  <si>
    <t>Ing. Michal Slobodník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</si>
  <si>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</si>
  <si>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</si>
  <si>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</si>
  <si>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</si>
  <si>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</si>
  <si>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</si>
  <si>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</si>
  <si>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</si>
  <si>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</si>
  <si>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</si>
  <si>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</si>
  <si>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</si>
  <si>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</si>
  <si>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</si>
  <si>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</si>
  <si>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</si>
  <si>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</si>
  <si>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</si>
  <si>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</si>
  <si>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</si>
  <si>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</si>
  <si>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</si>
  <si>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</si>
  <si>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</si>
  <si>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</si>
  <si>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</si>
  <si>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</si>
  <si>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</si>
  <si>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</si>
  <si>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</si>
  <si>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</si>
  <si>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</si>
  <si>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</si>
  <si>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</si>
  <si>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</si>
  <si>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</si>
  <si>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</si>
  <si>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</si>
  <si>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</si>
  <si>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</si>
  <si>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2018004.1</t>
  </si>
  <si>
    <t>Objekt Rázusova ul. č. 138/22, Lučenec</t>
  </si>
  <si>
    <t>STA</t>
  </si>
  <si>
    <t>1</t>
  </si>
  <si>
    <t>{46fa25ac-1b54-416f-8c6d-36ab15aab4aa}</t>
  </si>
  <si>
    <t>2018004.1A</t>
  </si>
  <si>
    <t>Rekonštrukcia a modernizácia objektu</t>
  </si>
  <si>
    <t>Časť</t>
  </si>
  <si>
    <t>2</t>
  </si>
  <si>
    <t>{e55059e4-1955-4c28-823a-5f10c345871e}</t>
  </si>
  <si>
    <t>/</t>
  </si>
  <si>
    <t>2018004.1A.1</t>
  </si>
  <si>
    <t>Stavebné práce</t>
  </si>
  <si>
    <t>3</t>
  </si>
  <si>
    <t>{838e5f42-00a8-4087-ba3e-1dd988fafdd4}</t>
  </si>
  <si>
    <t>2018004.1A.2</t>
  </si>
  <si>
    <t>Elektroinštalácie</t>
  </si>
  <si>
    <t>{e4c595e5-1333-4d9f-8102-e25ce8e697cb}</t>
  </si>
  <si>
    <t>2018004.1A.2a</t>
  </si>
  <si>
    <t>Bleskozvod</t>
  </si>
  <si>
    <t>4</t>
  </si>
  <si>
    <t>{693568be-8ceb-4ebd-879f-9c23a2181e7f}</t>
  </si>
  <si>
    <t>2018004.1A.2b</t>
  </si>
  <si>
    <t>Prípojka NN</t>
  </si>
  <si>
    <t>{a6a063f4-aa99-4a0d-891c-057f1a10778e}</t>
  </si>
  <si>
    <t>2018004.1A.3</t>
  </si>
  <si>
    <t>Odberné plynové zariadenie</t>
  </si>
  <si>
    <t>{cc1e337e-0c5b-42ec-b7ce-6a3948980684}</t>
  </si>
  <si>
    <t>2018004.1B</t>
  </si>
  <si>
    <t>Zvýšenie energetickej hospodárnosti objektu</t>
  </si>
  <si>
    <t>{4d0235d7-1077-4af9-ab6e-2b131f30b9a6}</t>
  </si>
  <si>
    <t>2018004.1B.1</t>
  </si>
  <si>
    <t>{a38f1e4a-880e-4d78-b6ff-ac0a87bc4f4a}</t>
  </si>
  <si>
    <t>2018004.1B.2</t>
  </si>
  <si>
    <t>Zdravotechnika</t>
  </si>
  <si>
    <t>{e4063416-582f-454d-af40-0e45a2045201}</t>
  </si>
  <si>
    <t>2018004.1B.3</t>
  </si>
  <si>
    <t>Vykurovanie</t>
  </si>
  <si>
    <t>{2927dca5-0d49-4d60-b68f-109764190d67}</t>
  </si>
  <si>
    <t>2018004.1B.4</t>
  </si>
  <si>
    <t>{a96b630c-196c-4fee-877e-e71f4db154b0}</t>
  </si>
  <si>
    <t>2018004.1B.5</t>
  </si>
  <si>
    <t>Solárny ohrev pitnej vody</t>
  </si>
  <si>
    <t>{3ac84297-3b4e-4dc2-a0bd-37824e5a9167}</t>
  </si>
  <si>
    <t>KRYCÍ LIST ROZPOČTU</t>
  </si>
  <si>
    <t>Objekt:</t>
  </si>
  <si>
    <t>2018004.1 - Objekt Rázusova ul. č. 138/22, Lučenec</t>
  </si>
  <si>
    <t>Časť:</t>
  </si>
  <si>
    <t>2018004.1A - Rekonštrukcia a modernizácia objektu</t>
  </si>
  <si>
    <t>Úroveň 3:</t>
  </si>
  <si>
    <t>2018004.1A.1 - Stavebné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</si>
  <si>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</si>
  <si>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</si>
  <si>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</si>
  <si>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</si>
  <si>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</si>
  <si>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</si>
  <si>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</si>
  <si>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</si>
  <si>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</si>
  <si>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</si>
  <si>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</si>
  <si>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</si>
  <si>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</si>
  <si>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</si>
  <si>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</si>
  <si>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</si>
  <si>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</si>
  <si>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</si>
  <si>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</si>
  <si>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</si>
  <si>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</si>
  <si>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</si>
  <si>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</si>
  <si>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</si>
  <si>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</si>
  <si>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33-M - Montáže dopr.zariad.sklad.zar.a váh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</si>
  <si>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</si>
  <si>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</si>
  <si>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</si>
  <si>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</si>
  <si>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</si>
  <si>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</si>
  <si>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</si>
  <si>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</si>
  <si>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</si>
  <si>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</si>
  <si>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</si>
  <si>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</si>
  <si>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</si>
  <si>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</si>
  <si>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</si>
  <si>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</si>
  <si>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</si>
  <si>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</t>
  </si>
  <si>
    <t>Odstránenie krytu v ploche do 200 m2 z betónu prostého, hr. vrstvy 150 do 300 mm,  -0,50000t</t>
  </si>
  <si>
    <t>m2</t>
  </si>
  <si>
    <t>558321948</t>
  </si>
  <si>
    <t>113107142</t>
  </si>
  <si>
    <t>Odstránenie krytu asfaltového v ploche do 200 m2, hr. nad 50 do 100 mm,  -0,18100t</t>
  </si>
  <si>
    <t>CS CENEKON 2018 01</t>
  </si>
  <si>
    <t>-597578274</t>
  </si>
  <si>
    <t>113307111</t>
  </si>
  <si>
    <t>Odstránenie podkladu v ploche do 200m2 z kameniva ťaženého, hr. do 100mm,  -0,16000t</t>
  </si>
  <si>
    <t>CS CENEKON 2017 01</t>
  </si>
  <si>
    <t>2007630959</t>
  </si>
  <si>
    <t>121101002</t>
  </si>
  <si>
    <t>Odstránenie ornice ručne s vodorov. premiest., na hromady do 50 m hr. nad 150 mm</t>
  </si>
  <si>
    <t>m3</t>
  </si>
  <si>
    <t>1472753180</t>
  </si>
  <si>
    <t>5</t>
  </si>
  <si>
    <t>130201001</t>
  </si>
  <si>
    <t>Výkop jamy a ryhy v obmedzenom priestore horn. tr.3 ručne</t>
  </si>
  <si>
    <t>CS Cenekon 2014 02</t>
  </si>
  <si>
    <t>-816927812</t>
  </si>
  <si>
    <t>6</t>
  </si>
  <si>
    <t>131211101</t>
  </si>
  <si>
    <t>Hĺbenie jám v  hornine tr.3 súdržných - ručným náradím</t>
  </si>
  <si>
    <t>210531167</t>
  </si>
  <si>
    <t>7</t>
  </si>
  <si>
    <t>132211121</t>
  </si>
  <si>
    <t>Hĺbenie rýh šírky nad 600  do 1300 mm v  horninách tr. 3 súdržných - ručným náradím</t>
  </si>
  <si>
    <t>1146828281</t>
  </si>
  <si>
    <t>8</t>
  </si>
  <si>
    <t>151101201</t>
  </si>
  <si>
    <t>Paženie stien bez rozopretia alebo vzopretia, príložné hĺbky do 4m</t>
  </si>
  <si>
    <t>-696302190</t>
  </si>
  <si>
    <t>9</t>
  </si>
  <si>
    <t>151101211</t>
  </si>
  <si>
    <t>Odstránenie paženia stien príložné hĺbky do 4 m</t>
  </si>
  <si>
    <t>1195242293</t>
  </si>
  <si>
    <t>10</t>
  </si>
  <si>
    <t>151101301</t>
  </si>
  <si>
    <t>Rozopretie zapažených stien pri pažení príložnom hĺbky do 4 m</t>
  </si>
  <si>
    <t>-442894952</t>
  </si>
  <si>
    <t>11</t>
  </si>
  <si>
    <t>151101311</t>
  </si>
  <si>
    <t>Odstránenie rozopretia stien paženia príložného hĺbky do 4 m</t>
  </si>
  <si>
    <t>-1544953132</t>
  </si>
  <si>
    <t>12</t>
  </si>
  <si>
    <t>174101001</t>
  </si>
  <si>
    <t>Zásyp sypaninou so zhutnením jám, šachiet, rýh, zárezov alebo okolo objektov do 100 m3</t>
  </si>
  <si>
    <t>177814659</t>
  </si>
  <si>
    <t>13</t>
  </si>
  <si>
    <t>175101202</t>
  </si>
  <si>
    <t>Obsyp objektov sypaninou z vhodných hornín 1 až 4 s prehodením sypaniny</t>
  </si>
  <si>
    <t>CS Cenekon 2013 01</t>
  </si>
  <si>
    <t>646307446</t>
  </si>
  <si>
    <t>14</t>
  </si>
  <si>
    <t>M</t>
  </si>
  <si>
    <t>5834331200</t>
  </si>
  <si>
    <t>Kamenivo drvené hrubé frakcia 8-16 mm, STN EN 13242 + A1</t>
  </si>
  <si>
    <t>t</t>
  </si>
  <si>
    <t>CS CENEKON 2017 02</t>
  </si>
  <si>
    <t>749713071</t>
  </si>
  <si>
    <t>15</t>
  </si>
  <si>
    <t>2117022601</t>
  </si>
  <si>
    <t>16</t>
  </si>
  <si>
    <t>5834310400</t>
  </si>
  <si>
    <t>Kamenivo drvené hrubé frakcia 4-8 mm, STN EN 13242 + A1</t>
  </si>
  <si>
    <t>-19011893</t>
  </si>
  <si>
    <t>17</t>
  </si>
  <si>
    <t>181301102</t>
  </si>
  <si>
    <t>Rozprestretie ornice v rovine, plocha do 500 m2, hr.do 150 mm</t>
  </si>
  <si>
    <t>-1540552040</t>
  </si>
  <si>
    <t>Zakladanie</t>
  </si>
  <si>
    <t>18</t>
  </si>
  <si>
    <t>212752242</t>
  </si>
  <si>
    <t>Montáž kontrolnej a preplachovacej šachty PVC pre drenážny systém do DN 100 mm</t>
  </si>
  <si>
    <t>ks</t>
  </si>
  <si>
    <t>1859835633</t>
  </si>
  <si>
    <t>19</t>
  </si>
  <si>
    <t>286610029800</t>
  </si>
  <si>
    <t>Drenážna šachta, dno DN 300, napojenie DN 100, bez lapača piesku, PIPELIFE, alebo ekvivalentná náhrada</t>
  </si>
  <si>
    <t>-285973523</t>
  </si>
  <si>
    <t>286610030500</t>
  </si>
  <si>
    <t>Kryt drenážnej šachty nepochôdzny, PIPELIFE, alebo ekvivalentná náhrada</t>
  </si>
  <si>
    <t>-562894106</t>
  </si>
  <si>
    <t>21</t>
  </si>
  <si>
    <t>286610030600</t>
  </si>
  <si>
    <t>Predĺženie drenážnej šachty DN 300, dĺžka 0,5 m, PIPELIFE, alebo ekvivalentná náhrada</t>
  </si>
  <si>
    <t>-1800441266</t>
  </si>
  <si>
    <t>22</t>
  </si>
  <si>
    <t>214500111</t>
  </si>
  <si>
    <t>Zhotovenie výplne ryhy s drenážnym potrubím z rúr DN do 200, výšky nad 200 do 300 mm</t>
  </si>
  <si>
    <t>m</t>
  </si>
  <si>
    <t>1867423086</t>
  </si>
  <si>
    <t>23</t>
  </si>
  <si>
    <t>247209264</t>
  </si>
  <si>
    <t>24</t>
  </si>
  <si>
    <t>271543001</t>
  </si>
  <si>
    <t>Násyp pod základové  konštrukcie so zhutnením z  kameniva hrubého drveného fr.8-16 mm</t>
  </si>
  <si>
    <t>-212473818</t>
  </si>
  <si>
    <t>25</t>
  </si>
  <si>
    <t>271571111</t>
  </si>
  <si>
    <t>Vankúše zhutnené pod základy zo štrkopiesku</t>
  </si>
  <si>
    <t>-43739271</t>
  </si>
  <si>
    <t>26</t>
  </si>
  <si>
    <t>273313611</t>
  </si>
  <si>
    <t>Betón základových dosiek, prostý tr. C 16/20</t>
  </si>
  <si>
    <t>476208040</t>
  </si>
  <si>
    <t>27</t>
  </si>
  <si>
    <t>273351217</t>
  </si>
  <si>
    <t>Debnenie stien základových dosiek, zhotovenie-tradičné</t>
  </si>
  <si>
    <t>-673444130</t>
  </si>
  <si>
    <t>28</t>
  </si>
  <si>
    <t>273351218</t>
  </si>
  <si>
    <t>Debnenie stien základových dosiek, odstránenie-tradičné</t>
  </si>
  <si>
    <t>-433649349</t>
  </si>
  <si>
    <t>29</t>
  </si>
  <si>
    <t>273362422</t>
  </si>
  <si>
    <t>Výstuž základových dosiek zo zvár. sietí KARI, priemer drôtu 6/6 mm, veľkosť oka 150x150 mm</t>
  </si>
  <si>
    <t>-705006405</t>
  </si>
  <si>
    <t>30</t>
  </si>
  <si>
    <t>274271303</t>
  </si>
  <si>
    <t>Murivo základových pásov (m3) PREMAC 50x30x25 s betónovou výplňou C 16/20 hr. 300 mm, alebo ekvivalentná náhrada</t>
  </si>
  <si>
    <t>-1491454421</t>
  </si>
  <si>
    <t>31</t>
  </si>
  <si>
    <t>274313611</t>
  </si>
  <si>
    <t>Betón základových pásov, prostý tr. C 16/20</t>
  </si>
  <si>
    <t>1354225734</t>
  </si>
  <si>
    <t>32</t>
  </si>
  <si>
    <t>274361825</t>
  </si>
  <si>
    <t>Výstuž pre murivo základových pásov PREMAC s betónovou výplňou z ocele 10505, alebo ekvivalentná náhrada</t>
  </si>
  <si>
    <t>-1998045815</t>
  </si>
  <si>
    <t>Zvislé a kompletné konštrukcie</t>
  </si>
  <si>
    <t>33</t>
  </si>
  <si>
    <t>311231127</t>
  </si>
  <si>
    <t>Murivo atikové reliéf. z tehál plných pálených dĺžky 290mm P 20-25 MC 10</t>
  </si>
  <si>
    <t>1167287964</t>
  </si>
  <si>
    <t>34</t>
  </si>
  <si>
    <t>311231480</t>
  </si>
  <si>
    <t>Murivo nosné (m3) z tehál pálených BRITTERM 44 P+D P 10, na maltu MVC (440x250x238), alebo ekvivalentná náhrada</t>
  </si>
  <si>
    <t>-720059403</t>
  </si>
  <si>
    <t>35</t>
  </si>
  <si>
    <t>311231483</t>
  </si>
  <si>
    <t>Murivo nosné (m3) z tehál pálených BRITTERM 30 P+D P 10, na maltu MVC (300x250x238), alebo ekvivalentná náhrada</t>
  </si>
  <si>
    <t>1868666398</t>
  </si>
  <si>
    <t>36</t>
  </si>
  <si>
    <t>311271302</t>
  </si>
  <si>
    <t>Murivo nosné (m3) PREMAC 50x25x25 s betónovou výplňou hr. 250 mm, alebo ekvivalentná náhrada</t>
  </si>
  <si>
    <t>1392742339</t>
  </si>
  <si>
    <t>37</t>
  </si>
  <si>
    <t>317163321</t>
  </si>
  <si>
    <t>Keramický preklad BRITTERM Atlas 23,8, šírky 75 mm, výšky 238 mm, dĺžky 1000 mm, alebo ekvivalentná náhrada</t>
  </si>
  <si>
    <t>-706215222</t>
  </si>
  <si>
    <t>38</t>
  </si>
  <si>
    <t>317163322</t>
  </si>
  <si>
    <t>Keramický preklad BRITTERM Atlas 23,8, šírky 75 mm, výšky 238 mm, dĺžky 1250 mm, alebo ekvivalentná náhrada</t>
  </si>
  <si>
    <t>466680794</t>
  </si>
  <si>
    <t>39</t>
  </si>
  <si>
    <t>317163323</t>
  </si>
  <si>
    <t>Keramický preklad BRITTERM Atlas 23,8, šírky 75 mm, výšky 238 mm, dĺžky 1500 mm, alebo ekvivalentná náhrada</t>
  </si>
  <si>
    <t>1219724374</t>
  </si>
  <si>
    <t>40</t>
  </si>
  <si>
    <t>317163324</t>
  </si>
  <si>
    <t>Keramický preklad BRITTERM Atlas 23,8, šírky 75 mm, výšky 238 mm, dĺžky 1750 mm, alebo ekvivalentná náhrada</t>
  </si>
  <si>
    <t>761024384</t>
  </si>
  <si>
    <t>41</t>
  </si>
  <si>
    <t>317944313</t>
  </si>
  <si>
    <t>Valcované nosníky dodatočne osadzované do pripravených otvorov bez zamurovania hláv č.14 až 22</t>
  </si>
  <si>
    <t>CS Cenekon 2013 02</t>
  </si>
  <si>
    <t>-461553966</t>
  </si>
  <si>
    <t>42</t>
  </si>
  <si>
    <t>340238289</t>
  </si>
  <si>
    <t>Zamurovanie otvorov plochy od 0,25 do 1 m2 tehlami BRITTERM (440x250x238), alebo ekvivalentná náhrada</t>
  </si>
  <si>
    <t>1476030579</t>
  </si>
  <si>
    <t>43</t>
  </si>
  <si>
    <t>340239271</t>
  </si>
  <si>
    <t>Zamurovanie otvorov plochy nad 1 do 4 m2 tehlami BRITTERM 8 (80x365x238), alebo ekvivalentná náhrada</t>
  </si>
  <si>
    <t>2018353273</t>
  </si>
  <si>
    <t>44</t>
  </si>
  <si>
    <t>340239272</t>
  </si>
  <si>
    <t>Zamurovanie otvorov plochy nad 1 do 4 m2 tehlami BRITTERM 11,5 (115x365x238), alebo ekvivalentná náhrada</t>
  </si>
  <si>
    <t>785803507</t>
  </si>
  <si>
    <t>45</t>
  </si>
  <si>
    <t>340239275</t>
  </si>
  <si>
    <t>Zamurovanie otvorov plochy nad 1 do 4 m2 tehlami BRITTERM 30 P+D (300x250x238), alebo ekvivalentná náhrada</t>
  </si>
  <si>
    <t>-790492625</t>
  </si>
  <si>
    <t>46</t>
  </si>
  <si>
    <t>340239279</t>
  </si>
  <si>
    <t>Zamurovanie otvorov plochy nad 1 do 4 m2 tehlami BRITTERM 44 P+D (440x250x238), alebo ekvivalentná náhrada</t>
  </si>
  <si>
    <t>272019493</t>
  </si>
  <si>
    <t>47</t>
  </si>
  <si>
    <t>342242312</t>
  </si>
  <si>
    <t>Priečky z tehál pálených BRITTERM 11,5 P+D P 10, na maltu MVC (115x365x238), alebo ekvivalentná náhrada</t>
  </si>
  <si>
    <t>M2</t>
  </si>
  <si>
    <t>1569240705</t>
  </si>
  <si>
    <t>Vodorovné konštrukcie</t>
  </si>
  <si>
    <t>48</t>
  </si>
  <si>
    <t>411127009</t>
  </si>
  <si>
    <t>Strop z nosníkov PREMACO dĺžky 2600 mm a vložiek ST20 s podstľpkovaním a dobetónovaním, alebo ekvivalentná náhrada</t>
  </si>
  <si>
    <t>-1411511947</t>
  </si>
  <si>
    <t>49</t>
  </si>
  <si>
    <t>411127010</t>
  </si>
  <si>
    <t>Strop z nosníkov PREMACO dĺžky 2800 mm a vložiek ST20 s podstľpkovaním a dobetónovaním, alebo ekvivalentná náhrada</t>
  </si>
  <si>
    <t>-1837435107</t>
  </si>
  <si>
    <t>50</t>
  </si>
  <si>
    <t>411127020</t>
  </si>
  <si>
    <t>Strop z nosníkov PREMACO dĺžky 4800 mm a vložiek ST20 s podstľpkovaním a dobetónovaním, alebo ekvivalentná náhrada</t>
  </si>
  <si>
    <t>782190115</t>
  </si>
  <si>
    <t>51</t>
  </si>
  <si>
    <t>411127022</t>
  </si>
  <si>
    <t>Strop z nosníkov PREMACO dĺžky 5200 mm a vložiek ST20 s podstľpkovaním a dobetónovaním, alebo ekvivalentná náhrada</t>
  </si>
  <si>
    <t>-1927979301</t>
  </si>
  <si>
    <t>52</t>
  </si>
  <si>
    <t>411127150</t>
  </si>
  <si>
    <t>Strop z nosníkov PREMACO a vložiek ST20 alebo ST25 nadbetónovanie hr.40 mm betónom C 16/20, alebo ekvivalentná náhrada</t>
  </si>
  <si>
    <t>-1723311134</t>
  </si>
  <si>
    <t>53</t>
  </si>
  <si>
    <t>411354171</t>
  </si>
  <si>
    <t>Podporná konštrukcia stropov výšky do 4 m pre zaťaženie do 5 kPa zhotovenie</t>
  </si>
  <si>
    <t>-1259775452</t>
  </si>
  <si>
    <t>54</t>
  </si>
  <si>
    <t>411354172</t>
  </si>
  <si>
    <t>Podporná konštrukcia stropov výšky do 4 m pre zaťaženie do 5 kPa odstránenie</t>
  </si>
  <si>
    <t>1026562100</t>
  </si>
  <si>
    <t>55</t>
  </si>
  <si>
    <t>411362021</t>
  </si>
  <si>
    <t>Výstuž stropov doskových, trámových, vložkových,konzolových alebo balkónových, zo zváraných sietí KARI</t>
  </si>
  <si>
    <t>-2097593992</t>
  </si>
  <si>
    <t>56</t>
  </si>
  <si>
    <t>417321414</t>
  </si>
  <si>
    <t>Betón stužujúcich pásov a vencov železový tr. C 20/25</t>
  </si>
  <si>
    <t>-1636213326</t>
  </si>
  <si>
    <t>57</t>
  </si>
  <si>
    <t>417351115</t>
  </si>
  <si>
    <t>Debnenie bočníc stužujúcich pásov a vencov vrátane vzpier zhotovenie</t>
  </si>
  <si>
    <t>367715996</t>
  </si>
  <si>
    <t>58</t>
  </si>
  <si>
    <t>417351116</t>
  </si>
  <si>
    <t>Debnenie bočníc stužujúcich pásov a vencov vrátane vzpier odstránenie</t>
  </si>
  <si>
    <t>-567725429</t>
  </si>
  <si>
    <t>59</t>
  </si>
  <si>
    <t>417361821</t>
  </si>
  <si>
    <t>Výstuž stužujúcich pásov a vencov z betonárskej ocele 10505</t>
  </si>
  <si>
    <t>-1503385723</t>
  </si>
  <si>
    <t>60</t>
  </si>
  <si>
    <t>417362021</t>
  </si>
  <si>
    <t>Výstuž stužujúcich pásov a vencov zo zvarovanej siete Kari</t>
  </si>
  <si>
    <t>1612432761</t>
  </si>
  <si>
    <t>61</t>
  </si>
  <si>
    <t>430321315</t>
  </si>
  <si>
    <t>Schodiskové konštrukcie, betón železový tr. C 20/25</t>
  </si>
  <si>
    <t>-1382083623</t>
  </si>
  <si>
    <t>62</t>
  </si>
  <si>
    <t>430361821</t>
  </si>
  <si>
    <t>Výstuž schodiskových konštrukcií z betonárskej ocele 10505</t>
  </si>
  <si>
    <t>1692334161</t>
  </si>
  <si>
    <t>63</t>
  </si>
  <si>
    <t>431351121</t>
  </si>
  <si>
    <t>Debnenie do 4 m výšky - podest a podstupňových dosiek pôdorysne priamočiarych zhotovenie</t>
  </si>
  <si>
    <t>-474478910</t>
  </si>
  <si>
    <t>64</t>
  </si>
  <si>
    <t>431351122</t>
  </si>
  <si>
    <t>Debnenie do 4 m výšky - podest a podstupňových dosiek pôdorysne priamočiarych odstránenie</t>
  </si>
  <si>
    <t>2142795277</t>
  </si>
  <si>
    <t>65</t>
  </si>
  <si>
    <t>434311116</t>
  </si>
  <si>
    <t>Stupne dusané na terén alebo dosku z betónu bez poteru, so zahladením povrchu tr. C 20/25</t>
  </si>
  <si>
    <t>1162494111</t>
  </si>
  <si>
    <t>66</t>
  </si>
  <si>
    <t>434351141</t>
  </si>
  <si>
    <t>Debnenie stupňov na podstupňovej doske alebo na teréne pôdorysne priamočiarych zhotovenie</t>
  </si>
  <si>
    <t>-1088082621</t>
  </si>
  <si>
    <t>67</t>
  </si>
  <si>
    <t>434351142</t>
  </si>
  <si>
    <t>Debnenie stupňov na podstupňovej doske alebo na teréne pôdorysne priamočiarych odstránenie</t>
  </si>
  <si>
    <t>564569527</t>
  </si>
  <si>
    <t>Komunikácie</t>
  </si>
  <si>
    <t>68</t>
  </si>
  <si>
    <t>564871111</t>
  </si>
  <si>
    <t>Podklad zo štrkodrviny s rozprestretím a zhutnením, po zhutnení hr. 250 mm</t>
  </si>
  <si>
    <t>-878238868</t>
  </si>
  <si>
    <t>69</t>
  </si>
  <si>
    <t>596911112</t>
  </si>
  <si>
    <t>Kladenie zámkovej dlažby hr. 6 cm pre peších nad 20 m2 so zriadením lôžka z kameniva hr. 4 cm</t>
  </si>
  <si>
    <t>-302531606</t>
  </si>
  <si>
    <t>70</t>
  </si>
  <si>
    <t>592460016700</t>
  </si>
  <si>
    <t>Dlažba betónová SEMMELROCK PASTELLA, rozmer 100x200x60 mm, svetlosivá, alebo ekvivalentná náhrada</t>
  </si>
  <si>
    <t>-687874707</t>
  </si>
  <si>
    <t>Úpravy povrchov, podlahy, osadenie</t>
  </si>
  <si>
    <t>71</t>
  </si>
  <si>
    <t>611401111</t>
  </si>
  <si>
    <t>Omietka jednotlivých malých plôch na stropoch akoukoľvek maltou s plochou jednotlivo do 0, 09 m2</t>
  </si>
  <si>
    <t>2136513736</t>
  </si>
  <si>
    <t>72</t>
  </si>
  <si>
    <t>611401211</t>
  </si>
  <si>
    <t>Omietka jednotlivých malých plôch na stropoch s plochou jednotlivo nad 0, 09 do 0,25 m2</t>
  </si>
  <si>
    <t>-796233519</t>
  </si>
  <si>
    <t>73</t>
  </si>
  <si>
    <t>611401311</t>
  </si>
  <si>
    <t>Omietka jednotlivých malých plôch na stropoch s plochou jednotlivo nad 0, 25 do 1 m2</t>
  </si>
  <si>
    <t>-35868377</t>
  </si>
  <si>
    <t>74</t>
  </si>
  <si>
    <t>611401917</t>
  </si>
  <si>
    <t>Príplatok za navlhčenie nenasiakavého povrchu pod omietky stropov</t>
  </si>
  <si>
    <t>-864878635</t>
  </si>
  <si>
    <t>75</t>
  </si>
  <si>
    <t>611401918</t>
  </si>
  <si>
    <t>Príplatok za navlhčenie nasiakavého povrchu pod omietky stropov</t>
  </si>
  <si>
    <t>-867211085</t>
  </si>
  <si>
    <t>76</t>
  </si>
  <si>
    <t>611401924</t>
  </si>
  <si>
    <t>Príplatok za sklon nad 15 do 30 st., omietka stropov, štuková hladená</t>
  </si>
  <si>
    <t>1296099382</t>
  </si>
  <si>
    <t>77</t>
  </si>
  <si>
    <t>611421431</t>
  </si>
  <si>
    <t>Oprava vnútorných vápenných omietok stropov železobetónových rovných tvárnicových a klenieb, opravovaná plocha nad 30 do 50 % štukových</t>
  </si>
  <si>
    <t>597430835</t>
  </si>
  <si>
    <t>78</t>
  </si>
  <si>
    <t>611459181</t>
  </si>
  <si>
    <t>Zatieranie škár stropov zo stropníc alebo dosiek maltou do roviny líca</t>
  </si>
  <si>
    <t>1019607150</t>
  </si>
  <si>
    <t>79</t>
  </si>
  <si>
    <t>611460112</t>
  </si>
  <si>
    <t>Príprava vnútorného podkladu stropov na nenasiakavé betónové podklady kontaktným mostíkom</t>
  </si>
  <si>
    <t>2102554712</t>
  </si>
  <si>
    <t>80</t>
  </si>
  <si>
    <t>611460121</t>
  </si>
  <si>
    <t>Príprava vnútorného podkladu stropov penetráciou základnou</t>
  </si>
  <si>
    <t>-324850422</t>
  </si>
  <si>
    <t>81</t>
  </si>
  <si>
    <t>611460151</t>
  </si>
  <si>
    <t>Príprava vnútorného podkladu stropov cementovým prednástrekom, hr. 3 mm</t>
  </si>
  <si>
    <t>1452661045</t>
  </si>
  <si>
    <t>82</t>
  </si>
  <si>
    <t>611460243</t>
  </si>
  <si>
    <t>Vnútorná omietka stropov vápennocementová jadrová (hrubá), hr. 20 mm</t>
  </si>
  <si>
    <t>-1556346785</t>
  </si>
  <si>
    <t>83</t>
  </si>
  <si>
    <t>611460253</t>
  </si>
  <si>
    <t>Vnútorná omietka stropov vápennocementová štuková (jemná), hr. 5 mm</t>
  </si>
  <si>
    <t>137035692</t>
  </si>
  <si>
    <t>84</t>
  </si>
  <si>
    <t>612401191</t>
  </si>
  <si>
    <t>Omietka jednotlivých malých plôch vnútorných stien akoukoľvek maltou do 0, 09 m2</t>
  </si>
  <si>
    <t>1841561888</t>
  </si>
  <si>
    <t>85</t>
  </si>
  <si>
    <t>612401291</t>
  </si>
  <si>
    <t>Omietka jednotlivých malých plôch vnútorných stien akoukoľvek maltou nad 0, 09 do 0,25 m2</t>
  </si>
  <si>
    <t>1882231168</t>
  </si>
  <si>
    <t>86</t>
  </si>
  <si>
    <t>612401391</t>
  </si>
  <si>
    <t>Omietka jednotlivých malých plôch vnútorných stien akoukoľvek maltou nad 0, 25 do 1 m2</t>
  </si>
  <si>
    <t>491270869</t>
  </si>
  <si>
    <t>87</t>
  </si>
  <si>
    <t>612401918</t>
  </si>
  <si>
    <t>Príplatok za navlhčenie nasiakavého povrchu pod omietky vnútorných stien a pilierov</t>
  </si>
  <si>
    <t>-1267624149</t>
  </si>
  <si>
    <t>88</t>
  </si>
  <si>
    <t>612421431</t>
  </si>
  <si>
    <t>Oprava vnútorných vápenných omietok stien, v množstve opravenej plochy nad 30 do 50 % štukových</t>
  </si>
  <si>
    <t>852923389</t>
  </si>
  <si>
    <t>89</t>
  </si>
  <si>
    <t>612422491</t>
  </si>
  <si>
    <t>Príplatok za každých ďalších 10 mm hrúbky opravy vnútorných vápenných omietok stien opravenej plochy nad 30 do 50 %</t>
  </si>
  <si>
    <t>1634106995</t>
  </si>
  <si>
    <t>90</t>
  </si>
  <si>
    <t>612460111</t>
  </si>
  <si>
    <t>Príprava vnútorného podkladu stien na silno a nerovnomerne nasiakavé podklady regulátorom nasiakavosti</t>
  </si>
  <si>
    <t>758250041</t>
  </si>
  <si>
    <t>91</t>
  </si>
  <si>
    <t>612460121</t>
  </si>
  <si>
    <t>Príprava vnútorného podkladu stien penetráciou základnou</t>
  </si>
  <si>
    <t>-1590115783</t>
  </si>
  <si>
    <t>92</t>
  </si>
  <si>
    <t>612460151</t>
  </si>
  <si>
    <t>Príprava vnútorného podkladu stien cementovým prednástrekom, hr. 3 mm</t>
  </si>
  <si>
    <t>-1696310121</t>
  </si>
  <si>
    <t>93</t>
  </si>
  <si>
    <t>612460243</t>
  </si>
  <si>
    <t>Vnútorná omietka stien vápennocementová jadrová (hrubá), hr. 20 mm</t>
  </si>
  <si>
    <t>2001636200</t>
  </si>
  <si>
    <t>94</t>
  </si>
  <si>
    <t>612460253</t>
  </si>
  <si>
    <t>Vnútorná omietka stien vápennocementová štuková (jemná), hr. 5 mm</t>
  </si>
  <si>
    <t>1725197108</t>
  </si>
  <si>
    <t>95</t>
  </si>
  <si>
    <t>631312611</t>
  </si>
  <si>
    <t>Mazanina z betónu prostého (m3) tr. C 16/20 hr.nad 50 do 80 mm</t>
  </si>
  <si>
    <t>-1500057127</t>
  </si>
  <si>
    <t>96</t>
  </si>
  <si>
    <t>631315611</t>
  </si>
  <si>
    <t>Mazanina z betónu prostého (m3) tr. C 16/20 hr.nad 120 do 240 mm</t>
  </si>
  <si>
    <t>1386109179</t>
  </si>
  <si>
    <t>97</t>
  </si>
  <si>
    <t>631362402</t>
  </si>
  <si>
    <t>Výstuž mazanín z betónov (z kameniva) a z ľahkých betónov zo sietí KARI, priemer drôtu 4/4 mm, veľkosť oka 150x150 mm</t>
  </si>
  <si>
    <t>-753426569</t>
  </si>
  <si>
    <t>98</t>
  </si>
  <si>
    <t>632452681</t>
  </si>
  <si>
    <t>Cementová samonivelizačná stierka, pevnosti v tlaku 30 MPa, hr. 2 mm</t>
  </si>
  <si>
    <t>1656202023</t>
  </si>
  <si>
    <t>99</t>
  </si>
  <si>
    <t>642940030</t>
  </si>
  <si>
    <t>Úprava rozmeru oceľovej zárubne, zmenšenie výšky na atyp. rozmer</t>
  </si>
  <si>
    <t>1501204093</t>
  </si>
  <si>
    <t>100</t>
  </si>
  <si>
    <t>642942111</t>
  </si>
  <si>
    <t>Osadenie oceľovej dverovej zárubne alebo rámu, plochy otvoru do 2,5 m2</t>
  </si>
  <si>
    <t>-1535948553</t>
  </si>
  <si>
    <t>101</t>
  </si>
  <si>
    <t>553310008700</t>
  </si>
  <si>
    <t>Zárubňa oceľová CgU šxvxhr 800x1970x160 mm L</t>
  </si>
  <si>
    <t>1291762181</t>
  </si>
  <si>
    <t>102</t>
  </si>
  <si>
    <t>5533198600</t>
  </si>
  <si>
    <t>Zárubňa oceľová CgU šxvxhr 900x1970x160 mm L</t>
  </si>
  <si>
    <t>1343706721</t>
  </si>
  <si>
    <t>103</t>
  </si>
  <si>
    <t>5533198700</t>
  </si>
  <si>
    <t>Zárubňa oceľová CgU šxvxhr 900x1970x160 mm P</t>
  </si>
  <si>
    <t>-2026051624</t>
  </si>
  <si>
    <t>104</t>
  </si>
  <si>
    <t>642944121</t>
  </si>
  <si>
    <t>Dodatočná montáž oceľovej dverovej zárubne, plochy otvoru do 2,5 m2</t>
  </si>
  <si>
    <t>568964845</t>
  </si>
  <si>
    <t>105</t>
  </si>
  <si>
    <t>553310008900</t>
  </si>
  <si>
    <t>664045985</t>
  </si>
  <si>
    <t>106</t>
  </si>
  <si>
    <t>553310009000</t>
  </si>
  <si>
    <t>2007404910</t>
  </si>
  <si>
    <t>107</t>
  </si>
  <si>
    <t>642945111</t>
  </si>
  <si>
    <t>Osadenie oceľ. zárubní protipož. dverí s obetónov. jednokrídlové do 2,5 m2</t>
  </si>
  <si>
    <t>1732596160</t>
  </si>
  <si>
    <t>108</t>
  </si>
  <si>
    <t>553310009700</t>
  </si>
  <si>
    <t>Zárubňa oceľová CgU šxv 800x1970 mm pre požiarne jednokrídlové dvere</t>
  </si>
  <si>
    <t>448036424</t>
  </si>
  <si>
    <t>109</t>
  </si>
  <si>
    <t>553310009800</t>
  </si>
  <si>
    <t>Zárubňa oceľová CgU šxv 900x1970 mm pre požiarne jednokrídlové dvere</t>
  </si>
  <si>
    <t>-1121428260</t>
  </si>
  <si>
    <t>Rúrové vedenie</t>
  </si>
  <si>
    <t>110</t>
  </si>
  <si>
    <t>871218113</t>
  </si>
  <si>
    <t>Ukladanie drenážneho potrubia do pripravenej ryhy z flexibilného PVC priemeru do 65 mm</t>
  </si>
  <si>
    <t>952403466</t>
  </si>
  <si>
    <t>111</t>
  </si>
  <si>
    <t>286110014800</t>
  </si>
  <si>
    <t>Flexibilná drenážna rúra PVC-U DN 65, perforácia 360°, dĺ. 50 m, PIPELIFE, alebo ekvivalentná náhrada</t>
  </si>
  <si>
    <t>-271990534</t>
  </si>
  <si>
    <t>112</t>
  </si>
  <si>
    <t>286520001000</t>
  </si>
  <si>
    <t>Drenáž oblúk DN 65/90°, PIPELIFE, alebo ekvivalentná náhrada</t>
  </si>
  <si>
    <t>-1773649895</t>
  </si>
  <si>
    <t>113</t>
  </si>
  <si>
    <t>286520011300</t>
  </si>
  <si>
    <t>Redukcia pre drenážne rúry DN 80/65, PIPELIFE, alebo ekvivalentná náhrada</t>
  </si>
  <si>
    <t>1424891066</t>
  </si>
  <si>
    <t>114</t>
  </si>
  <si>
    <t>286520011400</t>
  </si>
  <si>
    <t>Redukcia pre drenážne rúry DN 100/80, PIPELIFE, alebo ekvivalentná náhrada</t>
  </si>
  <si>
    <t>-1124434808</t>
  </si>
  <si>
    <t>115</t>
  </si>
  <si>
    <t>286520014400</t>
  </si>
  <si>
    <t>Spojka pre drenážne rúry DN 65, PIPELIFE, alebo ekvivalentná náhrada</t>
  </si>
  <si>
    <t>952229433</t>
  </si>
  <si>
    <t>116</t>
  </si>
  <si>
    <t>286520017300</t>
  </si>
  <si>
    <t>Zátka pre drenážne rúry DN 65, PIPELIFE, alebo ekvivalentná náhrada</t>
  </si>
  <si>
    <t>2101766277</t>
  </si>
  <si>
    <t>117</t>
  </si>
  <si>
    <t>899661313</t>
  </si>
  <si>
    <t>Zhotovenie filtračného obalu drenážnych rúrok proti zarastaniu koreňmi DN do 130 zo sklennej tkaniny</t>
  </si>
  <si>
    <t>-268737941</t>
  </si>
  <si>
    <t>118</t>
  </si>
  <si>
    <t>6936651400</t>
  </si>
  <si>
    <t>Geotextília polypropylénová Tatratex GTX N PP 400, šírka 1,75-3,5 m, dĺžka 60 m, hrúbka 3,4 mm, netkaná, MIVA, alebo ekvivalentná náhrada</t>
  </si>
  <si>
    <t>-1490738656</t>
  </si>
  <si>
    <t>Ostatné konštrukcie a práce-búranie</t>
  </si>
  <si>
    <t>119</t>
  </si>
  <si>
    <t>919735112</t>
  </si>
  <si>
    <t>Rezanie existujúceho asfaltového krytu alebo podkladu hĺbky nad 50 do 100 mm</t>
  </si>
  <si>
    <t>1850583033</t>
  </si>
  <si>
    <t>120</t>
  </si>
  <si>
    <t>941942011</t>
  </si>
  <si>
    <t>Montáž lešenia rámového systémového s podlahami šírky nad 0,75 do 1,10 m, výšky do 10 m</t>
  </si>
  <si>
    <t>2042867779</t>
  </si>
  <si>
    <t>121</t>
  </si>
  <si>
    <t>941942811</t>
  </si>
  <si>
    <t>Demontáž lešenia rámového systémového s podlahami šírky nad 0,75 do 1,10 m, výšky do 10 m</t>
  </si>
  <si>
    <t>1295537225</t>
  </si>
  <si>
    <t>122</t>
  </si>
  <si>
    <t>941942911</t>
  </si>
  <si>
    <t>Príplatok za prvý a každý ďalší i začatý týždeň použitia lešenia rámového systémového šírky nad 0,75 do 1,10 m, výšky do 10 m</t>
  </si>
  <si>
    <t>590932557</t>
  </si>
  <si>
    <t>123</t>
  </si>
  <si>
    <t>941955002</t>
  </si>
  <si>
    <t>Lešenie ľahké pracovné pomocné s výškou lešeňovej podlahy nad 1,20 do 1,90 m</t>
  </si>
  <si>
    <t>-1504996772</t>
  </si>
  <si>
    <t>124</t>
  </si>
  <si>
    <t>941955101</t>
  </si>
  <si>
    <t>Lešenie ľahké pracovné v schodisku plochy do 6 m2, s výškou lešeňovej podlahy do 1,50 m</t>
  </si>
  <si>
    <t>-1679750092</t>
  </si>
  <si>
    <t>125</t>
  </si>
  <si>
    <t>941955102</t>
  </si>
  <si>
    <t>Lešenie ľahké pracovné v schodisku plochy do 6 m2, s výškou lešeňovej podlahy nad 1,50 do 3,5 m</t>
  </si>
  <si>
    <t>-1690969510</t>
  </si>
  <si>
    <t>126</t>
  </si>
  <si>
    <t>941955201</t>
  </si>
  <si>
    <t>Lešenie ľahké pracovné vo svetlíku alebo šachte plochy do 6 m2, s výškou podlahy do 1,50 m</t>
  </si>
  <si>
    <t>-341431943</t>
  </si>
  <si>
    <t>127</t>
  </si>
  <si>
    <t>941955202</t>
  </si>
  <si>
    <t>Lešenie ľahké pracovné vo svetlíku alebo šachte plochy do 6 m2, s výškou podlahy nad 1,50 do 3,50 m</t>
  </si>
  <si>
    <t>-1616138748</t>
  </si>
  <si>
    <t>128</t>
  </si>
  <si>
    <t>949942105</t>
  </si>
  <si>
    <t>Žeriav inštalovaný na automobilovom podvozku výšky zdvihu do 25 m</t>
  </si>
  <si>
    <t>hod</t>
  </si>
  <si>
    <t>1992263279</t>
  </si>
  <si>
    <t>129</t>
  </si>
  <si>
    <t>952901114</t>
  </si>
  <si>
    <t>Vyčistenie budov pri výške podlaží nad 4m</t>
  </si>
  <si>
    <t>-1305606537</t>
  </si>
  <si>
    <t>130</t>
  </si>
  <si>
    <t>952902110</t>
  </si>
  <si>
    <t>Čistenie budov zametaním v miestnostiach, chodbách, na schodišti a na povalách</t>
  </si>
  <si>
    <t>1669166901</t>
  </si>
  <si>
    <t>131</t>
  </si>
  <si>
    <t>962022391</t>
  </si>
  <si>
    <t>Búranie muriva nadzákladového kamenného príp. zmieš. na akúkoľvek maltu,  -2,38500t</t>
  </si>
  <si>
    <t>-1613700479</t>
  </si>
  <si>
    <t>132</t>
  </si>
  <si>
    <t>962031132</t>
  </si>
  <si>
    <t>Búranie priečok z tehál pálených, plných alebo dutých hr. do 150 mm,  -0,19600t</t>
  </si>
  <si>
    <t>406375749</t>
  </si>
  <si>
    <t>133</t>
  </si>
  <si>
    <t>962031134</t>
  </si>
  <si>
    <t>Búranie prímuroviek z tehál pálených, plných hr. do 150 mm,  -0,19600t</t>
  </si>
  <si>
    <t>-1123578182</t>
  </si>
  <si>
    <t>134</t>
  </si>
  <si>
    <t>962032231</t>
  </si>
  <si>
    <t>Búranie muriva nadzákladového z tehál pálených, vápenopieskových,cementových na maltu,  -1,90500t</t>
  </si>
  <si>
    <t>1099687051</t>
  </si>
  <si>
    <t>135</t>
  </si>
  <si>
    <t>962032314</t>
  </si>
  <si>
    <t>Búranie pilierov tehlových na akúkoľvek maltu,  -1,80000t</t>
  </si>
  <si>
    <t>1343364204</t>
  </si>
  <si>
    <t>136</t>
  </si>
  <si>
    <t>963042819</t>
  </si>
  <si>
    <t>Búranie akýchkoľvek betónových schodiskových stupňov zhotovených na mieste,  -0,07000t</t>
  </si>
  <si>
    <t>-1673939896</t>
  </si>
  <si>
    <t>137</t>
  </si>
  <si>
    <t>965042121</t>
  </si>
  <si>
    <t>Búranie podkladov pod dlažby, liatych dlažieb a mazanín,betón alebo liaty asfalt hr.do 100 mm, plochy do 1 m2 -2,20000t</t>
  </si>
  <si>
    <t>-926882393</t>
  </si>
  <si>
    <t>138</t>
  </si>
  <si>
    <t>965042131</t>
  </si>
  <si>
    <t>Búranie podkladov pod dlažby, liatych dlažieb a mazanín,betón alebo liaty asfalt hr.do 100 mm, plochy do 4 m2 -2,20000t</t>
  </si>
  <si>
    <t>882036550</t>
  </si>
  <si>
    <t>139</t>
  </si>
  <si>
    <t>965042141</t>
  </si>
  <si>
    <t>Búranie podkladov pod dlažby, liatych dlažieb a mazanín,betón alebo liaty asfalt hr.do 100 mm, plochy nad 4 m2 -2,20000t</t>
  </si>
  <si>
    <t>-2097112012</t>
  </si>
  <si>
    <t>140</t>
  </si>
  <si>
    <t>965081712</t>
  </si>
  <si>
    <t>Búranie dlažieb, bez podklad. lôžka z xylolit., alebo keramických dlaždíc hr. do 10 mm,  -0,02000t</t>
  </si>
  <si>
    <t>-1767404526</t>
  </si>
  <si>
    <t>141</t>
  </si>
  <si>
    <t>965082960</t>
  </si>
  <si>
    <t>Odstránenie sutiny a čistenie podlahy na povalách, hr.do 100 mm,  -1,40000t</t>
  </si>
  <si>
    <t>615275518</t>
  </si>
  <si>
    <t>142</t>
  </si>
  <si>
    <t>968072455</t>
  </si>
  <si>
    <t>Vybúranie kovových dverových zárubní plochy do 2 m2,  -0,07600t</t>
  </si>
  <si>
    <t>-219271664</t>
  </si>
  <si>
    <t>143</t>
  </si>
  <si>
    <t>978011161</t>
  </si>
  <si>
    <t>Otlčenie omietok stropov vnútorných vápenných alebo vápennocementových v rozsahu do 50 %,  -0,02000t</t>
  </si>
  <si>
    <t>-2065881051</t>
  </si>
  <si>
    <t>144</t>
  </si>
  <si>
    <t>978013161</t>
  </si>
  <si>
    <t>Otlčenie omietok stien vnútorných vápenných alebo vápennocementových v rozsahu do 50 %,  -0,02000t</t>
  </si>
  <si>
    <t>1746794736</t>
  </si>
  <si>
    <t>145</t>
  </si>
  <si>
    <t>978013191</t>
  </si>
  <si>
    <t>Otlčenie omietok stien vnútorných vápenných alebo vápennocementových v rozsahu do 100 %,  -0,04600t</t>
  </si>
  <si>
    <t>-1895933184</t>
  </si>
  <si>
    <t>146</t>
  </si>
  <si>
    <t>978059531</t>
  </si>
  <si>
    <t>Odsekanie a odobratie stien z obkladačiek vnútorných nad 2 m2,  -0,06800t</t>
  </si>
  <si>
    <t>-56209477</t>
  </si>
  <si>
    <t>147</t>
  </si>
  <si>
    <t>979011111</t>
  </si>
  <si>
    <t>Zvislá doprava sutiny a vybúraných hmôt za prvé podlažie nad alebo pod základným podlažím</t>
  </si>
  <si>
    <t>-263852978</t>
  </si>
  <si>
    <t>148</t>
  </si>
  <si>
    <t>979011121</t>
  </si>
  <si>
    <t>Zvislá doprava sutiny a vybúraných hmôt za každé ďalšie podlažie</t>
  </si>
  <si>
    <t>-1258954393</t>
  </si>
  <si>
    <t>149</t>
  </si>
  <si>
    <t>979011201</t>
  </si>
  <si>
    <t>Plastový sklz na stavebnú suť výšky do 10 m</t>
  </si>
  <si>
    <t>-1957010638</t>
  </si>
  <si>
    <t>150</t>
  </si>
  <si>
    <t>979011202</t>
  </si>
  <si>
    <t>Príplatok k cene za každý ďalší meter výšky</t>
  </si>
  <si>
    <t>296866884</t>
  </si>
  <si>
    <t>151</t>
  </si>
  <si>
    <t>979011232</t>
  </si>
  <si>
    <t>Demontáž sklzu na stavebnú suť výšky do 20 m</t>
  </si>
  <si>
    <t>1950119850</t>
  </si>
  <si>
    <t>152</t>
  </si>
  <si>
    <t>979081111</t>
  </si>
  <si>
    <t>Odvoz sutiny a vybúraných hmôt na skládku do 1 km</t>
  </si>
  <si>
    <t>T</t>
  </si>
  <si>
    <t>-1651861077</t>
  </si>
  <si>
    <t>153</t>
  </si>
  <si>
    <t>979081121</t>
  </si>
  <si>
    <t>Odvoz sutiny a vybúraných hmôt na skládku za každý ďalší 1 km</t>
  </si>
  <si>
    <t>1123941236</t>
  </si>
  <si>
    <t>154</t>
  </si>
  <si>
    <t>979082111</t>
  </si>
  <si>
    <t>Vnútrostavenisková doprava sutiny a vybúraných hmôt do 10 m</t>
  </si>
  <si>
    <t>615025560</t>
  </si>
  <si>
    <t>155</t>
  </si>
  <si>
    <t>979082121</t>
  </si>
  <si>
    <t>Vnútrostavenisková doprava sutiny a vybúraných hmôt za každých ďalších 5 m</t>
  </si>
  <si>
    <t>1028709471</t>
  </si>
  <si>
    <t>156</t>
  </si>
  <si>
    <t>979089012</t>
  </si>
  <si>
    <t>Poplatok za skladovanie - betón, tehly, dlaždice (17 01 ), ostatné</t>
  </si>
  <si>
    <t>1946181642</t>
  </si>
  <si>
    <t>Presun hmôt HSV</t>
  </si>
  <si>
    <t>157</t>
  </si>
  <si>
    <t>999281111</t>
  </si>
  <si>
    <t>Presun hmôt pre opravy a údržbu objektov vrátane vonkajších plášťov výšky do 25 m</t>
  </si>
  <si>
    <t>-2000720570</t>
  </si>
  <si>
    <t>PSV</t>
  </si>
  <si>
    <t>Práce a dodávky PSV</t>
  </si>
  <si>
    <t>766</t>
  </si>
  <si>
    <t>Konštrukcie stolárske</t>
  </si>
  <si>
    <t>158</t>
  </si>
  <si>
    <t>766662112</t>
  </si>
  <si>
    <t>Montáž dverového krídla otočného jednokrídlového poldrážkového, do existujúcej zárubne, vrátane kovania</t>
  </si>
  <si>
    <t>-510207371</t>
  </si>
  <si>
    <t>159</t>
  </si>
  <si>
    <t>611610003650</t>
  </si>
  <si>
    <t>Dvere vnútorné jednokrídlové, šírka 600-900 mm, výplň smrek. latky, povrch dyha, plné</t>
  </si>
  <si>
    <t>-758388845</t>
  </si>
  <si>
    <t>160</t>
  </si>
  <si>
    <t>611610004150</t>
  </si>
  <si>
    <t>Dvere vnútorné jednokrídlové, šírka 600-900 mm, výplň smrek. latky, povrch dyha, s preskleným pásom pri kľučke</t>
  </si>
  <si>
    <t>-247948317</t>
  </si>
  <si>
    <t>161</t>
  </si>
  <si>
    <t>549150000650</t>
  </si>
  <si>
    <t>Kľučka dverová 2x, 2x rozeta BB, FAB, nehrdzavejúca oceľ, povrch nerez brúsený</t>
  </si>
  <si>
    <t>855455443</t>
  </si>
  <si>
    <t>162</t>
  </si>
  <si>
    <t>611720000350</t>
  </si>
  <si>
    <t>Dvere plné, šírka 600-900 mm, (El/EW30+15)</t>
  </si>
  <si>
    <t>-386383613</t>
  </si>
  <si>
    <t>163</t>
  </si>
  <si>
    <t>-1628088818</t>
  </si>
  <si>
    <t>164</t>
  </si>
  <si>
    <t>766669116</t>
  </si>
  <si>
    <t>Montáž samozatvárača pre dverné krídla s hmotnosťou do 25 kg</t>
  </si>
  <si>
    <t>-1816456514</t>
  </si>
  <si>
    <t>165</t>
  </si>
  <si>
    <t>549170000400</t>
  </si>
  <si>
    <t>Samozatvárač dverí do 25 kg hydraulický, rozmer 169x78x73,5 mm, pre dvere šírky max. 700 mm, KOVANIA, alebo ekvivalentná náhrada</t>
  </si>
  <si>
    <t>-1461526330</t>
  </si>
  <si>
    <t>166</t>
  </si>
  <si>
    <t>998766202</t>
  </si>
  <si>
    <t>Presun hmot pre konštrukcie stolárske v objektoch výšky nad 6 do 12 m</t>
  </si>
  <si>
    <t>%</t>
  </si>
  <si>
    <t>-1107797235</t>
  </si>
  <si>
    <t>767</t>
  </si>
  <si>
    <t>Konštrukcie doplnkové kovové</t>
  </si>
  <si>
    <t>167</t>
  </si>
  <si>
    <t>767112812</t>
  </si>
  <si>
    <t>Demontáž stien a priečok pre zasklenie zváraných,  -0,03300t</t>
  </si>
  <si>
    <t>688208218</t>
  </si>
  <si>
    <t>168</t>
  </si>
  <si>
    <t>767211112</t>
  </si>
  <si>
    <t>Montáž schodov rovných a podiest, osadených na oceľovú konštrukciu zváraním</t>
  </si>
  <si>
    <t>kg</t>
  </si>
  <si>
    <t>-2019326338</t>
  </si>
  <si>
    <t>169</t>
  </si>
  <si>
    <t>159410005500</t>
  </si>
  <si>
    <t>Schodisko 2-ramenné oceľové vrátane zábradlia, doplnkových prvkov a povrchovej úpravy, atyp.</t>
  </si>
  <si>
    <t>1603983410</t>
  </si>
  <si>
    <t>170</t>
  </si>
  <si>
    <t>767995108</t>
  </si>
  <si>
    <t>Montáž ostatných atypických kovových stavebných doplnkových konštrukcií nad 500 kg</t>
  </si>
  <si>
    <t>-541710743</t>
  </si>
  <si>
    <t>171</t>
  </si>
  <si>
    <t>134840000310</t>
  </si>
  <si>
    <t>Rám oceľový, atyp., tyč oceľová prierezu U 80, 160 mm, ozn. 11 373, podľa EN ISO S235JRG1, vrátane kotv. prvkov a povrch úpravy</t>
  </si>
  <si>
    <t>-1790197662</t>
  </si>
  <si>
    <t>172</t>
  </si>
  <si>
    <t>767995231</t>
  </si>
  <si>
    <t>Výroba atypického výrobku - schody vrátane zábradlia a doplnkových prvkov a povrchovej úpravy</t>
  </si>
  <si>
    <t>-12405214</t>
  </si>
  <si>
    <t>173</t>
  </si>
  <si>
    <t>767995410</t>
  </si>
  <si>
    <t>Výroba doplnku stavebného atypického o hmotnosti od 300,01 do 1000 kg stupňa zložitosti 3</t>
  </si>
  <si>
    <t>1261714005</t>
  </si>
  <si>
    <t>174</t>
  </si>
  <si>
    <t>998767202</t>
  </si>
  <si>
    <t>Presun hmôt pre kovové stavebné doplnkové konštrukcie v objektoch výšky nad 6 do 12 m</t>
  </si>
  <si>
    <t>1737466895</t>
  </si>
  <si>
    <t>771</t>
  </si>
  <si>
    <t>Podlahy z dlaždíc</t>
  </si>
  <si>
    <t>175</t>
  </si>
  <si>
    <t>771275107</t>
  </si>
  <si>
    <t>Montáž obkladov schodiskových stupňov dlaždicami do tmelu veľ. 300 x 300 mm</t>
  </si>
  <si>
    <t>395589737</t>
  </si>
  <si>
    <t>176</t>
  </si>
  <si>
    <t>597740001650</t>
  </si>
  <si>
    <t>Dlaždice keramické, lxvxhr 297x297x8 mm, RAKO, alebo ekvivalentná náhrada</t>
  </si>
  <si>
    <t>482660182</t>
  </si>
  <si>
    <t>177</t>
  </si>
  <si>
    <t>771415017</t>
  </si>
  <si>
    <t>Montáž soklíkov z obkladačiek do tmelu veľ. 150 x 100 mm</t>
  </si>
  <si>
    <t>1067807084</t>
  </si>
  <si>
    <t>178</t>
  </si>
  <si>
    <t>-1352894804</t>
  </si>
  <si>
    <t>179</t>
  </si>
  <si>
    <t>771415037</t>
  </si>
  <si>
    <t>Montáž soklíkov z obkladačiek do tmelu schodiskových stupňovitých do tmelu veľ. 300 x 100 mm</t>
  </si>
  <si>
    <t>-967976301</t>
  </si>
  <si>
    <t>180</t>
  </si>
  <si>
    <t>1378410084</t>
  </si>
  <si>
    <t>181</t>
  </si>
  <si>
    <t>771575109</t>
  </si>
  <si>
    <t>Montáž podláh z dlaždíc keramických do tmelu veľ. 300 x 300 mm</t>
  </si>
  <si>
    <t>-1635201370</t>
  </si>
  <si>
    <t>182</t>
  </si>
  <si>
    <t>-817029959</t>
  </si>
  <si>
    <t>183</t>
  </si>
  <si>
    <t>771575129</t>
  </si>
  <si>
    <t>Montáž podláh z dlaždíc keramických do tmelu v obmedzenom priestore veľ. 300 x 300 mm</t>
  </si>
  <si>
    <t>1398694637</t>
  </si>
  <si>
    <t>184</t>
  </si>
  <si>
    <t>-296208991</t>
  </si>
  <si>
    <t>185</t>
  </si>
  <si>
    <t>998771202</t>
  </si>
  <si>
    <t>Presun hmôt pre podlahy z dlaždíc v objektoch výšky nad 6 do 12 m</t>
  </si>
  <si>
    <t>-576584974</t>
  </si>
  <si>
    <t>775</t>
  </si>
  <si>
    <t>Podlahy vlysové a parketové</t>
  </si>
  <si>
    <t>186</t>
  </si>
  <si>
    <t>775413120</t>
  </si>
  <si>
    <t>Montáž podlahových soklíkov alebo líšt obvodových skrutkovaním</t>
  </si>
  <si>
    <t>1306211947</t>
  </si>
  <si>
    <t>187</t>
  </si>
  <si>
    <t>611990004200</t>
  </si>
  <si>
    <t>Lišta soklová, KLASIK - drevená lišta, typ: profil, drevený masív,dub, buk a parený buk (30x18 mm) dĺž. 2,0 a viac m</t>
  </si>
  <si>
    <t>39723324</t>
  </si>
  <si>
    <t>188</t>
  </si>
  <si>
    <t>775413250</t>
  </si>
  <si>
    <t>Montáž prechodovej lišty narážaním</t>
  </si>
  <si>
    <t>1732150740</t>
  </si>
  <si>
    <t>189</t>
  </si>
  <si>
    <t>611990001700</t>
  </si>
  <si>
    <t>Lišta prechodová narážacia, šírka 47 mm,s hladkým povrchom</t>
  </si>
  <si>
    <t>-649991704</t>
  </si>
  <si>
    <t>190</t>
  </si>
  <si>
    <t>775550110</t>
  </si>
  <si>
    <t>Montáž podlahy z laminátových a drevených parkiet, click spoj, položená voľne</t>
  </si>
  <si>
    <t>-191435809</t>
  </si>
  <si>
    <t>191</t>
  </si>
  <si>
    <t>611980002100</t>
  </si>
  <si>
    <t>Veľkoplošné parkety TARKET BRAVO BIRCH 2525x188x14 mm, alebo ekvivalentná náhrada</t>
  </si>
  <si>
    <t>2050067494</t>
  </si>
  <si>
    <t>192</t>
  </si>
  <si>
    <t>775592141</t>
  </si>
  <si>
    <t>Montáž podložky vyrovnávacej a tlmiacej penovej hr. 3 mm pod plávajúce podlahy</t>
  </si>
  <si>
    <t>2015591644</t>
  </si>
  <si>
    <t>193</t>
  </si>
  <si>
    <t>283230008600</t>
  </si>
  <si>
    <t>Podložka Mirelon z PE pod plávajúce podlahy, hr. 3 mm, AZ FLEX, alebo ekvivalentná náhrada</t>
  </si>
  <si>
    <t>-615508105</t>
  </si>
  <si>
    <t>194</t>
  </si>
  <si>
    <t>998775202</t>
  </si>
  <si>
    <t>Presun hmôt pre podlahy vlysové a parketové v objektoch výšky nad 6 do 12 m</t>
  </si>
  <si>
    <t>-1690218693</t>
  </si>
  <si>
    <t>776</t>
  </si>
  <si>
    <t>Podlahy povlakové</t>
  </si>
  <si>
    <t>195</t>
  </si>
  <si>
    <t>776401800</t>
  </si>
  <si>
    <t>Demontáž soklíkov alebo líšt</t>
  </si>
  <si>
    <t>-1985389760</t>
  </si>
  <si>
    <t>196</t>
  </si>
  <si>
    <t>776511820</t>
  </si>
  <si>
    <t>Odstránenie povlakových podláh z nášľapnej plochy lepených s podložkou,  -0,00100t</t>
  </si>
  <si>
    <t>326270638</t>
  </si>
  <si>
    <t>781</t>
  </si>
  <si>
    <t>Obklady</t>
  </si>
  <si>
    <t>197</t>
  </si>
  <si>
    <t>781445112</t>
  </si>
  <si>
    <t>Montáž obkladov vnútor. stien z obkladačiek kladených do tmelu veľ. 200x250 mm, vrátane líšt</t>
  </si>
  <si>
    <t>560747198</t>
  </si>
  <si>
    <t>198</t>
  </si>
  <si>
    <t>597640002210</t>
  </si>
  <si>
    <t>Obkladačky keramické, lxvxhr 198x248x6,8 mm</t>
  </si>
  <si>
    <t>2072868847</t>
  </si>
  <si>
    <t>199</t>
  </si>
  <si>
    <t>998781202</t>
  </si>
  <si>
    <t>Presun hmôt pre obklady keramické v objektoch výšky nad 6 do 12 m</t>
  </si>
  <si>
    <t>1205692774</t>
  </si>
  <si>
    <t>783</t>
  </si>
  <si>
    <t>Nátery</t>
  </si>
  <si>
    <t>200</t>
  </si>
  <si>
    <t>783201812</t>
  </si>
  <si>
    <t>Odstránenie starých náterov z kovových stavebných doplnkových konštrukcií oceľovou kefou</t>
  </si>
  <si>
    <t>1615933246</t>
  </si>
  <si>
    <t>201</t>
  </si>
  <si>
    <t>783224900</t>
  </si>
  <si>
    <t>Oprava náterov kov.stav.doplnk.konštr. syntetické na vzduchu schnúce jednonásobné s 1x emailovaním - 70μm</t>
  </si>
  <si>
    <t>-468709895</t>
  </si>
  <si>
    <t>202</t>
  </si>
  <si>
    <t>783225100</t>
  </si>
  <si>
    <t>Nátery kov.stav.doplnk.konštr. syntetické na vzduchu schnúce dvojnás. 1x s emailov. - 105µm</t>
  </si>
  <si>
    <t>1284113790</t>
  </si>
  <si>
    <t>203</t>
  </si>
  <si>
    <t>783226100</t>
  </si>
  <si>
    <t>Nátery kov.stav.doplnk.konštr. syntetické na vzduchu schnúce základný - 35µm</t>
  </si>
  <si>
    <t>-86541480</t>
  </si>
  <si>
    <t>204</t>
  </si>
  <si>
    <t>783626000</t>
  </si>
  <si>
    <t>Nátery stolárskych výrobkov syntetické lazurovacím lakom napustením</t>
  </si>
  <si>
    <t>-953325989</t>
  </si>
  <si>
    <t>205</t>
  </si>
  <si>
    <t>783626200</t>
  </si>
  <si>
    <t>Nátery stolárskych výrobkov syntetické lazurovacím lakom 2x lakovaním</t>
  </si>
  <si>
    <t>-1072326131</t>
  </si>
  <si>
    <t>206</t>
  </si>
  <si>
    <t>783782203</t>
  </si>
  <si>
    <t>Nátery tesárskych konštrukcií povrchová impregnácia Bochemitom QB</t>
  </si>
  <si>
    <t>-1621624591</t>
  </si>
  <si>
    <t>207</t>
  </si>
  <si>
    <t>783784203</t>
  </si>
  <si>
    <t>Nátery tesárskych konštrukcií povrchová impregnácia Pyronitom, trieda horľavosti C1, odolnosť 3 - 5 min.</t>
  </si>
  <si>
    <t>-261069622</t>
  </si>
  <si>
    <t>784</t>
  </si>
  <si>
    <t>Maľby</t>
  </si>
  <si>
    <t>208</t>
  </si>
  <si>
    <t>784410010</t>
  </si>
  <si>
    <t>Oblepenie vypínačov, zásuviek páskou výšky do 3,80 m</t>
  </si>
  <si>
    <t>22283347</t>
  </si>
  <si>
    <t>209</t>
  </si>
  <si>
    <t>784410030</t>
  </si>
  <si>
    <t>Oblepenie soklov, stykov, okrajov a iných zariadení, výšky miestnosti do 3,80 m</t>
  </si>
  <si>
    <t>-1777541668</t>
  </si>
  <si>
    <t>210</t>
  </si>
  <si>
    <t>6243000007</t>
  </si>
  <si>
    <t>Páska maliarska, š. 10 mm, dĺ. 50 m, BALEP, alebo ekvivalentná náhrada</t>
  </si>
  <si>
    <t>521534428</t>
  </si>
  <si>
    <t>211</t>
  </si>
  <si>
    <t>784410100</t>
  </si>
  <si>
    <t>Penetrovanie jednonásobné jemnozrnných podkladov výšky do 3,80 m</t>
  </si>
  <si>
    <t>1582045410</t>
  </si>
  <si>
    <t>212</t>
  </si>
  <si>
    <t>784410200</t>
  </si>
  <si>
    <t>Mydlenie podkladu jednonásobné výšky do 3,80 m</t>
  </si>
  <si>
    <t>-1506158205</t>
  </si>
  <si>
    <t>213</t>
  </si>
  <si>
    <t>784410500</t>
  </si>
  <si>
    <t>Prebrúsenie a oprášenie jemnozrnných povrchov výšky do 3,80 m</t>
  </si>
  <si>
    <t>1706272529</t>
  </si>
  <si>
    <t>214</t>
  </si>
  <si>
    <t>784410600</t>
  </si>
  <si>
    <t>Vyrovnanie trhlín a nerovností na jemnozrnných povrchoch výšky do 3,80 m</t>
  </si>
  <si>
    <t>1314518347</t>
  </si>
  <si>
    <t>215</t>
  </si>
  <si>
    <t>784418011</t>
  </si>
  <si>
    <t>Zakrývanie otvorov, podláh a zariadení fóliou v miestnostiach alebo na schodisku</t>
  </si>
  <si>
    <t>2041536162</t>
  </si>
  <si>
    <t>216</t>
  </si>
  <si>
    <t>784418012</t>
  </si>
  <si>
    <t>Zakrývanie podláh a zariadení papierom v miestnostiach alebo na schodisku</t>
  </si>
  <si>
    <t>1169478344</t>
  </si>
  <si>
    <t>217</t>
  </si>
  <si>
    <t>784452471</t>
  </si>
  <si>
    <t>Maľby z maliarskych zmesí Primalex, Farmal, ručne nanášané tónované s bielym stropom dvojnásobné na jemnozrnný podklad výšky do 3,80 m, alebo ekvivalentná náhrada</t>
  </si>
  <si>
    <t>-1102825483</t>
  </si>
  <si>
    <t>218</t>
  </si>
  <si>
    <t>784452951</t>
  </si>
  <si>
    <t>Oprava maľby z maliarskych zmesí Primalex, Farmal tónovaná s bielym stropom dvojnásobná na jemnozrnný podklad výšky do 3,80 m, alebo ekvivalentná náhrada</t>
  </si>
  <si>
    <t>1546708256</t>
  </si>
  <si>
    <t>219</t>
  </si>
  <si>
    <t>784453471</t>
  </si>
  <si>
    <t>Maľby z maliarskych zmesí Primalex, Farmal, ručne nanášané tónované s bielym stropom dvojnásobné na jemnozrnný podklad na schodisku výšky do 3,80 m</t>
  </si>
  <si>
    <t>-136546248</t>
  </si>
  <si>
    <t>220</t>
  </si>
  <si>
    <t>784453472</t>
  </si>
  <si>
    <t>Maľby z maliarskych zmesí Primalex, Farmal, ručne nanášané tónované s bielym stropom dvojnásobné na jemnozrnný podklad na schodisku výšky nad 3,80 m</t>
  </si>
  <si>
    <t>-1795741707</t>
  </si>
  <si>
    <t>Práce a dodávky M</t>
  </si>
  <si>
    <t>33-M</t>
  </si>
  <si>
    <t>Montáže dopr.zariad.sklad.zar.a váh</t>
  </si>
  <si>
    <t>221</t>
  </si>
  <si>
    <t>330030333</t>
  </si>
  <si>
    <t>Osobný výťah elektrický OLJN 630/1.0/sek 2 stanice - 2 nástupištia, alebo ekvivalentná náhrada</t>
  </si>
  <si>
    <t>135849290</t>
  </si>
  <si>
    <t>222</t>
  </si>
  <si>
    <t>426220029000</t>
  </si>
  <si>
    <t>Výťah osobný lanový OLJN 630/1,0 vrátane príslušenstva, alebo ekvivalentná náhrada</t>
  </si>
  <si>
    <t>-282840980</t>
  </si>
  <si>
    <t>223</t>
  </si>
  <si>
    <t>330030334</t>
  </si>
  <si>
    <t>Osobný výťah elektrický OLJN 630/1.0/sek ďalšie stanice, alebo ekvivalentná náhrada</t>
  </si>
  <si>
    <t>-1557783978</t>
  </si>
  <si>
    <t>224</t>
  </si>
  <si>
    <t>330030335</t>
  </si>
  <si>
    <t>Osobný výťah elektrický OLJN 630/1.0/sek ďalšie nástupištia, alebo ekvivalentná náhrada</t>
  </si>
  <si>
    <t>-826529243</t>
  </si>
  <si>
    <t>Úroveň 4:</t>
  </si>
  <si>
    <t>2018004.1A.2a - Bleskozvod</t>
  </si>
  <si>
    <t>Bc. Stanislav Varga</t>
  </si>
  <si>
    <t xml:space="preserve">    21-M - Elektromontáže</t>
  </si>
  <si>
    <t>21-M</t>
  </si>
  <si>
    <t>Elektromontáže</t>
  </si>
  <si>
    <t>210220021</t>
  </si>
  <si>
    <t>Uzemňovacie vedenie v zemi FeZn vrátane izolácie spojov O 10mm</t>
  </si>
  <si>
    <t>2106454695</t>
  </si>
  <si>
    <t>354410054800</t>
  </si>
  <si>
    <t>Drôt bleskozvodový FeZn D 10 mm</t>
  </si>
  <si>
    <t>135595032</t>
  </si>
  <si>
    <t>210220031</t>
  </si>
  <si>
    <t>Ekvipotenciálna svorkovnica EPS 2 v krabici KO 125 E</t>
  </si>
  <si>
    <t>-2125364047</t>
  </si>
  <si>
    <t>345410000400</t>
  </si>
  <si>
    <t>Krabica odbočná z PVC s viečkom pod omietku KO 125 E, šxvxh 150x150x77 mm, KOPOS, alebo ekvivalentná náhrada</t>
  </si>
  <si>
    <t>-2028390192</t>
  </si>
  <si>
    <t>345610005100</t>
  </si>
  <si>
    <t>Svorkovnica ekvipotencionálna EPS 2, KOPOS, alebo ekvivalentná náhrada</t>
  </si>
  <si>
    <t>518405245</t>
  </si>
  <si>
    <t>210220050</t>
  </si>
  <si>
    <t>Označenie zvodov číselnými štítkami</t>
  </si>
  <si>
    <t>-704476595</t>
  </si>
  <si>
    <t>354410064600</t>
  </si>
  <si>
    <t>Štítok orientačný zemniaci</t>
  </si>
  <si>
    <t>558431018</t>
  </si>
  <si>
    <t>354410064700</t>
  </si>
  <si>
    <t>Štítok orientačný na zvody</t>
  </si>
  <si>
    <t>-1618452355</t>
  </si>
  <si>
    <t>210220095</t>
  </si>
  <si>
    <t>Náter zvodového vodiča</t>
  </si>
  <si>
    <t>-1110654817</t>
  </si>
  <si>
    <t>1301</t>
  </si>
  <si>
    <t>Asfaltový náter SA 12 Gumoasfalt 5 kg, BITUMAT, alebo ekvivalentná náhrada</t>
  </si>
  <si>
    <t>256</t>
  </si>
  <si>
    <t>-1125493769</t>
  </si>
  <si>
    <t>210220104</t>
  </si>
  <si>
    <t>Podpery vedenia FeZn na plechové strechy PV23-24</t>
  </si>
  <si>
    <t>1063588675</t>
  </si>
  <si>
    <t>354410037300</t>
  </si>
  <si>
    <t>Podpera vedenia FeZn na plechové strechy označenie PV 23</t>
  </si>
  <si>
    <t>2133481156</t>
  </si>
  <si>
    <t>210220204</t>
  </si>
  <si>
    <t>Zachytávacia tyč FeZn bez osadenia a s osadením JP10-30</t>
  </si>
  <si>
    <t>179349340</t>
  </si>
  <si>
    <t>354410023200</t>
  </si>
  <si>
    <t>Tyč zachytávacia FeZn na upevnenie do muriva označenie JP 20</t>
  </si>
  <si>
    <t>1525784623</t>
  </si>
  <si>
    <t>210220220</t>
  </si>
  <si>
    <t>Držiak zachytávacej tyče FeZn DJ1-8</t>
  </si>
  <si>
    <t>-1136759248</t>
  </si>
  <si>
    <t>354410023800</t>
  </si>
  <si>
    <t>Držiak FeZn zachytávacej tyče na upevnenie do muriva označenie DJ 1</t>
  </si>
  <si>
    <t>558930345</t>
  </si>
  <si>
    <t>354410024000</t>
  </si>
  <si>
    <t>Držiak FeZn dolný zachytávacej tyče na krov označenie DJ 4 d</t>
  </si>
  <si>
    <t>1961509315</t>
  </si>
  <si>
    <t>354410024100</t>
  </si>
  <si>
    <t>Držiak FeZn horný zachytávacej tyče na krov označenie DJ 4 h</t>
  </si>
  <si>
    <t>698022630</t>
  </si>
  <si>
    <t>210220230</t>
  </si>
  <si>
    <t>Ochranná strieška FeZn</t>
  </si>
  <si>
    <t>-1272624842</t>
  </si>
  <si>
    <t>354410024900</t>
  </si>
  <si>
    <t>Strieška FeZn ochranná horná označenie OS 01</t>
  </si>
  <si>
    <t>1056104551</t>
  </si>
  <si>
    <t>354410025100</t>
  </si>
  <si>
    <t>Strieška FeZn ochranná spodná označenie OS 04</t>
  </si>
  <si>
    <t>281219276</t>
  </si>
  <si>
    <t>210220240</t>
  </si>
  <si>
    <t>Svorka FeZn k uzemňovacej tyči  SJ</t>
  </si>
  <si>
    <t>42474328</t>
  </si>
  <si>
    <t>354410001500</t>
  </si>
  <si>
    <t>Svorka FeZn k uzemňovacej tyči označenie SJ 01</t>
  </si>
  <si>
    <t>-865455006</t>
  </si>
  <si>
    <t>354410001700</t>
  </si>
  <si>
    <t>Svorka FeZn k uzemňovacej tyči označenie SJ 02</t>
  </si>
  <si>
    <t>-1746684986</t>
  </si>
  <si>
    <t>210220241</t>
  </si>
  <si>
    <t>Svorka FeZn krížová SK a diagonálna krížová DKS</t>
  </si>
  <si>
    <t>-809371923</t>
  </si>
  <si>
    <t>354410002500</t>
  </si>
  <si>
    <t>Svorka FeZn krížová označenie SK</t>
  </si>
  <si>
    <t>-1833573691</t>
  </si>
  <si>
    <t>210220243</t>
  </si>
  <si>
    <t>Svorka FeZn spojovacia SS</t>
  </si>
  <si>
    <t>193291999</t>
  </si>
  <si>
    <t>354410003400</t>
  </si>
  <si>
    <t>Svorka FeZn spojovacia označenie SS 2 skrutky s príložkou</t>
  </si>
  <si>
    <t>625738820</t>
  </si>
  <si>
    <t>210220246</t>
  </si>
  <si>
    <t>Svorka FeZn na odkvapový žľab SO</t>
  </si>
  <si>
    <t>-1159400433</t>
  </si>
  <si>
    <t>354410004200</t>
  </si>
  <si>
    <t>Svorka FeZn odkvapová označenie SO</t>
  </si>
  <si>
    <t>42458764</t>
  </si>
  <si>
    <t>210220247</t>
  </si>
  <si>
    <t>Svorka FeZn skúšobná SZ</t>
  </si>
  <si>
    <t>-122103133</t>
  </si>
  <si>
    <t>354410004300</t>
  </si>
  <si>
    <t>Svorka FeZn skúšobná označenie SZ</t>
  </si>
  <si>
    <t>-357558076</t>
  </si>
  <si>
    <t>210220280</t>
  </si>
  <si>
    <t>Uzemňovacia tyč FeZn ZT</t>
  </si>
  <si>
    <t>-1582676062</t>
  </si>
  <si>
    <t>354410055700</t>
  </si>
  <si>
    <t>Tyč uzemňovacia FeZn označenie ZT 2 m</t>
  </si>
  <si>
    <t>-355350862</t>
  </si>
  <si>
    <t>210220800</t>
  </si>
  <si>
    <t>Uzemňovacie vedenie na povrchu  AlMgSi  Ø 8-10</t>
  </si>
  <si>
    <t>-1178537200</t>
  </si>
  <si>
    <t>354410064200</t>
  </si>
  <si>
    <t>Vodič uzemňovací zliatina AlMgSi označenie O 8 Al</t>
  </si>
  <si>
    <t>-1873216655</t>
  </si>
  <si>
    <t>210220803</t>
  </si>
  <si>
    <t>Skrytý zvod pri zatepľovacom systéme AlMgSi Ø 8</t>
  </si>
  <si>
    <t>497395611</t>
  </si>
  <si>
    <t>345710009300</t>
  </si>
  <si>
    <t>Rúrka ohybná vlnitá pancierová PVC-U, FXP DN 32</t>
  </si>
  <si>
    <t>1631343017</t>
  </si>
  <si>
    <t>345710038300</t>
  </si>
  <si>
    <t>Príchytka pre rúrku z PVC S32</t>
  </si>
  <si>
    <t>2111740840</t>
  </si>
  <si>
    <t>1494635469</t>
  </si>
  <si>
    <t>2018004.1A.2b - Prípojka NN</t>
  </si>
  <si>
    <t xml:space="preserve">    22-M - Montáže oznam. a zabezp. zariadení</t>
  </si>
  <si>
    <t>974031135</t>
  </si>
  <si>
    <t>Vysekanie rýh v akomkoľvek murive tehlovom na akúkoľvek maltu do hĺbky 50 mm a š. do 200 mm,  -0,01800t</t>
  </si>
  <si>
    <t>-993345862</t>
  </si>
  <si>
    <t>210120102</t>
  </si>
  <si>
    <t>Poistka nožová do 160A 500 V</t>
  </si>
  <si>
    <t>-1778903207</t>
  </si>
  <si>
    <t>345210000100</t>
  </si>
  <si>
    <t>Poistka nožová 40A</t>
  </si>
  <si>
    <t>151314140</t>
  </si>
  <si>
    <t>210193056</t>
  </si>
  <si>
    <t>Skriňa ER plastová, trojfázová, dvojtarifná 1 odberateľ</t>
  </si>
  <si>
    <t>296494408</t>
  </si>
  <si>
    <t>357120006300</t>
  </si>
  <si>
    <t>Skriňa elektromerová RE 1.0-Z (W), 1 x hlavný trojpólový istič B16, 20, resp.25, 1 x jednopólový istič pred HDO, 2x relé, nulový mostík</t>
  </si>
  <si>
    <t>-1989982686</t>
  </si>
  <si>
    <t>210193057</t>
  </si>
  <si>
    <t>Skriňa plastová trojfázová, SPP2</t>
  </si>
  <si>
    <t>-1437539996</t>
  </si>
  <si>
    <t>357110014700</t>
  </si>
  <si>
    <t>Skriňa prípojková plastová jeden odberateľ na stĺp SPP2</t>
  </si>
  <si>
    <t>1832103363</t>
  </si>
  <si>
    <t>-363627329</t>
  </si>
  <si>
    <t>125965335</t>
  </si>
  <si>
    <t>Náter zemniaceho vodiča</t>
  </si>
  <si>
    <t>-761079323</t>
  </si>
  <si>
    <t>247702889</t>
  </si>
  <si>
    <t>-987551866</t>
  </si>
  <si>
    <t>99369731</t>
  </si>
  <si>
    <t>21026002</t>
  </si>
  <si>
    <t>Kotevná objímka</t>
  </si>
  <si>
    <t>-1294926552</t>
  </si>
  <si>
    <t>3117032000</t>
  </si>
  <si>
    <t>493482495</t>
  </si>
  <si>
    <t>2108810751</t>
  </si>
  <si>
    <t>Kábel bezhalogénový, medený uložený pevne N2XH-O 0,6/1,0 kV  3x1,5</t>
  </si>
  <si>
    <t>-1579381112</t>
  </si>
  <si>
    <t>KPE000000887</t>
  </si>
  <si>
    <t>Kábel pevný bezhalogénový N2XH-O 3x1,5 čierny</t>
  </si>
  <si>
    <t>-1891583724</t>
  </si>
  <si>
    <t>210881104</t>
  </si>
  <si>
    <t>Kábel bezhalogénový, medený uložený pevne N2XH 0,6/1,0 kV  5x10</t>
  </si>
  <si>
    <t>-1805189124</t>
  </si>
  <si>
    <t>KPE000000032</t>
  </si>
  <si>
    <t>Kábel pevný bezhalogénový N2XH-J 5x10 čierny</t>
  </si>
  <si>
    <t>1958576986</t>
  </si>
  <si>
    <t>210901069</t>
  </si>
  <si>
    <t>Kábel hliníkový silový, uložený voľne  AYKY 450/750 V 4x16</t>
  </si>
  <si>
    <t>1708548356</t>
  </si>
  <si>
    <t>KPE000000009</t>
  </si>
  <si>
    <t>Kábel pevný AYKY-J 4x16  pvc čierny</t>
  </si>
  <si>
    <t>1871013739</t>
  </si>
  <si>
    <t>KPE000000046</t>
  </si>
  <si>
    <t>Kábel pevný závesný AYKY-J 4x16 pvc čierny</t>
  </si>
  <si>
    <t>1918532458</t>
  </si>
  <si>
    <t>22-M</t>
  </si>
  <si>
    <t>Montáže oznam. a zabezp. zariadení</t>
  </si>
  <si>
    <t>220030311</t>
  </si>
  <si>
    <t>Konzola pre nástrešník pre vodiče pod sebou, zmontovanie,pripevnenie a náter</t>
  </si>
  <si>
    <t>-1524372630</t>
  </si>
  <si>
    <t>311820004500</t>
  </si>
  <si>
    <t>Konzola stenová pozinkovaná</t>
  </si>
  <si>
    <t>510353419</t>
  </si>
  <si>
    <t>2018004.1A.3 - Odberné plynové zariadenie</t>
  </si>
  <si>
    <t>Ján Lacko</t>
  </si>
  <si>
    <t xml:space="preserve">    23-M - Montáže potrubia</t>
  </si>
  <si>
    <t>23-M</t>
  </si>
  <si>
    <t>Montáže potrubia</t>
  </si>
  <si>
    <t>230200000</t>
  </si>
  <si>
    <t>Montáž plynovodných zariadení</t>
  </si>
  <si>
    <t>kpl</t>
  </si>
  <si>
    <t>1846449933</t>
  </si>
  <si>
    <t>1963300000</t>
  </si>
  <si>
    <t>Materiál plynovodných zariadení</t>
  </si>
  <si>
    <t>263586470</t>
  </si>
  <si>
    <t>2018004.1B - Zvýšenie energetickej hospodárnosti objektu</t>
  </si>
  <si>
    <t>2018004.1B.1 - Stavebné práce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</si>
  <si>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</si>
  <si>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</si>
  <si>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</si>
  <si>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</si>
  <si>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</si>
  <si>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</si>
  <si>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</si>
  <si>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>HZS - Hodinové zúčtovacie sadzby</t>
  </si>
  <si>
    <t>392955511</t>
  </si>
  <si>
    <t>Omytie muriva tlakovou vodou</t>
  </si>
  <si>
    <t>1536560327</t>
  </si>
  <si>
    <t>417391161</t>
  </si>
  <si>
    <t>Montáž obkladu betónových konštrukcií vykonaný súčasne s betónovaním minerálnou vlnou</t>
  </si>
  <si>
    <t>1017958266</t>
  </si>
  <si>
    <t>631440018900</t>
  </si>
  <si>
    <t>Doska FKD S Thermal 50x600x1000 mm, minerálna izolácia pre kontaktnú fasádu, KNAUF, alebo ekvivalentná náhrada</t>
  </si>
  <si>
    <t>-1548611992</t>
  </si>
  <si>
    <t>610991111</t>
  </si>
  <si>
    <t>Zakrývanie výplní vnútorných okenných otvorov, predmetov a konštrukcií</t>
  </si>
  <si>
    <t>1221277137</t>
  </si>
  <si>
    <t>612409991</t>
  </si>
  <si>
    <t>Začistenie omietok (s dodaním hmoty) okolo okien, dverí,podláh, obkladov atď.</t>
  </si>
  <si>
    <t>667614483</t>
  </si>
  <si>
    <t>612462462</t>
  </si>
  <si>
    <t>Vnútorný sanačný systém stien Thermopal, podkladný nástrek pre systém WTA, Thermopal-SP, alebo ekvivalentná náhrada</t>
  </si>
  <si>
    <t>1340285043</t>
  </si>
  <si>
    <t>612462472</t>
  </si>
  <si>
    <t>Vnútorný sanačný systém stien Thermopal, pórovitá podkladná omietka pre systém WTA, Thermopal-SR24, hr. 20 mm, alebo ekvivalentná náhrada</t>
  </si>
  <si>
    <t>-2140572486</t>
  </si>
  <si>
    <t>612462491</t>
  </si>
  <si>
    <t>Vnútorný sanačný systém stien Thermopal, sanačná omietka pre systém WTA, Thermopal-FS33, hr. 5 mm, alebo ekvivalentná náhrada</t>
  </si>
  <si>
    <t>1526661910</t>
  </si>
  <si>
    <t>621460112</t>
  </si>
  <si>
    <t>Príprava vonkajšieho podkladu podhľadov na nenasiakavé betónové podklady kontaktným mostíkom</t>
  </si>
  <si>
    <t>-85192609</t>
  </si>
  <si>
    <t>621460151</t>
  </si>
  <si>
    <t>Príprava vonkajšieho podkladu podhľadov cementovým prednástrekom, hr. 3 mm</t>
  </si>
  <si>
    <t>-467886016</t>
  </si>
  <si>
    <t>621466025</t>
  </si>
  <si>
    <t>Príprava vonkajšieho podkladu podhľadov Weber - Terranova, podkladný náter weber 700, alebo ekvivalentná náhrada</t>
  </si>
  <si>
    <t>-1851567086</t>
  </si>
  <si>
    <t>621466182</t>
  </si>
  <si>
    <t>Vonkajšia omietka podhľadov tenkovrstvová Weber - Terranova, silikón-silikátová, weber.pas clean nano, roztieraná jemnozrnná, alebo ekvivalentná náhrada</t>
  </si>
  <si>
    <t>924040138</t>
  </si>
  <si>
    <t>622402001</t>
  </si>
  <si>
    <t xml:space="preserve">Príplatok k vonkajším omietkam stien, pilierov, stĺpov a podhľadov za každý ďalší stupeň zložitosti priečelia_x000D_
</t>
  </si>
  <si>
    <t>1534580470</t>
  </si>
  <si>
    <t>622423521</t>
  </si>
  <si>
    <t>Oprava vonkajších omietok vápenných a vápenocem. stupeň členitosti III - 50 % opravovanej plochy</t>
  </si>
  <si>
    <t>-1207859142</t>
  </si>
  <si>
    <t>622451082</t>
  </si>
  <si>
    <t>Zatretie škár murovaných vonk. stien z tehál alebo kameňa</t>
  </si>
  <si>
    <t>-618920742</t>
  </si>
  <si>
    <t>622451095</t>
  </si>
  <si>
    <t>Omietka murovaných konštrukcií vonk. stien, stabilná stierk. hmota rýchlo tvrdnúca Schomburg SOLOCRET-15, hr. 10 mm, alebo ekvivalentná náhrada</t>
  </si>
  <si>
    <t>-205064215</t>
  </si>
  <si>
    <t>622460243</t>
  </si>
  <si>
    <t>Vonkajšia omietka stien vápennocementová jadrová (hrubá), hr. 20 mm</t>
  </si>
  <si>
    <t>1911971591</t>
  </si>
  <si>
    <t>622460253</t>
  </si>
  <si>
    <t>Vonkajšia omietka stien vápennocementová štuková (jemná), hr. 5 mm</t>
  </si>
  <si>
    <t>234130535</t>
  </si>
  <si>
    <t>622461511</t>
  </si>
  <si>
    <t>Oprava vonkajšej omietky šľachtenej umelej škrabanej, opravená plocha nad 40 do 50 %</t>
  </si>
  <si>
    <t>-1452802380</t>
  </si>
  <si>
    <t>622463024</t>
  </si>
  <si>
    <t>Príprava vonkajšieho podkladu stien Weber - Terranova, podkladný náter weber 705, alebo ekvivalentná náhrada</t>
  </si>
  <si>
    <t>-1687088548</t>
  </si>
  <si>
    <t>622463025</t>
  </si>
  <si>
    <t>Príprava vonkajšieho podkladu stien Weber - Terranova, podkladný náter weber 700, alebo ekvivalentná náhrada</t>
  </si>
  <si>
    <t>1192461025</t>
  </si>
  <si>
    <t>622464182</t>
  </si>
  <si>
    <t>Vonkajšia omietka stien tenkovrstvová Weber - Terranova, silikón-silikátová, weber.pas clean nano, roztieraná jemnozrnná, alebo ekvivalentná náhrada</t>
  </si>
  <si>
    <t>102655214</t>
  </si>
  <si>
    <t>622481119</t>
  </si>
  <si>
    <t>Potiahnutie vonkajších stien sklotextílnou mriežkou s celoplošným prilepením</t>
  </si>
  <si>
    <t>1874260043</t>
  </si>
  <si>
    <t>622491301</t>
  </si>
  <si>
    <t>Náter fasádny minerálny tekutý Weber - Terranova, weber.ton silikátový A110, dvojnásobný, alebo ekvivalentná náhrada</t>
  </si>
  <si>
    <t>-375975274</t>
  </si>
  <si>
    <t>622903250</t>
  </si>
  <si>
    <t>Očist., nosného muriva alebo betónu, múrov a valov pred začatím opráv ručne oceľovou kefou</t>
  </si>
  <si>
    <t>1007296573</t>
  </si>
  <si>
    <t>625250158</t>
  </si>
  <si>
    <t>Doteplenie konštrukcie hr. 50 mm, systém XPS STYRODUR 2800 C - PCI, lepený celoplošne bez prikotvenia, kompletný systém vrátane doplnkov, alebo ekvivalentná náhrada</t>
  </si>
  <si>
    <t>-1303968271</t>
  </si>
  <si>
    <t>625250159</t>
  </si>
  <si>
    <t>Doteplenie konštrukcie hr. 50 mm, systém XPS STYRODUR 2800 C - PCI, lepený rámovo s prikotvením, kompletný systém vrátane doplnkov, alebo ekvivalentná náhrada</t>
  </si>
  <si>
    <t>-542125645</t>
  </si>
  <si>
    <t>625252335</t>
  </si>
  <si>
    <t>Kontaktný zatepľovací systém hr. 160 mm weber.therm exclusive (minerálna vlna), zatĺkacie kotvy, kompletný systém vrátane doplnkov, alebo ekvivalentná náhrada</t>
  </si>
  <si>
    <t>-1325808250</t>
  </si>
  <si>
    <t>625252344</t>
  </si>
  <si>
    <t>Kontaktný zatepľovací systém hr. 240 mm weber.therm exclusive (minerálna vlna), podhľad, zatĺkacie kotvy, alebo ekvivalentná náhrada</t>
  </si>
  <si>
    <t>154278137</t>
  </si>
  <si>
    <t>625252341</t>
  </si>
  <si>
    <t>Kontaktný zatepľovací systém ostenia hr. 30 mm weber.therm exclusive (minerálna vlna), alebo ekvivalentná náhrada</t>
  </si>
  <si>
    <t>-1071316845</t>
  </si>
  <si>
    <t>625256117</t>
  </si>
  <si>
    <t>Kontaktný zatepľovací systém hr. 50 mm STYREXON (polystyréncement), zatĺkacie kotvy, kompletný systém vrátane doplnkov, alebo ekvivalentná náhrada</t>
  </si>
  <si>
    <t>-603615846</t>
  </si>
  <si>
    <t>625256121</t>
  </si>
  <si>
    <t>Kontaktný zatepľovací systém ostenia hr. 30 mm STYREXON (polystyréncement), alebo ekvivalentná náhrada</t>
  </si>
  <si>
    <t>-303445529</t>
  </si>
  <si>
    <t>629451112</t>
  </si>
  <si>
    <t>Vyrovnávacia vrstva z cementovej malty pod klampiarskymi prvkami šírky nad 150 do 300 mm</t>
  </si>
  <si>
    <t>-310890826</t>
  </si>
  <si>
    <t>632001051</t>
  </si>
  <si>
    <t>Zhotovenie jednonásobného penetračného náteru pre potery a stierky</t>
  </si>
  <si>
    <t>2035584217</t>
  </si>
  <si>
    <t>585520014600</t>
  </si>
  <si>
    <t>Penetračný náter SCHOMBURG ASO-UNIGRUND K, 5 l, alebo ekvivalentná náhrada</t>
  </si>
  <si>
    <t>l</t>
  </si>
  <si>
    <t>-1928263699</t>
  </si>
  <si>
    <t>931981135</t>
  </si>
  <si>
    <t>Vložky do dilatačných škár zvislé, spolu s dodaním, z dosiek izolačných XPS hr.50 mm</t>
  </si>
  <si>
    <t>-1507871873</t>
  </si>
  <si>
    <t>931981145</t>
  </si>
  <si>
    <t>Vložky do dilatačných škár zvislé, spolu s dodaním, z dosiek izolačných MW hr. 50 mm</t>
  </si>
  <si>
    <t>-140226827</t>
  </si>
  <si>
    <t>-1095209699</t>
  </si>
  <si>
    <t>-1837697092</t>
  </si>
  <si>
    <t>-798579143</t>
  </si>
  <si>
    <t>944942101</t>
  </si>
  <si>
    <t>Záchytné ohradenie na vonkajších voľných stranách objektov odklonené od zvislice od 45 do 60 st.</t>
  </si>
  <si>
    <t>625572808</t>
  </si>
  <si>
    <t>944944101</t>
  </si>
  <si>
    <t>Záchytná sieť umiestnená max. 6 m pod chránenou úrovňou zo sietí z umelých vlákien alebo oceľ. drôtov</t>
  </si>
  <si>
    <t>945380005</t>
  </si>
  <si>
    <t>944944801</t>
  </si>
  <si>
    <t>Demontáž ochranných sietí z umelých vlákien alebo oceľ. drôtov</t>
  </si>
  <si>
    <t>478362243</t>
  </si>
  <si>
    <t>944945013</t>
  </si>
  <si>
    <t>Montáž záchytnej striešky zriadenej súčasne s ľahkým alebo ťažkým lešením šírky nad 2 m</t>
  </si>
  <si>
    <t>54161721</t>
  </si>
  <si>
    <t>944945813</t>
  </si>
  <si>
    <t>Demontáž záchytnej striešky zriaďovanej súčasne s ľahkým alebo ťažkým lešením šírky nad 2 m</t>
  </si>
  <si>
    <t>474558431</t>
  </si>
  <si>
    <t>967031732</t>
  </si>
  <si>
    <t>Prikresanie plošné, muriva z akýchkoľvek tehál pálených na akúkoľvek maltu hr. do 100 mm,  -0,18300t</t>
  </si>
  <si>
    <t>-1455949913</t>
  </si>
  <si>
    <t>968061112</t>
  </si>
  <si>
    <t>Vyvesenie dreveného okenného krídla do suti plochy do 1, 5 m2, -0,01200t</t>
  </si>
  <si>
    <t>-811931543</t>
  </si>
  <si>
    <t>968061125</t>
  </si>
  <si>
    <t>Vyvesenie dreveného dverného krídla do suti plochy do 2 m2, -0,02400t</t>
  </si>
  <si>
    <t>1215095767</t>
  </si>
  <si>
    <t>968061136</t>
  </si>
  <si>
    <t>Vyvesenie dreveného krídla vrát do suti plochy do 4 m2, -0,06500t</t>
  </si>
  <si>
    <t>450391309</t>
  </si>
  <si>
    <t>968062244</t>
  </si>
  <si>
    <t>Vybúranie drevených rámov okien jednod. plochy do 1 m2,  -0,04100t</t>
  </si>
  <si>
    <t>-1628697929</t>
  </si>
  <si>
    <t>968062354</t>
  </si>
  <si>
    <t>Vybúranie drevených rámov okien dvojitých alebo zdvojených, plochy do 1 m2,  -0,07500t</t>
  </si>
  <si>
    <t>1761023423</t>
  </si>
  <si>
    <t>968062355</t>
  </si>
  <si>
    <t>Vybúranie drevených rámov okien dvojitých alebo zdvojených, plochy do 2 m2,  -0,06200t</t>
  </si>
  <si>
    <t>699569038</t>
  </si>
  <si>
    <t>968062356</t>
  </si>
  <si>
    <t>Vybúranie drevených rámov okien dvojitých alebo zdvojených, plochy do 4 m2,  -0,05400t</t>
  </si>
  <si>
    <t>1113920712</t>
  </si>
  <si>
    <t>968062456</t>
  </si>
  <si>
    <t>Vybúranie drevených dverových zárubní plochy nad 2 m2,  -0,06700t</t>
  </si>
  <si>
    <t>522526529</t>
  </si>
  <si>
    <t>968062559</t>
  </si>
  <si>
    <t>Vybúranie drevených vrát plochy nad 5 m2,  -0,05200t</t>
  </si>
  <si>
    <t>502216370</t>
  </si>
  <si>
    <t>968072892</t>
  </si>
  <si>
    <t>Vybúranie a vybratie oceľových mreží otváravých plochy nad 2 m2,  -0,01270t</t>
  </si>
  <si>
    <t>1623877235</t>
  </si>
  <si>
    <t>968072895</t>
  </si>
  <si>
    <t>Vybúranie a vybratie oceľových mreží pevných plochy do 2 m2,  -0,01200t</t>
  </si>
  <si>
    <t>438883818</t>
  </si>
  <si>
    <t>968072896</t>
  </si>
  <si>
    <t>Vybúranie a vybratie oceľových mreží pevných plochy nad 2 m2,  -0,01250t</t>
  </si>
  <si>
    <t>-1482121360</t>
  </si>
  <si>
    <t>971033651</t>
  </si>
  <si>
    <t>Vybúranie otvorov v murive tehl. plochy do 4 m2 hr.do 600 mm,  -1,87500t</t>
  </si>
  <si>
    <t>579879799</t>
  </si>
  <si>
    <t>978015261</t>
  </si>
  <si>
    <t>Otlčenie omietok vonkajších priečelí jednoduchých, s vyškriabaním škár, očistením muriva, v rozsahu do 50 %,  -0,02900t</t>
  </si>
  <si>
    <t>305673598</t>
  </si>
  <si>
    <t>978015291</t>
  </si>
  <si>
    <t>Otlčenie omietok vonkajších priečelí jednoduchých, s vyškriabaním škár, očistením muriva, v rozsahu do 100 %,  -0,05900t</t>
  </si>
  <si>
    <t>-1449485117</t>
  </si>
  <si>
    <t>978023411</t>
  </si>
  <si>
    <t>Vysekanie, vyškriabanie a vyčistenie škár muriva tehlového okrem komínového,  -0,01400t</t>
  </si>
  <si>
    <t>-1428538241</t>
  </si>
  <si>
    <t>978036161</t>
  </si>
  <si>
    <t>Otlčenie omietok šľachtených a pod., vonkajších brizolitových, v rozsahu do 50 %,  -0,02900t</t>
  </si>
  <si>
    <t>-670471205</t>
  </si>
  <si>
    <t>978059631</t>
  </si>
  <si>
    <t>Odsekanie a odobratie stien z obkladačiek vonkajších nad 2 m2,  -0,08900t</t>
  </si>
  <si>
    <t>427595472</t>
  </si>
  <si>
    <t>978071211</t>
  </si>
  <si>
    <t>Odsekanie a odstránenie izolácie lepenkovej zvislej,  -0,07300t</t>
  </si>
  <si>
    <t>-1164147003</t>
  </si>
  <si>
    <t>-1832708721</t>
  </si>
  <si>
    <t>1461399911</t>
  </si>
  <si>
    <t>-864180720</t>
  </si>
  <si>
    <t>-206734718</t>
  </si>
  <si>
    <t>-209743816</t>
  </si>
  <si>
    <t>655175867</t>
  </si>
  <si>
    <t>816736310</t>
  </si>
  <si>
    <t>1039531565</t>
  </si>
  <si>
    <t>69597470</t>
  </si>
  <si>
    <t>883905710</t>
  </si>
  <si>
    <t>-1295466313</t>
  </si>
  <si>
    <t>711</t>
  </si>
  <si>
    <t>Izolácie proti vode a vlhkosti</t>
  </si>
  <si>
    <t>711111211</t>
  </si>
  <si>
    <t>Izolácia proti zemnej vlhkosti, protiradónová, stierka COMBIFLEX-C2, betón. podklad , vodorovná, alebo ekvivalentná náhrada</t>
  </si>
  <si>
    <t>1424086319</t>
  </si>
  <si>
    <t>711132102</t>
  </si>
  <si>
    <t>Zhotovenie geotextílie alebo tkaniny na plochu zvislú</t>
  </si>
  <si>
    <t>622589308</t>
  </si>
  <si>
    <t>6936651300</t>
  </si>
  <si>
    <t>Geotextília polypropylénová Tatratex GTX N PP 300, šírka 1,27; 1,75-3,5 m, dĺžka 20-60; 90 m, hrúbka 2,7 mm, netkaná, MIVA, alebo ekvivalentná náhrada</t>
  </si>
  <si>
    <t>-1575489246</t>
  </si>
  <si>
    <t>711191500</t>
  </si>
  <si>
    <t>Izolácia proti vode, vloženie klznej a ochrannej sieťky do stierky COMBIFLEX VLIES, vodorovne, alebo ekvivalentná náhrada</t>
  </si>
  <si>
    <t>1876994182</t>
  </si>
  <si>
    <t>711191501</t>
  </si>
  <si>
    <t>Izolácia proti vode, vloženie klznej a ochrannej sieťky do stierky COMBIFLEX VLIES, zvisle, alebo ekvivalentná náhrada</t>
  </si>
  <si>
    <t>-826356679</t>
  </si>
  <si>
    <t>711411431</t>
  </si>
  <si>
    <t>Izolácia proti tlakovej vode, protiradónová, stierka COMBIFLEX-C2, tehl. podklad, zvislá, alebo ekvivalentná náhrada</t>
  </si>
  <si>
    <t>-1238193120</t>
  </si>
  <si>
    <t>711463302</t>
  </si>
  <si>
    <t>Izolácia proti povrchovej a podpovrchovej tlakovej vode AQUAFIN-1K na ploche zvislej, alebo ekvivalentná náhrada</t>
  </si>
  <si>
    <t>-1868337699</t>
  </si>
  <si>
    <t>711463303</t>
  </si>
  <si>
    <t>Izolácia proti povrchovej a podpovrchovej tlakovej vode AQUAFIN-F na ploche zvislej, alebo ekvivalentná náhrada</t>
  </si>
  <si>
    <t>322612274</t>
  </si>
  <si>
    <t>998711202</t>
  </si>
  <si>
    <t>Presun hmôt pre izoláciu proti vode v objektoch výšky nad 6 do 12 m</t>
  </si>
  <si>
    <t>-213426610</t>
  </si>
  <si>
    <t>712</t>
  </si>
  <si>
    <t>Izolácie striech, povlakové krytiny</t>
  </si>
  <si>
    <t>712290010</t>
  </si>
  <si>
    <t>Zhotovenie parozábrany pre strechy ploché do 10°</t>
  </si>
  <si>
    <t>-1178897857</t>
  </si>
  <si>
    <t>283230007300</t>
  </si>
  <si>
    <t>Parozábrana Fatrapar E, hr. 0,15 mm, š. 2 m, materiál na báze PO - modifikovaný PE, FATRAFOL, alebo ekvivalentná náhrada</t>
  </si>
  <si>
    <t>1428851601</t>
  </si>
  <si>
    <t>712290011</t>
  </si>
  <si>
    <t>Zhotovenie parozábrany pre stropy rovné</t>
  </si>
  <si>
    <t>-454281752</t>
  </si>
  <si>
    <t>2832208026</t>
  </si>
  <si>
    <t>Parozábrana PO JUTAFOL N AL 170 SPECIAL, šxl 1,5x50 m, plošná hmotnosť 170 g/m2, s reflexnou hliníkovou vrstvou, alebo ekvivalentná náhrada</t>
  </si>
  <si>
    <t>-913308182</t>
  </si>
  <si>
    <t>712370070</t>
  </si>
  <si>
    <t>Zhotovenie povlakovej krytiny striech plochých do 10° PVC-P fóliou upevnenou prikotvením so zvarením spoju</t>
  </si>
  <si>
    <t>1676240887</t>
  </si>
  <si>
    <t>283220002000</t>
  </si>
  <si>
    <t>Hydroizolačná fólia PVC-P FATRAFOL 810, hr. 1,5 mm, š. 1,3 m, izolácia plochých striech, farba sivá, alebo ekvivalentná náhrada</t>
  </si>
  <si>
    <t>135076381</t>
  </si>
  <si>
    <t>311970001100</t>
  </si>
  <si>
    <t>Kotviaci prvok do betónu d 6,1 mm, oceľový, FATRAFOL, alebo ekvivalentná náhrada</t>
  </si>
  <si>
    <t>-808581857</t>
  </si>
  <si>
    <t>311970001800</t>
  </si>
  <si>
    <t>Univerzálny teleskop NYLON do dĺžky 400 mm, FATRAFOL, alebo ekvivalentná náhrada</t>
  </si>
  <si>
    <t>-1658996901</t>
  </si>
  <si>
    <t>712873240</t>
  </si>
  <si>
    <t>Zhotovenie povlakovej krytiny vytiahnutím izol. povlaku  PVC-P na konštrukcie prevyšujúce úroveň strechy nad 50 cm prikotvením so zváraným spojom</t>
  </si>
  <si>
    <t>-1810987770</t>
  </si>
  <si>
    <t>621796456</t>
  </si>
  <si>
    <t>646581569</t>
  </si>
  <si>
    <t>311970002100</t>
  </si>
  <si>
    <t>Podložka rozperná tvarovaná 50/7 mm viplanyl (URP-V-1-50), FATRAFOL, alebo ekvivalentná náhrada</t>
  </si>
  <si>
    <t>1155507959</t>
  </si>
  <si>
    <t>712973245</t>
  </si>
  <si>
    <t>Zhotovenie flekov v rohoch na povlakovej krytine z PVC-P fólie</t>
  </si>
  <si>
    <t>2044492376</t>
  </si>
  <si>
    <t>2832990655</t>
  </si>
  <si>
    <t>mPVC flek rohový</t>
  </si>
  <si>
    <t>1097165707</t>
  </si>
  <si>
    <t>712973450</t>
  </si>
  <si>
    <t>Detaily k termoplastom všeobecne, kútový uholník z hrubopoplastovaného plechu RŠ 200 mm, ohyb 90-135°</t>
  </si>
  <si>
    <t>948425384</t>
  </si>
  <si>
    <t>2832990600</t>
  </si>
  <si>
    <t>Rozperný nit d 6x30 mm do betónu, hliníkový, FATRAFOL, alebo ekvivalentná náhrada</t>
  </si>
  <si>
    <t>2086516293</t>
  </si>
  <si>
    <t>712973660</t>
  </si>
  <si>
    <t>Detaily k termoplastom všeobecne, nárožný uholník z hrubopoplast. plechu RŠ 200 mm, ohyb 90-135°</t>
  </si>
  <si>
    <t>-163845870</t>
  </si>
  <si>
    <t>-1407528624</t>
  </si>
  <si>
    <t>712973775</t>
  </si>
  <si>
    <t>Detaily k termoplastom všeobecne, ukončujúci profil na stene, dverách, z hrubopoplast. plechu RŠ 150 mm</t>
  </si>
  <si>
    <t>1425146044</t>
  </si>
  <si>
    <t>1495447165</t>
  </si>
  <si>
    <t>712973895</t>
  </si>
  <si>
    <t>Detaily k termoplastom všeobecne, oplechovanie okraja odkvapovou lištou z hrubopolpast. plechu RŠ 330 mm</t>
  </si>
  <si>
    <t>491031816</t>
  </si>
  <si>
    <t>311970002200</t>
  </si>
  <si>
    <t>Turbošrób universal d 7,5x150 mm, FATRAFOL, alebo ekvivalentná náhrada</t>
  </si>
  <si>
    <t>1510576096</t>
  </si>
  <si>
    <t>712990040</t>
  </si>
  <si>
    <t>Položenie geotextílie vodorovne alebo zvislo na strechy ploché do 10°</t>
  </si>
  <si>
    <t>-577797042</t>
  </si>
  <si>
    <t>962098400</t>
  </si>
  <si>
    <t>998712202</t>
  </si>
  <si>
    <t>Presun hmôt pre izoláciu povlakovej krytiny v objektoch výšky nad 6 do 12 m</t>
  </si>
  <si>
    <t>375014353</t>
  </si>
  <si>
    <t>713</t>
  </si>
  <si>
    <t>Izolácie tepelné</t>
  </si>
  <si>
    <t>713161510</t>
  </si>
  <si>
    <t>Montáž tepelnej izolácie striech šikmých kladená voľne medzi a pod krokvy hr. nad 10 cm</t>
  </si>
  <si>
    <t>1201139877</t>
  </si>
  <si>
    <t>6314150090</t>
  </si>
  <si>
    <t>Doska NOBASIL MPN, 160x600x1000 mm, čadičová minerálna izolácia pre podhľady a stropy, KNAUF, alebo ekvivalentná náhrada</t>
  </si>
  <si>
    <t>-864468773</t>
  </si>
  <si>
    <t>713161530</t>
  </si>
  <si>
    <t>Montáž tepelnej izolácie striech šikmých prichytená pribitím a vyviazaním na latovanie medzi a pod krokvy hr. nad 10 cm</t>
  </si>
  <si>
    <t>-871319152</t>
  </si>
  <si>
    <t>631440001000</t>
  </si>
  <si>
    <t>Doska NOBASIL MPN, 180x600x1000 mm, čadičová minerálna izolácia pre podhľady a stropy, KNAUF, alebo ekvivalentná náhrada</t>
  </si>
  <si>
    <t>817462101</t>
  </si>
  <si>
    <t>713121111</t>
  </si>
  <si>
    <t>Montáž tepelnej izolácie podláh minerálnou vlnou, kladená voľne v jednej vrstve</t>
  </si>
  <si>
    <t>1046512538</t>
  </si>
  <si>
    <t>631440022300</t>
  </si>
  <si>
    <t>Doska NOBASIL PTS 30x600x1000 mm, čadičová minerálna izolácia pre ľahké aj ťažké plávajúce podlahy, KNAUF, alebo ekvivalentná náhrada</t>
  </si>
  <si>
    <t>557967142</t>
  </si>
  <si>
    <t>713121121</t>
  </si>
  <si>
    <t>Montáž tepelnej izolácie podláh minerálnou vlnou, kladená voľne v dvoch vrstvách</t>
  </si>
  <si>
    <t>1188269121</t>
  </si>
  <si>
    <t>631440022500</t>
  </si>
  <si>
    <t>Doska NOBASIL PTS 50x600x1000 mm, čadičová minerálna izolácia pre ľahké aj ťažké plávajúce podlahy, KNAUF, alebo ekvivalentná náhrada</t>
  </si>
  <si>
    <t>-169491798</t>
  </si>
  <si>
    <t>713131134</t>
  </si>
  <si>
    <t>Montáž tepelnej izolácie stien minerálnou vlnou, vložením voľne v jednej vrstve</t>
  </si>
  <si>
    <t>1480100661</t>
  </si>
  <si>
    <t>631440006200</t>
  </si>
  <si>
    <t>Doska NOBASIL ADN 50x600x1200 mm čadičová minerálna akustická izolácia pre priečky, šikmé strechy a nezaťažené stropy, KNAUF, alebo ekvivalentná náhrada</t>
  </si>
  <si>
    <t>176200856</t>
  </si>
  <si>
    <t>713141151</t>
  </si>
  <si>
    <t>Montáž tepelnej izolácie striech plochých do 10° minerálnou vlnou, jednovrstvová kladenými voľne</t>
  </si>
  <si>
    <t>-995189544</t>
  </si>
  <si>
    <t>631440028300</t>
  </si>
  <si>
    <t>Doska NOBASIL DDP (SPS) 100x1200x2000 mm, čadičová minerálna izolácia pre plochú strechu 70 kPa, KNAUF, alebo ekvivalentná náhrada</t>
  </si>
  <si>
    <t>2022518640</t>
  </si>
  <si>
    <t>-232695154</t>
  </si>
  <si>
    <t>631440027300</t>
  </si>
  <si>
    <t>Doska NOBASIL DDP-RT (SPE) 60x1200x2000 mm, čadičová minerálna izolácia pre plochú strechu 50 kPa, KNAUF, alebo ekvivalentná náhrada</t>
  </si>
  <si>
    <t>980623624</t>
  </si>
  <si>
    <t>713141160</t>
  </si>
  <si>
    <t>Montáž tepelnej izolácie striech plochých do 10° spádovými doskami z minerálnej vlny v jednej vrstve</t>
  </si>
  <si>
    <t>-254046359</t>
  </si>
  <si>
    <t>631440028400</t>
  </si>
  <si>
    <t>Doska jednostranne spádová SMARTroof Top 1 CTF (DDP-G) 40/20x1000x1000 mm, minerálna izolácia pre ploché strechy, KNAUF, alebo ekvivalentná náhrada</t>
  </si>
  <si>
    <t>-1719632563</t>
  </si>
  <si>
    <t>631440028500</t>
  </si>
  <si>
    <t>Doska jednostranne spádová SMARTroof Top 1 CTF (DDP-G) 60/40x1000x1000 mm, minerálna izolácia pre ploché strechy, KNAUF, alebo ekvivalentná náhrada</t>
  </si>
  <si>
    <t>1250527068</t>
  </si>
  <si>
    <t>631440028600</t>
  </si>
  <si>
    <t>Doska jednostranne spádová SMARTroof Top 1 CTF (DDP-G) 80/60x1000x1000 mm, minerálna izolácia pre ploché strechy, KNAUF, alebo ekvivalentná náhrada</t>
  </si>
  <si>
    <t>1315691135</t>
  </si>
  <si>
    <t>713141250</t>
  </si>
  <si>
    <t>Montáž tepelnej izolácie striech plochých do 10° minerálnou vlnou, dvojvrstvová kladenými voľne</t>
  </si>
  <si>
    <t>-1782025493</t>
  </si>
  <si>
    <t>631440027600</t>
  </si>
  <si>
    <t>Doska NOBASIL DDP-RT (SPE) 100x1200x2000 mm, čadičová minerálna izolácia pre plochú strechu 50 kPa, KNAUF, alebo ekvivalentná náhrada</t>
  </si>
  <si>
    <t>-335088542</t>
  </si>
  <si>
    <t>1115205569</t>
  </si>
  <si>
    <t>713144080</t>
  </si>
  <si>
    <t>Montáž tepelnej izolácie na atiku z XPS do lepidla</t>
  </si>
  <si>
    <t>-844041243</t>
  </si>
  <si>
    <t>283750000700</t>
  </si>
  <si>
    <t>Doska XPS STYRODUR 2800 C hr. 50 mm, zateplenie soklov, suterénov, podláh, ISOVER, alebo ekvivalentná náhrada</t>
  </si>
  <si>
    <t>745773498</t>
  </si>
  <si>
    <t>713161680</t>
  </si>
  <si>
    <t>Napojenie parozábrany na strešné okno</t>
  </si>
  <si>
    <t>-2137820302</t>
  </si>
  <si>
    <t>713191125</t>
  </si>
  <si>
    <t>Izolácie tepelné, doplnky, podláh, stropov zvrchu,striech prekrytím pásom do výšky 100mm A 330 SH, alebo ekvivalentná náhrada</t>
  </si>
  <si>
    <t>1967589042</t>
  </si>
  <si>
    <t>713191221</t>
  </si>
  <si>
    <t>Izolácie tepelné obloženie stien páskami do výšky 100 mm</t>
  </si>
  <si>
    <t>-366612542</t>
  </si>
  <si>
    <t>998713202</t>
  </si>
  <si>
    <t>Presun hmôt pre izolácie tepelné v objektoch výšky nad 6 m do 12 m</t>
  </si>
  <si>
    <t>-1505423084</t>
  </si>
  <si>
    <t>762</t>
  </si>
  <si>
    <t>Konštrukcie tesárske</t>
  </si>
  <si>
    <t>762331811</t>
  </si>
  <si>
    <t>Demontáž viazaných konštrukcií krovov so sklonom  do 60 st. prierez. plochy do 120 cm2   0.008t</t>
  </si>
  <si>
    <t>-291420128</t>
  </si>
  <si>
    <t>762331813</t>
  </si>
  <si>
    <t>Demontáž viazaných konštrukcií krovov so sklonom do 60°, prierez. plochy 224 - 288 cm2,  -0.02400t</t>
  </si>
  <si>
    <t>2131364164</t>
  </si>
  <si>
    <t>762332110</t>
  </si>
  <si>
    <t>Montáž viazaných konštrukcií krovov striech z reziva priemernej plochy do 120 cm2</t>
  </si>
  <si>
    <t>-1466560628</t>
  </si>
  <si>
    <t>605120000100</t>
  </si>
  <si>
    <t>Hranoly zo smreku neopracované hranené akosť I, prierez 76-100 cm2, dĺ. 4000-6500 mm</t>
  </si>
  <si>
    <t>442965844</t>
  </si>
  <si>
    <t>762332120</t>
  </si>
  <si>
    <t>Montáž viazaných konštrukcií krovov striech z reziva priemernej plochy 120-224 cm2</t>
  </si>
  <si>
    <t>-1629894483</t>
  </si>
  <si>
    <t>6051599900</t>
  </si>
  <si>
    <t>Hranoly z mäkkého reziva smreku omietané do hr. 200 mm, š. 200 mm</t>
  </si>
  <si>
    <t>80575577</t>
  </si>
  <si>
    <t>762332130</t>
  </si>
  <si>
    <t>Montáž viazaných konštrukcií krovov striech z reziva priemernej plochy 224-288 cm2</t>
  </si>
  <si>
    <t>1268732002</t>
  </si>
  <si>
    <t>1193088969</t>
  </si>
  <si>
    <t>762332140</t>
  </si>
  <si>
    <t>Montáž viazaných konštrukcií krovov striech z reziva priemernej plochy 288-450 cm2</t>
  </si>
  <si>
    <t>-392389561</t>
  </si>
  <si>
    <t>-1209406564</t>
  </si>
  <si>
    <t>6059515900</t>
  </si>
  <si>
    <t>Hranoly z mäkkého reziva smreku omietané do hr. 240 mm, š. 260 mm mäkké</t>
  </si>
  <si>
    <t>-1765193972</t>
  </si>
  <si>
    <t>762341012</t>
  </si>
  <si>
    <t>Montáž debnenia zložitých striech, na kontralaty drevotrieskovými OSB doskami na pero drážku</t>
  </si>
  <si>
    <t>-1422859499</t>
  </si>
  <si>
    <t>607260000900</t>
  </si>
  <si>
    <t>Doska OSB 3 Superfinish ECO P+D nebrúsené hrxlxš 25x2500x1250 mm, JAFHOLZ, alebo ekvivalentná náhrada</t>
  </si>
  <si>
    <t>-365742575</t>
  </si>
  <si>
    <t>762341252</t>
  </si>
  <si>
    <t>Montáž kontralát pre sklon od 22° do 35°</t>
  </si>
  <si>
    <t>497100886</t>
  </si>
  <si>
    <t>6053340500</t>
  </si>
  <si>
    <t>Laty zo smreku akosť I prierez do 25 cm2, dĺ. 2010-3000 mm</t>
  </si>
  <si>
    <t>-1817228514</t>
  </si>
  <si>
    <t>762395000</t>
  </si>
  <si>
    <t>Spojovacie prostriedky pre viazané konštrukcie krovov, debnenie a laťovanie, nadstrešné konštr., spádové kliny - svorky, dosky, klince, pásová oceľ, vruty</t>
  </si>
  <si>
    <t>1035212997</t>
  </si>
  <si>
    <t>762421315</t>
  </si>
  <si>
    <t>Obloženie stropov alebo strešných podhľadov z dosiek OSB skrutkovaných na pero a drážku hr. dosky 25 mm</t>
  </si>
  <si>
    <t>1109153749</t>
  </si>
  <si>
    <t>762811811</t>
  </si>
  <si>
    <t>Demontáž záklopov stropov vrchných, zapustených z hrubých dosiek hr. do 32 mm,  -0.01400t</t>
  </si>
  <si>
    <t>-411049345</t>
  </si>
  <si>
    <t>762822830</t>
  </si>
  <si>
    <t>Demontáž stropnic z reziva prierezovej plochy 288 - 450cm2,  -0.02500t</t>
  </si>
  <si>
    <t>-542046836</t>
  </si>
  <si>
    <t>762841812</t>
  </si>
  <si>
    <t>Demont.podbíjania obkladov stropov a striech sklonu do 60st., z dosiek hr. do 35 mm s omietkou,  -0.04000t</t>
  </si>
  <si>
    <t>-491290120</t>
  </si>
  <si>
    <t>998762202</t>
  </si>
  <si>
    <t>Presun hmôt pre konštrukcie tesárske v objektoch výšky do 12 m</t>
  </si>
  <si>
    <t>2141000833</t>
  </si>
  <si>
    <t>763</t>
  </si>
  <si>
    <t>Konštrukcie - drevostavby</t>
  </si>
  <si>
    <t>763138250</t>
  </si>
  <si>
    <t>Protipožiarny podhľad SDK Rigips RF 15 mm ( El45/15) závesný, dvojúrovňová oceľová podkonštrukcia CD, TI 50 mm, alebo ekvivalentná náhrada</t>
  </si>
  <si>
    <t>-1928099966</t>
  </si>
  <si>
    <t>763138251</t>
  </si>
  <si>
    <t>Protipožiarny podhľad SDK Rigips RFI 15 mm ( El45/15) závesný, dvojúrovňová oceľová podkonštrukcia CD, TI 50 mm, alebo ekvivalentná náhrada</t>
  </si>
  <si>
    <t>1036189157</t>
  </si>
  <si>
    <t>998763403</t>
  </si>
  <si>
    <t>Presun hmôt pre sádrokartónové konštrukcie v stavbách(objektoch )výšky od 7 do 24 m</t>
  </si>
  <si>
    <t>-608754457</t>
  </si>
  <si>
    <t>764</t>
  </si>
  <si>
    <t>Konštrukcie klampiarske</t>
  </si>
  <si>
    <t>764311822</t>
  </si>
  <si>
    <t>Demontáž krytiny hladkej strešnej z tabúľ 2000 x 1000 mm, so sklonom do 30st.,  -0,00732t</t>
  </si>
  <si>
    <t>206542859</t>
  </si>
  <si>
    <t>764312822</t>
  </si>
  <si>
    <t>Demontáž krytiny hladkej strešnej z tabúľ 2000 x 670 mm, do 30st.,  -0,00751t</t>
  </si>
  <si>
    <t>-52313843</t>
  </si>
  <si>
    <t>764314008</t>
  </si>
  <si>
    <t>Oddeľovacia štruktúrovaná rohož s integrovanou poistnou hydroizoláciou pre plechové krytiny titánzinkové</t>
  </si>
  <si>
    <t>-1147039070</t>
  </si>
  <si>
    <t>764314521</t>
  </si>
  <si>
    <t>Krytiny z predzvetraného titánzinkového TiZn plechu, z tabúľ 2000 x 1000 mm, sklon do 30°</t>
  </si>
  <si>
    <t>1423011968</t>
  </si>
  <si>
    <t>764324511</t>
  </si>
  <si>
    <t>Oplechovanie z predzvetraného titánzinkového TiZn plechu, odkvapov na strechách so syst. dvojitej stojatej drážky r.š. 330 mm</t>
  </si>
  <si>
    <t>525772499</t>
  </si>
  <si>
    <t>764324551</t>
  </si>
  <si>
    <t>Oplechovanie z predzvetraného titánzinkového TiZn plechu, zaatikových žľabov na strechách so syst. dvojitej stojatej drážky</t>
  </si>
  <si>
    <t>222680843</t>
  </si>
  <si>
    <t>764324552</t>
  </si>
  <si>
    <t>Oplechovanie z predzvetraného titánzinkového TiZn plechu, lemov striech na strechách so syst. dvojitej stojatej drážky</t>
  </si>
  <si>
    <t>-101287010</t>
  </si>
  <si>
    <t>764324555</t>
  </si>
  <si>
    <t>Oplechovanie z predzvetraného titánzinkového TiZn plechu, komínov v ploche plochy nad 1 m2 na strechách so syst. dvojitej drážky</t>
  </si>
  <si>
    <t>-1985362248</t>
  </si>
  <si>
    <t>764334503</t>
  </si>
  <si>
    <t>Hrebeň z predzvetraného titánzinkového TiZn plechu, sedlovej strechy s odvetraním, r.š. 660 mm</t>
  </si>
  <si>
    <t>-687214350</t>
  </si>
  <si>
    <t>764354123</t>
  </si>
  <si>
    <t>Žľaby z titánzinkového TiZn plechu, pododkvapové polkruhové r.š. 250 mm</t>
  </si>
  <si>
    <t>898063481</t>
  </si>
  <si>
    <t>764392650</t>
  </si>
  <si>
    <t>Úžľabie z predzvetraného titánzinkového TiZn plechu, r.š. 660 mm</t>
  </si>
  <si>
    <t>1011734438</t>
  </si>
  <si>
    <t>764414530</t>
  </si>
  <si>
    <t>Oplechovanie parapetov z predzvetraného titánzinkového TiZn plechu, vrátane rohov, celoplošným lepením r.š. 200 mm</t>
  </si>
  <si>
    <t>753912314</t>
  </si>
  <si>
    <t>764414550</t>
  </si>
  <si>
    <t>Oplechovanie parapetov z predzvetraného titánzinkového TiZn plechu, vrátane rohov, celoplošným lepením r.š. 330 mm</t>
  </si>
  <si>
    <t>-1717942878</t>
  </si>
  <si>
    <t>764434503</t>
  </si>
  <si>
    <t>Oplechovanie muriva a atík z predzvetraného titánzinkového TiZn plechu, celoplošným lepením r.š. 400 mm</t>
  </si>
  <si>
    <t>-50636058</t>
  </si>
  <si>
    <t>764434505</t>
  </si>
  <si>
    <t>Oplechovanie muriva a atík z predzvetraného titánzinkového TiZn plechu, celoplošným lepením r.š. 600 mm</t>
  </si>
  <si>
    <t>86141754</t>
  </si>
  <si>
    <t>764434507</t>
  </si>
  <si>
    <t>Oplechovanie muriva a atík z predzvetraného titánzinkového TiZn plechu, celoplošným lepením r.š. 640 mm</t>
  </si>
  <si>
    <t>-1049167375</t>
  </si>
  <si>
    <t>764454124</t>
  </si>
  <si>
    <t>Zvodové rúry z titánzinkového TiZn plechu, kruhové priemer 120 mm</t>
  </si>
  <si>
    <t>-505827649</t>
  </si>
  <si>
    <t>998764202</t>
  </si>
  <si>
    <t>Presun hmôt pre konštrukcie klampiarske v objektoch výšky nad 6 do 12 m</t>
  </si>
  <si>
    <t>759847986</t>
  </si>
  <si>
    <t>765</t>
  </si>
  <si>
    <t>Konštrukcie - krytiny tvrdé</t>
  </si>
  <si>
    <t>765356500</t>
  </si>
  <si>
    <t>Demontáž krytiny sklolaminátovej, do sutiny, sklon strechy do 45°, -0,0023t</t>
  </si>
  <si>
    <t>-1748150559</t>
  </si>
  <si>
    <t>765901141</t>
  </si>
  <si>
    <t>Strešná fólia JUTA Jutafol D 140 Special od 22° do 35°, na krokvy</t>
  </si>
  <si>
    <t>30359785</t>
  </si>
  <si>
    <t>998765202</t>
  </si>
  <si>
    <t>Presun hmôt pre tvrdé krytiny v objektoch výšky nad 6 do 12 m</t>
  </si>
  <si>
    <t>-1960881555</t>
  </si>
  <si>
    <t>766231001</t>
  </si>
  <si>
    <t>Montáž stropných sklápacích schodov do vopred pripraveného otvoru</t>
  </si>
  <si>
    <t>-963641954</t>
  </si>
  <si>
    <t>553430000710</t>
  </si>
  <si>
    <t>Schody oceľové sklápacie DACHMAT 700x1200 mm, EW15 D3, alebo ekvivalentná náhrada</t>
  </si>
  <si>
    <t>-1770234800</t>
  </si>
  <si>
    <t>766427112</t>
  </si>
  <si>
    <t>Montáž obloženia podhľadov, podkladový rošt</t>
  </si>
  <si>
    <t>-287105961</t>
  </si>
  <si>
    <t>-1404147604</t>
  </si>
  <si>
    <t>766621268</t>
  </si>
  <si>
    <t>Montáž okien drevených s hydroizolačnými ISO páskami (exteriérová a interiérová), vrátane parapet. dosiek</t>
  </si>
  <si>
    <t>146595939</t>
  </si>
  <si>
    <t>283290006000</t>
  </si>
  <si>
    <t>Tesniaca fólia CX exteriér,š. 180 mm, dĺ. 30 m, pre tesnenie pripájacej škáry okenného rámu a muriva, polymér, ALLMEDIA, alebo ekvivalentná náhrada</t>
  </si>
  <si>
    <t>-2108582893</t>
  </si>
  <si>
    <t>283290006500</t>
  </si>
  <si>
    <t>Tesniaca fólia CX interiér, š. 200 mm, dĺ. 30 m, pre tesnenie pripájacej škáry okenného rámu a muriva, polymér, ALLMEDIA, alebo ekvivalentná náhrada</t>
  </si>
  <si>
    <t>1426775339</t>
  </si>
  <si>
    <t>611110007010</t>
  </si>
  <si>
    <t>Drevené okno, dvere S/O/OS, izolačné trojsklo 0,6, materiál drevina meranti, eurohranol 88, drevený parapet</t>
  </si>
  <si>
    <t>-415933865</t>
  </si>
  <si>
    <t>766661423</t>
  </si>
  <si>
    <t>Montáž dverí drevených vchodových</t>
  </si>
  <si>
    <t>764296196</t>
  </si>
  <si>
    <t>611720001300</t>
  </si>
  <si>
    <t>Dvere do domu vstupné, šxvxhr 1000x2300x88 mm presklené izol 3-sklo s nadsv., z masívneho dreva lepeného meranti,dvojité tesnenie, hliníkový prah, závesy, trojbodový, bezpečnostný zámok, zárubňa</t>
  </si>
  <si>
    <t>-1759333590</t>
  </si>
  <si>
    <t>766672031</t>
  </si>
  <si>
    <t>Montáž okna strešného FAKRO, veľkosť okna 78x98 cm s parozábranou a lemovaním, alebo ekvivalentná náhrada</t>
  </si>
  <si>
    <t>985335449</t>
  </si>
  <si>
    <t>6113907850</t>
  </si>
  <si>
    <t>Strešné okno drevené kyvné FAKRO, izol. 3-sklo, šxv 780x980 mm, U3 v prírodnej farbe, alebo ekvivalentná náhrada</t>
  </si>
  <si>
    <t>-1406618907</t>
  </si>
  <si>
    <t>766698112</t>
  </si>
  <si>
    <t>Montáž vrát stolárskeho zhotovenia otváracích dvojkrídlových s drevenou zárubňou</t>
  </si>
  <si>
    <t>-1534337611</t>
  </si>
  <si>
    <t>611720005510</t>
  </si>
  <si>
    <t>Vráta atypických rozmerov plné s nadsv., hrúbka 88 mm, z masívneho dreva lepeného meranti, závesy, trojbodový, bezpečnostný zámok, zárubňa</t>
  </si>
  <si>
    <t>-755143461</t>
  </si>
  <si>
    <t>901534367</t>
  </si>
  <si>
    <t>767230030</t>
  </si>
  <si>
    <t>Montáž zábradlia nerezové na schody, výplň rebrovanie, kotvenie do podlahy</t>
  </si>
  <si>
    <t>-77079799</t>
  </si>
  <si>
    <t>553520000750</t>
  </si>
  <si>
    <t>Zábradlie nerezové s dreveným madlom WB/ZBR90-1500, buk, vertikálna výplň nerez, výška 1000 mm, kotvenie bočné a do podlahy</t>
  </si>
  <si>
    <t>-2082397642</t>
  </si>
  <si>
    <t>767230070</t>
  </si>
  <si>
    <t>Montáž schodiskového madla na stenu</t>
  </si>
  <si>
    <t>-1727881470</t>
  </si>
  <si>
    <t>611930000800</t>
  </si>
  <si>
    <t>Drevené madlo schodiskové na stenu, d 42,4 mm, dĺžka 2000 mm, kotvené do steny, nerez, buk</t>
  </si>
  <si>
    <t>-1222047132</t>
  </si>
  <si>
    <t>767310110</t>
  </si>
  <si>
    <t>Montáž výlezu do šikmej strechy so zatepľovacou sadou a lemovaním pre vykurované priestory</t>
  </si>
  <si>
    <t>-1436655643</t>
  </si>
  <si>
    <t>611330000710</t>
  </si>
  <si>
    <t>Strešný výlez FAKRO, izol. 3-sklo, šxv 660x1180 mm, EW15 D3, termoizolačný, alebo ekvivalentná náhrada</t>
  </si>
  <si>
    <t>1177507704</t>
  </si>
  <si>
    <t>767331805</t>
  </si>
  <si>
    <t>Demontáž akejkoľvek striešky uloženej na murivo nad vchodové dvere z komorového polykarbonátu resp. akrylátu        -0,0850t</t>
  </si>
  <si>
    <t>-1557260210</t>
  </si>
  <si>
    <t>-1829065351</t>
  </si>
  <si>
    <t>783891420</t>
  </si>
  <si>
    <t>Nátery omietok a betónových povrchov ostatné stien dvojnásobné</t>
  </si>
  <si>
    <t>901105789</t>
  </si>
  <si>
    <t>2353211200</t>
  </si>
  <si>
    <t>Roztok pre ošetrenie zasoleného muriva SCHOMBURG ESCO-FLUAT, 10 kg, alebo ekvivalentná náhrada</t>
  </si>
  <si>
    <t>-391711176</t>
  </si>
  <si>
    <t>783894612</t>
  </si>
  <si>
    <t>Náter farbami ekologickými riediteľnými vodou SADAKRINOM bielym pre náter sadrokartón. stropov 2x</t>
  </si>
  <si>
    <t>-1831043359</t>
  </si>
  <si>
    <t>HZS</t>
  </si>
  <si>
    <t>Hodinové zúčtovacie sadzby</t>
  </si>
  <si>
    <t>HZS000111PBP</t>
  </si>
  <si>
    <t>Stavebno montážne práce menej náročne, pomocné alebo manupulačné (Tr. 1) v rozsahu viac ako 8 hodín - Pomocné búracie práce</t>
  </si>
  <si>
    <t>512</t>
  </si>
  <si>
    <t>1642753540</t>
  </si>
  <si>
    <t>2018004.1B.2 - Zdravotechnika</t>
  </si>
  <si>
    <t xml:space="preserve">    721 - Zdravotechnika -  vnútorná kanalizácia</t>
  </si>
  <si>
    <t xml:space="preserve">    722 - Zdravotechnika - vnútorný vodovod</t>
  </si>
  <si>
    <t xml:space="preserve">    725 - Zdravotechnika - zariaď. predmety</t>
  </si>
  <si>
    <t xml:space="preserve">    732 - Ústredné kúrenie, strojovne</t>
  </si>
  <si>
    <t xml:space="preserve">    769 - Montáž vzduchotechnických zariadení</t>
  </si>
  <si>
    <t>323911689</t>
  </si>
  <si>
    <t>175101102</t>
  </si>
  <si>
    <t>Obsyp potrubia sypaninou z vhodných hornín 1 až 4 s prehodením sypaniny</t>
  </si>
  <si>
    <t>959255409</t>
  </si>
  <si>
    <t>583410000800</t>
  </si>
  <si>
    <t>Kamenivo drvené drobné frakcia 0-4 mm, STN EN 12620 + A1, mm, STN EN 13242 + A1</t>
  </si>
  <si>
    <t>-1771456650</t>
  </si>
  <si>
    <t>451572111</t>
  </si>
  <si>
    <t>Lôžko pod potrubie, stoky a drobné objekty, v otvorenom výkope z kameniva drobného ťaženého 0-4 mm</t>
  </si>
  <si>
    <t>841712853</t>
  </si>
  <si>
    <t>1053112684</t>
  </si>
  <si>
    <t>713483103</t>
  </si>
  <si>
    <t>Montáž tepelnej izolácie pre rozvodné potrubia priemeru 14-19 mm kúrenia, zdravotechniky, klimatizácie a chladenia</t>
  </si>
  <si>
    <t>CS Cenekon 2015 01</t>
  </si>
  <si>
    <t>509735355</t>
  </si>
  <si>
    <t>6316680086</t>
  </si>
  <si>
    <t>Izolačná PE trubica POLIFOAM, 22x10 mm (d x hr. izolácie), dĺ. 2 m, HELORO, alebo ekvivalentná náhrada</t>
  </si>
  <si>
    <t>282582998</t>
  </si>
  <si>
    <t>6316680120</t>
  </si>
  <si>
    <t>Izolačná PE trubica POLIFOAM, 22x20 mm (d x hr. izolácie), dĺ. 2 m, HELORO, alebo ekvivalentná náhrada</t>
  </si>
  <si>
    <t>-176973124</t>
  </si>
  <si>
    <t>713483104</t>
  </si>
  <si>
    <t>Montáž tepelnej izolácie pre rozvodné potrubia priemeru od 20 mm kúrenia, zdravotechniky, klimatizácie a chladenia</t>
  </si>
  <si>
    <t>797696980</t>
  </si>
  <si>
    <t>6316680087</t>
  </si>
  <si>
    <t>Izolačná PE trubica POLIFOAM, 28x10 mm (d x hr. izolácie), dĺ. 2 m, HELORO, alebo ekvivalentná náhrada</t>
  </si>
  <si>
    <t>547129007</t>
  </si>
  <si>
    <t>6316680121</t>
  </si>
  <si>
    <t>Izolačná PE trubica POLIFOAM, 28x20 mm (d x hr. izolácie), dĺ. 2 m, HELORO, alebo ekvivalentná náhrada</t>
  </si>
  <si>
    <t>-114942928</t>
  </si>
  <si>
    <t>713483105</t>
  </si>
  <si>
    <t xml:space="preserve">Montáž tepelnej izolácie pre rozvodné potrubia priemeru 32 mm kurenia, zdravotechniky, klimatizácie a chladenia </t>
  </si>
  <si>
    <t>-792306689</t>
  </si>
  <si>
    <t>6316680088</t>
  </si>
  <si>
    <t>Izolačná PE trubica POLIFOAM, 35x10 mm (d x hr. izolácie), dĺ. 2 m, HELORO, alebo ekvivalentná náhrada</t>
  </si>
  <si>
    <t>-894513484</t>
  </si>
  <si>
    <t>6316680122</t>
  </si>
  <si>
    <t>Izolačná PE trubica POLIFOAM, 35x20 mm (d x hr. izolácie), dĺ. 2 m, HELORO, alebo ekvivalentná náhrada</t>
  </si>
  <si>
    <t>2144634189</t>
  </si>
  <si>
    <t>998713102</t>
  </si>
  <si>
    <t>-2073526627</t>
  </si>
  <si>
    <t>721</t>
  </si>
  <si>
    <t>Zdravotechnika -  vnútorná kanalizácia</t>
  </si>
  <si>
    <t>721140916</t>
  </si>
  <si>
    <t>Oprava odpadového potrubia liatinového prepojenie doterajšieho potrubia DN 125</t>
  </si>
  <si>
    <t>-750531861</t>
  </si>
  <si>
    <t>721171106</t>
  </si>
  <si>
    <t>Potrubie z PVC - U odpadové ležaté hrdlové D 50 x1, 8</t>
  </si>
  <si>
    <t>887826988</t>
  </si>
  <si>
    <t>721171107</t>
  </si>
  <si>
    <t>Potrubie z PVC - U odpadové ležaté hrdlové D 75x1, 8</t>
  </si>
  <si>
    <t>-1292949696</t>
  </si>
  <si>
    <t>721171109</t>
  </si>
  <si>
    <t>Potrubie z PVC - U odpadové ležaté hrdlové D 110x2, 2</t>
  </si>
  <si>
    <t>209904854</t>
  </si>
  <si>
    <t>721171111</t>
  </si>
  <si>
    <t>Potrubie z PVC - U odpadové ležaté hrdlové D 140x2, 8</t>
  </si>
  <si>
    <t>-1199907615</t>
  </si>
  <si>
    <t>721172109</t>
  </si>
  <si>
    <t>Potrubie z PVC - U odpadové zvislé hrdlové D 110x2, 2</t>
  </si>
  <si>
    <t>1190494261</t>
  </si>
  <si>
    <t>721173205</t>
  </si>
  <si>
    <t>Potrubie z PVC - U odpadné pripájacie D 50x1, 8</t>
  </si>
  <si>
    <t>1924681931</t>
  </si>
  <si>
    <t>721212311</t>
  </si>
  <si>
    <t>Montáž podlahového vpustu, s vodorovným odtokom DN 50 z plastu so zápachovou uzávierkou</t>
  </si>
  <si>
    <t>-1866218489</t>
  </si>
  <si>
    <t>FB3HL510N-3000</t>
  </si>
  <si>
    <t>Podlahový vpust DN 40/50 horizontálny s protizápachovým uzáverom DN 40/50</t>
  </si>
  <si>
    <t>-1360664504</t>
  </si>
  <si>
    <t>721213012</t>
  </si>
  <si>
    <t>Montáž podlahového vpustu s vodorovným odtokom pivničného DN 110</t>
  </si>
  <si>
    <t>870087046</t>
  </si>
  <si>
    <t>286630039300</t>
  </si>
  <si>
    <t>Dvorný vpust HL605.1, (4,2 l/s), horizontálny odtok DN 110, mechanická zápachová uzávierka, liatinový rám, liatinová mriežka 226x226 mm, PP, alebo ekvivalentná náhrada</t>
  </si>
  <si>
    <t>963080483</t>
  </si>
  <si>
    <t>721229024</t>
  </si>
  <si>
    <t>Montáž podlahového odtokového žlabu dĺžky 1350 mm pre montáž k stene</t>
  </si>
  <si>
    <t>1044244211</t>
  </si>
  <si>
    <t>552240011150</t>
  </si>
  <si>
    <t>Žľab sprchový k stene dĺ. 1350 mm</t>
  </si>
  <si>
    <t>-1466257947</t>
  </si>
  <si>
    <t>721242125</t>
  </si>
  <si>
    <t>Lapač strešných splavenín plastový univerzálny bočný 300x155/110</t>
  </si>
  <si>
    <t>-443700567</t>
  </si>
  <si>
    <t>721274103</t>
  </si>
  <si>
    <t>Ventilačné hlavice strešná - plastové DN 100 HUL 810, alebo ekvivalentná náhrada</t>
  </si>
  <si>
    <t>-1477142362</t>
  </si>
  <si>
    <t>721290111</t>
  </si>
  <si>
    <t>Ostatné - skúška tesnosti kanalizácie v objektoch vodou do DN 125</t>
  </si>
  <si>
    <t>-898182821</t>
  </si>
  <si>
    <t>998721102</t>
  </si>
  <si>
    <t>Presun hmôt pre vnútornú kanalizáciu v objektoch výšky nad 6 do 12 m</t>
  </si>
  <si>
    <t>-132420826</t>
  </si>
  <si>
    <t>722</t>
  </si>
  <si>
    <t>Zdravotechnika - vnútorný vodovod</t>
  </si>
  <si>
    <t>722110924</t>
  </si>
  <si>
    <t>Oprava vodovodného potrubia liatinového prírubového prepojenie doterajšieho potrubia do DN 80</t>
  </si>
  <si>
    <t>-1782740850</t>
  </si>
  <si>
    <t>722130213</t>
  </si>
  <si>
    <t>Potrubie z oceľ.rúr pozink.bezšvík.bežných-11 353.0, 10 004.0 zvarov. bežných-11 343.00 DN 25</t>
  </si>
  <si>
    <t>307420280</t>
  </si>
  <si>
    <t>722130214</t>
  </si>
  <si>
    <t>Potrubie z oceľ.rúr pozink.bezšvík.bežných-11 353.0, 10 004.0 zvarov. bežných-11 343.00 DN 32</t>
  </si>
  <si>
    <t>1534641991</t>
  </si>
  <si>
    <t>722130916</t>
  </si>
  <si>
    <t>Oprava vodovodného potrubia závitového prerezanie oceľovej rúrky nad 25 do DN 50</t>
  </si>
  <si>
    <t>-1280388746</t>
  </si>
  <si>
    <t>722172100</t>
  </si>
  <si>
    <t>Potrubie z plastických rúr PP-R D20/1.9 - PN10, polyfúznym zváraním</t>
  </si>
  <si>
    <t>-463291346</t>
  </si>
  <si>
    <t>722172101</t>
  </si>
  <si>
    <t>Potrubie z plastických rúr PP-R D25/2.3 - PN10, polyfúznym zváraním</t>
  </si>
  <si>
    <t>642194163</t>
  </si>
  <si>
    <t>722172102</t>
  </si>
  <si>
    <t>Potrubie z plastických rúr PP-R D32/2.9 - PN10, polyfúznym zváraním</t>
  </si>
  <si>
    <t>178687649</t>
  </si>
  <si>
    <t>722172103</t>
  </si>
  <si>
    <t>Potrubie z plastických rúr PP-R D40/3.7 - PN10, polyfúznym zváraním</t>
  </si>
  <si>
    <t>-578866870</t>
  </si>
  <si>
    <t>722220121</t>
  </si>
  <si>
    <t>Montáž armatúry závitovej s jedným závitom, nástenka pre batériu G 1/2</t>
  </si>
  <si>
    <t>pár</t>
  </si>
  <si>
    <t>1363014306</t>
  </si>
  <si>
    <t>3195230043</t>
  </si>
  <si>
    <t>Nástenka PRESS priechodná, 20x1/2"Fx20, PN 10, niklovaná mosadz OT 58, EPDM, alebo ekvivalentná náhrada</t>
  </si>
  <si>
    <t>-1052872345</t>
  </si>
  <si>
    <t>3195400003</t>
  </si>
  <si>
    <t>Nástenka PRESS koncová, ľavá 20 x 1/2"F, PN 10, niklovaná mosadz OT 58, EPDM, alebo ekvivalentná náhrada</t>
  </si>
  <si>
    <t>-512948761</t>
  </si>
  <si>
    <t>3195400006</t>
  </si>
  <si>
    <t>Nástenka PRESS koncová, pravá 20 x 1/2"F, PN 10, niklovaná mosadz OT 58, EPDM, alebo ekvivalentná náhrada</t>
  </si>
  <si>
    <t>1789789247</t>
  </si>
  <si>
    <t>722229102</t>
  </si>
  <si>
    <t>Montáž ventilu výtok., plavák.,vypúšť.,odvodňov.,kohút.plniaceho,vypúšťacieho PN 0.6, ventilov G 3/4</t>
  </si>
  <si>
    <t>-890645032</t>
  </si>
  <si>
    <t>4221045600</t>
  </si>
  <si>
    <t>Ventil uzatvárací nátrubkový DN 20, typ V 10-131-606, PN 6/160°C pre vodu a vodnú paru, z temperovanej liatiny</t>
  </si>
  <si>
    <t>-1210165401</t>
  </si>
  <si>
    <t>551210047250</t>
  </si>
  <si>
    <t>Ventil výtokový priamy 3/4"</t>
  </si>
  <si>
    <t>-2020722109</t>
  </si>
  <si>
    <t>722229103</t>
  </si>
  <si>
    <t>Montáž ventilu výtok., plavák.,vypúšť.,odvodňov.,kohút.plniaceho,vypúšťacieho PN 0.6, ventilov G 1</t>
  </si>
  <si>
    <t>-711928233</t>
  </si>
  <si>
    <t>4221045900</t>
  </si>
  <si>
    <t>Ventil uzatvárací nátrubkový DN 25, typ V 10-131-606, PN 6/160°C pre vodu a vodnú paru, z temperovanej liatiny</t>
  </si>
  <si>
    <t>-1405624881</t>
  </si>
  <si>
    <t>722229104</t>
  </si>
  <si>
    <t>Montáž ventilu výtok., plavák.,vypúšť.,odvodňov.,kohút.plniaceho,vypúšťacieho PN 0.6, ventilov G 5/4</t>
  </si>
  <si>
    <t>100831595</t>
  </si>
  <si>
    <t>4221046200</t>
  </si>
  <si>
    <t>Ventil uzatvárací D 32 mm  V 10-131-606, PN 6/160°C pre vodu a vodnú paru</t>
  </si>
  <si>
    <t>1773416065</t>
  </si>
  <si>
    <t>722229105</t>
  </si>
  <si>
    <t>Montáž ventilu výtok., plavák.,vypúšť.,odvodňov.,kohút.plniaceho,vypúšťacieho PN 0.6, ventilov G 6/4</t>
  </si>
  <si>
    <t>-233763594</t>
  </si>
  <si>
    <t>4221046500</t>
  </si>
  <si>
    <t>Ventil uzatvárací nátrubkový DN 40, typ V 10-131-606, PN 6/160°C pre vodu a vodnú paru, z temperovanej liatiny</t>
  </si>
  <si>
    <t>-1480704240</t>
  </si>
  <si>
    <t>722229106</t>
  </si>
  <si>
    <t>Montáž ventilu výtok., plavák.,vypúšť.,odvodňov.,kohút.plniaceho,vypúšťacieho PN 0.6, ventilov G 2</t>
  </si>
  <si>
    <t>-453680549</t>
  </si>
  <si>
    <t>4221470000</t>
  </si>
  <si>
    <t>Ventil uzatvárací prírubový DN 50, typ V 30-111-616 II, PN 16/300°C pre vodu a vodnú paru, zo šedej liatiny</t>
  </si>
  <si>
    <t>-1965628484</t>
  </si>
  <si>
    <t>722229111</t>
  </si>
  <si>
    <t>Montáž armatúr PN 0.6</t>
  </si>
  <si>
    <t>-1191386757</t>
  </si>
  <si>
    <t>3899004135</t>
  </si>
  <si>
    <t>Armatúry vodovodné PN 16</t>
  </si>
  <si>
    <t>-368239592</t>
  </si>
  <si>
    <t>722254114</t>
  </si>
  <si>
    <t>Požiarne príslušenstvo, hydrantová skriňa vnútorná s výzbrojou 25 (konopná hadica)</t>
  </si>
  <si>
    <t>súb.</t>
  </si>
  <si>
    <t>2100181655</t>
  </si>
  <si>
    <t>722290226</t>
  </si>
  <si>
    <t>Tlaková skúška vodovodného potrubia závitového do DN 50</t>
  </si>
  <si>
    <t>-1234556718</t>
  </si>
  <si>
    <t>722290234</t>
  </si>
  <si>
    <t>Prepláchnutie a dezinfekcia vodovodného potrubia do DN 80</t>
  </si>
  <si>
    <t>-1972687107</t>
  </si>
  <si>
    <t>998722102</t>
  </si>
  <si>
    <t>Presun hmôt pre vnútorný vodovod v objektoch výšky nad 6 do 12 m</t>
  </si>
  <si>
    <t>881982759</t>
  </si>
  <si>
    <t>725</t>
  </si>
  <si>
    <t>Zdravotechnika - zariaď. predmety</t>
  </si>
  <si>
    <t>725119307</t>
  </si>
  <si>
    <t>Montáž záchodovej misy kombinovanej s rovným odpadom</t>
  </si>
  <si>
    <t>40876873</t>
  </si>
  <si>
    <t>642340000100</t>
  </si>
  <si>
    <t>Kombinované WC keramické MIO, rozmer 360x680x400 mm, VARIO odpad, hlboké splachovanie, JIKA, alebo ekvivalentná náhrada</t>
  </si>
  <si>
    <t>-714700789</t>
  </si>
  <si>
    <t>725119701</t>
  </si>
  <si>
    <t>Montáž predstenového systému záchodov do masívnej murovanej konštrukcie (napr.GEBERIT, AlcaPlast), alebo ekvivalentná náhrada</t>
  </si>
  <si>
    <t>1056411355</t>
  </si>
  <si>
    <t>552370000100</t>
  </si>
  <si>
    <t>Predstenový systém DuoFix pre závesné WC, výška 1120 mm so splachovacou podomietkovou nádržou Sigma 12, bezbariérový, plast, GEBERIT, alebo ekvivalentná náhrada</t>
  </si>
  <si>
    <t>-670520104</t>
  </si>
  <si>
    <t>725119730</t>
  </si>
  <si>
    <t>Montáž záchodu do predstenového systému</t>
  </si>
  <si>
    <t>1377207534</t>
  </si>
  <si>
    <t>552360001400</t>
  </si>
  <si>
    <t>WC nerezové antivandalové závesné bez sedátka pre telesne postihnutých, kónické, SANELA, alebo ekvivalentná náhrada</t>
  </si>
  <si>
    <t>-1376020695</t>
  </si>
  <si>
    <t>725219401</t>
  </si>
  <si>
    <t>Montáž umývadla na skrutky do muriva, bez výtokovej armatúry</t>
  </si>
  <si>
    <t>352943839</t>
  </si>
  <si>
    <t>642110002500</t>
  </si>
  <si>
    <t>Umývadlo keramické LYRA PLUS-60, rozmer 600x490x195 mm, biela, JIKASANELA, alebo ekvivalentná náhrada</t>
  </si>
  <si>
    <t>-1566380015</t>
  </si>
  <si>
    <t>725219510</t>
  </si>
  <si>
    <t>Montáž umývadla nerezového, bez výtokovej armatúry</t>
  </si>
  <si>
    <t>-766833009</t>
  </si>
  <si>
    <t>552310004210</t>
  </si>
  <si>
    <t>Umývadlo nerezové závesné pre telesne postihnutých, SANELA, vrát. zápach. uz. a batérie, alebo ekvivalentná náhrada</t>
  </si>
  <si>
    <t>-132663460</t>
  </si>
  <si>
    <t>725243111</t>
  </si>
  <si>
    <t>Montáž - box sprchový masážny</t>
  </si>
  <si>
    <t>-1901664608</t>
  </si>
  <si>
    <t>552260003450</t>
  </si>
  <si>
    <t>Sprchový nástenný panel nerezový so zabudovaným automatickým ovládaním vody, SANELA, alebo ekvivalentná náhrada</t>
  </si>
  <si>
    <t>569250032</t>
  </si>
  <si>
    <t>725245273</t>
  </si>
  <si>
    <t>Montáž sprchových kútov kompletných štvrťkruhových nad 90x90 mm</t>
  </si>
  <si>
    <t>-192612292</t>
  </si>
  <si>
    <t>552230001300</t>
  </si>
  <si>
    <t>Kút sprchový LYRA PLUS štvrťkruhový, rozmer 900x900x1900 mm, 4/5 mm bezpečnostné sklo, JIKA, alebo ekvivalentná náhrada</t>
  </si>
  <si>
    <t>-1384538198</t>
  </si>
  <si>
    <t>725291113</t>
  </si>
  <si>
    <t>Montaž doplnkov zariadení kúpeľní a záchodov, drobné predmety (držiak na WC-papier, mydelnička)</t>
  </si>
  <si>
    <t>-513234862</t>
  </si>
  <si>
    <t>5523402970</t>
  </si>
  <si>
    <t>Dávkovač tekutého mydla, obsah 0,85 l, SANELA, alebo ekvivalentná náhrada</t>
  </si>
  <si>
    <t>259817219</t>
  </si>
  <si>
    <t>5523402990</t>
  </si>
  <si>
    <t>Držiak na toaletný papier, nerezový, SANELA, alebo ekvivalentná náhrada</t>
  </si>
  <si>
    <t>709755499</t>
  </si>
  <si>
    <t>725291114</t>
  </si>
  <si>
    <t>Montáž doplnkov zariadení kúpeľní a záchodov, madlá</t>
  </si>
  <si>
    <t>-547738652</t>
  </si>
  <si>
    <t>552380012300</t>
  </si>
  <si>
    <t>Madlo nerezové sklopné, dĺžka 830 mm, povrch matný, SANELA, alebo ekvivalentná náhrada</t>
  </si>
  <si>
    <t>321042887</t>
  </si>
  <si>
    <t>552380012700</t>
  </si>
  <si>
    <t>Madlo nerezové univerzálne pevné, dĺžka 600 mm, povrch matný, SANELA, alebo ekvivalentná náhrada</t>
  </si>
  <si>
    <t>-1877973561</t>
  </si>
  <si>
    <t>725291115</t>
  </si>
  <si>
    <t>Montáž doplnkov zariadení kúpeľní a záchodov, sedačka do sprchy alebo vane</t>
  </si>
  <si>
    <t>328758851</t>
  </si>
  <si>
    <t>554330002200</t>
  </si>
  <si>
    <t>Sedačka do sprchy P9 sklápacia plastová, rozmer 340x430 mm, konštrukcia nerez</t>
  </si>
  <si>
    <t>-699652807</t>
  </si>
  <si>
    <t>725291116</t>
  </si>
  <si>
    <t>Montáž doplnkov zariadení kúpeľní a záchodov, záves do sprchy alebo vane</t>
  </si>
  <si>
    <t>-466992052</t>
  </si>
  <si>
    <t>552260001350</t>
  </si>
  <si>
    <t>Sprchový záves, rozmer dl. 3000 mm, nepriehľadná fólia, nerez. koľajnička</t>
  </si>
  <si>
    <t>1387150396</t>
  </si>
  <si>
    <t>725333360</t>
  </si>
  <si>
    <t>Montáž výlevky keramickej voľne stojacej bez výtokovej armatúry</t>
  </si>
  <si>
    <t>-1553025158</t>
  </si>
  <si>
    <t>5528161550</t>
  </si>
  <si>
    <t>Výlevka keramická s al poklopom 1a</t>
  </si>
  <si>
    <t>436313564</t>
  </si>
  <si>
    <t>725819401</t>
  </si>
  <si>
    <t>Montáž ventilu rohového s pripojovacou rúrkou G 1/2</t>
  </si>
  <si>
    <t>523891863</t>
  </si>
  <si>
    <t>5514109000</t>
  </si>
  <si>
    <t>Ventil pre hygienické a zdravotnické zariadenia rohový mosadzný T 65 1/2" s rúrkou a ružicou</t>
  </si>
  <si>
    <t>-870941438</t>
  </si>
  <si>
    <t>725829601</t>
  </si>
  <si>
    <t>Montáž batérií umývadlových stojankových pákových alebo klasických</t>
  </si>
  <si>
    <t>-1102875608</t>
  </si>
  <si>
    <t>5513006065</t>
  </si>
  <si>
    <t>Umývadlová stojanková batéria</t>
  </si>
  <si>
    <t>-525303171</t>
  </si>
  <si>
    <t>725839211</t>
  </si>
  <si>
    <t>Montáž batérie vaňovej stojánkovej dvojdierovej</t>
  </si>
  <si>
    <t>-1680769363</t>
  </si>
  <si>
    <t>5513006525</t>
  </si>
  <si>
    <t>Bidetetová stojacia batéria</t>
  </si>
  <si>
    <t>-1431621257</t>
  </si>
  <si>
    <t>725849201</t>
  </si>
  <si>
    <t>Montáž batérie sprchovej nástennej pákovej, klasickej</t>
  </si>
  <si>
    <t>560053575</t>
  </si>
  <si>
    <t>725849205</t>
  </si>
  <si>
    <t>Montáž batérie sprchovej nástennej, držiak sprchy s nastaviteľnou výškou sprchy</t>
  </si>
  <si>
    <t>-1439849182</t>
  </si>
  <si>
    <t>5514513200</t>
  </si>
  <si>
    <t>Batéria sprchová mosadzná s ručnou sprchou TU 8120 XPS 1/2"x 150 mm</t>
  </si>
  <si>
    <t>-975415096</t>
  </si>
  <si>
    <t>725869301</t>
  </si>
  <si>
    <t>Montáž zápachovej uzávierky pre zariaďovacie predmety, umývadlová do D 40</t>
  </si>
  <si>
    <t>746235626</t>
  </si>
  <si>
    <t>FB3HL132/40</t>
  </si>
  <si>
    <t>Zápachová uzávierka 5/4˝ pre umývadlá s krycou ružicou odtoku DN 40</t>
  </si>
  <si>
    <t>-867932349</t>
  </si>
  <si>
    <t>725869320</t>
  </si>
  <si>
    <t>Montáž zápachovej uzávierky pre zariaďovacie predmety, pračkovej  do D 40</t>
  </si>
  <si>
    <t>1021383826</t>
  </si>
  <si>
    <t>FB3HL410</t>
  </si>
  <si>
    <t>Nástenná zápachová uzávierka DN40 pre práčku a umývačku, biela farba krytky HL410, alebo ekvivalentná náhrada</t>
  </si>
  <si>
    <t>-685154336</t>
  </si>
  <si>
    <t>725869340</t>
  </si>
  <si>
    <t>Montáž zápachovej uzávierky pre zariaďovacie predmety, sprchovej do D 50</t>
  </si>
  <si>
    <t>1688652416</t>
  </si>
  <si>
    <t>HL514</t>
  </si>
  <si>
    <t>záp. uzávierka pre sprchové vane s odpadovým ventilom 6/4˝ Pre odpadové odtoky sprchovacích vaničiek DN 52mm</t>
  </si>
  <si>
    <t>662298592</t>
  </si>
  <si>
    <t>725869351</t>
  </si>
  <si>
    <t>Montáž zápachovej uzávierky pre zariaďovacie predmety, výlevkovej do D 50</t>
  </si>
  <si>
    <t>-270177381</t>
  </si>
  <si>
    <t>HL513-100G/50</t>
  </si>
  <si>
    <t>Zápachový uzáver 70mm ku keramickým výlevkám(s otvorom 60-65mm), s krytkou z ušľachtilej ocele pr. 86mm ozn.HL513-100G/50, alebo ekvivalentná náhrada</t>
  </si>
  <si>
    <t>-847531261</t>
  </si>
  <si>
    <t>998725102</t>
  </si>
  <si>
    <t>Presun hmôt pre zariaďovacie predmety v objektoch výšky nad 6 do 12 m</t>
  </si>
  <si>
    <t>-1797786147</t>
  </si>
  <si>
    <t>732</t>
  </si>
  <si>
    <t>Ústredné kúrenie, strojovne</t>
  </si>
  <si>
    <t>732219215</t>
  </si>
  <si>
    <t>Montáž zásobníkového ohrievača vody pre ohrev pitnej vody v spojení s kotlami objem 300 l</t>
  </si>
  <si>
    <t>441505457</t>
  </si>
  <si>
    <t>4847665984</t>
  </si>
  <si>
    <t>Zásobníkový ohrievač vody v spojení s vykurovacími kotlami, objem 300L, vrátane zostavy armatúr</t>
  </si>
  <si>
    <t>-1246472844</t>
  </si>
  <si>
    <t>998732102</t>
  </si>
  <si>
    <t>Presun hmôt pre strojovne v objektoch výšky nad 6 m do 12 m</t>
  </si>
  <si>
    <t>1867795686</t>
  </si>
  <si>
    <t>769</t>
  </si>
  <si>
    <t>Montáž vzduchotechnických zariadení</t>
  </si>
  <si>
    <t>769021003</t>
  </si>
  <si>
    <t>Montáž spiro potrubia DN 125-140</t>
  </si>
  <si>
    <t>-1670062239</t>
  </si>
  <si>
    <t>4290035027</t>
  </si>
  <si>
    <t>Spiro potrubie L=1000 mm DN 125</t>
  </si>
  <si>
    <t>-735721481</t>
  </si>
  <si>
    <t>769021319</t>
  </si>
  <si>
    <t>Montáž kolena 90° na spiro potrubie DN 80-150</t>
  </si>
  <si>
    <t>CS Cenekon 2014 01</t>
  </si>
  <si>
    <t>1003965373</t>
  </si>
  <si>
    <t>4290035126</t>
  </si>
  <si>
    <t>Koleno KS 90° DN 125</t>
  </si>
  <si>
    <t>1437640715</t>
  </si>
  <si>
    <t>769021349</t>
  </si>
  <si>
    <t>Montáž záslepu na spiro potrubie DN 80-150</t>
  </si>
  <si>
    <t>1221971221</t>
  </si>
  <si>
    <t>4290035176</t>
  </si>
  <si>
    <t>Záslep DN 125</t>
  </si>
  <si>
    <t>-744261971</t>
  </si>
  <si>
    <t>769021397</t>
  </si>
  <si>
    <t>Montáž T-kusu na spiro potrubie DN 80-150</t>
  </si>
  <si>
    <t>-462577874</t>
  </si>
  <si>
    <t>4290035289</t>
  </si>
  <si>
    <t>T-kus DN 125</t>
  </si>
  <si>
    <t>173561931</t>
  </si>
  <si>
    <t>769021496</t>
  </si>
  <si>
    <t>Montáž výfukovej hlavice kruhovej do priemeru 230 mm</t>
  </si>
  <si>
    <t>653178707</t>
  </si>
  <si>
    <t>4290038458</t>
  </si>
  <si>
    <t>Výfuková hlavica kruhová s nástavcom VHK2 160</t>
  </si>
  <si>
    <t>-739649774</t>
  </si>
  <si>
    <t>769025270</t>
  </si>
  <si>
    <t xml:space="preserve">Montáž spätnej klapky do kruhového potrubia priemeru 100-150 mm </t>
  </si>
  <si>
    <t>-1146763492</t>
  </si>
  <si>
    <t>4290020129</t>
  </si>
  <si>
    <t>RSK 125 spätná klapka</t>
  </si>
  <si>
    <t>-1485804152</t>
  </si>
  <si>
    <t>998769203</t>
  </si>
  <si>
    <t>Presun hmôt pre montáž vzduchotechnických zariadení v stavbe (objekte) výšky nad 7 do 24 m</t>
  </si>
  <si>
    <t>-1920957537</t>
  </si>
  <si>
    <t>HZS000111DZTI</t>
  </si>
  <si>
    <t>Stavebno montážne práce menej náročne, pomocné alebo manupulačné (Tr. 1) v rozsahu viac ako 8 hodín - Demontáž zariaďovacích predmetov a rozvodov ZTI</t>
  </si>
  <si>
    <t>2070740039</t>
  </si>
  <si>
    <t>2018004.1B.3 - Vykurovanie</t>
  </si>
  <si>
    <t>Ing. Lukáš Rácz, PhD.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</si>
  <si>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</si>
  <si>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</si>
  <si>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</si>
  <si>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</si>
  <si>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</si>
  <si>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612403399</t>
  </si>
  <si>
    <t>Hrubá výplň rýh na stenách akoukoľvek maltou, akejkoľvek šírky ryhy</t>
  </si>
  <si>
    <t>-2098664556</t>
  </si>
  <si>
    <t>974031144</t>
  </si>
  <si>
    <t>Vysekávanie rýh v akomkoľvek murive tehlovom na akúkoľvek maltu do hĺbky 70 mm a š. do 150 mm,  -0,01900t</t>
  </si>
  <si>
    <t>2102798081</t>
  </si>
  <si>
    <t>1474079870</t>
  </si>
  <si>
    <t>1673970563</t>
  </si>
  <si>
    <t>1873042637</t>
  </si>
  <si>
    <t>-69221015</t>
  </si>
  <si>
    <t>-455482694</t>
  </si>
  <si>
    <t>979089312</t>
  </si>
  <si>
    <t>Poplatok za skladovanie - kovy (meď, bronz, mosadz atď.) (17 04 ), ostatné</t>
  </si>
  <si>
    <t>-1738133214</t>
  </si>
  <si>
    <t>979094211</t>
  </si>
  <si>
    <t>Nakladanie alebo prekladanie sutiny</t>
  </si>
  <si>
    <t>96425302</t>
  </si>
  <si>
    <t>-309728606</t>
  </si>
  <si>
    <t>731</t>
  </si>
  <si>
    <t>Ústredné kúrenie, kotolne</t>
  </si>
  <si>
    <t>731261095</t>
  </si>
  <si>
    <t>Montáž plynového kotla nástenného kondenzačného vykurovacieho so zásobníkom objem 350 l</t>
  </si>
  <si>
    <t>2077896876</t>
  </si>
  <si>
    <t>4840010021879</t>
  </si>
  <si>
    <t>Závesný kondenzačný kotol ecoTEC plus VU 356/5-5 alebo ekvivalent</t>
  </si>
  <si>
    <t>-1415589952</t>
  </si>
  <si>
    <t>4840020171316</t>
  </si>
  <si>
    <t>Ekvitermická regulácia - multiMATIC 700 alebo ekvivalent</t>
  </si>
  <si>
    <t>-2023211614</t>
  </si>
  <si>
    <t>4840020184844</t>
  </si>
  <si>
    <t>VR 70 - modul rozšírenia na ovládanie dvoch okruhov, s jedným priamym a s jedným zmieševacím okruhom alebo ekvivalent</t>
  </si>
  <si>
    <t>1553039537</t>
  </si>
  <si>
    <t>4840020171334</t>
  </si>
  <si>
    <t>VR 91 - diaľkové ovládanie , podsvietené, s izbovým termostatom a vlhkomerom alebo ekvivalent</t>
  </si>
  <si>
    <t>1189632788</t>
  </si>
  <si>
    <t>998731202</t>
  </si>
  <si>
    <t>Presun hmôt pre kotolne umiestnené vo výške (hĺbke) nad 6 do 12 m</t>
  </si>
  <si>
    <t>-1034632097</t>
  </si>
  <si>
    <t>73211140R</t>
  </si>
  <si>
    <t>Hydraulický oddelovač horizontálny DN 32 PAW.HD2600 M+D alebo ekvivalent</t>
  </si>
  <si>
    <t>-782826485</t>
  </si>
  <si>
    <t>73211143R</t>
  </si>
  <si>
    <t>Horizontálny rozdeľovač PAW.MW2 pre dva moduly DN 32 M+D alebo ekvivalent</t>
  </si>
  <si>
    <t>-1585661571</t>
  </si>
  <si>
    <t>1067913349</t>
  </si>
  <si>
    <t>4840010020639</t>
  </si>
  <si>
    <t>Stacionárny zásobník uniSTOR VIH R 300 alebo ekvivalent</t>
  </si>
  <si>
    <t>-1471758435</t>
  </si>
  <si>
    <t>484305827</t>
  </si>
  <si>
    <t>Poistná skupina pre stac.zásobníky 10 bar nad 200 l alebo ekvivalent</t>
  </si>
  <si>
    <t>-213208016</t>
  </si>
  <si>
    <t>732331036</t>
  </si>
  <si>
    <t>Montáž expanznej nádoby tlak 6 barov s membránou 25 l</t>
  </si>
  <si>
    <t>-879689920</t>
  </si>
  <si>
    <t>4846717025</t>
  </si>
  <si>
    <t xml:space="preserve">Nádoba-expanzná typ NG tlak 6 barov s membránou 25 l </t>
  </si>
  <si>
    <t>1490761415</t>
  </si>
  <si>
    <t>732429111</t>
  </si>
  <si>
    <t>Montáž čerpadla (do potrubia) obehového špirálového DN 25</t>
  </si>
  <si>
    <t>2087889237</t>
  </si>
  <si>
    <t>4268155090</t>
  </si>
  <si>
    <t>Obehové čerpadlo GRUNDFOS ALPHA2 25-40 N 180 1x230V 50Hz 6H alebo ekvivalent</t>
  </si>
  <si>
    <t>412873651</t>
  </si>
  <si>
    <t>732470001</t>
  </si>
  <si>
    <t>Montáž poistnej skupiny</t>
  </si>
  <si>
    <t>-1283125576</t>
  </si>
  <si>
    <t>4848900810</t>
  </si>
  <si>
    <t>Bezpečnostná skupina-poistná skupina na prápojku studenej vody s redukčným ventilom</t>
  </si>
  <si>
    <t>-1951054991</t>
  </si>
  <si>
    <t>732491005</t>
  </si>
  <si>
    <t xml:space="preserve">Montáž cirkulačného čerpadla </t>
  </si>
  <si>
    <t>-257566576</t>
  </si>
  <si>
    <t>4268157240</t>
  </si>
  <si>
    <t>Cirkulačné čerpadlo GRUNDFOS COMFORT UP 20-14 BXT 110 1x230V 50Hz alebo ekvivalent</t>
  </si>
  <si>
    <t>1148670759</t>
  </si>
  <si>
    <t>998732202</t>
  </si>
  <si>
    <t>-597263752</t>
  </si>
  <si>
    <t>733</t>
  </si>
  <si>
    <t>Ústredné kúrenie, rozvodné potrubie</t>
  </si>
  <si>
    <t>733113113</t>
  </si>
  <si>
    <t xml:space="preserve">Príplatok k cene za zhotovenie prípojky </t>
  </si>
  <si>
    <t>CS Cenekon 2015 02</t>
  </si>
  <si>
    <t>-408400153</t>
  </si>
  <si>
    <t>484HERZ</t>
  </si>
  <si>
    <t>HERZ TS-3000 rohové (2 rúrková sústava) R 1/2 x G 3/4 alebo ekvivalent</t>
  </si>
  <si>
    <t>-938486535</t>
  </si>
  <si>
    <t>733125012</t>
  </si>
  <si>
    <t>Potrubie z uhlíkovej ocele spájané lisovaním 28x1,5</t>
  </si>
  <si>
    <t>193922897</t>
  </si>
  <si>
    <t>733125015</t>
  </si>
  <si>
    <t>Potrubie z uhlíkovej ocele spájané lisovaním 35x1,5</t>
  </si>
  <si>
    <t>-1505585871</t>
  </si>
  <si>
    <t>733167011</t>
  </si>
  <si>
    <t>Potrubie z rúr, rúrka univerzálna  DN 16,2x2,6 mm v tyčiach</t>
  </si>
  <si>
    <t>1760223063</t>
  </si>
  <si>
    <t>733167012</t>
  </si>
  <si>
    <t>Potrubie z rúr, rúrka univerzálna  DN 20,00x2,9 mm v tyčiach</t>
  </si>
  <si>
    <t>-472975477</t>
  </si>
  <si>
    <t>733167013</t>
  </si>
  <si>
    <t>Potrubie z rúr, rúrka univerzálna  DN 25,0x3,7 mm v tyčiach</t>
  </si>
  <si>
    <t>1391314154</t>
  </si>
  <si>
    <t>733167014</t>
  </si>
  <si>
    <t>Potrubie z rúr, rúrka univerzálna  DN 32,0x4,7 mm v tyčiach</t>
  </si>
  <si>
    <t>-422117447</t>
  </si>
  <si>
    <t>733190107</t>
  </si>
  <si>
    <t xml:space="preserve">Tlaková skúška potrubia z oceľových rúrok </t>
  </si>
  <si>
    <t>-1783975526</t>
  </si>
  <si>
    <t>733191301</t>
  </si>
  <si>
    <t>Tlaková skúška plastového potrubia do 32 mm</t>
  </si>
  <si>
    <t>1122783163</t>
  </si>
  <si>
    <t>998733203</t>
  </si>
  <si>
    <t>Presun hmôt pre rozvody potrubia v objektoch výšky nad 6 do 24 m</t>
  </si>
  <si>
    <t>-151681811</t>
  </si>
  <si>
    <t>734</t>
  </si>
  <si>
    <t>Ústredné kúrenie, armatúry.</t>
  </si>
  <si>
    <t>734213250</t>
  </si>
  <si>
    <t>Montáž ventilu odvzdušňovacieho závitového automatického G 1/2</t>
  </si>
  <si>
    <t>189636045</t>
  </si>
  <si>
    <t>4849210116.1</t>
  </si>
  <si>
    <t>Automatický odvzdušňovací ventil, 1/2"</t>
  </si>
  <si>
    <t>-1155726381</t>
  </si>
  <si>
    <t>734223208</t>
  </si>
  <si>
    <t>Montáž termostatickej hlavice kvapalinovej jednoduchej</t>
  </si>
  <si>
    <t>-764037712</t>
  </si>
  <si>
    <t>5518100042</t>
  </si>
  <si>
    <t xml:space="preserve">Termostatická hlavica </t>
  </si>
  <si>
    <t>859363739</t>
  </si>
  <si>
    <t>734231215</t>
  </si>
  <si>
    <t>Ventil uzatvárací závitový  G 1</t>
  </si>
  <si>
    <t>-739248500</t>
  </si>
  <si>
    <t>734231216</t>
  </si>
  <si>
    <t>Ventil uzatvárací závitový  G 5/4</t>
  </si>
  <si>
    <t>-1355617147</t>
  </si>
  <si>
    <t>734240010</t>
  </si>
  <si>
    <t>Montáž spätnej klapky závitovej G 1</t>
  </si>
  <si>
    <t>1478887792</t>
  </si>
  <si>
    <t>5511871660</t>
  </si>
  <si>
    <t xml:space="preserve">Vodorovná spätná klapka , 1", mäkké tesnenie, mosadz </t>
  </si>
  <si>
    <t>2089230756</t>
  </si>
  <si>
    <t>734252120</t>
  </si>
  <si>
    <t xml:space="preserve">Montáž ventilu poistného </t>
  </si>
  <si>
    <t>-645149230</t>
  </si>
  <si>
    <t>4849210145</t>
  </si>
  <si>
    <t xml:space="preserve">Poistný ventil pre vykurovanie, 3/4"FF, 6 bar, mosadz </t>
  </si>
  <si>
    <t>1736239693</t>
  </si>
  <si>
    <t>734291113</t>
  </si>
  <si>
    <t>Ostané armatúry, kohútik plniaci a vypúšťací normy 13 7061, PN 1,0/100st. C G 1/2</t>
  </si>
  <si>
    <t>904991242</t>
  </si>
  <si>
    <t>734291340</t>
  </si>
  <si>
    <t xml:space="preserve">Montáž filtra závitového G 1 </t>
  </si>
  <si>
    <t>372220348</t>
  </si>
  <si>
    <t>5511871590</t>
  </si>
  <si>
    <t xml:space="preserve">Filter závitový, 1", mosadz </t>
  </si>
  <si>
    <t>22134526</t>
  </si>
  <si>
    <t>73429612R</t>
  </si>
  <si>
    <t>Termostatrický zmieševací ventil na TV</t>
  </si>
  <si>
    <t>372227396</t>
  </si>
  <si>
    <t>998734203</t>
  </si>
  <si>
    <t>Presun hmôt pre armatúry v objektoch výšky nad 6 do 24 m</t>
  </si>
  <si>
    <t>1621980121</t>
  </si>
  <si>
    <t>735</t>
  </si>
  <si>
    <t>Ústredné kúrenie, vykurov. telesá</t>
  </si>
  <si>
    <t>735000912</t>
  </si>
  <si>
    <t>Vyregulovanie dvojregulačného ventilu s termostatickým ovládaním</t>
  </si>
  <si>
    <t>1035349128</t>
  </si>
  <si>
    <t>735153300</t>
  </si>
  <si>
    <t>Príplatok k cene za odvzdušňovací ventil telies U. S. Steel Košice s príplatkom 8 %</t>
  </si>
  <si>
    <t>-1917759939</t>
  </si>
  <si>
    <t>735154040</t>
  </si>
  <si>
    <t>Montáž vykurovacieho telesa panelového jednoradového 600 mm/ dĺžky 400-600 mm</t>
  </si>
  <si>
    <t>-36887535</t>
  </si>
  <si>
    <t>735154041</t>
  </si>
  <si>
    <t>Montáž vykurovacieho telesa panelového jednoradového 600 mm/ dĺžky 700-900 mm</t>
  </si>
  <si>
    <t>-288870753</t>
  </si>
  <si>
    <t>735154042</t>
  </si>
  <si>
    <t>Montáž vykurovacieho telesa panelového jednoradového 600 mm/ dĺžky 1000-1200 mm</t>
  </si>
  <si>
    <t>157136949</t>
  </si>
  <si>
    <t>735154050</t>
  </si>
  <si>
    <t>Montáž vykurovacieho telesa panelového jednoradového 900 mm/ dĺžky 400-600 mm</t>
  </si>
  <si>
    <t>1323209879</t>
  </si>
  <si>
    <t>735154051</t>
  </si>
  <si>
    <t>Montáž vykurovacieho telesa panelového jednoradového výšky 900 mm/ dĺžky 700-900 mm</t>
  </si>
  <si>
    <t>176858352</t>
  </si>
  <si>
    <t>735154052</t>
  </si>
  <si>
    <t>Montáž vykurovacieho telesa panelového jednoradového výšky 900 mm/ dĺžky 1000-1200 mm</t>
  </si>
  <si>
    <t>679151644</t>
  </si>
  <si>
    <t>4845390100</t>
  </si>
  <si>
    <t>Vykur. teleso doskové - oceľ. radiátor KORAD 11VKL 600x400 alebo ekvivalent</t>
  </si>
  <si>
    <t>-989857427</t>
  </si>
  <si>
    <t>4845390300</t>
  </si>
  <si>
    <t>Vykur. teleso doskové - oceľ. radiátor KORAD 11VKL 600x800 alebo ekvivalent</t>
  </si>
  <si>
    <t>104292403</t>
  </si>
  <si>
    <t>4845390350</t>
  </si>
  <si>
    <t>Vykur. teleso doskové - oceľ. radiátor KORAD 11VKL 600x900 alebo ekvivalent</t>
  </si>
  <si>
    <t>1355665214</t>
  </si>
  <si>
    <t>4845390400</t>
  </si>
  <si>
    <t>Vykurovacie teleso doskové oceľové KORAD 11VKL 600x1000 alebo ekvivalent</t>
  </si>
  <si>
    <t>-1859324850</t>
  </si>
  <si>
    <t>4845390450</t>
  </si>
  <si>
    <t>Vykur. teleso doskové - oceľ. radiátor KORAD 11VKL 600x1100 alebo ekvivalent</t>
  </si>
  <si>
    <t>2134256475</t>
  </si>
  <si>
    <t>4845390500</t>
  </si>
  <si>
    <t>Vykurovacie teleso doskové oceľové KORAD 11VKL 600x1200 alebo ekvivalent</t>
  </si>
  <si>
    <t>1762131080</t>
  </si>
  <si>
    <t>4845390101</t>
  </si>
  <si>
    <t>Vykur. teleso doskové - oceľ. radiátor KORAD 11VKP 600x400 alebo ekvivalent</t>
  </si>
  <si>
    <t>916623790</t>
  </si>
  <si>
    <t>4845390200</t>
  </si>
  <si>
    <t>Vykur. teleso doskové - oceľ. radiátor KORAD 11VKP 600x600 alebo ekvivalent</t>
  </si>
  <si>
    <t>563466311</t>
  </si>
  <si>
    <t>4845390250</t>
  </si>
  <si>
    <t>Vykur. teleso doskové - oceľ. radiátor KORAD 11VKP 600x700 alebo ekvivalent</t>
  </si>
  <si>
    <t>-351465900</t>
  </si>
  <si>
    <t>4845390301</t>
  </si>
  <si>
    <t>Vykur. teleso doskové - oceľ. radiátor KORAD 11VKP 600x800 alebo ekvivalent</t>
  </si>
  <si>
    <t>-111164530</t>
  </si>
  <si>
    <t>4845390401</t>
  </si>
  <si>
    <t>Vykurovacie teleso doskové oceľové KORAD 11VKP 600x1000</t>
  </si>
  <si>
    <t>142682926</t>
  </si>
  <si>
    <t>4845390850</t>
  </si>
  <si>
    <t>Vykur. teleso doskové - oceľ. radiátor KORAD 11VKL 900x400 alebo ekvivalent</t>
  </si>
  <si>
    <t>-1828283059</t>
  </si>
  <si>
    <t>4845390950</t>
  </si>
  <si>
    <t>Vykur. teleso doskové - oceľ. radiátor KORAD 11VKL 900x600 alebo ekvivalent</t>
  </si>
  <si>
    <t>-1840812412</t>
  </si>
  <si>
    <t>4845391150</t>
  </si>
  <si>
    <t>Vykur. teleso doskové - oceľ. radiátor KORAD 11VKL 900x1000 alebo ekvivalent</t>
  </si>
  <si>
    <t>679987996</t>
  </si>
  <si>
    <t>4845390951</t>
  </si>
  <si>
    <t>Vykur. teleso doskové - oceľ. radiátor KORAD 11VKP 900x600 alebo ekvivalent</t>
  </si>
  <si>
    <t>-784462772</t>
  </si>
  <si>
    <t>4845391050</t>
  </si>
  <si>
    <t>Vykur. teleso doskové - oceľ. radiátor KORAD 11VKP 900x800 alebo ekvivalent</t>
  </si>
  <si>
    <t>72606335</t>
  </si>
  <si>
    <t>4845391151</t>
  </si>
  <si>
    <t>Vykur. teleso doskové - oceľ. radiátor KORAD 11VKP 900x1000 alebo ekvivalent</t>
  </si>
  <si>
    <t>-2120785608</t>
  </si>
  <si>
    <t>735154140</t>
  </si>
  <si>
    <t>Montáž vykurovacieho telesa panelového dvojradového výšky 600 mm/ dĺžky 400-600 mm</t>
  </si>
  <si>
    <t>-768798327</t>
  </si>
  <si>
    <t>735154142</t>
  </si>
  <si>
    <t>Montáž vykurovacieho telesa panelového dvojradového výšky 600 mm/ dĺžky 1000-1200 mm</t>
  </si>
  <si>
    <t>1179616447</t>
  </si>
  <si>
    <t>735154150</t>
  </si>
  <si>
    <t>Montáž vykurovacieho telesa panelového dvojradového výšky 900 mm/ dĺžky 400-600 mm</t>
  </si>
  <si>
    <t>1635996748</t>
  </si>
  <si>
    <t>735154151</t>
  </si>
  <si>
    <t>Montáž vykurovacieho telesa panelového dvojradového výšky 900 mm/ dĺžky 700-900 mm</t>
  </si>
  <si>
    <t>-561817127</t>
  </si>
  <si>
    <t>735154152</t>
  </si>
  <si>
    <t>Montáž vykurovacieho telesa panelového dvojradového výšky 900 mm/ dĺžky 1000-1200 mm</t>
  </si>
  <si>
    <t>-1389455209</t>
  </si>
  <si>
    <t>4848952590</t>
  </si>
  <si>
    <t>Vykurovacie teleso KORADO doskové 1-radové oceľové 21VKL 600x1000 alebo ekvivalent</t>
  </si>
  <si>
    <t>-1874264542</t>
  </si>
  <si>
    <t>4848952610</t>
  </si>
  <si>
    <t>Vykurovacie teleso KORADO doskové 1-radové oceľové 21VKL 600x1200 alebo ekvivalent</t>
  </si>
  <si>
    <t>-1938456364</t>
  </si>
  <si>
    <t>4848952740</t>
  </si>
  <si>
    <t>Vykurovacie teleso KORADO doskové 1-radové oceľové 21VKL 900x 900 alebo ekvivalent</t>
  </si>
  <si>
    <t>-1307787717</t>
  </si>
  <si>
    <t>4848952750</t>
  </si>
  <si>
    <t>Vykurovacie teleso KORADO doskové 1-radové oceľové 21VKL 900x1000 alebo ekvivalent</t>
  </si>
  <si>
    <t>-239984009</t>
  </si>
  <si>
    <t>4848952730</t>
  </si>
  <si>
    <t>Vykurovacie teleso KORADO doskové 1-radové oceľové 21VKP 900x 800 alebo ekvivalent</t>
  </si>
  <si>
    <t>-1409766505</t>
  </si>
  <si>
    <t>4848953500</t>
  </si>
  <si>
    <t>Vykurovacie teleso KORADO doskové 2-radové oceľové 22VKL 900x 500 alebo ekvivalent</t>
  </si>
  <si>
    <t>1378797800</t>
  </si>
  <si>
    <t>4848953510</t>
  </si>
  <si>
    <t>Vykurovacie teleso KORADO doskové 2-radové oceľové 22VKL 900x 600 alebo ekvivalent</t>
  </si>
  <si>
    <t>862451877</t>
  </si>
  <si>
    <t>4848953530</t>
  </si>
  <si>
    <t>Vykurovacie teleso KORADO doskové 2-radové oceľové 22VKL 900x 800 alebo ekvivalent</t>
  </si>
  <si>
    <t>158755697</t>
  </si>
  <si>
    <t>4848953570</t>
  </si>
  <si>
    <t>Vykurovacie teleso KORADO doskové 2-radové oceľové 22VKL 900x1200 alebo ekvivalent</t>
  </si>
  <si>
    <t>889028319</t>
  </si>
  <si>
    <t>4848953350</t>
  </si>
  <si>
    <t>Vykurovacie teleso KORADO doskové 2-radové oceľové 22VKP 600x 600 alebo ekvivalent</t>
  </si>
  <si>
    <t>8373383</t>
  </si>
  <si>
    <t>4848953390</t>
  </si>
  <si>
    <t>Vykurovacie teleso KORADO doskové 2-radové oceľové 22VKP 600x1000 alebo ekvivalent</t>
  </si>
  <si>
    <t>-1533032729</t>
  </si>
  <si>
    <t>4848953410</t>
  </si>
  <si>
    <t>Vykurovacie teleso KORADO doskové 2-radové oceľové 22VKP 600x1200 alebo ekvivalent</t>
  </si>
  <si>
    <t>360362828</t>
  </si>
  <si>
    <t>4848953571</t>
  </si>
  <si>
    <t>Vykurovacie teleso KORADO doskové 2-radové oceľové 22VKP 900x1200 alebo ekvivalent</t>
  </si>
  <si>
    <t>-1161583730</t>
  </si>
  <si>
    <t>735158110</t>
  </si>
  <si>
    <t>Vykurovacie telesá panelové, tlaková skúška telesa vodou U. S. Steel Košice jednoradového</t>
  </si>
  <si>
    <t>-1168316356</t>
  </si>
  <si>
    <t>735158120</t>
  </si>
  <si>
    <t>Vykurovacie telesá panelové, tlaková skúška telesa vodou U. S. Steel Košice dvojradového</t>
  </si>
  <si>
    <t>1910657479</t>
  </si>
  <si>
    <t>735191911</t>
  </si>
  <si>
    <t>Napustenie vody do vykurovacieho systému vrátane potrubia o v. pl. vykurovacích telies</t>
  </si>
  <si>
    <t>sub</t>
  </si>
  <si>
    <t>706435862</t>
  </si>
  <si>
    <t>998735202</t>
  </si>
  <si>
    <t>Presun hmôt pre vykurovacie telesá v objektoch výšky nad 6 do 12 m</t>
  </si>
  <si>
    <t>899050613</t>
  </si>
  <si>
    <t>95-M</t>
  </si>
  <si>
    <t>Revízie</t>
  </si>
  <si>
    <t>95020100R</t>
  </si>
  <si>
    <t>Revízia tlakovej nádoby</t>
  </si>
  <si>
    <t>-1903475933</t>
  </si>
  <si>
    <t>HZS000111</t>
  </si>
  <si>
    <t>Stavebno montážne práce menej náročne, pomocné alebo manupulačné (Tr 1) v rozsahu viac ako 8 hodín - demontáž ÚK (radiátory,rozvody,armatúry,kotol....)</t>
  </si>
  <si>
    <t>1163502528</t>
  </si>
  <si>
    <t>HZS000112</t>
  </si>
  <si>
    <t>Stavebno montážne práce náročnejšie, ucelené, obtiažne, rutinné (Tr.2) v rozsahu viac ako 8 hodín náročnejšie - zakurovacia skúška</t>
  </si>
  <si>
    <t>-2037965038</t>
  </si>
  <si>
    <t>HZS000114</t>
  </si>
  <si>
    <t>Stavebno montážne práce najnáročnejšie na odbornosť - prehliadky pracoviska a revízie (Tr 4) v rozsahu viac ako 8 hodín - uvedenie tepelného zdroja do prevádzky</t>
  </si>
  <si>
    <t>1666423520</t>
  </si>
  <si>
    <t>2018004.1B.4 - Elektroinštalácie</t>
  </si>
  <si>
    <t>91 - Montáž silnoprúdových rozvodov a zariadení</t>
  </si>
  <si>
    <t xml:space="preserve">    91011301 - Úložný materiál - Príchytky ( hmoždinky ) - Polyamydové</t>
  </si>
  <si>
    <t xml:space="preserve">    740 - Silnoprúd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</si>
  <si>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</si>
  <si>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</si>
  <si>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</si>
  <si>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</si>
  <si>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 do tvrdého kameňa, jednoduchého betónu a železobetónu</t>
  </si>
  <si>
    <t>CS Cenekon 2016 01</t>
  </si>
  <si>
    <t>-28567882</t>
  </si>
  <si>
    <t>2830406000</t>
  </si>
  <si>
    <t>Hmoždinka  klasická so skrutkou   8x40 mm  typ:  T8CS-PA</t>
  </si>
  <si>
    <t>-479895652</t>
  </si>
  <si>
    <t>971033131</t>
  </si>
  <si>
    <t>Vybúranie otvoru v murive tehl. priemeru profilu do 60 mm hr.do 150 mm,  -0,00100t</t>
  </si>
  <si>
    <t>-1311685986</t>
  </si>
  <si>
    <t>971033531</t>
  </si>
  <si>
    <t>Vybúranie otvorov v murive tehl. plochy do 1 m2 hr.do 150 mm,  -0,28100t</t>
  </si>
  <si>
    <t>659898131</t>
  </si>
  <si>
    <t>974031133</t>
  </si>
  <si>
    <t>Vysekanie rýh v akomkoľvek murive tehlovom na akúkoľvek maltu do hĺbky 50 mm a š. do 100 mm,  -0,00900t</t>
  </si>
  <si>
    <t>401313822</t>
  </si>
  <si>
    <t>680688422</t>
  </si>
  <si>
    <t>740</t>
  </si>
  <si>
    <t>Silnoprúd</t>
  </si>
  <si>
    <t>7441210210</t>
  </si>
  <si>
    <t>Montáž ventilátora - bytový nástenný 100, IP44</t>
  </si>
  <si>
    <t>964404543</t>
  </si>
  <si>
    <t>3480254601</t>
  </si>
  <si>
    <t>Ventilátor bytový 100, IP44</t>
  </si>
  <si>
    <t>1904444795</t>
  </si>
  <si>
    <t>210010026</t>
  </si>
  <si>
    <t>Rúrka ohybná elektroinštalačná z PVC typ FXP 25, uložená pevne</t>
  </si>
  <si>
    <t>-745035895</t>
  </si>
  <si>
    <t>345710009200</t>
  </si>
  <si>
    <t>Rúrka ohybná vlnitá pancierová PVC-U, FXP DN 25</t>
  </si>
  <si>
    <t>1624010574</t>
  </si>
  <si>
    <t>345710017900</t>
  </si>
  <si>
    <t>Spojka nasúvacia PVC-U SM 25</t>
  </si>
  <si>
    <t>372564450</t>
  </si>
  <si>
    <t>345710037400</t>
  </si>
  <si>
    <t>Príchytka pre rúrku z PVC CL 25</t>
  </si>
  <si>
    <t>-114709140</t>
  </si>
  <si>
    <t>210010301</t>
  </si>
  <si>
    <t>Krabica prístrojová bez zapojenia (1901, KP 68, KZ 3)</t>
  </si>
  <si>
    <t>-528482839</t>
  </si>
  <si>
    <t>345410002400</t>
  </si>
  <si>
    <t>Krabica univerzálna z PVC pod omietku KU 68-1901,Dxh 73x42 mm, KOPOS, alebo ekvivalentná náhrada</t>
  </si>
  <si>
    <t>957649187</t>
  </si>
  <si>
    <t>210010311</t>
  </si>
  <si>
    <t>Krabica odbočná s viečkom kruhová , bez zapojenia</t>
  </si>
  <si>
    <t>1052108423</t>
  </si>
  <si>
    <t>345410002500</t>
  </si>
  <si>
    <t>Krabica univerzálna z PVC s viečkom pod omietku KU 68-1902,Dxh 73x42 mm, KOPOS, alebo ekvivalentná náhrada</t>
  </si>
  <si>
    <t>135340038</t>
  </si>
  <si>
    <t>210110041</t>
  </si>
  <si>
    <t>Spínače polozapustené a zapustené vrátane zapojenia jednopólový - radenie 1</t>
  </si>
  <si>
    <t>1259782133</t>
  </si>
  <si>
    <t>345320000500</t>
  </si>
  <si>
    <t>Vypínač radenie 1 IP20</t>
  </si>
  <si>
    <t>1928434581</t>
  </si>
  <si>
    <t>345320000900</t>
  </si>
  <si>
    <t>Vypínač radenie 1 IP44</t>
  </si>
  <si>
    <t>1634405615</t>
  </si>
  <si>
    <t>210110043</t>
  </si>
  <si>
    <t>Spínač polozapustený a zapustený vrátane zapojenia sériový prep.stried. - radenie 5</t>
  </si>
  <si>
    <t>-324157231</t>
  </si>
  <si>
    <t>345330000100</t>
  </si>
  <si>
    <t>Prepínač radenie 5 IP20</t>
  </si>
  <si>
    <t>-1267438199</t>
  </si>
  <si>
    <t>345330000300</t>
  </si>
  <si>
    <t>Prepínač sériový radenie 5, IP44</t>
  </si>
  <si>
    <t>803551434</t>
  </si>
  <si>
    <t>210110044</t>
  </si>
  <si>
    <t>Spínač polozapustený a zapustený vrátane zapojenia dvojitý prep.stried. - radenie 5 B</t>
  </si>
  <si>
    <t>771240208</t>
  </si>
  <si>
    <t>345330001100</t>
  </si>
  <si>
    <t>Prepínač dvojitý striedavý radenie 6+6 IP20</t>
  </si>
  <si>
    <t>1117591529</t>
  </si>
  <si>
    <t>210110045</t>
  </si>
  <si>
    <t>Spínač polozapustený a zapustený vrátane zapojenia stried.prep.- radenie 6</t>
  </si>
  <si>
    <t>525156304</t>
  </si>
  <si>
    <t>345330000400</t>
  </si>
  <si>
    <t>Prepínač radenie 6 IP20</t>
  </si>
  <si>
    <t>-1804967769</t>
  </si>
  <si>
    <t>210110046</t>
  </si>
  <si>
    <t>Spínač polozapustený a zapustený vrátane zapojenia krížový prep.- radenie 7</t>
  </si>
  <si>
    <t>1983359296</t>
  </si>
  <si>
    <t>345320001200</t>
  </si>
  <si>
    <t>Vypínač radenie 7, IP20</t>
  </si>
  <si>
    <t>-156404512</t>
  </si>
  <si>
    <t>210110082</t>
  </si>
  <si>
    <t>Vypínač zapustený 400V</t>
  </si>
  <si>
    <t>-953861457</t>
  </si>
  <si>
    <t>345320003600</t>
  </si>
  <si>
    <t>Vypínač zapustený, šporáková prípojka</t>
  </si>
  <si>
    <t>-1441398148</t>
  </si>
  <si>
    <t>210110096</t>
  </si>
  <si>
    <t>Spínač tlačítkový (okná)</t>
  </si>
  <si>
    <t>-469701989</t>
  </si>
  <si>
    <t>3850018450</t>
  </si>
  <si>
    <t>Okenný vypínač</t>
  </si>
  <si>
    <t>-505238557</t>
  </si>
  <si>
    <t>210110507</t>
  </si>
  <si>
    <t>Prepínač vačkový uzamykateľný</t>
  </si>
  <si>
    <t>-1932038093</t>
  </si>
  <si>
    <t>358120004901</t>
  </si>
  <si>
    <t>Spínač vačkový uzamykateľný</t>
  </si>
  <si>
    <t>-1012421234</t>
  </si>
  <si>
    <t>210111011</t>
  </si>
  <si>
    <t>Domová zásuvka polozapustená alebo zapustená vrátane zapojenia 10/16 A 250 V 2P + Z</t>
  </si>
  <si>
    <t>-1757689268</t>
  </si>
  <si>
    <t>345510005400</t>
  </si>
  <si>
    <t>Zásuvka jednoduchá IP44</t>
  </si>
  <si>
    <t>1568436583</t>
  </si>
  <si>
    <t>210111012</t>
  </si>
  <si>
    <t>Domová zásuvka polozapustená alebo zapustená, 10/16 A 250 V 2P + Z dvojitá</t>
  </si>
  <si>
    <t>1750282311</t>
  </si>
  <si>
    <t>345510002000</t>
  </si>
  <si>
    <t>Zásuvka dvojitá</t>
  </si>
  <si>
    <t>1777554028</t>
  </si>
  <si>
    <t>210192551</t>
  </si>
  <si>
    <t>Hlavná uzemňovacia svorkovnica</t>
  </si>
  <si>
    <t>1634507866</t>
  </si>
  <si>
    <t>345610010100</t>
  </si>
  <si>
    <t>Hlavná uzemňovacia svorkovnica HUS</t>
  </si>
  <si>
    <t>-716736267</t>
  </si>
  <si>
    <t>210193074</t>
  </si>
  <si>
    <t>Kompletáž rozvádzača RH vč. zapojenia</t>
  </si>
  <si>
    <t>-1558409531</t>
  </si>
  <si>
    <t>357150000400</t>
  </si>
  <si>
    <t>Rozvádzač RH - komponenty</t>
  </si>
  <si>
    <t>691014359</t>
  </si>
  <si>
    <t>2101930741</t>
  </si>
  <si>
    <t>Kompletáž rozvádzača RP1 vč. zapojenia</t>
  </si>
  <si>
    <t>895743669</t>
  </si>
  <si>
    <t>3571500004001</t>
  </si>
  <si>
    <t>Rozvádzač RP1 - komponenty</t>
  </si>
  <si>
    <t>-1517130717</t>
  </si>
  <si>
    <t>2101930742</t>
  </si>
  <si>
    <t>Kompletáž rozvádzača RP2 vč. zapojenia</t>
  </si>
  <si>
    <t>988111197</t>
  </si>
  <si>
    <t>3571500004002</t>
  </si>
  <si>
    <t>Rozvádzač RP2 - komponenty</t>
  </si>
  <si>
    <t>-1908236944</t>
  </si>
  <si>
    <t>210201002</t>
  </si>
  <si>
    <t>Zapojenie svietidla, stropného - nástenného</t>
  </si>
  <si>
    <t>-3301045</t>
  </si>
  <si>
    <t>348140001300</t>
  </si>
  <si>
    <t>Svietidlo interiérové žiarivkové IP44</t>
  </si>
  <si>
    <t>-1111367648</t>
  </si>
  <si>
    <t>348140001200</t>
  </si>
  <si>
    <t>Svietidlo žiarivkové nástenné/stropné IP44</t>
  </si>
  <si>
    <t>-1955758712</t>
  </si>
  <si>
    <t>210201046</t>
  </si>
  <si>
    <t>Zapojenie svietidla 2 x svetelný zdroj, stropného - nástenného s lineárnou žiarivkou</t>
  </si>
  <si>
    <t>-466946220</t>
  </si>
  <si>
    <t>348140001800</t>
  </si>
  <si>
    <t>Svietidlo žiarivkové s lineárnou žiarivkou IP20</t>
  </si>
  <si>
    <t>329610879</t>
  </si>
  <si>
    <t>348140003200</t>
  </si>
  <si>
    <t>Svietidlo žiarivkové s lineárnou žiarivkou IP44</t>
  </si>
  <si>
    <t>870820137</t>
  </si>
  <si>
    <t>210201511</t>
  </si>
  <si>
    <t>Zapojenie svietidla 1x svetelný zdroj, núdzového, LED - stály režim</t>
  </si>
  <si>
    <t>-539693331</t>
  </si>
  <si>
    <t>348150000800</t>
  </si>
  <si>
    <t>Svietidlo núdzové so svetelným zdrojom LED 8W, 3 hod., IP44, stály režim</t>
  </si>
  <si>
    <t>-643873190</t>
  </si>
  <si>
    <t>210220010</t>
  </si>
  <si>
    <t>Náter zemniaceho pásku do 120 mm2 (1x náter včít. svoriek a vyznač. žlt. pruhov)</t>
  </si>
  <si>
    <t>-1859987882</t>
  </si>
  <si>
    <t>246220004700</t>
  </si>
  <si>
    <t>Email syntetický vonkajší Industrol zelený S 2013, alebo ekvivalentná náhrada</t>
  </si>
  <si>
    <t>296761209</t>
  </si>
  <si>
    <t>246220005000</t>
  </si>
  <si>
    <t>Email syntetický vonkajší Industrol žltý S 2013, alebo ekvivalentná náhrada</t>
  </si>
  <si>
    <t>1960951856</t>
  </si>
  <si>
    <t>246420001500</t>
  </si>
  <si>
    <t>Riedidlo S-6006 SYNRED do syntetických a olejových látok, 0,8 l, CHEMOLAK, alebo ekvivalentná náhrada</t>
  </si>
  <si>
    <t>-1931064393</t>
  </si>
  <si>
    <t>210800519</t>
  </si>
  <si>
    <t>Vodič medený uložený pevne H07V-U (CY) 450/750 V  6</t>
  </si>
  <si>
    <t>246987671</t>
  </si>
  <si>
    <t>KVO000000534</t>
  </si>
  <si>
    <t>Vodič pevný H07V-U 6 zeleno/žltý pvc</t>
  </si>
  <si>
    <t>-277980156</t>
  </si>
  <si>
    <t>210800520</t>
  </si>
  <si>
    <t>Vodič medený uložený pevne H07V-U (CY) 450/750 V  10</t>
  </si>
  <si>
    <t>208894564</t>
  </si>
  <si>
    <t>KVO000000225</t>
  </si>
  <si>
    <t>Vodič pevný H07V-U 10 zeleno/žltý pvc</t>
  </si>
  <si>
    <t>-553353242</t>
  </si>
  <si>
    <t>210800522</t>
  </si>
  <si>
    <t>Vodič medený uložený pevne H07V-U (CY) 450/750 V  25</t>
  </si>
  <si>
    <t>-866752037</t>
  </si>
  <si>
    <t>17195</t>
  </si>
  <si>
    <t>Vodič pevný H07V-U 25 zeleno/žltý pvc</t>
  </si>
  <si>
    <t>-987846832</t>
  </si>
  <si>
    <t>210881075</t>
  </si>
  <si>
    <t>Kábel bezhalogénový, medený uložený pevne N2XH 0,6/1,0 kV  3x1,5</t>
  </si>
  <si>
    <t>1836679653</t>
  </si>
  <si>
    <t>KPE000000493</t>
  </si>
  <si>
    <t>Kábel pevný bezhalogénový N2XH-J 3x1,5 čierny</t>
  </si>
  <si>
    <t>-40229214</t>
  </si>
  <si>
    <t>1471852744</t>
  </si>
  <si>
    <t>-1980318815</t>
  </si>
  <si>
    <t>210881076</t>
  </si>
  <si>
    <t>Kábel bezhalogénový, medený uložený pevne N2XH 0,6/1,0 kV  3x2,5</t>
  </si>
  <si>
    <t>911761084</t>
  </si>
  <si>
    <t>KPE000000037</t>
  </si>
  <si>
    <t>Kábel pevný bezhalogénový N2XH-J 3x2,5 čierny</t>
  </si>
  <si>
    <t>1399707037</t>
  </si>
  <si>
    <t>210881101</t>
  </si>
  <si>
    <t>Kábel bezhalogénový, medený uložený pevne N2XH 0,6/1,0 kV  5x2,5</t>
  </si>
  <si>
    <t>-1714551560</t>
  </si>
  <si>
    <t>KPE000000484</t>
  </si>
  <si>
    <t>Kábel pevný bezhalogénový N2XH-J 5x2,5 čierny</t>
  </si>
  <si>
    <t>1128185757</t>
  </si>
  <si>
    <t>210881102</t>
  </si>
  <si>
    <t>Kábel bezhalogénový, medený uložený pevne N2XH 0,6/1,0 kV  5x4</t>
  </si>
  <si>
    <t>1623531638</t>
  </si>
  <si>
    <t>KPE000000500</t>
  </si>
  <si>
    <t>Kábel pevný bezhalogénový N2XH-J 5x4 čierny</t>
  </si>
  <si>
    <t>1315905793</t>
  </si>
  <si>
    <t>-686047503</t>
  </si>
  <si>
    <t>-1729186083</t>
  </si>
  <si>
    <t>220490011</t>
  </si>
  <si>
    <t>Montáž nástenného telef.prístroja s tlačidlom a uvedenie prístroja do prevádzky</t>
  </si>
  <si>
    <t>-363528439</t>
  </si>
  <si>
    <t>3820901300</t>
  </si>
  <si>
    <t>Telefón domáceho dorozumievacieho systému Tesla 4FP 11083, alebo ekvivalentná náhrada</t>
  </si>
  <si>
    <t>-197064156</t>
  </si>
  <si>
    <t>2204900112</t>
  </si>
  <si>
    <t>Montáž zvončekového tlačidla DZ</t>
  </si>
  <si>
    <t>-257850793</t>
  </si>
  <si>
    <t>3820901303</t>
  </si>
  <si>
    <t>Zvončekové tlačidlo DZ</t>
  </si>
  <si>
    <t>-1126937079</t>
  </si>
  <si>
    <t>220491</t>
  </si>
  <si>
    <t>Montáž zvoncového tabla a uvedenie prístroja do prevádzky</t>
  </si>
  <si>
    <t>-1528622460</t>
  </si>
  <si>
    <t>3820901301</t>
  </si>
  <si>
    <t>Modul EV 1 4FN 230 38</t>
  </si>
  <si>
    <t>-1641991251</t>
  </si>
  <si>
    <t>3820901305</t>
  </si>
  <si>
    <t>Lišta zámková 4 FK 203 08</t>
  </si>
  <si>
    <t>558022511</t>
  </si>
  <si>
    <t>3820901311</t>
  </si>
  <si>
    <t>Strieška na omietku 4FF69231</t>
  </si>
  <si>
    <t>-1646140359</t>
  </si>
  <si>
    <t>3820901310</t>
  </si>
  <si>
    <t>Sieťový napájač 4 FP 672 49</t>
  </si>
  <si>
    <t>-108031811</t>
  </si>
  <si>
    <t>3820901309</t>
  </si>
  <si>
    <t>Elektrický zámok dverí 4 FN 877 01</t>
  </si>
  <si>
    <t>321378248</t>
  </si>
  <si>
    <t>220511002</t>
  </si>
  <si>
    <t>Montáž zásuvky 2xRJ45 pod omietku</t>
  </si>
  <si>
    <t>-169647039</t>
  </si>
  <si>
    <t>383150002800</t>
  </si>
  <si>
    <t>Zásuvkový modul 2xRJ45/u, kategória Cat6</t>
  </si>
  <si>
    <t>1887291703</t>
  </si>
  <si>
    <t>220511031</t>
  </si>
  <si>
    <t>Kábel v rúrkach</t>
  </si>
  <si>
    <t>-1685751809</t>
  </si>
  <si>
    <t>3410300100</t>
  </si>
  <si>
    <t>STP CAT6  Dátový kábel</t>
  </si>
  <si>
    <t>1901493967</t>
  </si>
  <si>
    <t>220711045</t>
  </si>
  <si>
    <t xml:space="preserve">Montáž a zapojenie pohybových senzorov PIR </t>
  </si>
  <si>
    <t>-1062578951</t>
  </si>
  <si>
    <t>404610000900</t>
  </si>
  <si>
    <t xml:space="preserve">Snímač pohybu </t>
  </si>
  <si>
    <t>944278021</t>
  </si>
  <si>
    <t>2018004.1B.5 - Solárny ohrev pitnej vody</t>
  </si>
  <si>
    <t>Ing. Roman Čupka</t>
  </si>
  <si>
    <t>OST - Ostatné</t>
  </si>
  <si>
    <t>713482121</t>
  </si>
  <si>
    <t>Montáž trubíc z PE, hr.15-20 mm,vnút.priemer do 38</t>
  </si>
  <si>
    <t>848360015</t>
  </si>
  <si>
    <t>2837741389</t>
  </si>
  <si>
    <t>izolácia - trubica  19x15  min 150 C</t>
  </si>
  <si>
    <t>113065062</t>
  </si>
  <si>
    <t>731291020</t>
  </si>
  <si>
    <t>Montáž rýchlomontážnej sady bez zmiešavača DN 25</t>
  </si>
  <si>
    <t>1442132291</t>
  </si>
  <si>
    <t>4849211287</t>
  </si>
  <si>
    <t>Solárna stanica - čerpadlová skupina 6l/min</t>
  </si>
  <si>
    <t>1854224618</t>
  </si>
  <si>
    <t>4844108035</t>
  </si>
  <si>
    <t>Solárna regulácia 2 okruhová 230V, 560/2</t>
  </si>
  <si>
    <t>903295416</t>
  </si>
  <si>
    <t>732219111</t>
  </si>
  <si>
    <t>Montáž ohrievača vody zásobníkového  kombinovaného do PN 2, 5/1,0 objemu do 400 l</t>
  </si>
  <si>
    <t>súb</t>
  </si>
  <si>
    <t>495208465</t>
  </si>
  <si>
    <t>4847920021</t>
  </si>
  <si>
    <t>Zásobníkový ohrievač stojatý solárny VIH S 300</t>
  </si>
  <si>
    <t>-1206508269</t>
  </si>
  <si>
    <t>732219424</t>
  </si>
  <si>
    <t>Montáž 4 vakuových trubicových solárnych kolektorov , na šikmej streche, do solárneho poľa</t>
  </si>
  <si>
    <t>-981434342</t>
  </si>
  <si>
    <t>4847920261</t>
  </si>
  <si>
    <t>Slnečný kolektor trubicový vákuový 2m2</t>
  </si>
  <si>
    <t>-90418214</t>
  </si>
  <si>
    <t>4847920262</t>
  </si>
  <si>
    <t>Hydraulické prepojenie 4 kolektorov</t>
  </si>
  <si>
    <t>-420489901</t>
  </si>
  <si>
    <t>4847920263</t>
  </si>
  <si>
    <t>Nosná konštrukcia pre 4 kolektory , šikmá strecha , plech</t>
  </si>
  <si>
    <t>-1890957836</t>
  </si>
  <si>
    <t>732331712</t>
  </si>
  <si>
    <t>Expanzná nádoba , typ S s vakmi, tlak 10 barov,plastový povlak,, tlak plynu 1,5 baru objem 18 l</t>
  </si>
  <si>
    <t>1101570921</t>
  </si>
  <si>
    <t>733151304</t>
  </si>
  <si>
    <t>Potrubie z medených rúrok tvrdých D 18x1 mm</t>
  </si>
  <si>
    <t>-1993631666</t>
  </si>
  <si>
    <t>733191201</t>
  </si>
  <si>
    <t>Tlaková skúška medeného potrubia do D 35 mm</t>
  </si>
  <si>
    <t>-1935454628</t>
  </si>
  <si>
    <t>734209101</t>
  </si>
  <si>
    <t>Montáž závitovej armatúry s 1 závitom do G 1/2</t>
  </si>
  <si>
    <t>-947743095</t>
  </si>
  <si>
    <t>4847920022</t>
  </si>
  <si>
    <t xml:space="preserve">Solárny rýchloodvzdušnovací ventil </t>
  </si>
  <si>
    <t>2069036015</t>
  </si>
  <si>
    <t>734209125</t>
  </si>
  <si>
    <t>Montáž závitovej armatúry s 3 závitmi G 1</t>
  </si>
  <si>
    <t>1944962804</t>
  </si>
  <si>
    <t>4050203610</t>
  </si>
  <si>
    <t xml:space="preserve">Termostatický zmiešavací ventil 1" </t>
  </si>
  <si>
    <t>1081098673</t>
  </si>
  <si>
    <t>2083115098</t>
  </si>
  <si>
    <t>-654069673</t>
  </si>
  <si>
    <t>230120041</t>
  </si>
  <si>
    <t>Čistenie potrubia prefúkavaním alebo preplachovaním DN 32</t>
  </si>
  <si>
    <t>-1184939158</t>
  </si>
  <si>
    <t>4849220953</t>
  </si>
  <si>
    <t xml:space="preserve">Nemrznúca zmes </t>
  </si>
  <si>
    <t>-1219463781</t>
  </si>
  <si>
    <t>OST</t>
  </si>
  <si>
    <t>Ostatné</t>
  </si>
  <si>
    <t>Stavebno montážne práce menej náročne, pomocné alebo manupulačné (Tr 1) v rozsahu viac ako 8 hodín</t>
  </si>
  <si>
    <t>-335570150</t>
  </si>
  <si>
    <t>HZS000312</t>
  </si>
  <si>
    <t>Stavebno montážne práce náročnejšie, ucelené, obtiažne, rutinné (Tr 2) v rozsahu menej ako 4 hodimy - Revízia</t>
  </si>
  <si>
    <t>CS Cenekon 2012 02</t>
  </si>
  <si>
    <t>1590279917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</si>
</sst>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sz val="18"/>
      <color theme="10"/>
      <name val="Wingdings 2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29" fillId="2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7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11</v>
      </c>
    </row>
    <row r="5" spans="1:74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35" t="s">
        <v>13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18"/>
      <c r="AQ5" s="18"/>
      <c r="AR5" s="16"/>
      <c r="BE5" s="215" t="s">
        <v>14</v>
      </c>
      <c r="BS5" s="13" t="s">
        <v>11</v>
      </c>
    </row>
    <row r="6" spans="1:74" ht="36.950000000000003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237" t="s">
        <v>16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18"/>
      <c r="AQ6" s="18"/>
      <c r="AR6" s="16"/>
      <c r="BE6" s="216"/>
      <c r="BS6" s="13" t="s">
        <v>11</v>
      </c>
    </row>
    <row r="7" spans="1:74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20</v>
      </c>
      <c r="AO7" s="18"/>
      <c r="AP7" s="18"/>
      <c r="AQ7" s="18"/>
      <c r="AR7" s="16"/>
      <c r="BE7" s="216"/>
      <c r="BS7" s="13" t="s">
        <v>11</v>
      </c>
    </row>
    <row r="8" spans="1:74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E8" s="216"/>
      <c r="BS8" s="13" t="s">
        <v>6</v>
      </c>
    </row>
    <row r="9" spans="1:74" ht="29.25" customHeight="1">
      <c r="B9" s="17"/>
      <c r="C9" s="18"/>
      <c r="D9" s="22" t="s">
        <v>25</v>
      </c>
      <c r="E9" s="18"/>
      <c r="F9" s="18"/>
      <c r="G9" s="18"/>
      <c r="H9" s="18"/>
      <c r="I9" s="18"/>
      <c r="J9" s="18"/>
      <c r="K9" s="27" t="s">
        <v>26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27</v>
      </c>
      <c r="AL9" s="18"/>
      <c r="AM9" s="18"/>
      <c r="AN9" s="27" t="s">
        <v>28</v>
      </c>
      <c r="AO9" s="18"/>
      <c r="AP9" s="18"/>
      <c r="AQ9" s="18"/>
      <c r="AR9" s="16"/>
      <c r="BE9" s="216"/>
      <c r="BS9" s="13" t="s">
        <v>6</v>
      </c>
    </row>
    <row r="10" spans="1:74" ht="12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31</v>
      </c>
      <c r="AO10" s="18"/>
      <c r="AP10" s="18"/>
      <c r="AQ10" s="18"/>
      <c r="AR10" s="16"/>
      <c r="BE10" s="216"/>
      <c r="BS10" s="13" t="s">
        <v>11</v>
      </c>
    </row>
    <row r="11" spans="1:74" ht="18.399999999999999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34</v>
      </c>
      <c r="AO11" s="18"/>
      <c r="AP11" s="18"/>
      <c r="AQ11" s="18"/>
      <c r="AR11" s="16"/>
      <c r="BE11" s="216"/>
      <c r="BS11" s="13" t="s">
        <v>11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6"/>
      <c r="BS12" s="13" t="s">
        <v>11</v>
      </c>
    </row>
    <row r="13" spans="1:74" ht="12" customHeight="1">
      <c r="B13" s="17"/>
      <c r="C13" s="18"/>
      <c r="D13" s="25" t="s">
        <v>35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8" t="s">
        <v>36</v>
      </c>
      <c r="AO13" s="18"/>
      <c r="AP13" s="18"/>
      <c r="AQ13" s="18"/>
      <c r="AR13" s="16"/>
      <c r="BE13" s="216"/>
      <c r="BS13" s="13" t="s">
        <v>6</v>
      </c>
    </row>
    <row r="14" spans="1:74" ht="11.25">
      <c r="B14" s="17"/>
      <c r="C14" s="18"/>
      <c r="D14" s="18"/>
      <c r="E14" s="238" t="s">
        <v>36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5" t="s">
        <v>33</v>
      </c>
      <c r="AL14" s="18"/>
      <c r="AM14" s="18"/>
      <c r="AN14" s="28" t="s">
        <v>36</v>
      </c>
      <c r="AO14" s="18"/>
      <c r="AP14" s="18"/>
      <c r="AQ14" s="18"/>
      <c r="AR14" s="16"/>
      <c r="BE14" s="216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6"/>
      <c r="BS15" s="13" t="s">
        <v>4</v>
      </c>
    </row>
    <row r="16" spans="1:74" ht="12" customHeight="1">
      <c r="B16" s="17"/>
      <c r="C16" s="18"/>
      <c r="D16" s="25" t="s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38</v>
      </c>
      <c r="AO16" s="18"/>
      <c r="AP16" s="18"/>
      <c r="AQ16" s="18"/>
      <c r="AR16" s="16"/>
      <c r="BE16" s="216"/>
      <c r="BS16" s="13" t="s">
        <v>4</v>
      </c>
    </row>
    <row r="17" spans="2:71" ht="18.399999999999999" customHeight="1">
      <c r="B17" s="17"/>
      <c r="C17" s="18"/>
      <c r="D17" s="18"/>
      <c r="E17" s="23" t="s">
        <v>39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40</v>
      </c>
      <c r="AO17" s="18"/>
      <c r="AP17" s="18"/>
      <c r="AQ17" s="18"/>
      <c r="AR17" s="16"/>
      <c r="BE17" s="216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6"/>
      <c r="BS18" s="13" t="s">
        <v>6</v>
      </c>
    </row>
    <row r="19" spans="2:71" ht="12" customHeight="1">
      <c r="B19" s="17"/>
      <c r="C19" s="18"/>
      <c r="D19" s="25" t="s">
        <v>41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42</v>
      </c>
      <c r="AO19" s="18"/>
      <c r="AP19" s="18"/>
      <c r="AQ19" s="18"/>
      <c r="AR19" s="16"/>
      <c r="BE19" s="216"/>
      <c r="BS19" s="13" t="s">
        <v>6</v>
      </c>
    </row>
    <row r="20" spans="2:71" ht="18.399999999999999" customHeight="1">
      <c r="B20" s="17"/>
      <c r="C20" s="18"/>
      <c r="D20" s="18"/>
      <c r="E20" s="23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42</v>
      </c>
      <c r="AO20" s="18"/>
      <c r="AP20" s="18"/>
      <c r="AQ20" s="18"/>
      <c r="AR20" s="16"/>
      <c r="BE20" s="216"/>
      <c r="BS20" s="13" t="s">
        <v>44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6"/>
    </row>
    <row r="22" spans="2:71" ht="12" customHeight="1">
      <c r="B22" s="17"/>
      <c r="C22" s="18"/>
      <c r="D22" s="25" t="s">
        <v>45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6"/>
    </row>
    <row r="23" spans="2:71" ht="16.5" customHeight="1">
      <c r="B23" s="17"/>
      <c r="C23" s="18"/>
      <c r="D23" s="18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18"/>
      <c r="AP23" s="18"/>
      <c r="AQ23" s="18"/>
      <c r="AR23" s="16"/>
      <c r="BE23" s="216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6"/>
    </row>
    <row r="25" spans="2:71" ht="6.95" customHeight="1">
      <c r="B25" s="17"/>
      <c r="C25" s="1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8"/>
      <c r="AQ25" s="18"/>
      <c r="AR25" s="16"/>
      <c r="BE25" s="216"/>
    </row>
    <row r="26" spans="2:71" s="1" customFormat="1" ht="25.9" customHeight="1">
      <c r="B26" s="31"/>
      <c r="C26" s="32"/>
      <c r="D26" s="33" t="s">
        <v>46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7">
        <f>ROUND(AG54,2)</f>
        <v>0</v>
      </c>
      <c r="AL26" s="218"/>
      <c r="AM26" s="218"/>
      <c r="AN26" s="218"/>
      <c r="AO26" s="218"/>
      <c r="AP26" s="32"/>
      <c r="AQ26" s="32"/>
      <c r="AR26" s="35"/>
      <c r="BE26" s="216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6"/>
    </row>
    <row r="28" spans="2:71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47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48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49</v>
      </c>
      <c r="AL28" s="241"/>
      <c r="AM28" s="241"/>
      <c r="AN28" s="241"/>
      <c r="AO28" s="241"/>
      <c r="AP28" s="32"/>
      <c r="AQ28" s="32"/>
      <c r="AR28" s="35"/>
      <c r="BE28" s="216"/>
    </row>
    <row r="29" spans="2:71" s="2" customFormat="1" ht="14.45" customHeight="1">
      <c r="B29" s="36"/>
      <c r="C29" s="37"/>
      <c r="D29" s="25" t="s">
        <v>50</v>
      </c>
      <c r="E29" s="37"/>
      <c r="F29" s="25" t="s">
        <v>51</v>
      </c>
      <c r="G29" s="37"/>
      <c r="H29" s="37"/>
      <c r="I29" s="37"/>
      <c r="J29" s="37"/>
      <c r="K29" s="37"/>
      <c r="L29" s="242">
        <v>0.2</v>
      </c>
      <c r="M29" s="214"/>
      <c r="N29" s="214"/>
      <c r="O29" s="214"/>
      <c r="P29" s="214"/>
      <c r="Q29" s="37"/>
      <c r="R29" s="37"/>
      <c r="S29" s="37"/>
      <c r="T29" s="37"/>
      <c r="U29" s="37"/>
      <c r="V29" s="37"/>
      <c r="W29" s="213">
        <f>ROUND(AZ54,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7"/>
      <c r="AG29" s="37"/>
      <c r="AH29" s="37"/>
      <c r="AI29" s="37"/>
      <c r="AJ29" s="37"/>
      <c r="AK29" s="213">
        <f>ROUND(AV54, 2)</f>
        <v>0</v>
      </c>
      <c r="AL29" s="214"/>
      <c r="AM29" s="214"/>
      <c r="AN29" s="214"/>
      <c r="AO29" s="214"/>
      <c r="AP29" s="37"/>
      <c r="AQ29" s="37"/>
      <c r="AR29" s="38"/>
      <c r="BE29" s="216"/>
    </row>
    <row r="30" spans="2:71" s="2" customFormat="1" ht="14.45" customHeight="1">
      <c r="B30" s="36"/>
      <c r="C30" s="37"/>
      <c r="D30" s="37"/>
      <c r="E30" s="37"/>
      <c r="F30" s="25" t="s">
        <v>52</v>
      </c>
      <c r="G30" s="37"/>
      <c r="H30" s="37"/>
      <c r="I30" s="37"/>
      <c r="J30" s="37"/>
      <c r="K30" s="37"/>
      <c r="L30" s="242">
        <v>0.2</v>
      </c>
      <c r="M30" s="214"/>
      <c r="N30" s="214"/>
      <c r="O30" s="214"/>
      <c r="P30" s="214"/>
      <c r="Q30" s="37"/>
      <c r="R30" s="37"/>
      <c r="S30" s="37"/>
      <c r="T30" s="37"/>
      <c r="U30" s="37"/>
      <c r="V30" s="37"/>
      <c r="W30" s="213">
        <f>ROUND(BA54,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7"/>
      <c r="AG30" s="37"/>
      <c r="AH30" s="37"/>
      <c r="AI30" s="37"/>
      <c r="AJ30" s="37"/>
      <c r="AK30" s="213">
        <f>ROUND(AW54, 2)</f>
        <v>0</v>
      </c>
      <c r="AL30" s="214"/>
      <c r="AM30" s="214"/>
      <c r="AN30" s="214"/>
      <c r="AO30" s="214"/>
      <c r="AP30" s="37"/>
      <c r="AQ30" s="37"/>
      <c r="AR30" s="38"/>
      <c r="BE30" s="216"/>
    </row>
    <row r="31" spans="2:71" s="2" customFormat="1" ht="14.45" hidden="1" customHeight="1">
      <c r="B31" s="36"/>
      <c r="C31" s="37"/>
      <c r="D31" s="37"/>
      <c r="E31" s="37"/>
      <c r="F31" s="25" t="s">
        <v>53</v>
      </c>
      <c r="G31" s="37"/>
      <c r="H31" s="37"/>
      <c r="I31" s="37"/>
      <c r="J31" s="37"/>
      <c r="K31" s="37"/>
      <c r="L31" s="242">
        <v>0.2</v>
      </c>
      <c r="M31" s="214"/>
      <c r="N31" s="214"/>
      <c r="O31" s="214"/>
      <c r="P31" s="214"/>
      <c r="Q31" s="37"/>
      <c r="R31" s="37"/>
      <c r="S31" s="37"/>
      <c r="T31" s="37"/>
      <c r="U31" s="37"/>
      <c r="V31" s="37"/>
      <c r="W31" s="213">
        <f>ROUND(BB54, 2)</f>
        <v>0</v>
      </c>
      <c r="X31" s="214"/>
      <c r="Y31" s="214"/>
      <c r="Z31" s="214"/>
      <c r="AA31" s="214"/>
      <c r="AB31" s="214"/>
      <c r="AC31" s="214"/>
      <c r="AD31" s="214"/>
      <c r="AE31" s="214"/>
      <c r="AF31" s="37"/>
      <c r="AG31" s="37"/>
      <c r="AH31" s="37"/>
      <c r="AI31" s="37"/>
      <c r="AJ31" s="37"/>
      <c r="AK31" s="213">
        <v>0</v>
      </c>
      <c r="AL31" s="214"/>
      <c r="AM31" s="214"/>
      <c r="AN31" s="214"/>
      <c r="AO31" s="214"/>
      <c r="AP31" s="37"/>
      <c r="AQ31" s="37"/>
      <c r="AR31" s="38"/>
      <c r="BE31" s="216"/>
    </row>
    <row r="32" spans="2:71" s="2" customFormat="1" ht="14.45" hidden="1" customHeight="1">
      <c r="B32" s="36"/>
      <c r="C32" s="37"/>
      <c r="D32" s="37"/>
      <c r="E32" s="37"/>
      <c r="F32" s="25" t="s">
        <v>54</v>
      </c>
      <c r="G32" s="37"/>
      <c r="H32" s="37"/>
      <c r="I32" s="37"/>
      <c r="J32" s="37"/>
      <c r="K32" s="37"/>
      <c r="L32" s="242">
        <v>0.2</v>
      </c>
      <c r="M32" s="214"/>
      <c r="N32" s="214"/>
      <c r="O32" s="214"/>
      <c r="P32" s="214"/>
      <c r="Q32" s="37"/>
      <c r="R32" s="37"/>
      <c r="S32" s="37"/>
      <c r="T32" s="37"/>
      <c r="U32" s="37"/>
      <c r="V32" s="37"/>
      <c r="W32" s="213">
        <f>ROUND(BC54, 2)</f>
        <v>0</v>
      </c>
      <c r="X32" s="214"/>
      <c r="Y32" s="214"/>
      <c r="Z32" s="214"/>
      <c r="AA32" s="214"/>
      <c r="AB32" s="214"/>
      <c r="AC32" s="214"/>
      <c r="AD32" s="214"/>
      <c r="AE32" s="214"/>
      <c r="AF32" s="37"/>
      <c r="AG32" s="37"/>
      <c r="AH32" s="37"/>
      <c r="AI32" s="37"/>
      <c r="AJ32" s="37"/>
      <c r="AK32" s="213">
        <v>0</v>
      </c>
      <c r="AL32" s="214"/>
      <c r="AM32" s="214"/>
      <c r="AN32" s="214"/>
      <c r="AO32" s="214"/>
      <c r="AP32" s="37"/>
      <c r="AQ32" s="37"/>
      <c r="AR32" s="38"/>
      <c r="BE32" s="216"/>
    </row>
    <row r="33" spans="2:57" s="2" customFormat="1" ht="14.45" hidden="1" customHeight="1">
      <c r="B33" s="36"/>
      <c r="C33" s="37"/>
      <c r="D33" s="37"/>
      <c r="E33" s="37"/>
      <c r="F33" s="25" t="s">
        <v>55</v>
      </c>
      <c r="G33" s="37"/>
      <c r="H33" s="37"/>
      <c r="I33" s="37"/>
      <c r="J33" s="37"/>
      <c r="K33" s="37"/>
      <c r="L33" s="242">
        <v>0</v>
      </c>
      <c r="M33" s="214"/>
      <c r="N33" s="214"/>
      <c r="O33" s="214"/>
      <c r="P33" s="214"/>
      <c r="Q33" s="37"/>
      <c r="R33" s="37"/>
      <c r="S33" s="37"/>
      <c r="T33" s="37"/>
      <c r="U33" s="37"/>
      <c r="V33" s="37"/>
      <c r="W33" s="213">
        <f>ROUND(BD54,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7"/>
      <c r="AG33" s="37"/>
      <c r="AH33" s="37"/>
      <c r="AI33" s="37"/>
      <c r="AJ33" s="37"/>
      <c r="AK33" s="213">
        <v>0</v>
      </c>
      <c r="AL33" s="214"/>
      <c r="AM33" s="214"/>
      <c r="AN33" s="214"/>
      <c r="AO33" s="214"/>
      <c r="AP33" s="37"/>
      <c r="AQ33" s="37"/>
      <c r="AR33" s="38"/>
      <c r="BE33" s="216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6"/>
    </row>
    <row r="35" spans="2:57" s="1" customFormat="1" ht="25.9" customHeight="1">
      <c r="B35" s="31"/>
      <c r="C35" s="39"/>
      <c r="D35" s="40" t="s">
        <v>56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57</v>
      </c>
      <c r="U35" s="41"/>
      <c r="V35" s="41"/>
      <c r="W35" s="41"/>
      <c r="X35" s="219" t="s">
        <v>58</v>
      </c>
      <c r="Y35" s="220"/>
      <c r="Z35" s="220"/>
      <c r="AA35" s="220"/>
      <c r="AB35" s="220"/>
      <c r="AC35" s="41"/>
      <c r="AD35" s="41"/>
      <c r="AE35" s="41"/>
      <c r="AF35" s="41"/>
      <c r="AG35" s="41"/>
      <c r="AH35" s="41"/>
      <c r="AI35" s="41"/>
      <c r="AJ35" s="41"/>
      <c r="AK35" s="221">
        <f>SUM(AK26:AK33)</f>
        <v>0</v>
      </c>
      <c r="AL35" s="220"/>
      <c r="AM35" s="220"/>
      <c r="AN35" s="220"/>
      <c r="AO35" s="222"/>
      <c r="AP35" s="39"/>
      <c r="AQ35" s="39"/>
      <c r="AR35" s="35"/>
    </row>
    <row r="36" spans="2:57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57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57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57" s="1" customFormat="1" ht="24.95" customHeight="1">
      <c r="B42" s="31"/>
      <c r="C42" s="19" t="s">
        <v>59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57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57" s="1" customFormat="1" ht="12" customHeight="1">
      <c r="B44" s="31"/>
      <c r="C44" s="25" t="s">
        <v>12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2019002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57" s="3" customFormat="1" ht="36.950000000000003" customHeight="1">
      <c r="B45" s="47"/>
      <c r="C45" s="48" t="s">
        <v>15</v>
      </c>
      <c r="D45" s="49"/>
      <c r="E45" s="49"/>
      <c r="F45" s="49"/>
      <c r="G45" s="49"/>
      <c r="H45" s="49"/>
      <c r="I45" s="49"/>
      <c r="J45" s="49"/>
      <c r="K45" s="49"/>
      <c r="L45" s="232" t="str">
        <f>K6</f>
        <v>Zavŕšenie transformačného procesu s cieľom sociálnej integrácie občanov s mentálnym postihnutím v DSS Slatinka</v>
      </c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49"/>
      <c r="AQ45" s="49"/>
      <c r="AR45" s="50"/>
    </row>
    <row r="46" spans="2:57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57" s="1" customFormat="1" ht="12" customHeight="1">
      <c r="B47" s="31"/>
      <c r="C47" s="25" t="s">
        <v>21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Lučenec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5" t="s">
        <v>23</v>
      </c>
      <c r="AJ47" s="32"/>
      <c r="AK47" s="32"/>
      <c r="AL47" s="32"/>
      <c r="AM47" s="234" t="str">
        <f>IF(AN8= "","",AN8)</f>
        <v>21. 1. 2019</v>
      </c>
      <c r="AN47" s="234"/>
      <c r="AO47" s="32"/>
      <c r="AP47" s="32"/>
      <c r="AQ47" s="32"/>
      <c r="AR47" s="35"/>
    </row>
    <row r="48" spans="2:57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1" s="1" customFormat="1" ht="13.7" customHeight="1">
      <c r="B49" s="31"/>
      <c r="C49" s="25" t="s">
        <v>29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>Domov sociálnych služieb SLATINKA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5" t="s">
        <v>37</v>
      </c>
      <c r="AJ49" s="32"/>
      <c r="AK49" s="32"/>
      <c r="AL49" s="32"/>
      <c r="AM49" s="230" t="str">
        <f>IF(E17="","",E17)</f>
        <v>PROMOST s.r.o.</v>
      </c>
      <c r="AN49" s="231"/>
      <c r="AO49" s="231"/>
      <c r="AP49" s="231"/>
      <c r="AQ49" s="32"/>
      <c r="AR49" s="35"/>
      <c r="AS49" s="224" t="s">
        <v>60</v>
      </c>
      <c r="AT49" s="225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1" s="1" customFormat="1" ht="13.7" customHeight="1">
      <c r="B50" s="31"/>
      <c r="C50" s="25" t="s">
        <v>35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5" t="s">
        <v>41</v>
      </c>
      <c r="AJ50" s="32"/>
      <c r="AK50" s="32"/>
      <c r="AL50" s="32"/>
      <c r="AM50" s="230" t="str">
        <f>IF(E20="","",E20)</f>
        <v>Ing. Michal Slobodník</v>
      </c>
      <c r="AN50" s="231"/>
      <c r="AO50" s="231"/>
      <c r="AP50" s="231"/>
      <c r="AQ50" s="32"/>
      <c r="AR50" s="35"/>
      <c r="AS50" s="226"/>
      <c r="AT50" s="227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1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28"/>
      <c r="AT51" s="229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1" s="1" customFormat="1" ht="29.25" customHeight="1">
      <c r="B52" s="31"/>
      <c r="C52" s="247" t="s">
        <v>61</v>
      </c>
      <c r="D52" s="248"/>
      <c r="E52" s="248"/>
      <c r="F52" s="248"/>
      <c r="G52" s="248"/>
      <c r="H52" s="59"/>
      <c r="I52" s="249" t="s">
        <v>62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51" t="s">
        <v>63</v>
      </c>
      <c r="AH52" s="248"/>
      <c r="AI52" s="248"/>
      <c r="AJ52" s="248"/>
      <c r="AK52" s="248"/>
      <c r="AL52" s="248"/>
      <c r="AM52" s="248"/>
      <c r="AN52" s="249" t="s">
        <v>64</v>
      </c>
      <c r="AO52" s="248"/>
      <c r="AP52" s="250"/>
      <c r="AQ52" s="60" t="s">
        <v>65</v>
      </c>
      <c r="AR52" s="35"/>
      <c r="AS52" s="61" t="s">
        <v>66</v>
      </c>
      <c r="AT52" s="62" t="s">
        <v>67</v>
      </c>
      <c r="AU52" s="62" t="s">
        <v>68</v>
      </c>
      <c r="AV52" s="62" t="s">
        <v>69</v>
      </c>
      <c r="AW52" s="62" t="s">
        <v>70</v>
      </c>
      <c r="AX52" s="62" t="s">
        <v>71</v>
      </c>
      <c r="AY52" s="62" t="s">
        <v>72</v>
      </c>
      <c r="AZ52" s="62" t="s">
        <v>73</v>
      </c>
      <c r="BA52" s="62" t="s">
        <v>74</v>
      </c>
      <c r="BB52" s="62" t="s">
        <v>75</v>
      </c>
      <c r="BC52" s="62" t="s">
        <v>76</v>
      </c>
      <c r="BD52" s="63" t="s">
        <v>77</v>
      </c>
    </row>
    <row r="53" spans="1:91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1" s="4" customFormat="1" ht="32.450000000000003" customHeight="1">
      <c r="B54" s="67"/>
      <c r="C54" s="68" t="s">
        <v>78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56">
        <f>ROUND(AG55,2)</f>
        <v>0</v>
      </c>
      <c r="AH54" s="256"/>
      <c r="AI54" s="256"/>
      <c r="AJ54" s="256"/>
      <c r="AK54" s="256"/>
      <c r="AL54" s="256"/>
      <c r="AM54" s="256"/>
      <c r="AN54" s="257">
        <f t="shared" ref="AN54:AN67" si="0">SUM(AG54,AT54)</f>
        <v>0</v>
      </c>
      <c r="AO54" s="257"/>
      <c r="AP54" s="257"/>
      <c r="AQ54" s="71" t="s">
        <v>1</v>
      </c>
      <c r="AR54" s="72"/>
      <c r="AS54" s="73">
        <f>ROUND(AS55,2)</f>
        <v>0</v>
      </c>
      <c r="AT54" s="74">
        <f t="shared" ref="AT54:AT67" si="1"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79</v>
      </c>
      <c r="BT54" s="77" t="s">
        <v>80</v>
      </c>
      <c r="BU54" s="78" t="s">
        <v>81</v>
      </c>
      <c r="BV54" s="77" t="s">
        <v>82</v>
      </c>
      <c r="BW54" s="77" t="s">
        <v>5</v>
      </c>
      <c r="BX54" s="77" t="s">
        <v>83</v>
      </c>
      <c r="CL54" s="77" t="s">
        <v>18</v>
      </c>
    </row>
    <row r="55" spans="1:91" s="5" customFormat="1" ht="27" customHeight="1">
      <c r="B55" s="79"/>
      <c r="C55" s="80"/>
      <c r="D55" s="246" t="s">
        <v>84</v>
      </c>
      <c r="E55" s="246"/>
      <c r="F55" s="246"/>
      <c r="G55" s="246"/>
      <c r="H55" s="246"/>
      <c r="I55" s="81"/>
      <c r="J55" s="246" t="s">
        <v>85</v>
      </c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54">
        <f>ROUND(AG56+AG62,2)</f>
        <v>0</v>
      </c>
      <c r="AH55" s="253"/>
      <c r="AI55" s="253"/>
      <c r="AJ55" s="253"/>
      <c r="AK55" s="253"/>
      <c r="AL55" s="253"/>
      <c r="AM55" s="253"/>
      <c r="AN55" s="252">
        <f t="shared" si="0"/>
        <v>0</v>
      </c>
      <c r="AO55" s="253"/>
      <c r="AP55" s="253"/>
      <c r="AQ55" s="82" t="s">
        <v>86</v>
      </c>
      <c r="AR55" s="83"/>
      <c r="AS55" s="84">
        <f>ROUND(AS56+AS62,2)</f>
        <v>0</v>
      </c>
      <c r="AT55" s="85">
        <f t="shared" si="1"/>
        <v>0</v>
      </c>
      <c r="AU55" s="86">
        <f>ROUND(AU56+AU62,5)</f>
        <v>0</v>
      </c>
      <c r="AV55" s="85">
        <f>ROUND(AZ55*L29,2)</f>
        <v>0</v>
      </c>
      <c r="AW55" s="85">
        <f>ROUND(BA55*L30,2)</f>
        <v>0</v>
      </c>
      <c r="AX55" s="85">
        <f>ROUND(BB55*L29,2)</f>
        <v>0</v>
      </c>
      <c r="AY55" s="85">
        <f>ROUND(BC55*L30,2)</f>
        <v>0</v>
      </c>
      <c r="AZ55" s="85">
        <f>ROUND(AZ56+AZ62,2)</f>
        <v>0</v>
      </c>
      <c r="BA55" s="85">
        <f>ROUND(BA56+BA62,2)</f>
        <v>0</v>
      </c>
      <c r="BB55" s="85">
        <f>ROUND(BB56+BB62,2)</f>
        <v>0</v>
      </c>
      <c r="BC55" s="85">
        <f>ROUND(BC56+BC62,2)</f>
        <v>0</v>
      </c>
      <c r="BD55" s="87">
        <f>ROUND(BD56+BD62,2)</f>
        <v>0</v>
      </c>
      <c r="BS55" s="88" t="s">
        <v>79</v>
      </c>
      <c r="BT55" s="88" t="s">
        <v>87</v>
      </c>
      <c r="BU55" s="88" t="s">
        <v>81</v>
      </c>
      <c r="BV55" s="88" t="s">
        <v>82</v>
      </c>
      <c r="BW55" s="88" t="s">
        <v>88</v>
      </c>
      <c r="BX55" s="88" t="s">
        <v>5</v>
      </c>
      <c r="CL55" s="88" t="s">
        <v>18</v>
      </c>
      <c r="CM55" s="88" t="s">
        <v>80</v>
      </c>
    </row>
    <row r="56" spans="1:91" s="6" customFormat="1" ht="25.5" customHeight="1">
      <c r="B56" s="89"/>
      <c r="C56" s="90"/>
      <c r="D56" s="90"/>
      <c r="E56" s="245" t="s">
        <v>89</v>
      </c>
      <c r="F56" s="245"/>
      <c r="G56" s="245"/>
      <c r="H56" s="245"/>
      <c r="I56" s="245"/>
      <c r="J56" s="90"/>
      <c r="K56" s="245" t="s">
        <v>90</v>
      </c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55">
        <f>ROUND(AG57+AG58+AG61,2)</f>
        <v>0</v>
      </c>
      <c r="AH56" s="244"/>
      <c r="AI56" s="244"/>
      <c r="AJ56" s="244"/>
      <c r="AK56" s="244"/>
      <c r="AL56" s="244"/>
      <c r="AM56" s="244"/>
      <c r="AN56" s="243">
        <f t="shared" si="0"/>
        <v>0</v>
      </c>
      <c r="AO56" s="244"/>
      <c r="AP56" s="244"/>
      <c r="AQ56" s="91" t="s">
        <v>91</v>
      </c>
      <c r="AR56" s="92"/>
      <c r="AS56" s="93">
        <f>ROUND(AS57+AS58+AS61,2)</f>
        <v>0</v>
      </c>
      <c r="AT56" s="94">
        <f t="shared" si="1"/>
        <v>0</v>
      </c>
      <c r="AU56" s="95">
        <f>ROUND(AU57+AU58+AU61,5)</f>
        <v>0</v>
      </c>
      <c r="AV56" s="94">
        <f>ROUND(AZ56*L29,2)</f>
        <v>0</v>
      </c>
      <c r="AW56" s="94">
        <f>ROUND(BA56*L30,2)</f>
        <v>0</v>
      </c>
      <c r="AX56" s="94">
        <f>ROUND(BB56*L29,2)</f>
        <v>0</v>
      </c>
      <c r="AY56" s="94">
        <f>ROUND(BC56*L30,2)</f>
        <v>0</v>
      </c>
      <c r="AZ56" s="94">
        <f>ROUND(AZ57+AZ58+AZ61,2)</f>
        <v>0</v>
      </c>
      <c r="BA56" s="94">
        <f>ROUND(BA57+BA58+BA61,2)</f>
        <v>0</v>
      </c>
      <c r="BB56" s="94">
        <f>ROUND(BB57+BB58+BB61,2)</f>
        <v>0</v>
      </c>
      <c r="BC56" s="94">
        <f>ROUND(BC57+BC58+BC61,2)</f>
        <v>0</v>
      </c>
      <c r="BD56" s="96">
        <f>ROUND(BD57+BD58+BD61,2)</f>
        <v>0</v>
      </c>
      <c r="BS56" s="97" t="s">
        <v>79</v>
      </c>
      <c r="BT56" s="97" t="s">
        <v>92</v>
      </c>
      <c r="BU56" s="97" t="s">
        <v>81</v>
      </c>
      <c r="BV56" s="97" t="s">
        <v>82</v>
      </c>
      <c r="BW56" s="97" t="s">
        <v>93</v>
      </c>
      <c r="BX56" s="97" t="s">
        <v>88</v>
      </c>
      <c r="CL56" s="97" t="s">
        <v>18</v>
      </c>
    </row>
    <row r="57" spans="1:91" s="6" customFormat="1" ht="25.5" customHeight="1">
      <c r="A57" s="98" t="s">
        <v>94</v>
      </c>
      <c r="B57" s="89"/>
      <c r="C57" s="90"/>
      <c r="D57" s="90"/>
      <c r="E57" s="90"/>
      <c r="F57" s="245" t="s">
        <v>95</v>
      </c>
      <c r="G57" s="245"/>
      <c r="H57" s="245"/>
      <c r="I57" s="245"/>
      <c r="J57" s="245"/>
      <c r="K57" s="90"/>
      <c r="L57" s="245" t="s">
        <v>96</v>
      </c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3">
        <f>'2018004.1A.1 - Stavebné p...'!J34</f>
        <v>0</v>
      </c>
      <c r="AH57" s="244"/>
      <c r="AI57" s="244"/>
      <c r="AJ57" s="244"/>
      <c r="AK57" s="244"/>
      <c r="AL57" s="244"/>
      <c r="AM57" s="244"/>
      <c r="AN57" s="243">
        <f t="shared" si="0"/>
        <v>0</v>
      </c>
      <c r="AO57" s="244"/>
      <c r="AP57" s="244"/>
      <c r="AQ57" s="91" t="s">
        <v>91</v>
      </c>
      <c r="AR57" s="92"/>
      <c r="AS57" s="93">
        <v>0</v>
      </c>
      <c r="AT57" s="94">
        <f t="shared" si="1"/>
        <v>0</v>
      </c>
      <c r="AU57" s="95">
        <f>'2018004.1A.1 - Stavebné p...'!P112</f>
        <v>0</v>
      </c>
      <c r="AV57" s="94">
        <f>'2018004.1A.1 - Stavebné p...'!J37</f>
        <v>0</v>
      </c>
      <c r="AW57" s="94">
        <f>'2018004.1A.1 - Stavebné p...'!J38</f>
        <v>0</v>
      </c>
      <c r="AX57" s="94">
        <f>'2018004.1A.1 - Stavebné p...'!J39</f>
        <v>0</v>
      </c>
      <c r="AY57" s="94">
        <f>'2018004.1A.1 - Stavebné p...'!J40</f>
        <v>0</v>
      </c>
      <c r="AZ57" s="94">
        <f>'2018004.1A.1 - Stavebné p...'!F37</f>
        <v>0</v>
      </c>
      <c r="BA57" s="94">
        <f>'2018004.1A.1 - Stavebné p...'!F38</f>
        <v>0</v>
      </c>
      <c r="BB57" s="94">
        <f>'2018004.1A.1 - Stavebné p...'!F39</f>
        <v>0</v>
      </c>
      <c r="BC57" s="94">
        <f>'2018004.1A.1 - Stavebné p...'!F40</f>
        <v>0</v>
      </c>
      <c r="BD57" s="96">
        <f>'2018004.1A.1 - Stavebné p...'!F41</f>
        <v>0</v>
      </c>
      <c r="BT57" s="97" t="s">
        <v>97</v>
      </c>
      <c r="BV57" s="97" t="s">
        <v>82</v>
      </c>
      <c r="BW57" s="97" t="s">
        <v>98</v>
      </c>
      <c r="BX57" s="97" t="s">
        <v>93</v>
      </c>
      <c r="CL57" s="97" t="s">
        <v>18</v>
      </c>
    </row>
    <row r="58" spans="1:91" s="6" customFormat="1" ht="25.5" customHeight="1">
      <c r="B58" s="89"/>
      <c r="C58" s="90"/>
      <c r="D58" s="90"/>
      <c r="E58" s="90"/>
      <c r="F58" s="245" t="s">
        <v>99</v>
      </c>
      <c r="G58" s="245"/>
      <c r="H58" s="245"/>
      <c r="I58" s="245"/>
      <c r="J58" s="245"/>
      <c r="K58" s="90"/>
      <c r="L58" s="245" t="s">
        <v>100</v>
      </c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55">
        <f>ROUND(SUM(AG59:AG60),2)</f>
        <v>0</v>
      </c>
      <c r="AH58" s="244"/>
      <c r="AI58" s="244"/>
      <c r="AJ58" s="244"/>
      <c r="AK58" s="244"/>
      <c r="AL58" s="244"/>
      <c r="AM58" s="244"/>
      <c r="AN58" s="243">
        <f t="shared" si="0"/>
        <v>0</v>
      </c>
      <c r="AO58" s="244"/>
      <c r="AP58" s="244"/>
      <c r="AQ58" s="91" t="s">
        <v>91</v>
      </c>
      <c r="AR58" s="92"/>
      <c r="AS58" s="93">
        <f>ROUND(SUM(AS59:AS60),2)</f>
        <v>0</v>
      </c>
      <c r="AT58" s="94">
        <f t="shared" si="1"/>
        <v>0</v>
      </c>
      <c r="AU58" s="95">
        <f>ROUND(SUM(AU59:AU60),5)</f>
        <v>0</v>
      </c>
      <c r="AV58" s="94">
        <f>ROUND(AZ58*L29,2)</f>
        <v>0</v>
      </c>
      <c r="AW58" s="94">
        <f>ROUND(BA58*L30,2)</f>
        <v>0</v>
      </c>
      <c r="AX58" s="94">
        <f>ROUND(BB58*L29,2)</f>
        <v>0</v>
      </c>
      <c r="AY58" s="94">
        <f>ROUND(BC58*L30,2)</f>
        <v>0</v>
      </c>
      <c r="AZ58" s="94">
        <f>ROUND(SUM(AZ59:AZ60),2)</f>
        <v>0</v>
      </c>
      <c r="BA58" s="94">
        <f>ROUND(SUM(BA59:BA60),2)</f>
        <v>0</v>
      </c>
      <c r="BB58" s="94">
        <f>ROUND(SUM(BB59:BB60),2)</f>
        <v>0</v>
      </c>
      <c r="BC58" s="94">
        <f>ROUND(SUM(BC59:BC60),2)</f>
        <v>0</v>
      </c>
      <c r="BD58" s="96">
        <f>ROUND(SUM(BD59:BD60),2)</f>
        <v>0</v>
      </c>
      <c r="BS58" s="97" t="s">
        <v>79</v>
      </c>
      <c r="BT58" s="97" t="s">
        <v>97</v>
      </c>
      <c r="BU58" s="97" t="s">
        <v>81</v>
      </c>
      <c r="BV58" s="97" t="s">
        <v>82</v>
      </c>
      <c r="BW58" s="97" t="s">
        <v>101</v>
      </c>
      <c r="BX58" s="97" t="s">
        <v>93</v>
      </c>
      <c r="CL58" s="97" t="s">
        <v>18</v>
      </c>
    </row>
    <row r="59" spans="1:91" s="6" customFormat="1" ht="25.5" customHeight="1">
      <c r="A59" s="98" t="s">
        <v>94</v>
      </c>
      <c r="B59" s="89"/>
      <c r="C59" s="90"/>
      <c r="D59" s="90"/>
      <c r="E59" s="90"/>
      <c r="F59" s="90"/>
      <c r="G59" s="245" t="s">
        <v>102</v>
      </c>
      <c r="H59" s="245"/>
      <c r="I59" s="245"/>
      <c r="J59" s="245"/>
      <c r="K59" s="245"/>
      <c r="L59" s="90"/>
      <c r="M59" s="245" t="s">
        <v>103</v>
      </c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3">
        <f>'2018004.1A.2a - Bleskozvod'!J34</f>
        <v>0</v>
      </c>
      <c r="AH59" s="244"/>
      <c r="AI59" s="244"/>
      <c r="AJ59" s="244"/>
      <c r="AK59" s="244"/>
      <c r="AL59" s="244"/>
      <c r="AM59" s="244"/>
      <c r="AN59" s="243">
        <f t="shared" si="0"/>
        <v>0</v>
      </c>
      <c r="AO59" s="244"/>
      <c r="AP59" s="244"/>
      <c r="AQ59" s="91" t="s">
        <v>91</v>
      </c>
      <c r="AR59" s="92"/>
      <c r="AS59" s="93">
        <v>0</v>
      </c>
      <c r="AT59" s="94">
        <f t="shared" si="1"/>
        <v>0</v>
      </c>
      <c r="AU59" s="95">
        <f>'2018004.1A.2a - Bleskozvod'!P93</f>
        <v>0</v>
      </c>
      <c r="AV59" s="94">
        <f>'2018004.1A.2a - Bleskozvod'!J37</f>
        <v>0</v>
      </c>
      <c r="AW59" s="94">
        <f>'2018004.1A.2a - Bleskozvod'!J38</f>
        <v>0</v>
      </c>
      <c r="AX59" s="94">
        <f>'2018004.1A.2a - Bleskozvod'!J39</f>
        <v>0</v>
      </c>
      <c r="AY59" s="94">
        <f>'2018004.1A.2a - Bleskozvod'!J40</f>
        <v>0</v>
      </c>
      <c r="AZ59" s="94">
        <f>'2018004.1A.2a - Bleskozvod'!F37</f>
        <v>0</v>
      </c>
      <c r="BA59" s="94">
        <f>'2018004.1A.2a - Bleskozvod'!F38</f>
        <v>0</v>
      </c>
      <c r="BB59" s="94">
        <f>'2018004.1A.2a - Bleskozvod'!F39</f>
        <v>0</v>
      </c>
      <c r="BC59" s="94">
        <f>'2018004.1A.2a - Bleskozvod'!F40</f>
        <v>0</v>
      </c>
      <c r="BD59" s="96">
        <f>'2018004.1A.2a - Bleskozvod'!F41</f>
        <v>0</v>
      </c>
      <c r="BT59" s="97" t="s">
        <v>104</v>
      </c>
      <c r="BV59" s="97" t="s">
        <v>82</v>
      </c>
      <c r="BW59" s="97" t="s">
        <v>105</v>
      </c>
      <c r="BX59" s="97" t="s">
        <v>101</v>
      </c>
      <c r="CL59" s="97" t="s">
        <v>18</v>
      </c>
    </row>
    <row r="60" spans="1:91" s="6" customFormat="1" ht="25.5" customHeight="1">
      <c r="A60" s="98" t="s">
        <v>94</v>
      </c>
      <c r="B60" s="89"/>
      <c r="C60" s="90"/>
      <c r="D60" s="90"/>
      <c r="E60" s="90"/>
      <c r="F60" s="90"/>
      <c r="G60" s="245" t="s">
        <v>106</v>
      </c>
      <c r="H60" s="245"/>
      <c r="I60" s="245"/>
      <c r="J60" s="245"/>
      <c r="K60" s="245"/>
      <c r="L60" s="90"/>
      <c r="M60" s="245" t="s">
        <v>107</v>
      </c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3">
        <f>'2018004.1A.2b - Prípojka NN'!J34</f>
        <v>0</v>
      </c>
      <c r="AH60" s="244"/>
      <c r="AI60" s="244"/>
      <c r="AJ60" s="244"/>
      <c r="AK60" s="244"/>
      <c r="AL60" s="244"/>
      <c r="AM60" s="244"/>
      <c r="AN60" s="243">
        <f t="shared" si="0"/>
        <v>0</v>
      </c>
      <c r="AO60" s="244"/>
      <c r="AP60" s="244"/>
      <c r="AQ60" s="91" t="s">
        <v>91</v>
      </c>
      <c r="AR60" s="92"/>
      <c r="AS60" s="93">
        <v>0</v>
      </c>
      <c r="AT60" s="94">
        <f t="shared" si="1"/>
        <v>0</v>
      </c>
      <c r="AU60" s="95">
        <f>'2018004.1A.2b - Prípojka NN'!P96</f>
        <v>0</v>
      </c>
      <c r="AV60" s="94">
        <f>'2018004.1A.2b - Prípojka NN'!J37</f>
        <v>0</v>
      </c>
      <c r="AW60" s="94">
        <f>'2018004.1A.2b - Prípojka NN'!J38</f>
        <v>0</v>
      </c>
      <c r="AX60" s="94">
        <f>'2018004.1A.2b - Prípojka NN'!J39</f>
        <v>0</v>
      </c>
      <c r="AY60" s="94">
        <f>'2018004.1A.2b - Prípojka NN'!J40</f>
        <v>0</v>
      </c>
      <c r="AZ60" s="94">
        <f>'2018004.1A.2b - Prípojka NN'!F37</f>
        <v>0</v>
      </c>
      <c r="BA60" s="94">
        <f>'2018004.1A.2b - Prípojka NN'!F38</f>
        <v>0</v>
      </c>
      <c r="BB60" s="94">
        <f>'2018004.1A.2b - Prípojka NN'!F39</f>
        <v>0</v>
      </c>
      <c r="BC60" s="94">
        <f>'2018004.1A.2b - Prípojka NN'!F40</f>
        <v>0</v>
      </c>
      <c r="BD60" s="96">
        <f>'2018004.1A.2b - Prípojka NN'!F41</f>
        <v>0</v>
      </c>
      <c r="BT60" s="97" t="s">
        <v>104</v>
      </c>
      <c r="BV60" s="97" t="s">
        <v>82</v>
      </c>
      <c r="BW60" s="97" t="s">
        <v>108</v>
      </c>
      <c r="BX60" s="97" t="s">
        <v>101</v>
      </c>
      <c r="CL60" s="97" t="s">
        <v>18</v>
      </c>
    </row>
    <row r="61" spans="1:91" s="6" customFormat="1" ht="25.5" customHeight="1">
      <c r="A61" s="98" t="s">
        <v>94</v>
      </c>
      <c r="B61" s="89"/>
      <c r="C61" s="90"/>
      <c r="D61" s="90"/>
      <c r="E61" s="90"/>
      <c r="F61" s="245" t="s">
        <v>109</v>
      </c>
      <c r="G61" s="245"/>
      <c r="H61" s="245"/>
      <c r="I61" s="245"/>
      <c r="J61" s="245"/>
      <c r="K61" s="90"/>
      <c r="L61" s="245" t="s">
        <v>110</v>
      </c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3">
        <f>'2018004.1A.3 - Odberné pl...'!J34</f>
        <v>0</v>
      </c>
      <c r="AH61" s="244"/>
      <c r="AI61" s="244"/>
      <c r="AJ61" s="244"/>
      <c r="AK61" s="244"/>
      <c r="AL61" s="244"/>
      <c r="AM61" s="244"/>
      <c r="AN61" s="243">
        <f t="shared" si="0"/>
        <v>0</v>
      </c>
      <c r="AO61" s="244"/>
      <c r="AP61" s="244"/>
      <c r="AQ61" s="91" t="s">
        <v>91</v>
      </c>
      <c r="AR61" s="92"/>
      <c r="AS61" s="93">
        <v>0</v>
      </c>
      <c r="AT61" s="94">
        <f t="shared" si="1"/>
        <v>0</v>
      </c>
      <c r="AU61" s="95">
        <f>'2018004.1A.3 - Odberné pl...'!P93</f>
        <v>0</v>
      </c>
      <c r="AV61" s="94">
        <f>'2018004.1A.3 - Odberné pl...'!J37</f>
        <v>0</v>
      </c>
      <c r="AW61" s="94">
        <f>'2018004.1A.3 - Odberné pl...'!J38</f>
        <v>0</v>
      </c>
      <c r="AX61" s="94">
        <f>'2018004.1A.3 - Odberné pl...'!J39</f>
        <v>0</v>
      </c>
      <c r="AY61" s="94">
        <f>'2018004.1A.3 - Odberné pl...'!J40</f>
        <v>0</v>
      </c>
      <c r="AZ61" s="94">
        <f>'2018004.1A.3 - Odberné pl...'!F37</f>
        <v>0</v>
      </c>
      <c r="BA61" s="94">
        <f>'2018004.1A.3 - Odberné pl...'!F38</f>
        <v>0</v>
      </c>
      <c r="BB61" s="94">
        <f>'2018004.1A.3 - Odberné pl...'!F39</f>
        <v>0</v>
      </c>
      <c r="BC61" s="94">
        <f>'2018004.1A.3 - Odberné pl...'!F40</f>
        <v>0</v>
      </c>
      <c r="BD61" s="96">
        <f>'2018004.1A.3 - Odberné pl...'!F41</f>
        <v>0</v>
      </c>
      <c r="BT61" s="97" t="s">
        <v>97</v>
      </c>
      <c r="BV61" s="97" t="s">
        <v>82</v>
      </c>
      <c r="BW61" s="97" t="s">
        <v>111</v>
      </c>
      <c r="BX61" s="97" t="s">
        <v>93</v>
      </c>
      <c r="CL61" s="97" t="s">
        <v>18</v>
      </c>
    </row>
    <row r="62" spans="1:91" s="6" customFormat="1" ht="25.5" customHeight="1">
      <c r="B62" s="89"/>
      <c r="C62" s="90"/>
      <c r="D62" s="90"/>
      <c r="E62" s="245" t="s">
        <v>112</v>
      </c>
      <c r="F62" s="245"/>
      <c r="G62" s="245"/>
      <c r="H62" s="245"/>
      <c r="I62" s="245"/>
      <c r="J62" s="90"/>
      <c r="K62" s="245" t="s">
        <v>113</v>
      </c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55">
        <f>ROUND(SUM(AG63:AG67),2)</f>
        <v>0</v>
      </c>
      <c r="AH62" s="244"/>
      <c r="AI62" s="244"/>
      <c r="AJ62" s="244"/>
      <c r="AK62" s="244"/>
      <c r="AL62" s="244"/>
      <c r="AM62" s="244"/>
      <c r="AN62" s="243">
        <f t="shared" si="0"/>
        <v>0</v>
      </c>
      <c r="AO62" s="244"/>
      <c r="AP62" s="244"/>
      <c r="AQ62" s="91" t="s">
        <v>91</v>
      </c>
      <c r="AR62" s="92"/>
      <c r="AS62" s="93">
        <f>ROUND(SUM(AS63:AS67),2)</f>
        <v>0</v>
      </c>
      <c r="AT62" s="94">
        <f t="shared" si="1"/>
        <v>0</v>
      </c>
      <c r="AU62" s="95">
        <f>ROUND(SUM(AU63:AU67),5)</f>
        <v>0</v>
      </c>
      <c r="AV62" s="94">
        <f>ROUND(AZ62*L29,2)</f>
        <v>0</v>
      </c>
      <c r="AW62" s="94">
        <f>ROUND(BA62*L30,2)</f>
        <v>0</v>
      </c>
      <c r="AX62" s="94">
        <f>ROUND(BB62*L29,2)</f>
        <v>0</v>
      </c>
      <c r="AY62" s="94">
        <f>ROUND(BC62*L30,2)</f>
        <v>0</v>
      </c>
      <c r="AZ62" s="94">
        <f>ROUND(SUM(AZ63:AZ67),2)</f>
        <v>0</v>
      </c>
      <c r="BA62" s="94">
        <f>ROUND(SUM(BA63:BA67),2)</f>
        <v>0</v>
      </c>
      <c r="BB62" s="94">
        <f>ROUND(SUM(BB63:BB67),2)</f>
        <v>0</v>
      </c>
      <c r="BC62" s="94">
        <f>ROUND(SUM(BC63:BC67),2)</f>
        <v>0</v>
      </c>
      <c r="BD62" s="96">
        <f>ROUND(SUM(BD63:BD67),2)</f>
        <v>0</v>
      </c>
      <c r="BS62" s="97" t="s">
        <v>79</v>
      </c>
      <c r="BT62" s="97" t="s">
        <v>92</v>
      </c>
      <c r="BU62" s="97" t="s">
        <v>81</v>
      </c>
      <c r="BV62" s="97" t="s">
        <v>82</v>
      </c>
      <c r="BW62" s="97" t="s">
        <v>114</v>
      </c>
      <c r="BX62" s="97" t="s">
        <v>88</v>
      </c>
      <c r="CL62" s="97" t="s">
        <v>18</v>
      </c>
    </row>
    <row r="63" spans="1:91" s="6" customFormat="1" ht="25.5" customHeight="1">
      <c r="A63" s="98" t="s">
        <v>94</v>
      </c>
      <c r="B63" s="89"/>
      <c r="C63" s="90"/>
      <c r="D63" s="90"/>
      <c r="E63" s="90"/>
      <c r="F63" s="245" t="s">
        <v>115</v>
      </c>
      <c r="G63" s="245"/>
      <c r="H63" s="245"/>
      <c r="I63" s="245"/>
      <c r="J63" s="245"/>
      <c r="K63" s="90"/>
      <c r="L63" s="245" t="s">
        <v>96</v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3">
        <f>'2018004.1B.1 - Stavebné p...'!J34</f>
        <v>0</v>
      </c>
      <c r="AH63" s="244"/>
      <c r="AI63" s="244"/>
      <c r="AJ63" s="244"/>
      <c r="AK63" s="244"/>
      <c r="AL63" s="244"/>
      <c r="AM63" s="244"/>
      <c r="AN63" s="243">
        <f t="shared" si="0"/>
        <v>0</v>
      </c>
      <c r="AO63" s="244"/>
      <c r="AP63" s="244"/>
      <c r="AQ63" s="91" t="s">
        <v>91</v>
      </c>
      <c r="AR63" s="92"/>
      <c r="AS63" s="93">
        <v>0</v>
      </c>
      <c r="AT63" s="94">
        <f t="shared" si="1"/>
        <v>0</v>
      </c>
      <c r="AU63" s="95">
        <f>'2018004.1B.1 - Stavebné p...'!P109</f>
        <v>0</v>
      </c>
      <c r="AV63" s="94">
        <f>'2018004.1B.1 - Stavebné p...'!J37</f>
        <v>0</v>
      </c>
      <c r="AW63" s="94">
        <f>'2018004.1B.1 - Stavebné p...'!J38</f>
        <v>0</v>
      </c>
      <c r="AX63" s="94">
        <f>'2018004.1B.1 - Stavebné p...'!J39</f>
        <v>0</v>
      </c>
      <c r="AY63" s="94">
        <f>'2018004.1B.1 - Stavebné p...'!J40</f>
        <v>0</v>
      </c>
      <c r="AZ63" s="94">
        <f>'2018004.1B.1 - Stavebné p...'!F37</f>
        <v>0</v>
      </c>
      <c r="BA63" s="94">
        <f>'2018004.1B.1 - Stavebné p...'!F38</f>
        <v>0</v>
      </c>
      <c r="BB63" s="94">
        <f>'2018004.1B.1 - Stavebné p...'!F39</f>
        <v>0</v>
      </c>
      <c r="BC63" s="94">
        <f>'2018004.1B.1 - Stavebné p...'!F40</f>
        <v>0</v>
      </c>
      <c r="BD63" s="96">
        <f>'2018004.1B.1 - Stavebné p...'!F41</f>
        <v>0</v>
      </c>
      <c r="BT63" s="97" t="s">
        <v>97</v>
      </c>
      <c r="BV63" s="97" t="s">
        <v>82</v>
      </c>
      <c r="BW63" s="97" t="s">
        <v>116</v>
      </c>
      <c r="BX63" s="97" t="s">
        <v>114</v>
      </c>
      <c r="CL63" s="97" t="s">
        <v>18</v>
      </c>
    </row>
    <row r="64" spans="1:91" s="6" customFormat="1" ht="25.5" customHeight="1">
      <c r="A64" s="98" t="s">
        <v>94</v>
      </c>
      <c r="B64" s="89"/>
      <c r="C64" s="90"/>
      <c r="D64" s="90"/>
      <c r="E64" s="90"/>
      <c r="F64" s="245" t="s">
        <v>117</v>
      </c>
      <c r="G64" s="245"/>
      <c r="H64" s="245"/>
      <c r="I64" s="245"/>
      <c r="J64" s="245"/>
      <c r="K64" s="90"/>
      <c r="L64" s="245" t="s">
        <v>118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3">
        <f>'2018004.1B.2 - Zdravotech...'!J34</f>
        <v>0</v>
      </c>
      <c r="AH64" s="244"/>
      <c r="AI64" s="244"/>
      <c r="AJ64" s="244"/>
      <c r="AK64" s="244"/>
      <c r="AL64" s="244"/>
      <c r="AM64" s="244"/>
      <c r="AN64" s="243">
        <f t="shared" si="0"/>
        <v>0</v>
      </c>
      <c r="AO64" s="244"/>
      <c r="AP64" s="244"/>
      <c r="AQ64" s="91" t="s">
        <v>91</v>
      </c>
      <c r="AR64" s="92"/>
      <c r="AS64" s="93">
        <v>0</v>
      </c>
      <c r="AT64" s="94">
        <f t="shared" si="1"/>
        <v>0</v>
      </c>
      <c r="AU64" s="95">
        <f>'2018004.1B.2 - Zdravotech...'!P103</f>
        <v>0</v>
      </c>
      <c r="AV64" s="94">
        <f>'2018004.1B.2 - Zdravotech...'!J37</f>
        <v>0</v>
      </c>
      <c r="AW64" s="94">
        <f>'2018004.1B.2 - Zdravotech...'!J38</f>
        <v>0</v>
      </c>
      <c r="AX64" s="94">
        <f>'2018004.1B.2 - Zdravotech...'!J39</f>
        <v>0</v>
      </c>
      <c r="AY64" s="94">
        <f>'2018004.1B.2 - Zdravotech...'!J40</f>
        <v>0</v>
      </c>
      <c r="AZ64" s="94">
        <f>'2018004.1B.2 - Zdravotech...'!F37</f>
        <v>0</v>
      </c>
      <c r="BA64" s="94">
        <f>'2018004.1B.2 - Zdravotech...'!F38</f>
        <v>0</v>
      </c>
      <c r="BB64" s="94">
        <f>'2018004.1B.2 - Zdravotech...'!F39</f>
        <v>0</v>
      </c>
      <c r="BC64" s="94">
        <f>'2018004.1B.2 - Zdravotech...'!F40</f>
        <v>0</v>
      </c>
      <c r="BD64" s="96">
        <f>'2018004.1B.2 - Zdravotech...'!F41</f>
        <v>0</v>
      </c>
      <c r="BT64" s="97" t="s">
        <v>97</v>
      </c>
      <c r="BV64" s="97" t="s">
        <v>82</v>
      </c>
      <c r="BW64" s="97" t="s">
        <v>119</v>
      </c>
      <c r="BX64" s="97" t="s">
        <v>114</v>
      </c>
      <c r="CL64" s="97" t="s">
        <v>18</v>
      </c>
    </row>
    <row r="65" spans="1:90" s="6" customFormat="1" ht="25.5" customHeight="1">
      <c r="A65" s="98" t="s">
        <v>94</v>
      </c>
      <c r="B65" s="89"/>
      <c r="C65" s="90"/>
      <c r="D65" s="90"/>
      <c r="E65" s="90"/>
      <c r="F65" s="245" t="s">
        <v>120</v>
      </c>
      <c r="G65" s="245"/>
      <c r="H65" s="245"/>
      <c r="I65" s="245"/>
      <c r="J65" s="245"/>
      <c r="K65" s="90"/>
      <c r="L65" s="245" t="s">
        <v>121</v>
      </c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3">
        <f>'2018004.1B.3 - Vykurovanie'!J34</f>
        <v>0</v>
      </c>
      <c r="AH65" s="244"/>
      <c r="AI65" s="244"/>
      <c r="AJ65" s="244"/>
      <c r="AK65" s="244"/>
      <c r="AL65" s="244"/>
      <c r="AM65" s="244"/>
      <c r="AN65" s="243">
        <f t="shared" si="0"/>
        <v>0</v>
      </c>
      <c r="AO65" s="244"/>
      <c r="AP65" s="244"/>
      <c r="AQ65" s="91" t="s">
        <v>91</v>
      </c>
      <c r="AR65" s="92"/>
      <c r="AS65" s="93">
        <v>0</v>
      </c>
      <c r="AT65" s="94">
        <f t="shared" si="1"/>
        <v>0</v>
      </c>
      <c r="AU65" s="95">
        <f>'2018004.1B.3 - Vykurovanie'!P104</f>
        <v>0</v>
      </c>
      <c r="AV65" s="94">
        <f>'2018004.1B.3 - Vykurovanie'!J37</f>
        <v>0</v>
      </c>
      <c r="AW65" s="94">
        <f>'2018004.1B.3 - Vykurovanie'!J38</f>
        <v>0</v>
      </c>
      <c r="AX65" s="94">
        <f>'2018004.1B.3 - Vykurovanie'!J39</f>
        <v>0</v>
      </c>
      <c r="AY65" s="94">
        <f>'2018004.1B.3 - Vykurovanie'!J40</f>
        <v>0</v>
      </c>
      <c r="AZ65" s="94">
        <f>'2018004.1B.3 - Vykurovanie'!F37</f>
        <v>0</v>
      </c>
      <c r="BA65" s="94">
        <f>'2018004.1B.3 - Vykurovanie'!F38</f>
        <v>0</v>
      </c>
      <c r="BB65" s="94">
        <f>'2018004.1B.3 - Vykurovanie'!F39</f>
        <v>0</v>
      </c>
      <c r="BC65" s="94">
        <f>'2018004.1B.3 - Vykurovanie'!F40</f>
        <v>0</v>
      </c>
      <c r="BD65" s="96">
        <f>'2018004.1B.3 - Vykurovanie'!F41</f>
        <v>0</v>
      </c>
      <c r="BT65" s="97" t="s">
        <v>97</v>
      </c>
      <c r="BV65" s="97" t="s">
        <v>82</v>
      </c>
      <c r="BW65" s="97" t="s">
        <v>122</v>
      </c>
      <c r="BX65" s="97" t="s">
        <v>114</v>
      </c>
      <c r="CL65" s="97" t="s">
        <v>18</v>
      </c>
    </row>
    <row r="66" spans="1:90" s="6" customFormat="1" ht="25.5" customHeight="1">
      <c r="A66" s="98" t="s">
        <v>94</v>
      </c>
      <c r="B66" s="89"/>
      <c r="C66" s="90"/>
      <c r="D66" s="90"/>
      <c r="E66" s="90"/>
      <c r="F66" s="245" t="s">
        <v>123</v>
      </c>
      <c r="G66" s="245"/>
      <c r="H66" s="245"/>
      <c r="I66" s="245"/>
      <c r="J66" s="245"/>
      <c r="K66" s="90"/>
      <c r="L66" s="245" t="s">
        <v>100</v>
      </c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3">
        <f>'2018004.1B.4 - Elektroinš...'!J34</f>
        <v>0</v>
      </c>
      <c r="AH66" s="244"/>
      <c r="AI66" s="244"/>
      <c r="AJ66" s="244"/>
      <c r="AK66" s="244"/>
      <c r="AL66" s="244"/>
      <c r="AM66" s="244"/>
      <c r="AN66" s="243">
        <f t="shared" si="0"/>
        <v>0</v>
      </c>
      <c r="AO66" s="244"/>
      <c r="AP66" s="244"/>
      <c r="AQ66" s="91" t="s">
        <v>91</v>
      </c>
      <c r="AR66" s="92"/>
      <c r="AS66" s="93">
        <v>0</v>
      </c>
      <c r="AT66" s="94">
        <f t="shared" si="1"/>
        <v>0</v>
      </c>
      <c r="AU66" s="95">
        <f>'2018004.1B.4 - Elektroinš...'!P100</f>
        <v>0</v>
      </c>
      <c r="AV66" s="94">
        <f>'2018004.1B.4 - Elektroinš...'!J37</f>
        <v>0</v>
      </c>
      <c r="AW66" s="94">
        <f>'2018004.1B.4 - Elektroinš...'!J38</f>
        <v>0</v>
      </c>
      <c r="AX66" s="94">
        <f>'2018004.1B.4 - Elektroinš...'!J39</f>
        <v>0</v>
      </c>
      <c r="AY66" s="94">
        <f>'2018004.1B.4 - Elektroinš...'!J40</f>
        <v>0</v>
      </c>
      <c r="AZ66" s="94">
        <f>'2018004.1B.4 - Elektroinš...'!F37</f>
        <v>0</v>
      </c>
      <c r="BA66" s="94">
        <f>'2018004.1B.4 - Elektroinš...'!F38</f>
        <v>0</v>
      </c>
      <c r="BB66" s="94">
        <f>'2018004.1B.4 - Elektroinš...'!F39</f>
        <v>0</v>
      </c>
      <c r="BC66" s="94">
        <f>'2018004.1B.4 - Elektroinš...'!F40</f>
        <v>0</v>
      </c>
      <c r="BD66" s="96">
        <f>'2018004.1B.4 - Elektroinš...'!F41</f>
        <v>0</v>
      </c>
      <c r="BT66" s="97" t="s">
        <v>97</v>
      </c>
      <c r="BV66" s="97" t="s">
        <v>82</v>
      </c>
      <c r="BW66" s="97" t="s">
        <v>124</v>
      </c>
      <c r="BX66" s="97" t="s">
        <v>114</v>
      </c>
      <c r="CL66" s="97" t="s">
        <v>18</v>
      </c>
    </row>
    <row r="67" spans="1:90" s="6" customFormat="1" ht="25.5" customHeight="1">
      <c r="A67" s="98" t="s">
        <v>94</v>
      </c>
      <c r="B67" s="89"/>
      <c r="C67" s="90"/>
      <c r="D67" s="90"/>
      <c r="E67" s="90"/>
      <c r="F67" s="245" t="s">
        <v>125</v>
      </c>
      <c r="G67" s="245"/>
      <c r="H67" s="245"/>
      <c r="I67" s="245"/>
      <c r="J67" s="245"/>
      <c r="K67" s="90"/>
      <c r="L67" s="245" t="s">
        <v>126</v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3">
        <f>'2018004.1B.5 - Solárny oh...'!J34</f>
        <v>0</v>
      </c>
      <c r="AH67" s="244"/>
      <c r="AI67" s="244"/>
      <c r="AJ67" s="244"/>
      <c r="AK67" s="244"/>
      <c r="AL67" s="244"/>
      <c r="AM67" s="244"/>
      <c r="AN67" s="243">
        <f t="shared" si="0"/>
        <v>0</v>
      </c>
      <c r="AO67" s="244"/>
      <c r="AP67" s="244"/>
      <c r="AQ67" s="91" t="s">
        <v>91</v>
      </c>
      <c r="AR67" s="92"/>
      <c r="AS67" s="99">
        <v>0</v>
      </c>
      <c r="AT67" s="100">
        <f t="shared" si="1"/>
        <v>0</v>
      </c>
      <c r="AU67" s="101">
        <f>'2018004.1B.5 - Solárny oh...'!P100</f>
        <v>0</v>
      </c>
      <c r="AV67" s="100">
        <f>'2018004.1B.5 - Solárny oh...'!J37</f>
        <v>0</v>
      </c>
      <c r="AW67" s="100">
        <f>'2018004.1B.5 - Solárny oh...'!J38</f>
        <v>0</v>
      </c>
      <c r="AX67" s="100">
        <f>'2018004.1B.5 - Solárny oh...'!J39</f>
        <v>0</v>
      </c>
      <c r="AY67" s="100">
        <f>'2018004.1B.5 - Solárny oh...'!J40</f>
        <v>0</v>
      </c>
      <c r="AZ67" s="100">
        <f>'2018004.1B.5 - Solárny oh...'!F37</f>
        <v>0</v>
      </c>
      <c r="BA67" s="100">
        <f>'2018004.1B.5 - Solárny oh...'!F38</f>
        <v>0</v>
      </c>
      <c r="BB67" s="100">
        <f>'2018004.1B.5 - Solárny oh...'!F39</f>
        <v>0</v>
      </c>
      <c r="BC67" s="100">
        <f>'2018004.1B.5 - Solárny oh...'!F40</f>
        <v>0</v>
      </c>
      <c r="BD67" s="102">
        <f>'2018004.1B.5 - Solárny oh...'!F41</f>
        <v>0</v>
      </c>
      <c r="BT67" s="97" t="s">
        <v>97</v>
      </c>
      <c r="BV67" s="97" t="s">
        <v>82</v>
      </c>
      <c r="BW67" s="97" t="s">
        <v>127</v>
      </c>
      <c r="BX67" s="97" t="s">
        <v>114</v>
      </c>
      <c r="CL67" s="97" t="s">
        <v>18</v>
      </c>
    </row>
    <row r="68" spans="1:90" s="1" customFormat="1" ht="30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5"/>
    </row>
    <row r="69" spans="1:90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35"/>
    </row>
  </sheetData>
  <sheetProtection algorithmName="SHA-512" hashValue="e8eS1556wUt25Km9DPKM7UMtRckdvDBo+quTeGUlYVBOUzX/kQv9c3/vw7UwB95q2iPF/KDTiMn29ZqEeF10EA==" saltValue="0OjwaJQdaVFJH3xCJ9gKJ/U+wMli8MFMTnPWtXe4r5IIRI1Zkyg+LdDZnLDlZIKHujDfXG7Lzw0SG8EdBUEWlA==" spinCount="100000" sheet="1" objects="1" scenarios="1" formatColumns="0" formatRows="0"/>
  <mergeCells count="90">
    <mergeCell ref="L66:AF66"/>
    <mergeCell ref="L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G65:AM65"/>
    <mergeCell ref="AG66:AM66"/>
    <mergeCell ref="AG67:AM67"/>
    <mergeCell ref="C52:G52"/>
    <mergeCell ref="I52:AF52"/>
    <mergeCell ref="J55:AF55"/>
    <mergeCell ref="K56:AF56"/>
    <mergeCell ref="L57:AF57"/>
    <mergeCell ref="L58:AF58"/>
    <mergeCell ref="M59:AF59"/>
    <mergeCell ref="M60:AF60"/>
    <mergeCell ref="L61:AF61"/>
    <mergeCell ref="K62:AF62"/>
    <mergeCell ref="L63:AF63"/>
    <mergeCell ref="L64:AF64"/>
    <mergeCell ref="L65:AF65"/>
    <mergeCell ref="AN67:AP67"/>
    <mergeCell ref="E62:I62"/>
    <mergeCell ref="D55:H55"/>
    <mergeCell ref="E56:I56"/>
    <mergeCell ref="F57:J57"/>
    <mergeCell ref="F58:J58"/>
    <mergeCell ref="G59:K59"/>
    <mergeCell ref="G60:K60"/>
    <mergeCell ref="F61:J61"/>
    <mergeCell ref="F63:J63"/>
    <mergeCell ref="F64:J64"/>
    <mergeCell ref="F65:J65"/>
    <mergeCell ref="F66:J66"/>
    <mergeCell ref="F67:J67"/>
    <mergeCell ref="AG64:AM64"/>
    <mergeCell ref="AG63:AM63"/>
    <mergeCell ref="AN62:AP62"/>
    <mergeCell ref="AN63:AP63"/>
    <mergeCell ref="AN64:AP64"/>
    <mergeCell ref="AN65:AP65"/>
    <mergeCell ref="AN66:AP6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4:AP54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7" location="'2018004.1A.1 - Stavebné p...'!C2" display="/"/>
    <hyperlink ref="A59" location="'2018004.1A.2a - Bleskozvod'!C2" display="/"/>
    <hyperlink ref="A60" location="'2018004.1A.2b - Prípojka NN'!C2" display="/"/>
    <hyperlink ref="A61" location="'2018004.1A.3 - Odberné pl...'!C2" display="/"/>
    <hyperlink ref="A63" location="'2018004.1B.1 - Stavebné p...'!C2" display="/"/>
    <hyperlink ref="A64" location="'2018004.1B.2 - Zdravotech...'!C2" display="/"/>
    <hyperlink ref="A65" location="'2018004.1B.3 - Vykurovanie'!C2" display="/"/>
    <hyperlink ref="A66" location="'2018004.1B.4 - Elektroinš...'!C2" display="/"/>
    <hyperlink ref="A67" location="'2018004.1B.5 - Solárny oh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127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1300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2885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2886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ROUND(J100,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ROUND((SUM(BE100:BE133)),  2)</f>
        <v>0</v>
      </c>
      <c r="I37" s="123">
        <v>0.2</v>
      </c>
      <c r="J37" s="122">
        <f>ROUND(((SUM(BE100:BE133))*I37),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ROUND((SUM(BF100:BF133)),  2)</f>
        <v>0</v>
      </c>
      <c r="I38" s="123">
        <v>0.2</v>
      </c>
      <c r="J38" s="122">
        <f>ROUND(((SUM(BF100:BF133))*I38),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ROUND((SUM(BG100:BG133)),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ROUND((SUM(BH100:BH133)),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ROUND((SUM(BI100:BI133)),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1300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2018004.1B.5 - Solárny ohrev pitnej vody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Roman Čupka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J100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150</v>
      </c>
      <c r="E68" s="146"/>
      <c r="F68" s="146"/>
      <c r="G68" s="146"/>
      <c r="H68" s="146"/>
      <c r="I68" s="147"/>
      <c r="J68" s="148">
        <f>J101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1304</v>
      </c>
      <c r="E69" s="152"/>
      <c r="F69" s="152"/>
      <c r="G69" s="152"/>
      <c r="H69" s="152"/>
      <c r="I69" s="153"/>
      <c r="J69" s="154">
        <f>J102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2286</v>
      </c>
      <c r="E70" s="152"/>
      <c r="F70" s="152"/>
      <c r="G70" s="152"/>
      <c r="H70" s="152"/>
      <c r="I70" s="153"/>
      <c r="J70" s="154">
        <f>J105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1907</v>
      </c>
      <c r="E71" s="152"/>
      <c r="F71" s="152"/>
      <c r="G71" s="152"/>
      <c r="H71" s="152"/>
      <c r="I71" s="153"/>
      <c r="J71" s="154">
        <f>J109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2287</v>
      </c>
      <c r="E72" s="152"/>
      <c r="F72" s="152"/>
      <c r="G72" s="152"/>
      <c r="H72" s="152"/>
      <c r="I72" s="153"/>
      <c r="J72" s="154">
        <f>J117</f>
        <v>0</v>
      </c>
      <c r="K72" s="90"/>
      <c r="L72" s="155"/>
    </row>
    <row r="73" spans="2:47" s="9" customFormat="1" ht="19.899999999999999" customHeight="1">
      <c r="B73" s="150"/>
      <c r="C73" s="90"/>
      <c r="D73" s="151" t="s">
        <v>2288</v>
      </c>
      <c r="E73" s="152"/>
      <c r="F73" s="152"/>
      <c r="G73" s="152"/>
      <c r="H73" s="152"/>
      <c r="I73" s="153"/>
      <c r="J73" s="154">
        <f>J120</f>
        <v>0</v>
      </c>
      <c r="K73" s="90"/>
      <c r="L73" s="155"/>
    </row>
    <row r="74" spans="2:47" s="8" customFormat="1" ht="24.95" customHeight="1">
      <c r="B74" s="143"/>
      <c r="C74" s="144"/>
      <c r="D74" s="145" t="s">
        <v>159</v>
      </c>
      <c r="E74" s="146"/>
      <c r="F74" s="146"/>
      <c r="G74" s="146"/>
      <c r="H74" s="146"/>
      <c r="I74" s="147"/>
      <c r="J74" s="148">
        <f>J127</f>
        <v>0</v>
      </c>
      <c r="K74" s="144"/>
      <c r="L74" s="149"/>
    </row>
    <row r="75" spans="2:47" s="9" customFormat="1" ht="19.899999999999999" customHeight="1">
      <c r="B75" s="150"/>
      <c r="C75" s="90"/>
      <c r="D75" s="151" t="s">
        <v>1290</v>
      </c>
      <c r="E75" s="152"/>
      <c r="F75" s="152"/>
      <c r="G75" s="152"/>
      <c r="H75" s="152"/>
      <c r="I75" s="153"/>
      <c r="J75" s="154">
        <f>J128</f>
        <v>0</v>
      </c>
      <c r="K75" s="90"/>
      <c r="L75" s="155"/>
    </row>
    <row r="76" spans="2:47" s="8" customFormat="1" ht="24.95" customHeight="1">
      <c r="B76" s="143"/>
      <c r="C76" s="144"/>
      <c r="D76" s="145" t="s">
        <v>2887</v>
      </c>
      <c r="E76" s="146"/>
      <c r="F76" s="146"/>
      <c r="G76" s="146"/>
      <c r="H76" s="146"/>
      <c r="I76" s="147"/>
      <c r="J76" s="148">
        <f>J131</f>
        <v>0</v>
      </c>
      <c r="K76" s="144"/>
      <c r="L76" s="149"/>
    </row>
    <row r="77" spans="2:47" s="1" customFormat="1" ht="21.75" customHeight="1">
      <c r="B77" s="31"/>
      <c r="C77" s="32"/>
      <c r="D77" s="32"/>
      <c r="E77" s="32"/>
      <c r="F77" s="32"/>
      <c r="G77" s="32"/>
      <c r="H77" s="32"/>
      <c r="I77" s="109"/>
      <c r="J77" s="32"/>
      <c r="K77" s="32"/>
      <c r="L77" s="35"/>
    </row>
    <row r="78" spans="2:47" s="1" customFormat="1" ht="6.95" customHeight="1">
      <c r="B78" s="43"/>
      <c r="C78" s="44"/>
      <c r="D78" s="44"/>
      <c r="E78" s="44"/>
      <c r="F78" s="44"/>
      <c r="G78" s="44"/>
      <c r="H78" s="44"/>
      <c r="I78" s="134"/>
      <c r="J78" s="44"/>
      <c r="K78" s="44"/>
      <c r="L78" s="35"/>
    </row>
    <row r="82" spans="2:12" s="1" customFormat="1" ht="6.95" customHeight="1">
      <c r="B82" s="45"/>
      <c r="C82" s="46"/>
      <c r="D82" s="46"/>
      <c r="E82" s="46"/>
      <c r="F82" s="46"/>
      <c r="G82" s="46"/>
      <c r="H82" s="46"/>
      <c r="I82" s="137"/>
      <c r="J82" s="46"/>
      <c r="K82" s="46"/>
      <c r="L82" s="35"/>
    </row>
    <row r="83" spans="2:12" s="1" customFormat="1" ht="24.95" customHeight="1">
      <c r="B83" s="31"/>
      <c r="C83" s="19" t="s">
        <v>161</v>
      </c>
      <c r="D83" s="32"/>
      <c r="E83" s="32"/>
      <c r="F83" s="32"/>
      <c r="G83" s="32"/>
      <c r="H83" s="32"/>
      <c r="I83" s="109"/>
      <c r="J83" s="32"/>
      <c r="K83" s="32"/>
      <c r="L83" s="35"/>
    </row>
    <row r="84" spans="2:12" s="1" customFormat="1" ht="6.95" customHeight="1">
      <c r="B84" s="31"/>
      <c r="C84" s="32"/>
      <c r="D84" s="32"/>
      <c r="E84" s="32"/>
      <c r="F84" s="32"/>
      <c r="G84" s="32"/>
      <c r="H84" s="32"/>
      <c r="I84" s="109"/>
      <c r="J84" s="32"/>
      <c r="K84" s="32"/>
      <c r="L84" s="35"/>
    </row>
    <row r="85" spans="2:12" s="1" customFormat="1" ht="12" customHeight="1">
      <c r="B85" s="31"/>
      <c r="C85" s="25" t="s">
        <v>15</v>
      </c>
      <c r="D85" s="32"/>
      <c r="E85" s="32"/>
      <c r="F85" s="32"/>
      <c r="G85" s="32"/>
      <c r="H85" s="32"/>
      <c r="I85" s="109"/>
      <c r="J85" s="32"/>
      <c r="K85" s="32"/>
      <c r="L85" s="35"/>
    </row>
    <row r="86" spans="2:12" s="1" customFormat="1" ht="16.5" customHeight="1">
      <c r="B86" s="31"/>
      <c r="C86" s="32"/>
      <c r="D86" s="32"/>
      <c r="E86" s="265" t="str">
        <f>E7</f>
        <v>Zavŕšenie transformačného procesu s cieľom sociálnej integrácie občanov s mentálnym postihnutím v DSS Slatinka</v>
      </c>
      <c r="F86" s="266"/>
      <c r="G86" s="266"/>
      <c r="H86" s="266"/>
      <c r="I86" s="109"/>
      <c r="J86" s="32"/>
      <c r="K86" s="32"/>
      <c r="L86" s="35"/>
    </row>
    <row r="87" spans="2:12" ht="12" customHeight="1">
      <c r="B87" s="17"/>
      <c r="C87" s="25" t="s">
        <v>129</v>
      </c>
      <c r="D87" s="18"/>
      <c r="E87" s="18"/>
      <c r="F87" s="18"/>
      <c r="G87" s="18"/>
      <c r="H87" s="18"/>
      <c r="J87" s="18"/>
      <c r="K87" s="18"/>
      <c r="L87" s="16"/>
    </row>
    <row r="88" spans="2:12" ht="16.5" customHeight="1">
      <c r="B88" s="17"/>
      <c r="C88" s="18"/>
      <c r="D88" s="18"/>
      <c r="E88" s="265" t="s">
        <v>130</v>
      </c>
      <c r="F88" s="236"/>
      <c r="G88" s="236"/>
      <c r="H88" s="236"/>
      <c r="J88" s="18"/>
      <c r="K88" s="18"/>
      <c r="L88" s="16"/>
    </row>
    <row r="89" spans="2:12" ht="12" customHeight="1">
      <c r="B89" s="17"/>
      <c r="C89" s="25" t="s">
        <v>131</v>
      </c>
      <c r="D89" s="18"/>
      <c r="E89" s="18"/>
      <c r="F89" s="18"/>
      <c r="G89" s="18"/>
      <c r="H89" s="18"/>
      <c r="J89" s="18"/>
      <c r="K89" s="18"/>
      <c r="L89" s="16"/>
    </row>
    <row r="90" spans="2:12" s="1" customFormat="1" ht="16.5" customHeight="1">
      <c r="B90" s="31"/>
      <c r="C90" s="32"/>
      <c r="D90" s="32"/>
      <c r="E90" s="266" t="s">
        <v>1300</v>
      </c>
      <c r="F90" s="231"/>
      <c r="G90" s="231"/>
      <c r="H90" s="231"/>
      <c r="I90" s="109"/>
      <c r="J90" s="32"/>
      <c r="K90" s="32"/>
      <c r="L90" s="35"/>
    </row>
    <row r="91" spans="2:12" s="1" customFormat="1" ht="12" customHeight="1">
      <c r="B91" s="31"/>
      <c r="C91" s="25" t="s">
        <v>133</v>
      </c>
      <c r="D91" s="32"/>
      <c r="E91" s="32"/>
      <c r="F91" s="32"/>
      <c r="G91" s="32"/>
      <c r="H91" s="32"/>
      <c r="I91" s="109"/>
      <c r="J91" s="32"/>
      <c r="K91" s="32"/>
      <c r="L91" s="35"/>
    </row>
    <row r="92" spans="2:12" s="1" customFormat="1" ht="16.5" customHeight="1">
      <c r="B92" s="31"/>
      <c r="C92" s="32"/>
      <c r="D92" s="32"/>
      <c r="E92" s="232" t="str">
        <f>E13</f>
        <v>2018004.1B.5 - Solárny ohrev pitnej vody</v>
      </c>
      <c r="F92" s="231"/>
      <c r="G92" s="231"/>
      <c r="H92" s="231"/>
      <c r="I92" s="109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2" customHeight="1">
      <c r="B94" s="31"/>
      <c r="C94" s="25" t="s">
        <v>21</v>
      </c>
      <c r="D94" s="32"/>
      <c r="E94" s="32"/>
      <c r="F94" s="23" t="str">
        <f>F16</f>
        <v>Lučenec</v>
      </c>
      <c r="G94" s="32"/>
      <c r="H94" s="32"/>
      <c r="I94" s="110" t="s">
        <v>23</v>
      </c>
      <c r="J94" s="52" t="str">
        <f>IF(J16="","",J16)</f>
        <v>21. 1. 2019</v>
      </c>
      <c r="K94" s="32"/>
      <c r="L94" s="35"/>
    </row>
    <row r="95" spans="2:12" s="1" customFormat="1" ht="6.95" customHeight="1">
      <c r="B95" s="31"/>
      <c r="C95" s="32"/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13.7" customHeight="1">
      <c r="B96" s="31"/>
      <c r="C96" s="25" t="s">
        <v>29</v>
      </c>
      <c r="D96" s="32"/>
      <c r="E96" s="32"/>
      <c r="F96" s="23" t="str">
        <f>E19</f>
        <v>Domov sociálnych služieb SLATINKA</v>
      </c>
      <c r="G96" s="32"/>
      <c r="H96" s="32"/>
      <c r="I96" s="110" t="s">
        <v>37</v>
      </c>
      <c r="J96" s="29" t="str">
        <f>E25</f>
        <v>PROMOST s.r.o.</v>
      </c>
      <c r="K96" s="32"/>
      <c r="L96" s="35"/>
    </row>
    <row r="97" spans="2:65" s="1" customFormat="1" ht="13.7" customHeight="1">
      <c r="B97" s="31"/>
      <c r="C97" s="25" t="s">
        <v>35</v>
      </c>
      <c r="D97" s="32"/>
      <c r="E97" s="32"/>
      <c r="F97" s="23" t="str">
        <f>IF(E22="","",E22)</f>
        <v>Vyplň údaj</v>
      </c>
      <c r="G97" s="32"/>
      <c r="H97" s="32"/>
      <c r="I97" s="110" t="s">
        <v>41</v>
      </c>
      <c r="J97" s="29" t="str">
        <f>E28</f>
        <v>Ing. Roman Čupka</v>
      </c>
      <c r="K97" s="32"/>
      <c r="L97" s="35"/>
    </row>
    <row r="98" spans="2:65" s="1" customFormat="1" ht="10.35" customHeight="1">
      <c r="B98" s="31"/>
      <c r="C98" s="32"/>
      <c r="D98" s="32"/>
      <c r="E98" s="32"/>
      <c r="F98" s="32"/>
      <c r="G98" s="32"/>
      <c r="H98" s="32"/>
      <c r="I98" s="109"/>
      <c r="J98" s="32"/>
      <c r="K98" s="32"/>
      <c r="L98" s="35"/>
    </row>
    <row r="99" spans="2:65" s="10" customFormat="1" ht="29.25" customHeight="1">
      <c r="B99" s="156"/>
      <c r="C99" s="157" t="s">
        <v>162</v>
      </c>
      <c r="D99" s="158" t="s">
        <v>65</v>
      </c>
      <c r="E99" s="158" t="s">
        <v>61</v>
      </c>
      <c r="F99" s="158" t="s">
        <v>62</v>
      </c>
      <c r="G99" s="158" t="s">
        <v>163</v>
      </c>
      <c r="H99" s="158" t="s">
        <v>164</v>
      </c>
      <c r="I99" s="159" t="s">
        <v>165</v>
      </c>
      <c r="J99" s="160" t="s">
        <v>137</v>
      </c>
      <c r="K99" s="161" t="s">
        <v>166</v>
      </c>
      <c r="L99" s="162"/>
      <c r="M99" s="61" t="s">
        <v>1</v>
      </c>
      <c r="N99" s="62" t="s">
        <v>50</v>
      </c>
      <c r="O99" s="62" t="s">
        <v>167</v>
      </c>
      <c r="P99" s="62" t="s">
        <v>168</v>
      </c>
      <c r="Q99" s="62" t="s">
        <v>169</v>
      </c>
      <c r="R99" s="62" t="s">
        <v>170</v>
      </c>
      <c r="S99" s="62" t="s">
        <v>171</v>
      </c>
      <c r="T99" s="63" t="s">
        <v>172</v>
      </c>
    </row>
    <row r="100" spans="2:65" s="1" customFormat="1" ht="22.9" customHeight="1">
      <c r="B100" s="31"/>
      <c r="C100" s="68" t="s">
        <v>138</v>
      </c>
      <c r="D100" s="32"/>
      <c r="E100" s="32"/>
      <c r="F100" s="32"/>
      <c r="G100" s="32"/>
      <c r="H100" s="32"/>
      <c r="I100" s="109"/>
      <c r="J100" s="163">
        <f>BK100</f>
        <v>0</v>
      </c>
      <c r="K100" s="32"/>
      <c r="L100" s="35"/>
      <c r="M100" s="64"/>
      <c r="N100" s="65"/>
      <c r="O100" s="65"/>
      <c r="P100" s="164">
        <f>P101+P127+P131</f>
        <v>0</v>
      </c>
      <c r="Q100" s="65"/>
      <c r="R100" s="164">
        <f>R101+R127+R131</f>
        <v>1.3762999999999999</v>
      </c>
      <c r="S100" s="65"/>
      <c r="T100" s="165">
        <f>T101+T127+T131</f>
        <v>0</v>
      </c>
      <c r="AT100" s="13" t="s">
        <v>79</v>
      </c>
      <c r="AU100" s="13" t="s">
        <v>139</v>
      </c>
      <c r="BK100" s="166">
        <f>BK101+BK127+BK131</f>
        <v>0</v>
      </c>
    </row>
    <row r="101" spans="2:65" s="11" customFormat="1" ht="25.9" customHeight="1">
      <c r="B101" s="167"/>
      <c r="C101" s="168"/>
      <c r="D101" s="169" t="s">
        <v>79</v>
      </c>
      <c r="E101" s="170" t="s">
        <v>818</v>
      </c>
      <c r="F101" s="170" t="s">
        <v>819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P102+P105+P109+P117+P120</f>
        <v>0</v>
      </c>
      <c r="Q101" s="175"/>
      <c r="R101" s="176">
        <f>R102+R105+R109+R117+R120</f>
        <v>1.3762999999999999</v>
      </c>
      <c r="S101" s="175"/>
      <c r="T101" s="177">
        <f>T102+T105+T109+T117+T120</f>
        <v>0</v>
      </c>
      <c r="AR101" s="178" t="s">
        <v>92</v>
      </c>
      <c r="AT101" s="179" t="s">
        <v>79</v>
      </c>
      <c r="AU101" s="179" t="s">
        <v>80</v>
      </c>
      <c r="AY101" s="178" t="s">
        <v>175</v>
      </c>
      <c r="BK101" s="180">
        <f>BK102+BK105+BK109+BK117+BK120</f>
        <v>0</v>
      </c>
    </row>
    <row r="102" spans="2:65" s="11" customFormat="1" ht="22.9" customHeight="1">
      <c r="B102" s="167"/>
      <c r="C102" s="168"/>
      <c r="D102" s="169" t="s">
        <v>79</v>
      </c>
      <c r="E102" s="181" t="s">
        <v>1607</v>
      </c>
      <c r="F102" s="181" t="s">
        <v>1608</v>
      </c>
      <c r="G102" s="168"/>
      <c r="H102" s="168"/>
      <c r="I102" s="171"/>
      <c r="J102" s="182">
        <f>BK102</f>
        <v>0</v>
      </c>
      <c r="K102" s="168"/>
      <c r="L102" s="173"/>
      <c r="M102" s="174"/>
      <c r="N102" s="175"/>
      <c r="O102" s="175"/>
      <c r="P102" s="176">
        <f>SUM(P103:P104)</f>
        <v>0</v>
      </c>
      <c r="Q102" s="175"/>
      <c r="R102" s="176">
        <f>SUM(R103:R104)</f>
        <v>3.5200000000000001E-3</v>
      </c>
      <c r="S102" s="175"/>
      <c r="T102" s="177">
        <f>SUM(T103:T104)</f>
        <v>0</v>
      </c>
      <c r="AR102" s="178" t="s">
        <v>92</v>
      </c>
      <c r="AT102" s="179" t="s">
        <v>79</v>
      </c>
      <c r="AU102" s="179" t="s">
        <v>87</v>
      </c>
      <c r="AY102" s="178" t="s">
        <v>175</v>
      </c>
      <c r="BK102" s="180">
        <f>SUM(BK103:BK104)</f>
        <v>0</v>
      </c>
    </row>
    <row r="103" spans="2:65" s="1" customFormat="1" ht="16.5" customHeight="1">
      <c r="B103" s="31"/>
      <c r="C103" s="183" t="s">
        <v>87</v>
      </c>
      <c r="D103" s="183" t="s">
        <v>177</v>
      </c>
      <c r="E103" s="184" t="s">
        <v>2888</v>
      </c>
      <c r="F103" s="185" t="s">
        <v>2889</v>
      </c>
      <c r="G103" s="186" t="s">
        <v>269</v>
      </c>
      <c r="H103" s="187">
        <v>32</v>
      </c>
      <c r="I103" s="188"/>
      <c r="J103" s="189">
        <f>ROUND(I103*H103,2)</f>
        <v>0</v>
      </c>
      <c r="K103" s="185" t="s">
        <v>230</v>
      </c>
      <c r="L103" s="35"/>
      <c r="M103" s="190" t="s">
        <v>1</v>
      </c>
      <c r="N103" s="191" t="s">
        <v>52</v>
      </c>
      <c r="O103" s="57"/>
      <c r="P103" s="192">
        <f>O103*H103</f>
        <v>0</v>
      </c>
      <c r="Q103" s="192">
        <v>2.0000000000000002E-5</v>
      </c>
      <c r="R103" s="192">
        <f>Q103*H103</f>
        <v>6.4000000000000005E-4</v>
      </c>
      <c r="S103" s="192">
        <v>0</v>
      </c>
      <c r="T103" s="193">
        <f>S103*H103</f>
        <v>0</v>
      </c>
      <c r="AR103" s="13" t="s">
        <v>87</v>
      </c>
      <c r="AT103" s="13" t="s">
        <v>177</v>
      </c>
      <c r="AU103" s="13" t="s">
        <v>92</v>
      </c>
      <c r="AY103" s="13" t="s">
        <v>175</v>
      </c>
      <c r="BE103" s="194">
        <f>IF(N103="základná",J103,0)</f>
        <v>0</v>
      </c>
      <c r="BF103" s="194">
        <f>IF(N103="znížená",J103,0)</f>
        <v>0</v>
      </c>
      <c r="BG103" s="194">
        <f>IF(N103="zákl. prenesená",J103,0)</f>
        <v>0</v>
      </c>
      <c r="BH103" s="194">
        <f>IF(N103="zníž. prenesená",J103,0)</f>
        <v>0</v>
      </c>
      <c r="BI103" s="194">
        <f>IF(N103="nulová",J103,0)</f>
        <v>0</v>
      </c>
      <c r="BJ103" s="13" t="s">
        <v>92</v>
      </c>
      <c r="BK103" s="194">
        <f>ROUND(I103*H103,2)</f>
        <v>0</v>
      </c>
      <c r="BL103" s="13" t="s">
        <v>87</v>
      </c>
      <c r="BM103" s="13" t="s">
        <v>2890</v>
      </c>
    </row>
    <row r="104" spans="2:65" s="1" customFormat="1" ht="16.5" customHeight="1">
      <c r="B104" s="31"/>
      <c r="C104" s="195" t="s">
        <v>92</v>
      </c>
      <c r="D104" s="195" t="s">
        <v>233</v>
      </c>
      <c r="E104" s="196" t="s">
        <v>2891</v>
      </c>
      <c r="F104" s="197" t="s">
        <v>2892</v>
      </c>
      <c r="G104" s="198" t="s">
        <v>269</v>
      </c>
      <c r="H104" s="199">
        <v>32</v>
      </c>
      <c r="I104" s="200"/>
      <c r="J104" s="201">
        <f>ROUND(I104*H104,2)</f>
        <v>0</v>
      </c>
      <c r="K104" s="197" t="s">
        <v>230</v>
      </c>
      <c r="L104" s="202"/>
      <c r="M104" s="203" t="s">
        <v>1</v>
      </c>
      <c r="N104" s="204" t="s">
        <v>52</v>
      </c>
      <c r="O104" s="57"/>
      <c r="P104" s="192">
        <f>O104*H104</f>
        <v>0</v>
      </c>
      <c r="Q104" s="192">
        <v>9.0000000000000006E-5</v>
      </c>
      <c r="R104" s="192">
        <f>Q104*H104</f>
        <v>2.8800000000000002E-3</v>
      </c>
      <c r="S104" s="192">
        <v>0</v>
      </c>
      <c r="T104" s="193">
        <f>S104*H104</f>
        <v>0</v>
      </c>
      <c r="AR104" s="13" t="s">
        <v>92</v>
      </c>
      <c r="AT104" s="13" t="s">
        <v>233</v>
      </c>
      <c r="AU104" s="13" t="s">
        <v>92</v>
      </c>
      <c r="AY104" s="13" t="s">
        <v>175</v>
      </c>
      <c r="BE104" s="194">
        <f>IF(N104="základná",J104,0)</f>
        <v>0</v>
      </c>
      <c r="BF104" s="194">
        <f>IF(N104="znížená",J104,0)</f>
        <v>0</v>
      </c>
      <c r="BG104" s="194">
        <f>IF(N104="zákl. prenesená",J104,0)</f>
        <v>0</v>
      </c>
      <c r="BH104" s="194">
        <f>IF(N104="zníž. prenesená",J104,0)</f>
        <v>0</v>
      </c>
      <c r="BI104" s="194">
        <f>IF(N104="nulová",J104,0)</f>
        <v>0</v>
      </c>
      <c r="BJ104" s="13" t="s">
        <v>92</v>
      </c>
      <c r="BK104" s="194">
        <f>ROUND(I104*H104,2)</f>
        <v>0</v>
      </c>
      <c r="BL104" s="13" t="s">
        <v>87</v>
      </c>
      <c r="BM104" s="13" t="s">
        <v>2893</v>
      </c>
    </row>
    <row r="105" spans="2:65" s="11" customFormat="1" ht="22.9" customHeight="1">
      <c r="B105" s="167"/>
      <c r="C105" s="168"/>
      <c r="D105" s="169" t="s">
        <v>79</v>
      </c>
      <c r="E105" s="181" t="s">
        <v>2309</v>
      </c>
      <c r="F105" s="181" t="s">
        <v>2310</v>
      </c>
      <c r="G105" s="168"/>
      <c r="H105" s="168"/>
      <c r="I105" s="171"/>
      <c r="J105" s="182">
        <f>BK105</f>
        <v>0</v>
      </c>
      <c r="K105" s="168"/>
      <c r="L105" s="173"/>
      <c r="M105" s="174"/>
      <c r="N105" s="175"/>
      <c r="O105" s="175"/>
      <c r="P105" s="176">
        <f>SUM(P106:P108)</f>
        <v>0</v>
      </c>
      <c r="Q105" s="175"/>
      <c r="R105" s="176">
        <f>SUM(R106:R108)</f>
        <v>1.636E-2</v>
      </c>
      <c r="S105" s="175"/>
      <c r="T105" s="177">
        <f>SUM(T106:T108)</f>
        <v>0</v>
      </c>
      <c r="AR105" s="178" t="s">
        <v>92</v>
      </c>
      <c r="AT105" s="179" t="s">
        <v>79</v>
      </c>
      <c r="AU105" s="179" t="s">
        <v>87</v>
      </c>
      <c r="AY105" s="178" t="s">
        <v>175</v>
      </c>
      <c r="BK105" s="180">
        <f>SUM(BK106:BK108)</f>
        <v>0</v>
      </c>
    </row>
    <row r="106" spans="2:65" s="1" customFormat="1" ht="16.5" customHeight="1">
      <c r="B106" s="31"/>
      <c r="C106" s="183" t="s">
        <v>97</v>
      </c>
      <c r="D106" s="183" t="s">
        <v>177</v>
      </c>
      <c r="E106" s="184" t="s">
        <v>2894</v>
      </c>
      <c r="F106" s="185" t="s">
        <v>2895</v>
      </c>
      <c r="G106" s="186" t="s">
        <v>253</v>
      </c>
      <c r="H106" s="187">
        <v>1</v>
      </c>
      <c r="I106" s="188"/>
      <c r="J106" s="189">
        <f>ROUND(I106*H106,2)</f>
        <v>0</v>
      </c>
      <c r="K106" s="185" t="s">
        <v>230</v>
      </c>
      <c r="L106" s="35"/>
      <c r="M106" s="190" t="s">
        <v>1</v>
      </c>
      <c r="N106" s="191" t="s">
        <v>52</v>
      </c>
      <c r="O106" s="57"/>
      <c r="P106" s="192">
        <f>O106*H106</f>
        <v>0</v>
      </c>
      <c r="Q106" s="192">
        <v>2.7000000000000001E-3</v>
      </c>
      <c r="R106" s="192">
        <f>Q106*H106</f>
        <v>2.7000000000000001E-3</v>
      </c>
      <c r="S106" s="192">
        <v>0</v>
      </c>
      <c r="T106" s="193">
        <f>S106*H106</f>
        <v>0</v>
      </c>
      <c r="AR106" s="13" t="s">
        <v>87</v>
      </c>
      <c r="AT106" s="13" t="s">
        <v>177</v>
      </c>
      <c r="AU106" s="13" t="s">
        <v>92</v>
      </c>
      <c r="AY106" s="13" t="s">
        <v>175</v>
      </c>
      <c r="BE106" s="194">
        <f>IF(N106="základná",J106,0)</f>
        <v>0</v>
      </c>
      <c r="BF106" s="194">
        <f>IF(N106="znížená",J106,0)</f>
        <v>0</v>
      </c>
      <c r="BG106" s="194">
        <f>IF(N106="zákl. prenesená",J106,0)</f>
        <v>0</v>
      </c>
      <c r="BH106" s="194">
        <f>IF(N106="zníž. prenesená",J106,0)</f>
        <v>0</v>
      </c>
      <c r="BI106" s="194">
        <f>IF(N106="nulová",J106,0)</f>
        <v>0</v>
      </c>
      <c r="BJ106" s="13" t="s">
        <v>92</v>
      </c>
      <c r="BK106" s="194">
        <f>ROUND(I106*H106,2)</f>
        <v>0</v>
      </c>
      <c r="BL106" s="13" t="s">
        <v>87</v>
      </c>
      <c r="BM106" s="13" t="s">
        <v>2896</v>
      </c>
    </row>
    <row r="107" spans="2:65" s="1" customFormat="1" ht="16.5" customHeight="1">
      <c r="B107" s="31"/>
      <c r="C107" s="195" t="s">
        <v>104</v>
      </c>
      <c r="D107" s="195" t="s">
        <v>233</v>
      </c>
      <c r="E107" s="196" t="s">
        <v>2897</v>
      </c>
      <c r="F107" s="197" t="s">
        <v>2898</v>
      </c>
      <c r="G107" s="198" t="s">
        <v>253</v>
      </c>
      <c r="H107" s="199">
        <v>1</v>
      </c>
      <c r="I107" s="200"/>
      <c r="J107" s="201">
        <f>ROUND(I107*H107,2)</f>
        <v>0</v>
      </c>
      <c r="K107" s="197" t="s">
        <v>230</v>
      </c>
      <c r="L107" s="202"/>
      <c r="M107" s="203" t="s">
        <v>1</v>
      </c>
      <c r="N107" s="204" t="s">
        <v>52</v>
      </c>
      <c r="O107" s="5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3" t="s">
        <v>92</v>
      </c>
      <c r="AT107" s="13" t="s">
        <v>233</v>
      </c>
      <c r="AU107" s="13" t="s">
        <v>92</v>
      </c>
      <c r="AY107" s="13" t="s">
        <v>175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87</v>
      </c>
      <c r="BM107" s="13" t="s">
        <v>2899</v>
      </c>
    </row>
    <row r="108" spans="2:65" s="1" customFormat="1" ht="16.5" customHeight="1">
      <c r="B108" s="31"/>
      <c r="C108" s="195" t="s">
        <v>194</v>
      </c>
      <c r="D108" s="195" t="s">
        <v>233</v>
      </c>
      <c r="E108" s="196" t="s">
        <v>2900</v>
      </c>
      <c r="F108" s="197" t="s">
        <v>2901</v>
      </c>
      <c r="G108" s="198" t="s">
        <v>253</v>
      </c>
      <c r="H108" s="199">
        <v>1</v>
      </c>
      <c r="I108" s="200"/>
      <c r="J108" s="201">
        <f>ROUND(I108*H108,2)</f>
        <v>0</v>
      </c>
      <c r="K108" s="197" t="s">
        <v>230</v>
      </c>
      <c r="L108" s="202"/>
      <c r="M108" s="203" t="s">
        <v>1</v>
      </c>
      <c r="N108" s="204" t="s">
        <v>52</v>
      </c>
      <c r="O108" s="57"/>
      <c r="P108" s="192">
        <f>O108*H108</f>
        <v>0</v>
      </c>
      <c r="Q108" s="192">
        <v>1.366E-2</v>
      </c>
      <c r="R108" s="192">
        <f>Q108*H108</f>
        <v>1.366E-2</v>
      </c>
      <c r="S108" s="192">
        <v>0</v>
      </c>
      <c r="T108" s="193">
        <f>S108*H108</f>
        <v>0</v>
      </c>
      <c r="AR108" s="13" t="s">
        <v>92</v>
      </c>
      <c r="AT108" s="13" t="s">
        <v>233</v>
      </c>
      <c r="AU108" s="13" t="s">
        <v>92</v>
      </c>
      <c r="AY108" s="13" t="s">
        <v>175</v>
      </c>
      <c r="BE108" s="194">
        <f>IF(N108="základná",J108,0)</f>
        <v>0</v>
      </c>
      <c r="BF108" s="194">
        <f>IF(N108="znížená",J108,0)</f>
        <v>0</v>
      </c>
      <c r="BG108" s="194">
        <f>IF(N108="zákl. prenesená",J108,0)</f>
        <v>0</v>
      </c>
      <c r="BH108" s="194">
        <f>IF(N108="zníž. prenesená",J108,0)</f>
        <v>0</v>
      </c>
      <c r="BI108" s="194">
        <f>IF(N108="nulová",J108,0)</f>
        <v>0</v>
      </c>
      <c r="BJ108" s="13" t="s">
        <v>92</v>
      </c>
      <c r="BK108" s="194">
        <f>ROUND(I108*H108,2)</f>
        <v>0</v>
      </c>
      <c r="BL108" s="13" t="s">
        <v>87</v>
      </c>
      <c r="BM108" s="13" t="s">
        <v>2902</v>
      </c>
    </row>
    <row r="109" spans="2:65" s="11" customFormat="1" ht="22.9" customHeight="1">
      <c r="B109" s="167"/>
      <c r="C109" s="168"/>
      <c r="D109" s="169" t="s">
        <v>79</v>
      </c>
      <c r="E109" s="181" t="s">
        <v>2228</v>
      </c>
      <c r="F109" s="181" t="s">
        <v>2229</v>
      </c>
      <c r="G109" s="168"/>
      <c r="H109" s="168"/>
      <c r="I109" s="171"/>
      <c r="J109" s="182">
        <f>BK109</f>
        <v>0</v>
      </c>
      <c r="K109" s="168"/>
      <c r="L109" s="173"/>
      <c r="M109" s="174"/>
      <c r="N109" s="175"/>
      <c r="O109" s="175"/>
      <c r="P109" s="176">
        <f>SUM(P110:P116)</f>
        <v>0</v>
      </c>
      <c r="Q109" s="175"/>
      <c r="R109" s="176">
        <f>SUM(R110:R116)</f>
        <v>1.34043</v>
      </c>
      <c r="S109" s="175"/>
      <c r="T109" s="177">
        <f>SUM(T110:T116)</f>
        <v>0</v>
      </c>
      <c r="AR109" s="178" t="s">
        <v>92</v>
      </c>
      <c r="AT109" s="179" t="s">
        <v>79</v>
      </c>
      <c r="AU109" s="179" t="s">
        <v>87</v>
      </c>
      <c r="AY109" s="178" t="s">
        <v>175</v>
      </c>
      <c r="BK109" s="180">
        <f>SUM(BK110:BK116)</f>
        <v>0</v>
      </c>
    </row>
    <row r="110" spans="2:65" s="1" customFormat="1" ht="16.5" customHeight="1">
      <c r="B110" s="31"/>
      <c r="C110" s="183" t="s">
        <v>199</v>
      </c>
      <c r="D110" s="183" t="s">
        <v>177</v>
      </c>
      <c r="E110" s="184" t="s">
        <v>2903</v>
      </c>
      <c r="F110" s="185" t="s">
        <v>2904</v>
      </c>
      <c r="G110" s="186" t="s">
        <v>2905</v>
      </c>
      <c r="H110" s="187">
        <v>1</v>
      </c>
      <c r="I110" s="188"/>
      <c r="J110" s="189">
        <f t="shared" ref="J110:J116" si="0">ROUND(I110*H110,2)</f>
        <v>0</v>
      </c>
      <c r="K110" s="185" t="s">
        <v>230</v>
      </c>
      <c r="L110" s="35"/>
      <c r="M110" s="190" t="s">
        <v>1</v>
      </c>
      <c r="N110" s="191" t="s">
        <v>52</v>
      </c>
      <c r="O110" s="57"/>
      <c r="P110" s="192">
        <f t="shared" ref="P110:P116" si="1">O110*H110</f>
        <v>0</v>
      </c>
      <c r="Q110" s="192">
        <v>1.804E-2</v>
      </c>
      <c r="R110" s="192">
        <f t="shared" ref="R110:R116" si="2">Q110*H110</f>
        <v>1.804E-2</v>
      </c>
      <c r="S110" s="192">
        <v>0</v>
      </c>
      <c r="T110" s="193">
        <f t="shared" ref="T110:T116" si="3">S110*H110</f>
        <v>0</v>
      </c>
      <c r="AR110" s="13" t="s">
        <v>87</v>
      </c>
      <c r="AT110" s="13" t="s">
        <v>177</v>
      </c>
      <c r="AU110" s="13" t="s">
        <v>92</v>
      </c>
      <c r="AY110" s="13" t="s">
        <v>175</v>
      </c>
      <c r="BE110" s="194">
        <f t="shared" ref="BE110:BE116" si="4">IF(N110="základná",J110,0)</f>
        <v>0</v>
      </c>
      <c r="BF110" s="194">
        <f t="shared" ref="BF110:BF116" si="5">IF(N110="znížená",J110,0)</f>
        <v>0</v>
      </c>
      <c r="BG110" s="194">
        <f t="shared" ref="BG110:BG116" si="6">IF(N110="zákl. prenesená",J110,0)</f>
        <v>0</v>
      </c>
      <c r="BH110" s="194">
        <f t="shared" ref="BH110:BH116" si="7">IF(N110="zníž. prenesená",J110,0)</f>
        <v>0</v>
      </c>
      <c r="BI110" s="194">
        <f t="shared" ref="BI110:BI116" si="8">IF(N110="nulová",J110,0)</f>
        <v>0</v>
      </c>
      <c r="BJ110" s="13" t="s">
        <v>92</v>
      </c>
      <c r="BK110" s="194">
        <f t="shared" ref="BK110:BK116" si="9">ROUND(I110*H110,2)</f>
        <v>0</v>
      </c>
      <c r="BL110" s="13" t="s">
        <v>87</v>
      </c>
      <c r="BM110" s="13" t="s">
        <v>2906</v>
      </c>
    </row>
    <row r="111" spans="2:65" s="1" customFormat="1" ht="16.5" customHeight="1">
      <c r="B111" s="31"/>
      <c r="C111" s="195" t="s">
        <v>203</v>
      </c>
      <c r="D111" s="195" t="s">
        <v>233</v>
      </c>
      <c r="E111" s="196" t="s">
        <v>2907</v>
      </c>
      <c r="F111" s="197" t="s">
        <v>2908</v>
      </c>
      <c r="G111" s="198" t="s">
        <v>253</v>
      </c>
      <c r="H111" s="199">
        <v>1</v>
      </c>
      <c r="I111" s="200"/>
      <c r="J111" s="201">
        <f t="shared" si="0"/>
        <v>0</v>
      </c>
      <c r="K111" s="197" t="s">
        <v>1</v>
      </c>
      <c r="L111" s="202"/>
      <c r="M111" s="203" t="s">
        <v>1</v>
      </c>
      <c r="N111" s="204" t="s">
        <v>52</v>
      </c>
      <c r="O111" s="57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3" t="s">
        <v>92</v>
      </c>
      <c r="AT111" s="13" t="s">
        <v>233</v>
      </c>
      <c r="AU111" s="13" t="s">
        <v>92</v>
      </c>
      <c r="AY111" s="13" t="s">
        <v>175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87</v>
      </c>
      <c r="BM111" s="13" t="s">
        <v>2909</v>
      </c>
    </row>
    <row r="112" spans="2:65" s="1" customFormat="1" ht="16.5" customHeight="1">
      <c r="B112" s="31"/>
      <c r="C112" s="183" t="s">
        <v>207</v>
      </c>
      <c r="D112" s="183" t="s">
        <v>177</v>
      </c>
      <c r="E112" s="184" t="s">
        <v>2910</v>
      </c>
      <c r="F112" s="185" t="s">
        <v>2911</v>
      </c>
      <c r="G112" s="186" t="s">
        <v>2905</v>
      </c>
      <c r="H112" s="187">
        <v>1</v>
      </c>
      <c r="I112" s="188"/>
      <c r="J112" s="189">
        <f t="shared" si="0"/>
        <v>0</v>
      </c>
      <c r="K112" s="185" t="s">
        <v>230</v>
      </c>
      <c r="L112" s="35"/>
      <c r="M112" s="190" t="s">
        <v>1</v>
      </c>
      <c r="N112" s="191" t="s">
        <v>52</v>
      </c>
      <c r="O112" s="57"/>
      <c r="P112" s="192">
        <f t="shared" si="1"/>
        <v>0</v>
      </c>
      <c r="Q112" s="192">
        <v>1.31674</v>
      </c>
      <c r="R112" s="192">
        <f t="shared" si="2"/>
        <v>1.31674</v>
      </c>
      <c r="S112" s="192">
        <v>0</v>
      </c>
      <c r="T112" s="193">
        <f t="shared" si="3"/>
        <v>0</v>
      </c>
      <c r="AR112" s="13" t="s">
        <v>87</v>
      </c>
      <c r="AT112" s="13" t="s">
        <v>177</v>
      </c>
      <c r="AU112" s="13" t="s">
        <v>92</v>
      </c>
      <c r="AY112" s="13" t="s">
        <v>175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87</v>
      </c>
      <c r="BM112" s="13" t="s">
        <v>2912</v>
      </c>
    </row>
    <row r="113" spans="2:65" s="1" customFormat="1" ht="16.5" customHeight="1">
      <c r="B113" s="31"/>
      <c r="C113" s="195" t="s">
        <v>211</v>
      </c>
      <c r="D113" s="195" t="s">
        <v>233</v>
      </c>
      <c r="E113" s="196" t="s">
        <v>2913</v>
      </c>
      <c r="F113" s="197" t="s">
        <v>2914</v>
      </c>
      <c r="G113" s="198" t="s">
        <v>253</v>
      </c>
      <c r="H113" s="199">
        <v>4</v>
      </c>
      <c r="I113" s="200"/>
      <c r="J113" s="201">
        <f t="shared" si="0"/>
        <v>0</v>
      </c>
      <c r="K113" s="197" t="s">
        <v>1</v>
      </c>
      <c r="L113" s="202"/>
      <c r="M113" s="203" t="s">
        <v>1</v>
      </c>
      <c r="N113" s="204" t="s">
        <v>52</v>
      </c>
      <c r="O113" s="57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13" t="s">
        <v>92</v>
      </c>
      <c r="AT113" s="13" t="s">
        <v>233</v>
      </c>
      <c r="AU113" s="13" t="s">
        <v>92</v>
      </c>
      <c r="AY113" s="13" t="s">
        <v>175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87</v>
      </c>
      <c r="BM113" s="13" t="s">
        <v>2915</v>
      </c>
    </row>
    <row r="114" spans="2:65" s="1" customFormat="1" ht="16.5" customHeight="1">
      <c r="B114" s="31"/>
      <c r="C114" s="195" t="s">
        <v>215</v>
      </c>
      <c r="D114" s="195" t="s">
        <v>233</v>
      </c>
      <c r="E114" s="196" t="s">
        <v>2916</v>
      </c>
      <c r="F114" s="197" t="s">
        <v>2917</v>
      </c>
      <c r="G114" s="198" t="s">
        <v>253</v>
      </c>
      <c r="H114" s="199">
        <v>1</v>
      </c>
      <c r="I114" s="200"/>
      <c r="J114" s="201">
        <f t="shared" si="0"/>
        <v>0</v>
      </c>
      <c r="K114" s="197" t="s">
        <v>1</v>
      </c>
      <c r="L114" s="202"/>
      <c r="M114" s="203" t="s">
        <v>1</v>
      </c>
      <c r="N114" s="204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92</v>
      </c>
      <c r="AT114" s="13" t="s">
        <v>233</v>
      </c>
      <c r="AU114" s="13" t="s">
        <v>92</v>
      </c>
      <c r="AY114" s="13" t="s">
        <v>175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87</v>
      </c>
      <c r="BM114" s="13" t="s">
        <v>2918</v>
      </c>
    </row>
    <row r="115" spans="2:65" s="1" customFormat="1" ht="16.5" customHeight="1">
      <c r="B115" s="31"/>
      <c r="C115" s="195" t="s">
        <v>219</v>
      </c>
      <c r="D115" s="195" t="s">
        <v>233</v>
      </c>
      <c r="E115" s="196" t="s">
        <v>2919</v>
      </c>
      <c r="F115" s="197" t="s">
        <v>2920</v>
      </c>
      <c r="G115" s="198" t="s">
        <v>253</v>
      </c>
      <c r="H115" s="199">
        <v>1</v>
      </c>
      <c r="I115" s="200"/>
      <c r="J115" s="201">
        <f t="shared" si="0"/>
        <v>0</v>
      </c>
      <c r="K115" s="197" t="s">
        <v>1</v>
      </c>
      <c r="L115" s="202"/>
      <c r="M115" s="203" t="s">
        <v>1</v>
      </c>
      <c r="N115" s="204" t="s">
        <v>52</v>
      </c>
      <c r="O115" s="57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13" t="s">
        <v>92</v>
      </c>
      <c r="AT115" s="13" t="s">
        <v>233</v>
      </c>
      <c r="AU115" s="13" t="s">
        <v>92</v>
      </c>
      <c r="AY115" s="13" t="s">
        <v>175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87</v>
      </c>
      <c r="BM115" s="13" t="s">
        <v>2921</v>
      </c>
    </row>
    <row r="116" spans="2:65" s="1" customFormat="1" ht="16.5" customHeight="1">
      <c r="B116" s="31"/>
      <c r="C116" s="183" t="s">
        <v>223</v>
      </c>
      <c r="D116" s="183" t="s">
        <v>177</v>
      </c>
      <c r="E116" s="184" t="s">
        <v>2922</v>
      </c>
      <c r="F116" s="185" t="s">
        <v>2923</v>
      </c>
      <c r="G116" s="186" t="s">
        <v>2905</v>
      </c>
      <c r="H116" s="187">
        <v>1</v>
      </c>
      <c r="I116" s="188"/>
      <c r="J116" s="189">
        <f t="shared" si="0"/>
        <v>0</v>
      </c>
      <c r="K116" s="185" t="s">
        <v>230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5.6499999999999996E-3</v>
      </c>
      <c r="R116" s="192">
        <f t="shared" si="2"/>
        <v>5.6499999999999996E-3</v>
      </c>
      <c r="S116" s="192">
        <v>0</v>
      </c>
      <c r="T116" s="193">
        <f t="shared" si="3"/>
        <v>0</v>
      </c>
      <c r="AR116" s="13" t="s">
        <v>87</v>
      </c>
      <c r="AT116" s="13" t="s">
        <v>177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87</v>
      </c>
      <c r="BM116" s="13" t="s">
        <v>2924</v>
      </c>
    </row>
    <row r="117" spans="2:65" s="11" customFormat="1" ht="22.9" customHeight="1">
      <c r="B117" s="167"/>
      <c r="C117" s="168"/>
      <c r="D117" s="169" t="s">
        <v>79</v>
      </c>
      <c r="E117" s="181" t="s">
        <v>2368</v>
      </c>
      <c r="F117" s="181" t="s">
        <v>2369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SUM(P118:P119)</f>
        <v>0</v>
      </c>
      <c r="Q117" s="175"/>
      <c r="R117" s="176">
        <f>SUM(R118:R119)</f>
        <v>9.92E-3</v>
      </c>
      <c r="S117" s="175"/>
      <c r="T117" s="177">
        <f>SUM(T118:T119)</f>
        <v>0</v>
      </c>
      <c r="AR117" s="178" t="s">
        <v>92</v>
      </c>
      <c r="AT117" s="179" t="s">
        <v>79</v>
      </c>
      <c r="AU117" s="179" t="s">
        <v>87</v>
      </c>
      <c r="AY117" s="178" t="s">
        <v>175</v>
      </c>
      <c r="BK117" s="180">
        <f>SUM(BK118:BK119)</f>
        <v>0</v>
      </c>
    </row>
    <row r="118" spans="2:65" s="1" customFormat="1" ht="16.5" customHeight="1">
      <c r="B118" s="31"/>
      <c r="C118" s="183" t="s">
        <v>227</v>
      </c>
      <c r="D118" s="183" t="s">
        <v>177</v>
      </c>
      <c r="E118" s="184" t="s">
        <v>2925</v>
      </c>
      <c r="F118" s="185" t="s">
        <v>2926</v>
      </c>
      <c r="G118" s="186" t="s">
        <v>269</v>
      </c>
      <c r="H118" s="187">
        <v>32</v>
      </c>
      <c r="I118" s="188"/>
      <c r="J118" s="189">
        <f>ROUND(I118*H118,2)</f>
        <v>0</v>
      </c>
      <c r="K118" s="185" t="s">
        <v>230</v>
      </c>
      <c r="L118" s="35"/>
      <c r="M118" s="190" t="s">
        <v>1</v>
      </c>
      <c r="N118" s="191" t="s">
        <v>52</v>
      </c>
      <c r="O118" s="57"/>
      <c r="P118" s="192">
        <f>O118*H118</f>
        <v>0</v>
      </c>
      <c r="Q118" s="192">
        <v>3.1E-4</v>
      </c>
      <c r="R118" s="192">
        <f>Q118*H118</f>
        <v>9.92E-3</v>
      </c>
      <c r="S118" s="192">
        <v>0</v>
      </c>
      <c r="T118" s="193">
        <f>S118*H118</f>
        <v>0</v>
      </c>
      <c r="AR118" s="13" t="s">
        <v>87</v>
      </c>
      <c r="AT118" s="13" t="s">
        <v>177</v>
      </c>
      <c r="AU118" s="13" t="s">
        <v>92</v>
      </c>
      <c r="AY118" s="13" t="s">
        <v>175</v>
      </c>
      <c r="BE118" s="194">
        <f>IF(N118="základná",J118,0)</f>
        <v>0</v>
      </c>
      <c r="BF118" s="194">
        <f>IF(N118="znížená",J118,0)</f>
        <v>0</v>
      </c>
      <c r="BG118" s="194">
        <f>IF(N118="zákl. prenesená",J118,0)</f>
        <v>0</v>
      </c>
      <c r="BH118" s="194">
        <f>IF(N118="zníž. prenesená",J118,0)</f>
        <v>0</v>
      </c>
      <c r="BI118" s="194">
        <f>IF(N118="nulová",J118,0)</f>
        <v>0</v>
      </c>
      <c r="BJ118" s="13" t="s">
        <v>92</v>
      </c>
      <c r="BK118" s="194">
        <f>ROUND(I118*H118,2)</f>
        <v>0</v>
      </c>
      <c r="BL118" s="13" t="s">
        <v>87</v>
      </c>
      <c r="BM118" s="13" t="s">
        <v>2927</v>
      </c>
    </row>
    <row r="119" spans="2:65" s="1" customFormat="1" ht="16.5" customHeight="1">
      <c r="B119" s="31"/>
      <c r="C119" s="183" t="s">
        <v>232</v>
      </c>
      <c r="D119" s="183" t="s">
        <v>177</v>
      </c>
      <c r="E119" s="184" t="s">
        <v>2928</v>
      </c>
      <c r="F119" s="185" t="s">
        <v>2929</v>
      </c>
      <c r="G119" s="186" t="s">
        <v>269</v>
      </c>
      <c r="H119" s="187">
        <v>32</v>
      </c>
      <c r="I119" s="188"/>
      <c r="J119" s="189">
        <f>ROUND(I119*H119,2)</f>
        <v>0</v>
      </c>
      <c r="K119" s="185" t="s">
        <v>230</v>
      </c>
      <c r="L119" s="35"/>
      <c r="M119" s="190" t="s">
        <v>1</v>
      </c>
      <c r="N119" s="191" t="s">
        <v>52</v>
      </c>
      <c r="O119" s="57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3" t="s">
        <v>87</v>
      </c>
      <c r="AT119" s="13" t="s">
        <v>177</v>
      </c>
      <c r="AU119" s="13" t="s">
        <v>92</v>
      </c>
      <c r="AY119" s="13" t="s">
        <v>175</v>
      </c>
      <c r="BE119" s="194">
        <f>IF(N119="základná",J119,0)</f>
        <v>0</v>
      </c>
      <c r="BF119" s="194">
        <f>IF(N119="znížená",J119,0)</f>
        <v>0</v>
      </c>
      <c r="BG119" s="194">
        <f>IF(N119="zákl. prenesená",J119,0)</f>
        <v>0</v>
      </c>
      <c r="BH119" s="194">
        <f>IF(N119="zníž. prenesená",J119,0)</f>
        <v>0</v>
      </c>
      <c r="BI119" s="194">
        <f>IF(N119="nulová",J119,0)</f>
        <v>0</v>
      </c>
      <c r="BJ119" s="13" t="s">
        <v>92</v>
      </c>
      <c r="BK119" s="194">
        <f>ROUND(I119*H119,2)</f>
        <v>0</v>
      </c>
      <c r="BL119" s="13" t="s">
        <v>87</v>
      </c>
      <c r="BM119" s="13" t="s">
        <v>2930</v>
      </c>
    </row>
    <row r="120" spans="2:65" s="11" customFormat="1" ht="22.9" customHeight="1">
      <c r="B120" s="167"/>
      <c r="C120" s="168"/>
      <c r="D120" s="169" t="s">
        <v>79</v>
      </c>
      <c r="E120" s="181" t="s">
        <v>2404</v>
      </c>
      <c r="F120" s="181" t="s">
        <v>2405</v>
      </c>
      <c r="G120" s="168"/>
      <c r="H120" s="168"/>
      <c r="I120" s="171"/>
      <c r="J120" s="182">
        <f>BK120</f>
        <v>0</v>
      </c>
      <c r="K120" s="168"/>
      <c r="L120" s="173"/>
      <c r="M120" s="174"/>
      <c r="N120" s="175"/>
      <c r="O120" s="175"/>
      <c r="P120" s="176">
        <f>SUM(P121:P126)</f>
        <v>0</v>
      </c>
      <c r="Q120" s="175"/>
      <c r="R120" s="176">
        <f>SUM(R121:R126)</f>
        <v>6.0699999999999999E-3</v>
      </c>
      <c r="S120" s="175"/>
      <c r="T120" s="177">
        <f>SUM(T121:T126)</f>
        <v>0</v>
      </c>
      <c r="AR120" s="178" t="s">
        <v>92</v>
      </c>
      <c r="AT120" s="179" t="s">
        <v>79</v>
      </c>
      <c r="AU120" s="179" t="s">
        <v>87</v>
      </c>
      <c r="AY120" s="178" t="s">
        <v>175</v>
      </c>
      <c r="BK120" s="180">
        <f>SUM(BK121:BK126)</f>
        <v>0</v>
      </c>
    </row>
    <row r="121" spans="2:65" s="1" customFormat="1" ht="16.5" customHeight="1">
      <c r="B121" s="31"/>
      <c r="C121" s="183" t="s">
        <v>239</v>
      </c>
      <c r="D121" s="183" t="s">
        <v>177</v>
      </c>
      <c r="E121" s="184" t="s">
        <v>2931</v>
      </c>
      <c r="F121" s="185" t="s">
        <v>2932</v>
      </c>
      <c r="G121" s="186" t="s">
        <v>253</v>
      </c>
      <c r="H121" s="187">
        <v>1</v>
      </c>
      <c r="I121" s="188"/>
      <c r="J121" s="189">
        <f t="shared" ref="J121:J126" si="10">ROUND(I121*H121,2)</f>
        <v>0</v>
      </c>
      <c r="K121" s="185" t="s">
        <v>230</v>
      </c>
      <c r="L121" s="35"/>
      <c r="M121" s="190" t="s">
        <v>1</v>
      </c>
      <c r="N121" s="191" t="s">
        <v>52</v>
      </c>
      <c r="O121" s="57"/>
      <c r="P121" s="192">
        <f t="shared" ref="P121:P126" si="11">O121*H121</f>
        <v>0</v>
      </c>
      <c r="Q121" s="192">
        <v>3.0000000000000001E-5</v>
      </c>
      <c r="R121" s="192">
        <f t="shared" ref="R121:R126" si="12">Q121*H121</f>
        <v>3.0000000000000001E-5</v>
      </c>
      <c r="S121" s="192">
        <v>0</v>
      </c>
      <c r="T121" s="193">
        <f t="shared" ref="T121:T126" si="13">S121*H121</f>
        <v>0</v>
      </c>
      <c r="AR121" s="13" t="s">
        <v>87</v>
      </c>
      <c r="AT121" s="13" t="s">
        <v>177</v>
      </c>
      <c r="AU121" s="13" t="s">
        <v>92</v>
      </c>
      <c r="AY121" s="13" t="s">
        <v>175</v>
      </c>
      <c r="BE121" s="194">
        <f t="shared" ref="BE121:BE126" si="14">IF(N121="základná",J121,0)</f>
        <v>0</v>
      </c>
      <c r="BF121" s="194">
        <f t="shared" ref="BF121:BF126" si="15">IF(N121="znížená",J121,0)</f>
        <v>0</v>
      </c>
      <c r="BG121" s="194">
        <f t="shared" ref="BG121:BG126" si="16">IF(N121="zákl. prenesená",J121,0)</f>
        <v>0</v>
      </c>
      <c r="BH121" s="194">
        <f t="shared" ref="BH121:BH126" si="17">IF(N121="zníž. prenesená",J121,0)</f>
        <v>0</v>
      </c>
      <c r="BI121" s="194">
        <f t="shared" ref="BI121:BI126" si="18">IF(N121="nulová",J121,0)</f>
        <v>0</v>
      </c>
      <c r="BJ121" s="13" t="s">
        <v>92</v>
      </c>
      <c r="BK121" s="194">
        <f t="shared" ref="BK121:BK126" si="19">ROUND(I121*H121,2)</f>
        <v>0</v>
      </c>
      <c r="BL121" s="13" t="s">
        <v>87</v>
      </c>
      <c r="BM121" s="13" t="s">
        <v>2933</v>
      </c>
    </row>
    <row r="122" spans="2:65" s="1" customFormat="1" ht="16.5" customHeight="1">
      <c r="B122" s="31"/>
      <c r="C122" s="195" t="s">
        <v>241</v>
      </c>
      <c r="D122" s="195" t="s">
        <v>233</v>
      </c>
      <c r="E122" s="196" t="s">
        <v>2934</v>
      </c>
      <c r="F122" s="197" t="s">
        <v>2935</v>
      </c>
      <c r="G122" s="198" t="s">
        <v>253</v>
      </c>
      <c r="H122" s="199">
        <v>1</v>
      </c>
      <c r="I122" s="200"/>
      <c r="J122" s="201">
        <f t="shared" si="10"/>
        <v>0</v>
      </c>
      <c r="K122" s="197" t="s">
        <v>1</v>
      </c>
      <c r="L122" s="202"/>
      <c r="M122" s="203" t="s">
        <v>1</v>
      </c>
      <c r="N122" s="204" t="s">
        <v>52</v>
      </c>
      <c r="O122" s="57"/>
      <c r="P122" s="192">
        <f t="shared" si="11"/>
        <v>0</v>
      </c>
      <c r="Q122" s="192">
        <v>0</v>
      </c>
      <c r="R122" s="192">
        <f t="shared" si="12"/>
        <v>0</v>
      </c>
      <c r="S122" s="192">
        <v>0</v>
      </c>
      <c r="T122" s="193">
        <f t="shared" si="13"/>
        <v>0</v>
      </c>
      <c r="AR122" s="13" t="s">
        <v>92</v>
      </c>
      <c r="AT122" s="13" t="s">
        <v>233</v>
      </c>
      <c r="AU122" s="13" t="s">
        <v>92</v>
      </c>
      <c r="AY122" s="13" t="s">
        <v>175</v>
      </c>
      <c r="BE122" s="194">
        <f t="shared" si="14"/>
        <v>0</v>
      </c>
      <c r="BF122" s="194">
        <f t="shared" si="15"/>
        <v>0</v>
      </c>
      <c r="BG122" s="194">
        <f t="shared" si="16"/>
        <v>0</v>
      </c>
      <c r="BH122" s="194">
        <f t="shared" si="17"/>
        <v>0</v>
      </c>
      <c r="BI122" s="194">
        <f t="shared" si="18"/>
        <v>0</v>
      </c>
      <c r="BJ122" s="13" t="s">
        <v>92</v>
      </c>
      <c r="BK122" s="194">
        <f t="shared" si="19"/>
        <v>0</v>
      </c>
      <c r="BL122" s="13" t="s">
        <v>87</v>
      </c>
      <c r="BM122" s="13" t="s">
        <v>2936</v>
      </c>
    </row>
    <row r="123" spans="2:65" s="1" customFormat="1" ht="16.5" customHeight="1">
      <c r="B123" s="31"/>
      <c r="C123" s="183" t="s">
        <v>245</v>
      </c>
      <c r="D123" s="183" t="s">
        <v>177</v>
      </c>
      <c r="E123" s="184" t="s">
        <v>2937</v>
      </c>
      <c r="F123" s="185" t="s">
        <v>2938</v>
      </c>
      <c r="G123" s="186" t="s">
        <v>253</v>
      </c>
      <c r="H123" s="187">
        <v>1</v>
      </c>
      <c r="I123" s="188"/>
      <c r="J123" s="189">
        <f t="shared" si="10"/>
        <v>0</v>
      </c>
      <c r="K123" s="185" t="s">
        <v>230</v>
      </c>
      <c r="L123" s="35"/>
      <c r="M123" s="190" t="s">
        <v>1</v>
      </c>
      <c r="N123" s="191" t="s">
        <v>52</v>
      </c>
      <c r="O123" s="57"/>
      <c r="P123" s="192">
        <f t="shared" si="11"/>
        <v>0</v>
      </c>
      <c r="Q123" s="192">
        <v>4.0000000000000003E-5</v>
      </c>
      <c r="R123" s="192">
        <f t="shared" si="12"/>
        <v>4.0000000000000003E-5</v>
      </c>
      <c r="S123" s="192">
        <v>0</v>
      </c>
      <c r="T123" s="193">
        <f t="shared" si="13"/>
        <v>0</v>
      </c>
      <c r="AR123" s="13" t="s">
        <v>87</v>
      </c>
      <c r="AT123" s="13" t="s">
        <v>177</v>
      </c>
      <c r="AU123" s="13" t="s">
        <v>92</v>
      </c>
      <c r="AY123" s="13" t="s">
        <v>175</v>
      </c>
      <c r="BE123" s="194">
        <f t="shared" si="14"/>
        <v>0</v>
      </c>
      <c r="BF123" s="194">
        <f t="shared" si="15"/>
        <v>0</v>
      </c>
      <c r="BG123" s="194">
        <f t="shared" si="16"/>
        <v>0</v>
      </c>
      <c r="BH123" s="194">
        <f t="shared" si="17"/>
        <v>0</v>
      </c>
      <c r="BI123" s="194">
        <f t="shared" si="18"/>
        <v>0</v>
      </c>
      <c r="BJ123" s="13" t="s">
        <v>92</v>
      </c>
      <c r="BK123" s="194">
        <f t="shared" si="19"/>
        <v>0</v>
      </c>
      <c r="BL123" s="13" t="s">
        <v>87</v>
      </c>
      <c r="BM123" s="13" t="s">
        <v>2939</v>
      </c>
    </row>
    <row r="124" spans="2:65" s="1" customFormat="1" ht="16.5" customHeight="1">
      <c r="B124" s="31"/>
      <c r="C124" s="195" t="s">
        <v>250</v>
      </c>
      <c r="D124" s="195" t="s">
        <v>233</v>
      </c>
      <c r="E124" s="196" t="s">
        <v>2940</v>
      </c>
      <c r="F124" s="197" t="s">
        <v>2941</v>
      </c>
      <c r="G124" s="198" t="s">
        <v>253</v>
      </c>
      <c r="H124" s="199">
        <v>1</v>
      </c>
      <c r="I124" s="200"/>
      <c r="J124" s="201">
        <f t="shared" si="10"/>
        <v>0</v>
      </c>
      <c r="K124" s="197" t="s">
        <v>230</v>
      </c>
      <c r="L124" s="202"/>
      <c r="M124" s="203" t="s">
        <v>1</v>
      </c>
      <c r="N124" s="204" t="s">
        <v>52</v>
      </c>
      <c r="O124" s="57"/>
      <c r="P124" s="192">
        <f t="shared" si="11"/>
        <v>0</v>
      </c>
      <c r="Q124" s="192">
        <v>5.0200000000000002E-3</v>
      </c>
      <c r="R124" s="192">
        <f t="shared" si="12"/>
        <v>5.0200000000000002E-3</v>
      </c>
      <c r="S124" s="192">
        <v>0</v>
      </c>
      <c r="T124" s="193">
        <f t="shared" si="13"/>
        <v>0</v>
      </c>
      <c r="AR124" s="13" t="s">
        <v>92</v>
      </c>
      <c r="AT124" s="13" t="s">
        <v>233</v>
      </c>
      <c r="AU124" s="13" t="s">
        <v>92</v>
      </c>
      <c r="AY124" s="13" t="s">
        <v>175</v>
      </c>
      <c r="BE124" s="194">
        <f t="shared" si="14"/>
        <v>0</v>
      </c>
      <c r="BF124" s="194">
        <f t="shared" si="15"/>
        <v>0</v>
      </c>
      <c r="BG124" s="194">
        <f t="shared" si="16"/>
        <v>0</v>
      </c>
      <c r="BH124" s="194">
        <f t="shared" si="17"/>
        <v>0</v>
      </c>
      <c r="BI124" s="194">
        <f t="shared" si="18"/>
        <v>0</v>
      </c>
      <c r="BJ124" s="13" t="s">
        <v>92</v>
      </c>
      <c r="BK124" s="194">
        <f t="shared" si="19"/>
        <v>0</v>
      </c>
      <c r="BL124" s="13" t="s">
        <v>87</v>
      </c>
      <c r="BM124" s="13" t="s">
        <v>2942</v>
      </c>
    </row>
    <row r="125" spans="2:65" s="1" customFormat="1" ht="16.5" customHeight="1">
      <c r="B125" s="31"/>
      <c r="C125" s="183" t="s">
        <v>255</v>
      </c>
      <c r="D125" s="183" t="s">
        <v>177</v>
      </c>
      <c r="E125" s="184" t="s">
        <v>2436</v>
      </c>
      <c r="F125" s="185" t="s">
        <v>2437</v>
      </c>
      <c r="G125" s="186" t="s">
        <v>253</v>
      </c>
      <c r="H125" s="187">
        <v>2</v>
      </c>
      <c r="I125" s="188"/>
      <c r="J125" s="189">
        <f t="shared" si="10"/>
        <v>0</v>
      </c>
      <c r="K125" s="185" t="s">
        <v>230</v>
      </c>
      <c r="L125" s="35"/>
      <c r="M125" s="190" t="s">
        <v>1</v>
      </c>
      <c r="N125" s="191" t="s">
        <v>52</v>
      </c>
      <c r="O125" s="57"/>
      <c r="P125" s="192">
        <f t="shared" si="11"/>
        <v>0</v>
      </c>
      <c r="Q125" s="192">
        <v>4.8999999999999998E-4</v>
      </c>
      <c r="R125" s="192">
        <f t="shared" si="12"/>
        <v>9.7999999999999997E-4</v>
      </c>
      <c r="S125" s="192">
        <v>0</v>
      </c>
      <c r="T125" s="193">
        <f t="shared" si="13"/>
        <v>0</v>
      </c>
      <c r="AR125" s="13" t="s">
        <v>241</v>
      </c>
      <c r="AT125" s="13" t="s">
        <v>177</v>
      </c>
      <c r="AU125" s="13" t="s">
        <v>92</v>
      </c>
      <c r="AY125" s="13" t="s">
        <v>175</v>
      </c>
      <c r="BE125" s="194">
        <f t="shared" si="14"/>
        <v>0</v>
      </c>
      <c r="BF125" s="194">
        <f t="shared" si="15"/>
        <v>0</v>
      </c>
      <c r="BG125" s="194">
        <f t="shared" si="16"/>
        <v>0</v>
      </c>
      <c r="BH125" s="194">
        <f t="shared" si="17"/>
        <v>0</v>
      </c>
      <c r="BI125" s="194">
        <f t="shared" si="18"/>
        <v>0</v>
      </c>
      <c r="BJ125" s="13" t="s">
        <v>92</v>
      </c>
      <c r="BK125" s="194">
        <f t="shared" si="19"/>
        <v>0</v>
      </c>
      <c r="BL125" s="13" t="s">
        <v>241</v>
      </c>
      <c r="BM125" s="13" t="s">
        <v>2943</v>
      </c>
    </row>
    <row r="126" spans="2:65" s="1" customFormat="1" ht="16.5" customHeight="1">
      <c r="B126" s="31"/>
      <c r="C126" s="183" t="s">
        <v>7</v>
      </c>
      <c r="D126" s="183" t="s">
        <v>177</v>
      </c>
      <c r="E126" s="184" t="s">
        <v>2448</v>
      </c>
      <c r="F126" s="185" t="s">
        <v>2449</v>
      </c>
      <c r="G126" s="186" t="s">
        <v>855</v>
      </c>
      <c r="H126" s="205"/>
      <c r="I126" s="188"/>
      <c r="J126" s="189">
        <f t="shared" si="10"/>
        <v>0</v>
      </c>
      <c r="K126" s="185" t="s">
        <v>230</v>
      </c>
      <c r="L126" s="35"/>
      <c r="M126" s="190" t="s">
        <v>1</v>
      </c>
      <c r="N126" s="191" t="s">
        <v>52</v>
      </c>
      <c r="O126" s="57"/>
      <c r="P126" s="192">
        <f t="shared" si="11"/>
        <v>0</v>
      </c>
      <c r="Q126" s="192">
        <v>0</v>
      </c>
      <c r="R126" s="192">
        <f t="shared" si="12"/>
        <v>0</v>
      </c>
      <c r="S126" s="192">
        <v>0</v>
      </c>
      <c r="T126" s="193">
        <f t="shared" si="13"/>
        <v>0</v>
      </c>
      <c r="AR126" s="13" t="s">
        <v>241</v>
      </c>
      <c r="AT126" s="13" t="s">
        <v>177</v>
      </c>
      <c r="AU126" s="13" t="s">
        <v>92</v>
      </c>
      <c r="AY126" s="13" t="s">
        <v>175</v>
      </c>
      <c r="BE126" s="194">
        <f t="shared" si="14"/>
        <v>0</v>
      </c>
      <c r="BF126" s="194">
        <f t="shared" si="15"/>
        <v>0</v>
      </c>
      <c r="BG126" s="194">
        <f t="shared" si="16"/>
        <v>0</v>
      </c>
      <c r="BH126" s="194">
        <f t="shared" si="17"/>
        <v>0</v>
      </c>
      <c r="BI126" s="194">
        <f t="shared" si="18"/>
        <v>0</v>
      </c>
      <c r="BJ126" s="13" t="s">
        <v>92</v>
      </c>
      <c r="BK126" s="194">
        <f t="shared" si="19"/>
        <v>0</v>
      </c>
      <c r="BL126" s="13" t="s">
        <v>241</v>
      </c>
      <c r="BM126" s="13" t="s">
        <v>2944</v>
      </c>
    </row>
    <row r="127" spans="2:65" s="11" customFormat="1" ht="25.9" customHeight="1">
      <c r="B127" s="167"/>
      <c r="C127" s="168"/>
      <c r="D127" s="169" t="s">
        <v>79</v>
      </c>
      <c r="E127" s="170" t="s">
        <v>233</v>
      </c>
      <c r="F127" s="170" t="s">
        <v>1080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P128</f>
        <v>0</v>
      </c>
      <c r="Q127" s="175"/>
      <c r="R127" s="176">
        <f>R128</f>
        <v>0</v>
      </c>
      <c r="S127" s="175"/>
      <c r="T127" s="177">
        <f>T128</f>
        <v>0</v>
      </c>
      <c r="AR127" s="178" t="s">
        <v>97</v>
      </c>
      <c r="AT127" s="179" t="s">
        <v>79</v>
      </c>
      <c r="AU127" s="179" t="s">
        <v>80</v>
      </c>
      <c r="AY127" s="178" t="s">
        <v>175</v>
      </c>
      <c r="BK127" s="180">
        <f>BK128</f>
        <v>0</v>
      </c>
    </row>
    <row r="128" spans="2:65" s="11" customFormat="1" ht="22.9" customHeight="1">
      <c r="B128" s="167"/>
      <c r="C128" s="168"/>
      <c r="D128" s="169" t="s">
        <v>79</v>
      </c>
      <c r="E128" s="181" t="s">
        <v>1291</v>
      </c>
      <c r="F128" s="181" t="s">
        <v>1292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SUM(P129:P130)</f>
        <v>0</v>
      </c>
      <c r="Q128" s="175"/>
      <c r="R128" s="176">
        <f>SUM(R129:R130)</f>
        <v>0</v>
      </c>
      <c r="S128" s="175"/>
      <c r="T128" s="177">
        <f>SUM(T129:T130)</f>
        <v>0</v>
      </c>
      <c r="AR128" s="178" t="s">
        <v>97</v>
      </c>
      <c r="AT128" s="179" t="s">
        <v>79</v>
      </c>
      <c r="AU128" s="179" t="s">
        <v>87</v>
      </c>
      <c r="AY128" s="178" t="s">
        <v>175</v>
      </c>
      <c r="BK128" s="180">
        <f>SUM(BK129:BK130)</f>
        <v>0</v>
      </c>
    </row>
    <row r="129" spans="2:65" s="1" customFormat="1" ht="16.5" customHeight="1">
      <c r="B129" s="31"/>
      <c r="C129" s="183" t="s">
        <v>262</v>
      </c>
      <c r="D129" s="183" t="s">
        <v>177</v>
      </c>
      <c r="E129" s="184" t="s">
        <v>2945</v>
      </c>
      <c r="F129" s="185" t="s">
        <v>2946</v>
      </c>
      <c r="G129" s="186" t="s">
        <v>269</v>
      </c>
      <c r="H129" s="187">
        <v>32</v>
      </c>
      <c r="I129" s="188"/>
      <c r="J129" s="189">
        <f>ROUND(I129*H129,2)</f>
        <v>0</v>
      </c>
      <c r="K129" s="185" t="s">
        <v>230</v>
      </c>
      <c r="L129" s="35"/>
      <c r="M129" s="190" t="s">
        <v>1</v>
      </c>
      <c r="N129" s="191" t="s">
        <v>52</v>
      </c>
      <c r="O129" s="57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3" t="s">
        <v>87</v>
      </c>
      <c r="AT129" s="13" t="s">
        <v>177</v>
      </c>
      <c r="AU129" s="13" t="s">
        <v>92</v>
      </c>
      <c r="AY129" s="13" t="s">
        <v>175</v>
      </c>
      <c r="BE129" s="194">
        <f>IF(N129="základná",J129,0)</f>
        <v>0</v>
      </c>
      <c r="BF129" s="194">
        <f>IF(N129="znížená",J129,0)</f>
        <v>0</v>
      </c>
      <c r="BG129" s="194">
        <f>IF(N129="zákl. prenesená",J129,0)</f>
        <v>0</v>
      </c>
      <c r="BH129" s="194">
        <f>IF(N129="zníž. prenesená",J129,0)</f>
        <v>0</v>
      </c>
      <c r="BI129" s="194">
        <f>IF(N129="nulová",J129,0)</f>
        <v>0</v>
      </c>
      <c r="BJ129" s="13" t="s">
        <v>92</v>
      </c>
      <c r="BK129" s="194">
        <f>ROUND(I129*H129,2)</f>
        <v>0</v>
      </c>
      <c r="BL129" s="13" t="s">
        <v>87</v>
      </c>
      <c r="BM129" s="13" t="s">
        <v>2947</v>
      </c>
    </row>
    <row r="130" spans="2:65" s="1" customFormat="1" ht="16.5" customHeight="1">
      <c r="B130" s="31"/>
      <c r="C130" s="195" t="s">
        <v>266</v>
      </c>
      <c r="D130" s="195" t="s">
        <v>233</v>
      </c>
      <c r="E130" s="196" t="s">
        <v>2948</v>
      </c>
      <c r="F130" s="197" t="s">
        <v>2949</v>
      </c>
      <c r="G130" s="198" t="s">
        <v>1414</v>
      </c>
      <c r="H130" s="199">
        <v>30</v>
      </c>
      <c r="I130" s="200"/>
      <c r="J130" s="201">
        <f>ROUND(I130*H130,2)</f>
        <v>0</v>
      </c>
      <c r="K130" s="197" t="s">
        <v>230</v>
      </c>
      <c r="L130" s="202"/>
      <c r="M130" s="203" t="s">
        <v>1</v>
      </c>
      <c r="N130" s="204" t="s">
        <v>52</v>
      </c>
      <c r="O130" s="57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13" t="s">
        <v>695</v>
      </c>
      <c r="AT130" s="13" t="s">
        <v>233</v>
      </c>
      <c r="AU130" s="13" t="s">
        <v>92</v>
      </c>
      <c r="AY130" s="13" t="s">
        <v>175</v>
      </c>
      <c r="BE130" s="194">
        <f>IF(N130="základná",J130,0)</f>
        <v>0</v>
      </c>
      <c r="BF130" s="194">
        <f>IF(N130="znížená",J130,0)</f>
        <v>0</v>
      </c>
      <c r="BG130" s="194">
        <f>IF(N130="zákl. prenesená",J130,0)</f>
        <v>0</v>
      </c>
      <c r="BH130" s="194">
        <f>IF(N130="zníž. prenesená",J130,0)</f>
        <v>0</v>
      </c>
      <c r="BI130" s="194">
        <f>IF(N130="nulová",J130,0)</f>
        <v>0</v>
      </c>
      <c r="BJ130" s="13" t="s">
        <v>92</v>
      </c>
      <c r="BK130" s="194">
        <f>ROUND(I130*H130,2)</f>
        <v>0</v>
      </c>
      <c r="BL130" s="13" t="s">
        <v>695</v>
      </c>
      <c r="BM130" s="13" t="s">
        <v>2950</v>
      </c>
    </row>
    <row r="131" spans="2:65" s="11" customFormat="1" ht="25.9" customHeight="1">
      <c r="B131" s="167"/>
      <c r="C131" s="168"/>
      <c r="D131" s="169" t="s">
        <v>79</v>
      </c>
      <c r="E131" s="170" t="s">
        <v>2951</v>
      </c>
      <c r="F131" s="170" t="s">
        <v>2952</v>
      </c>
      <c r="G131" s="168"/>
      <c r="H131" s="168"/>
      <c r="I131" s="171"/>
      <c r="J131" s="172">
        <f>BK131</f>
        <v>0</v>
      </c>
      <c r="K131" s="168"/>
      <c r="L131" s="173"/>
      <c r="M131" s="174"/>
      <c r="N131" s="175"/>
      <c r="O131" s="175"/>
      <c r="P131" s="176">
        <f>SUM(P132:P133)</f>
        <v>0</v>
      </c>
      <c r="Q131" s="175"/>
      <c r="R131" s="176">
        <f>SUM(R132:R133)</f>
        <v>0</v>
      </c>
      <c r="S131" s="175"/>
      <c r="T131" s="177">
        <f>SUM(T132:T133)</f>
        <v>0</v>
      </c>
      <c r="AR131" s="178" t="s">
        <v>104</v>
      </c>
      <c r="AT131" s="179" t="s">
        <v>79</v>
      </c>
      <c r="AU131" s="179" t="s">
        <v>80</v>
      </c>
      <c r="AY131" s="178" t="s">
        <v>175</v>
      </c>
      <c r="BK131" s="180">
        <f>SUM(BK132:BK133)</f>
        <v>0</v>
      </c>
    </row>
    <row r="132" spans="2:65" s="1" customFormat="1" ht="16.5" customHeight="1">
      <c r="B132" s="31"/>
      <c r="C132" s="183" t="s">
        <v>271</v>
      </c>
      <c r="D132" s="183" t="s">
        <v>177</v>
      </c>
      <c r="E132" s="184" t="s">
        <v>2600</v>
      </c>
      <c r="F132" s="185" t="s">
        <v>2953</v>
      </c>
      <c r="G132" s="186" t="s">
        <v>698</v>
      </c>
      <c r="H132" s="187">
        <v>24</v>
      </c>
      <c r="I132" s="188"/>
      <c r="J132" s="189">
        <f>ROUND(I132*H132,2)</f>
        <v>0</v>
      </c>
      <c r="K132" s="185" t="s">
        <v>230</v>
      </c>
      <c r="L132" s="35"/>
      <c r="M132" s="190" t="s">
        <v>1</v>
      </c>
      <c r="N132" s="191" t="s">
        <v>52</v>
      </c>
      <c r="O132" s="57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3" t="s">
        <v>1901</v>
      </c>
      <c r="AT132" s="13" t="s">
        <v>177</v>
      </c>
      <c r="AU132" s="13" t="s">
        <v>87</v>
      </c>
      <c r="AY132" s="13" t="s">
        <v>175</v>
      </c>
      <c r="BE132" s="194">
        <f>IF(N132="základná",J132,0)</f>
        <v>0</v>
      </c>
      <c r="BF132" s="194">
        <f>IF(N132="znížená",J132,0)</f>
        <v>0</v>
      </c>
      <c r="BG132" s="194">
        <f>IF(N132="zákl. prenesená",J132,0)</f>
        <v>0</v>
      </c>
      <c r="BH132" s="194">
        <f>IF(N132="zníž. prenesená",J132,0)</f>
        <v>0</v>
      </c>
      <c r="BI132" s="194">
        <f>IF(N132="nulová",J132,0)</f>
        <v>0</v>
      </c>
      <c r="BJ132" s="13" t="s">
        <v>92</v>
      </c>
      <c r="BK132" s="194">
        <f>ROUND(I132*H132,2)</f>
        <v>0</v>
      </c>
      <c r="BL132" s="13" t="s">
        <v>1901</v>
      </c>
      <c r="BM132" s="13" t="s">
        <v>2954</v>
      </c>
    </row>
    <row r="133" spans="2:65" s="1" customFormat="1" ht="16.5" customHeight="1">
      <c r="B133" s="31"/>
      <c r="C133" s="183" t="s">
        <v>273</v>
      </c>
      <c r="D133" s="183" t="s">
        <v>177</v>
      </c>
      <c r="E133" s="184" t="s">
        <v>2955</v>
      </c>
      <c r="F133" s="185" t="s">
        <v>2956</v>
      </c>
      <c r="G133" s="186" t="s">
        <v>698</v>
      </c>
      <c r="H133" s="187">
        <v>8</v>
      </c>
      <c r="I133" s="188"/>
      <c r="J133" s="189">
        <f>ROUND(I133*H133,2)</f>
        <v>0</v>
      </c>
      <c r="K133" s="185" t="s">
        <v>2957</v>
      </c>
      <c r="L133" s="35"/>
      <c r="M133" s="206" t="s">
        <v>1</v>
      </c>
      <c r="N133" s="207" t="s">
        <v>52</v>
      </c>
      <c r="O133" s="208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13" t="s">
        <v>1901</v>
      </c>
      <c r="AT133" s="13" t="s">
        <v>177</v>
      </c>
      <c r="AU133" s="13" t="s">
        <v>87</v>
      </c>
      <c r="AY133" s="13" t="s">
        <v>175</v>
      </c>
      <c r="BE133" s="194">
        <f>IF(N133="základná",J133,0)</f>
        <v>0</v>
      </c>
      <c r="BF133" s="194">
        <f>IF(N133="znížená",J133,0)</f>
        <v>0</v>
      </c>
      <c r="BG133" s="194">
        <f>IF(N133="zákl. prenesená",J133,0)</f>
        <v>0</v>
      </c>
      <c r="BH133" s="194">
        <f>IF(N133="zníž. prenesená",J133,0)</f>
        <v>0</v>
      </c>
      <c r="BI133" s="194">
        <f>IF(N133="nulová",J133,0)</f>
        <v>0</v>
      </c>
      <c r="BJ133" s="13" t="s">
        <v>92</v>
      </c>
      <c r="BK133" s="194">
        <f>ROUND(I133*H133,2)</f>
        <v>0</v>
      </c>
      <c r="BL133" s="13" t="s">
        <v>1901</v>
      </c>
      <c r="BM133" s="13" t="s">
        <v>2958</v>
      </c>
    </row>
    <row r="134" spans="2:65" s="1" customFormat="1" ht="6.95" customHeight="1">
      <c r="B134" s="43"/>
      <c r="C134" s="44"/>
      <c r="D134" s="44"/>
      <c r="E134" s="44"/>
      <c r="F134" s="44"/>
      <c r="G134" s="44"/>
      <c r="H134" s="44"/>
      <c r="I134" s="134"/>
      <c r="J134" s="44"/>
      <c r="K134" s="44"/>
      <c r="L134" s="35"/>
    </row>
  </sheetData>
  <sheetProtection algorithmName="SHA-512" hashValue="pUfJi5geEr2c7kSNP8TOpwbB29+1E2+nTSwOtx5sjgKH5930ynOZQPOPjIsv+09URNAa5FQLK1TOTKnfbx2Adw==" saltValue="ZZpQGpIMvUbZXSJ3EptHqbFV4dd3p9o9zMuXLhAyJXEWMlXRDU1V0oW4Vqeu2y8ht+R1VhTe3P50no3lFmVnhQ==" spinCount="100000" sheet="1" objects="1" scenarios="1" formatColumns="0" formatRows="0" autoFilter="0"/>
  <autoFilter ref="C99:K133"/>
  <mergeCells count="15">
    <mergeCell ref="E86:H86"/>
    <mergeCell ref="E90:H90"/>
    <mergeCell ref="E88:H88"/>
    <mergeCell ref="E92:H9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98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132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134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ROUND(J112,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ROUND((SUM(BE112:BE357)),  2)</f>
        <v>0</v>
      </c>
      <c r="I37" s="123">
        <v>0.2</v>
      </c>
      <c r="J37" s="122">
        <f>ROUND(((SUM(BE112:BE357))*I37),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ROUND((SUM(BF112:BF357)),  2)</f>
        <v>0</v>
      </c>
      <c r="I38" s="123">
        <v>0.2</v>
      </c>
      <c r="J38" s="122">
        <f>ROUND(((SUM(BF112:BF357))*I38),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ROUND((SUM(BG112:BG357)),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ROUND((SUM(BH112:BH357)),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ROUND((SUM(BI112:BI357)),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132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2018004.1A.1 - Stavebné práce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J112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140</v>
      </c>
      <c r="E68" s="146"/>
      <c r="F68" s="146"/>
      <c r="G68" s="146"/>
      <c r="H68" s="146"/>
      <c r="I68" s="147"/>
      <c r="J68" s="148">
        <f>J113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141</v>
      </c>
      <c r="E69" s="152"/>
      <c r="F69" s="152"/>
      <c r="G69" s="152"/>
      <c r="H69" s="152"/>
      <c r="I69" s="153"/>
      <c r="J69" s="154">
        <f>J114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142</v>
      </c>
      <c r="E70" s="152"/>
      <c r="F70" s="152"/>
      <c r="G70" s="152"/>
      <c r="H70" s="152"/>
      <c r="I70" s="153"/>
      <c r="J70" s="154">
        <f>J132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143</v>
      </c>
      <c r="E71" s="152"/>
      <c r="F71" s="152"/>
      <c r="G71" s="152"/>
      <c r="H71" s="152"/>
      <c r="I71" s="153"/>
      <c r="J71" s="154">
        <f>J148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144</v>
      </c>
      <c r="E72" s="152"/>
      <c r="F72" s="152"/>
      <c r="G72" s="152"/>
      <c r="H72" s="152"/>
      <c r="I72" s="153"/>
      <c r="J72" s="154">
        <f>J164</f>
        <v>0</v>
      </c>
      <c r="K72" s="90"/>
      <c r="L72" s="155"/>
    </row>
    <row r="73" spans="2:47" s="9" customFormat="1" ht="19.899999999999999" customHeight="1">
      <c r="B73" s="150"/>
      <c r="C73" s="90"/>
      <c r="D73" s="151" t="s">
        <v>145</v>
      </c>
      <c r="E73" s="152"/>
      <c r="F73" s="152"/>
      <c r="G73" s="152"/>
      <c r="H73" s="152"/>
      <c r="I73" s="153"/>
      <c r="J73" s="154">
        <f>J185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146</v>
      </c>
      <c r="E74" s="152"/>
      <c r="F74" s="152"/>
      <c r="G74" s="152"/>
      <c r="H74" s="152"/>
      <c r="I74" s="153"/>
      <c r="J74" s="154">
        <f>J189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147</v>
      </c>
      <c r="E75" s="152"/>
      <c r="F75" s="152"/>
      <c r="G75" s="152"/>
      <c r="H75" s="152"/>
      <c r="I75" s="153"/>
      <c r="J75" s="154">
        <f>J229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148</v>
      </c>
      <c r="E76" s="152"/>
      <c r="F76" s="152"/>
      <c r="G76" s="152"/>
      <c r="H76" s="152"/>
      <c r="I76" s="153"/>
      <c r="J76" s="154">
        <f>J239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149</v>
      </c>
      <c r="E77" s="152"/>
      <c r="F77" s="152"/>
      <c r="G77" s="152"/>
      <c r="H77" s="152"/>
      <c r="I77" s="153"/>
      <c r="J77" s="154">
        <f>J278</f>
        <v>0</v>
      </c>
      <c r="K77" s="90"/>
      <c r="L77" s="155"/>
    </row>
    <row r="78" spans="2:47" s="8" customFormat="1" ht="24.95" customHeight="1">
      <c r="B78" s="143"/>
      <c r="C78" s="144"/>
      <c r="D78" s="145" t="s">
        <v>150</v>
      </c>
      <c r="E78" s="146"/>
      <c r="F78" s="146"/>
      <c r="G78" s="146"/>
      <c r="H78" s="146"/>
      <c r="I78" s="147"/>
      <c r="J78" s="148">
        <f>J280</f>
        <v>0</v>
      </c>
      <c r="K78" s="144"/>
      <c r="L78" s="149"/>
    </row>
    <row r="79" spans="2:47" s="9" customFormat="1" ht="19.899999999999999" customHeight="1">
      <c r="B79" s="150"/>
      <c r="C79" s="90"/>
      <c r="D79" s="151" t="s">
        <v>151</v>
      </c>
      <c r="E79" s="152"/>
      <c r="F79" s="152"/>
      <c r="G79" s="152"/>
      <c r="H79" s="152"/>
      <c r="I79" s="153"/>
      <c r="J79" s="154">
        <f>J281</f>
        <v>0</v>
      </c>
      <c r="K79" s="90"/>
      <c r="L79" s="155"/>
    </row>
    <row r="80" spans="2:47" s="9" customFormat="1" ht="19.899999999999999" customHeight="1">
      <c r="B80" s="150"/>
      <c r="C80" s="90"/>
      <c r="D80" s="151" t="s">
        <v>152</v>
      </c>
      <c r="E80" s="152"/>
      <c r="F80" s="152"/>
      <c r="G80" s="152"/>
      <c r="H80" s="152"/>
      <c r="I80" s="153"/>
      <c r="J80" s="154">
        <f>J291</f>
        <v>0</v>
      </c>
      <c r="K80" s="90"/>
      <c r="L80" s="155"/>
    </row>
    <row r="81" spans="2:12" s="9" customFormat="1" ht="19.899999999999999" customHeight="1">
      <c r="B81" s="150"/>
      <c r="C81" s="90"/>
      <c r="D81" s="151" t="s">
        <v>153</v>
      </c>
      <c r="E81" s="152"/>
      <c r="F81" s="152"/>
      <c r="G81" s="152"/>
      <c r="H81" s="152"/>
      <c r="I81" s="153"/>
      <c r="J81" s="154">
        <f>J300</f>
        <v>0</v>
      </c>
      <c r="K81" s="90"/>
      <c r="L81" s="155"/>
    </row>
    <row r="82" spans="2:12" s="9" customFormat="1" ht="19.899999999999999" customHeight="1">
      <c r="B82" s="150"/>
      <c r="C82" s="90"/>
      <c r="D82" s="151" t="s">
        <v>154</v>
      </c>
      <c r="E82" s="152"/>
      <c r="F82" s="152"/>
      <c r="G82" s="152"/>
      <c r="H82" s="152"/>
      <c r="I82" s="153"/>
      <c r="J82" s="154">
        <f>J312</f>
        <v>0</v>
      </c>
      <c r="K82" s="90"/>
      <c r="L82" s="155"/>
    </row>
    <row r="83" spans="2:12" s="9" customFormat="1" ht="19.899999999999999" customHeight="1">
      <c r="B83" s="150"/>
      <c r="C83" s="90"/>
      <c r="D83" s="151" t="s">
        <v>155</v>
      </c>
      <c r="E83" s="152"/>
      <c r="F83" s="152"/>
      <c r="G83" s="152"/>
      <c r="H83" s="152"/>
      <c r="I83" s="153"/>
      <c r="J83" s="154">
        <f>J322</f>
        <v>0</v>
      </c>
      <c r="K83" s="90"/>
      <c r="L83" s="155"/>
    </row>
    <row r="84" spans="2:12" s="9" customFormat="1" ht="19.899999999999999" customHeight="1">
      <c r="B84" s="150"/>
      <c r="C84" s="90"/>
      <c r="D84" s="151" t="s">
        <v>156</v>
      </c>
      <c r="E84" s="152"/>
      <c r="F84" s="152"/>
      <c r="G84" s="152"/>
      <c r="H84" s="152"/>
      <c r="I84" s="153"/>
      <c r="J84" s="154">
        <f>J325</f>
        <v>0</v>
      </c>
      <c r="K84" s="90"/>
      <c r="L84" s="155"/>
    </row>
    <row r="85" spans="2:12" s="9" customFormat="1" ht="19.899999999999999" customHeight="1">
      <c r="B85" s="150"/>
      <c r="C85" s="90"/>
      <c r="D85" s="151" t="s">
        <v>157</v>
      </c>
      <c r="E85" s="152"/>
      <c r="F85" s="152"/>
      <c r="G85" s="152"/>
      <c r="H85" s="152"/>
      <c r="I85" s="153"/>
      <c r="J85" s="154">
        <f>J329</f>
        <v>0</v>
      </c>
      <c r="K85" s="90"/>
      <c r="L85" s="155"/>
    </row>
    <row r="86" spans="2:12" s="9" customFormat="1" ht="19.899999999999999" customHeight="1">
      <c r="B86" s="150"/>
      <c r="C86" s="90"/>
      <c r="D86" s="151" t="s">
        <v>158</v>
      </c>
      <c r="E86" s="152"/>
      <c r="F86" s="152"/>
      <c r="G86" s="152"/>
      <c r="H86" s="152"/>
      <c r="I86" s="153"/>
      <c r="J86" s="154">
        <f>J338</f>
        <v>0</v>
      </c>
      <c r="K86" s="90"/>
      <c r="L86" s="155"/>
    </row>
    <row r="87" spans="2:12" s="8" customFormat="1" ht="24.95" customHeight="1">
      <c r="B87" s="143"/>
      <c r="C87" s="144"/>
      <c r="D87" s="145" t="s">
        <v>159</v>
      </c>
      <c r="E87" s="146"/>
      <c r="F87" s="146"/>
      <c r="G87" s="146"/>
      <c r="H87" s="146"/>
      <c r="I87" s="147"/>
      <c r="J87" s="148">
        <f>J352</f>
        <v>0</v>
      </c>
      <c r="K87" s="144"/>
      <c r="L87" s="149"/>
    </row>
    <row r="88" spans="2:12" s="9" customFormat="1" ht="19.899999999999999" customHeight="1">
      <c r="B88" s="150"/>
      <c r="C88" s="90"/>
      <c r="D88" s="151" t="s">
        <v>160</v>
      </c>
      <c r="E88" s="152"/>
      <c r="F88" s="152"/>
      <c r="G88" s="152"/>
      <c r="H88" s="152"/>
      <c r="I88" s="153"/>
      <c r="J88" s="154">
        <f>J353</f>
        <v>0</v>
      </c>
      <c r="K88" s="90"/>
      <c r="L88" s="155"/>
    </row>
    <row r="89" spans="2:12" s="1" customFormat="1" ht="21.75" customHeight="1">
      <c r="B89" s="31"/>
      <c r="C89" s="32"/>
      <c r="D89" s="32"/>
      <c r="E89" s="32"/>
      <c r="F89" s="32"/>
      <c r="G89" s="32"/>
      <c r="H89" s="32"/>
      <c r="I89" s="109"/>
      <c r="J89" s="32"/>
      <c r="K89" s="32"/>
      <c r="L89" s="35"/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34"/>
      <c r="J90" s="44"/>
      <c r="K90" s="44"/>
      <c r="L90" s="35"/>
    </row>
    <row r="94" spans="2:12" s="1" customFormat="1" ht="6.95" customHeight="1">
      <c r="B94" s="45"/>
      <c r="C94" s="46"/>
      <c r="D94" s="46"/>
      <c r="E94" s="46"/>
      <c r="F94" s="46"/>
      <c r="G94" s="46"/>
      <c r="H94" s="46"/>
      <c r="I94" s="137"/>
      <c r="J94" s="46"/>
      <c r="K94" s="46"/>
      <c r="L94" s="35"/>
    </row>
    <row r="95" spans="2:12" s="1" customFormat="1" ht="24.95" customHeight="1">
      <c r="B95" s="31"/>
      <c r="C95" s="19" t="s">
        <v>161</v>
      </c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6.95" customHeight="1">
      <c r="B96" s="31"/>
      <c r="C96" s="32"/>
      <c r="D96" s="32"/>
      <c r="E96" s="32"/>
      <c r="F96" s="32"/>
      <c r="G96" s="32"/>
      <c r="H96" s="32"/>
      <c r="I96" s="109"/>
      <c r="J96" s="32"/>
      <c r="K96" s="32"/>
      <c r="L96" s="35"/>
    </row>
    <row r="97" spans="2:63" s="1" customFormat="1" ht="12" customHeight="1">
      <c r="B97" s="31"/>
      <c r="C97" s="25" t="s">
        <v>15</v>
      </c>
      <c r="D97" s="32"/>
      <c r="E97" s="32"/>
      <c r="F97" s="32"/>
      <c r="G97" s="32"/>
      <c r="H97" s="32"/>
      <c r="I97" s="109"/>
      <c r="J97" s="32"/>
      <c r="K97" s="32"/>
      <c r="L97" s="35"/>
    </row>
    <row r="98" spans="2:63" s="1" customFormat="1" ht="16.5" customHeight="1">
      <c r="B98" s="31"/>
      <c r="C98" s="32"/>
      <c r="D98" s="32"/>
      <c r="E98" s="265" t="str">
        <f>E7</f>
        <v>Zavŕšenie transformačného procesu s cieľom sociálnej integrácie občanov s mentálnym postihnutím v DSS Slatinka</v>
      </c>
      <c r="F98" s="266"/>
      <c r="G98" s="266"/>
      <c r="H98" s="266"/>
      <c r="I98" s="109"/>
      <c r="J98" s="32"/>
      <c r="K98" s="32"/>
      <c r="L98" s="35"/>
    </row>
    <row r="99" spans="2:63" ht="12" customHeight="1">
      <c r="B99" s="17"/>
      <c r="C99" s="25" t="s">
        <v>129</v>
      </c>
      <c r="D99" s="18"/>
      <c r="E99" s="18"/>
      <c r="F99" s="18"/>
      <c r="G99" s="18"/>
      <c r="H99" s="18"/>
      <c r="J99" s="18"/>
      <c r="K99" s="18"/>
      <c r="L99" s="16"/>
    </row>
    <row r="100" spans="2:63" ht="16.5" customHeight="1">
      <c r="B100" s="17"/>
      <c r="C100" s="18"/>
      <c r="D100" s="18"/>
      <c r="E100" s="265" t="s">
        <v>130</v>
      </c>
      <c r="F100" s="236"/>
      <c r="G100" s="236"/>
      <c r="H100" s="236"/>
      <c r="J100" s="18"/>
      <c r="K100" s="18"/>
      <c r="L100" s="16"/>
    </row>
    <row r="101" spans="2:63" ht="12" customHeight="1">
      <c r="B101" s="17"/>
      <c r="C101" s="25" t="s">
        <v>131</v>
      </c>
      <c r="D101" s="18"/>
      <c r="E101" s="18"/>
      <c r="F101" s="18"/>
      <c r="G101" s="18"/>
      <c r="H101" s="18"/>
      <c r="J101" s="18"/>
      <c r="K101" s="18"/>
      <c r="L101" s="16"/>
    </row>
    <row r="102" spans="2:63" s="1" customFormat="1" ht="16.5" customHeight="1">
      <c r="B102" s="31"/>
      <c r="C102" s="32"/>
      <c r="D102" s="32"/>
      <c r="E102" s="266" t="s">
        <v>132</v>
      </c>
      <c r="F102" s="231"/>
      <c r="G102" s="231"/>
      <c r="H102" s="231"/>
      <c r="I102" s="109"/>
      <c r="J102" s="32"/>
      <c r="K102" s="32"/>
      <c r="L102" s="35"/>
    </row>
    <row r="103" spans="2:63" s="1" customFormat="1" ht="12" customHeight="1">
      <c r="B103" s="31"/>
      <c r="C103" s="25" t="s">
        <v>133</v>
      </c>
      <c r="D103" s="32"/>
      <c r="E103" s="32"/>
      <c r="F103" s="32"/>
      <c r="G103" s="32"/>
      <c r="H103" s="32"/>
      <c r="I103" s="109"/>
      <c r="J103" s="32"/>
      <c r="K103" s="32"/>
      <c r="L103" s="35"/>
    </row>
    <row r="104" spans="2:63" s="1" customFormat="1" ht="16.5" customHeight="1">
      <c r="B104" s="31"/>
      <c r="C104" s="32"/>
      <c r="D104" s="32"/>
      <c r="E104" s="232" t="str">
        <f>E13</f>
        <v>2018004.1A.1 - Stavebné práce</v>
      </c>
      <c r="F104" s="231"/>
      <c r="G104" s="231"/>
      <c r="H104" s="231"/>
      <c r="I104" s="109"/>
      <c r="J104" s="32"/>
      <c r="K104" s="32"/>
      <c r="L104" s="35"/>
    </row>
    <row r="105" spans="2:63" s="1" customFormat="1" ht="6.95" customHeight="1">
      <c r="B105" s="31"/>
      <c r="C105" s="32"/>
      <c r="D105" s="32"/>
      <c r="E105" s="32"/>
      <c r="F105" s="32"/>
      <c r="G105" s="32"/>
      <c r="H105" s="32"/>
      <c r="I105" s="109"/>
      <c r="J105" s="32"/>
      <c r="K105" s="32"/>
      <c r="L105" s="35"/>
    </row>
    <row r="106" spans="2:63" s="1" customFormat="1" ht="12" customHeight="1">
      <c r="B106" s="31"/>
      <c r="C106" s="25" t="s">
        <v>21</v>
      </c>
      <c r="D106" s="32"/>
      <c r="E106" s="32"/>
      <c r="F106" s="23" t="str">
        <f>F16</f>
        <v>Lučenec</v>
      </c>
      <c r="G106" s="32"/>
      <c r="H106" s="32"/>
      <c r="I106" s="110" t="s">
        <v>23</v>
      </c>
      <c r="J106" s="52" t="str">
        <f>IF(J16="","",J16)</f>
        <v>21. 1. 2019</v>
      </c>
      <c r="K106" s="32"/>
      <c r="L106" s="35"/>
    </row>
    <row r="107" spans="2:63" s="1" customFormat="1" ht="6.95" customHeight="1">
      <c r="B107" s="31"/>
      <c r="C107" s="32"/>
      <c r="D107" s="32"/>
      <c r="E107" s="32"/>
      <c r="F107" s="32"/>
      <c r="G107" s="32"/>
      <c r="H107" s="32"/>
      <c r="I107" s="109"/>
      <c r="J107" s="32"/>
      <c r="K107" s="32"/>
      <c r="L107" s="35"/>
    </row>
    <row r="108" spans="2:63" s="1" customFormat="1" ht="13.7" customHeight="1">
      <c r="B108" s="31"/>
      <c r="C108" s="25" t="s">
        <v>29</v>
      </c>
      <c r="D108" s="32"/>
      <c r="E108" s="32"/>
      <c r="F108" s="23" t="str">
        <f>E19</f>
        <v>Domov sociálnych služieb SLATINKA</v>
      </c>
      <c r="G108" s="32"/>
      <c r="H108" s="32"/>
      <c r="I108" s="110" t="s">
        <v>37</v>
      </c>
      <c r="J108" s="29" t="str">
        <f>E25</f>
        <v>PROMOST s.r.o.</v>
      </c>
      <c r="K108" s="32"/>
      <c r="L108" s="35"/>
    </row>
    <row r="109" spans="2:63" s="1" customFormat="1" ht="13.7" customHeight="1">
      <c r="B109" s="31"/>
      <c r="C109" s="25" t="s">
        <v>35</v>
      </c>
      <c r="D109" s="32"/>
      <c r="E109" s="32"/>
      <c r="F109" s="23" t="str">
        <f>IF(E22="","",E22)</f>
        <v>Vyplň údaj</v>
      </c>
      <c r="G109" s="32"/>
      <c r="H109" s="32"/>
      <c r="I109" s="110" t="s">
        <v>41</v>
      </c>
      <c r="J109" s="29" t="str">
        <f>E28</f>
        <v>Ing. Michal Slobodník</v>
      </c>
      <c r="K109" s="32"/>
      <c r="L109" s="35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109"/>
      <c r="J110" s="32"/>
      <c r="K110" s="32"/>
      <c r="L110" s="35"/>
    </row>
    <row r="111" spans="2:63" s="10" customFormat="1" ht="29.25" customHeight="1">
      <c r="B111" s="156"/>
      <c r="C111" s="157" t="s">
        <v>162</v>
      </c>
      <c r="D111" s="158" t="s">
        <v>65</v>
      </c>
      <c r="E111" s="158" t="s">
        <v>61</v>
      </c>
      <c r="F111" s="158" t="s">
        <v>62</v>
      </c>
      <c r="G111" s="158" t="s">
        <v>163</v>
      </c>
      <c r="H111" s="158" t="s">
        <v>164</v>
      </c>
      <c r="I111" s="159" t="s">
        <v>165</v>
      </c>
      <c r="J111" s="160" t="s">
        <v>137</v>
      </c>
      <c r="K111" s="161" t="s">
        <v>166</v>
      </c>
      <c r="L111" s="162"/>
      <c r="M111" s="61" t="s">
        <v>1</v>
      </c>
      <c r="N111" s="62" t="s">
        <v>50</v>
      </c>
      <c r="O111" s="62" t="s">
        <v>167</v>
      </c>
      <c r="P111" s="62" t="s">
        <v>168</v>
      </c>
      <c r="Q111" s="62" t="s">
        <v>169</v>
      </c>
      <c r="R111" s="62" t="s">
        <v>170</v>
      </c>
      <c r="S111" s="62" t="s">
        <v>171</v>
      </c>
      <c r="T111" s="63" t="s">
        <v>172</v>
      </c>
    </row>
    <row r="112" spans="2:63" s="1" customFormat="1" ht="22.9" customHeight="1">
      <c r="B112" s="31"/>
      <c r="C112" s="68" t="s">
        <v>138</v>
      </c>
      <c r="D112" s="32"/>
      <c r="E112" s="32"/>
      <c r="F112" s="32"/>
      <c r="G112" s="32"/>
      <c r="H112" s="32"/>
      <c r="I112" s="109"/>
      <c r="J112" s="163">
        <f>BK112</f>
        <v>0</v>
      </c>
      <c r="K112" s="32"/>
      <c r="L112" s="35"/>
      <c r="M112" s="64"/>
      <c r="N112" s="65"/>
      <c r="O112" s="65"/>
      <c r="P112" s="164">
        <f>P113+P280+P352</f>
        <v>0</v>
      </c>
      <c r="Q112" s="65"/>
      <c r="R112" s="164">
        <f>R113+R280+R352</f>
        <v>1726.5160981356998</v>
      </c>
      <c r="S112" s="65"/>
      <c r="T112" s="165">
        <f>T113+T280+T352</f>
        <v>176.53327100000004</v>
      </c>
      <c r="AT112" s="13" t="s">
        <v>79</v>
      </c>
      <c r="AU112" s="13" t="s">
        <v>139</v>
      </c>
      <c r="BK112" s="166">
        <f>BK113+BK280+BK352</f>
        <v>0</v>
      </c>
    </row>
    <row r="113" spans="2:65" s="11" customFormat="1" ht="25.9" customHeight="1">
      <c r="B113" s="167"/>
      <c r="C113" s="168"/>
      <c r="D113" s="169" t="s">
        <v>79</v>
      </c>
      <c r="E113" s="170" t="s">
        <v>173</v>
      </c>
      <c r="F113" s="170" t="s">
        <v>174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P114+P132+P148+P164+P185+P189+P229+P239+P278</f>
        <v>0</v>
      </c>
      <c r="Q113" s="175"/>
      <c r="R113" s="176">
        <f>R114+R132+R148+R164+R185+R189+R229+R239+R278</f>
        <v>837.14684594400001</v>
      </c>
      <c r="S113" s="175"/>
      <c r="T113" s="177">
        <f>T114+T132+T148+T164+T185+T189+T229+T239+T278</f>
        <v>175.73120000000003</v>
      </c>
      <c r="AR113" s="178" t="s">
        <v>87</v>
      </c>
      <c r="AT113" s="179" t="s">
        <v>79</v>
      </c>
      <c r="AU113" s="179" t="s">
        <v>80</v>
      </c>
      <c r="AY113" s="178" t="s">
        <v>175</v>
      </c>
      <c r="BK113" s="180">
        <f>BK114+BK132+BK148+BK164+BK185+BK189+BK229+BK239+BK278</f>
        <v>0</v>
      </c>
    </row>
    <row r="114" spans="2:65" s="11" customFormat="1" ht="22.9" customHeight="1">
      <c r="B114" s="167"/>
      <c r="C114" s="168"/>
      <c r="D114" s="169" t="s">
        <v>79</v>
      </c>
      <c r="E114" s="181" t="s">
        <v>87</v>
      </c>
      <c r="F114" s="181" t="s">
        <v>176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SUM(P115:P131)</f>
        <v>0</v>
      </c>
      <c r="Q114" s="175"/>
      <c r="R114" s="176">
        <f>SUM(R115:R131)</f>
        <v>47.541576799999994</v>
      </c>
      <c r="S114" s="175"/>
      <c r="T114" s="177">
        <f>SUM(T115:T131)</f>
        <v>26.855873000000003</v>
      </c>
      <c r="AR114" s="178" t="s">
        <v>87</v>
      </c>
      <c r="AT114" s="179" t="s">
        <v>79</v>
      </c>
      <c r="AU114" s="179" t="s">
        <v>87</v>
      </c>
      <c r="AY114" s="178" t="s">
        <v>175</v>
      </c>
      <c r="BK114" s="180">
        <f>SUM(BK115:BK131)</f>
        <v>0</v>
      </c>
    </row>
    <row r="115" spans="2:65" s="1" customFormat="1" ht="16.5" customHeight="1">
      <c r="B115" s="31"/>
      <c r="C115" s="183" t="s">
        <v>87</v>
      </c>
      <c r="D115" s="183" t="s">
        <v>177</v>
      </c>
      <c r="E115" s="184" t="s">
        <v>178</v>
      </c>
      <c r="F115" s="185" t="s">
        <v>179</v>
      </c>
      <c r="G115" s="186" t="s">
        <v>180</v>
      </c>
      <c r="H115" s="187">
        <v>5.3440000000000003</v>
      </c>
      <c r="I115" s="188"/>
      <c r="J115" s="189">
        <f t="shared" ref="J115:J131" si="0">ROUND(I115*H115,2)</f>
        <v>0</v>
      </c>
      <c r="K115" s="185" t="s">
        <v>1</v>
      </c>
      <c r="L115" s="35"/>
      <c r="M115" s="190" t="s">
        <v>1</v>
      </c>
      <c r="N115" s="191" t="s">
        <v>52</v>
      </c>
      <c r="O115" s="57"/>
      <c r="P115" s="192">
        <f t="shared" ref="P115:P131" si="1">O115*H115</f>
        <v>0</v>
      </c>
      <c r="Q115" s="192">
        <v>0</v>
      </c>
      <c r="R115" s="192">
        <f t="shared" ref="R115:R131" si="2">Q115*H115</f>
        <v>0</v>
      </c>
      <c r="S115" s="192">
        <v>0.5</v>
      </c>
      <c r="T115" s="193">
        <f t="shared" ref="T115:T131" si="3">S115*H115</f>
        <v>2.6720000000000002</v>
      </c>
      <c r="AR115" s="13" t="s">
        <v>104</v>
      </c>
      <c r="AT115" s="13" t="s">
        <v>177</v>
      </c>
      <c r="AU115" s="13" t="s">
        <v>92</v>
      </c>
      <c r="AY115" s="13" t="s">
        <v>175</v>
      </c>
      <c r="BE115" s="194">
        <f t="shared" ref="BE115:BE131" si="4">IF(N115="základná",J115,0)</f>
        <v>0</v>
      </c>
      <c r="BF115" s="194">
        <f t="shared" ref="BF115:BF131" si="5">IF(N115="znížená",J115,0)</f>
        <v>0</v>
      </c>
      <c r="BG115" s="194">
        <f t="shared" ref="BG115:BG131" si="6">IF(N115="zákl. prenesená",J115,0)</f>
        <v>0</v>
      </c>
      <c r="BH115" s="194">
        <f t="shared" ref="BH115:BH131" si="7">IF(N115="zníž. prenesená",J115,0)</f>
        <v>0</v>
      </c>
      <c r="BI115" s="194">
        <f t="shared" ref="BI115:BI131" si="8">IF(N115="nulová",J115,0)</f>
        <v>0</v>
      </c>
      <c r="BJ115" s="13" t="s">
        <v>92</v>
      </c>
      <c r="BK115" s="194">
        <f t="shared" ref="BK115:BK131" si="9">ROUND(I115*H115,2)</f>
        <v>0</v>
      </c>
      <c r="BL115" s="13" t="s">
        <v>104</v>
      </c>
      <c r="BM115" s="13" t="s">
        <v>181</v>
      </c>
    </row>
    <row r="116" spans="2:65" s="1" customFormat="1" ht="16.5" customHeight="1">
      <c r="B116" s="31"/>
      <c r="C116" s="183" t="s">
        <v>92</v>
      </c>
      <c r="D116" s="183" t="s">
        <v>177</v>
      </c>
      <c r="E116" s="184" t="s">
        <v>182</v>
      </c>
      <c r="F116" s="185" t="s">
        <v>183</v>
      </c>
      <c r="G116" s="186" t="s">
        <v>180</v>
      </c>
      <c r="H116" s="187">
        <v>68.412999999999997</v>
      </c>
      <c r="I116" s="188"/>
      <c r="J116" s="189">
        <f t="shared" si="0"/>
        <v>0</v>
      </c>
      <c r="K116" s="185" t="s">
        <v>184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0</v>
      </c>
      <c r="R116" s="192">
        <f t="shared" si="2"/>
        <v>0</v>
      </c>
      <c r="S116" s="192">
        <v>0.18099999999999999</v>
      </c>
      <c r="T116" s="193">
        <f t="shared" si="3"/>
        <v>12.382752999999999</v>
      </c>
      <c r="AR116" s="13" t="s">
        <v>104</v>
      </c>
      <c r="AT116" s="13" t="s">
        <v>177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104</v>
      </c>
      <c r="BM116" s="13" t="s">
        <v>185</v>
      </c>
    </row>
    <row r="117" spans="2:65" s="1" customFormat="1" ht="16.5" customHeight="1">
      <c r="B117" s="31"/>
      <c r="C117" s="183" t="s">
        <v>97</v>
      </c>
      <c r="D117" s="183" t="s">
        <v>177</v>
      </c>
      <c r="E117" s="184" t="s">
        <v>186</v>
      </c>
      <c r="F117" s="185" t="s">
        <v>187</v>
      </c>
      <c r="G117" s="186" t="s">
        <v>180</v>
      </c>
      <c r="H117" s="187">
        <v>73.757000000000005</v>
      </c>
      <c r="I117" s="188"/>
      <c r="J117" s="189">
        <f t="shared" si="0"/>
        <v>0</v>
      </c>
      <c r="K117" s="185" t="s">
        <v>188</v>
      </c>
      <c r="L117" s="35"/>
      <c r="M117" s="190" t="s">
        <v>1</v>
      </c>
      <c r="N117" s="191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0.16</v>
      </c>
      <c r="T117" s="193">
        <f t="shared" si="3"/>
        <v>11.801120000000001</v>
      </c>
      <c r="AR117" s="13" t="s">
        <v>104</v>
      </c>
      <c r="AT117" s="13" t="s">
        <v>177</v>
      </c>
      <c r="AU117" s="13" t="s">
        <v>92</v>
      </c>
      <c r="AY117" s="13" t="s">
        <v>175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104</v>
      </c>
      <c r="BM117" s="13" t="s">
        <v>189</v>
      </c>
    </row>
    <row r="118" spans="2:65" s="1" customFormat="1" ht="16.5" customHeight="1">
      <c r="B118" s="31"/>
      <c r="C118" s="183" t="s">
        <v>104</v>
      </c>
      <c r="D118" s="183" t="s">
        <v>177</v>
      </c>
      <c r="E118" s="184" t="s">
        <v>190</v>
      </c>
      <c r="F118" s="185" t="s">
        <v>191</v>
      </c>
      <c r="G118" s="186" t="s">
        <v>192</v>
      </c>
      <c r="H118" s="187">
        <v>5.8090000000000002</v>
      </c>
      <c r="I118" s="188"/>
      <c r="J118" s="189">
        <f t="shared" si="0"/>
        <v>0</v>
      </c>
      <c r="K118" s="185" t="s">
        <v>1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3" t="s">
        <v>104</v>
      </c>
      <c r="AT118" s="13" t="s">
        <v>177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104</v>
      </c>
      <c r="BM118" s="13" t="s">
        <v>193</v>
      </c>
    </row>
    <row r="119" spans="2:65" s="1" customFormat="1" ht="16.5" customHeight="1">
      <c r="B119" s="31"/>
      <c r="C119" s="183" t="s">
        <v>194</v>
      </c>
      <c r="D119" s="183" t="s">
        <v>177</v>
      </c>
      <c r="E119" s="184" t="s">
        <v>195</v>
      </c>
      <c r="F119" s="185" t="s">
        <v>196</v>
      </c>
      <c r="G119" s="186" t="s">
        <v>192</v>
      </c>
      <c r="H119" s="187">
        <v>75.099999999999994</v>
      </c>
      <c r="I119" s="188"/>
      <c r="J119" s="189">
        <f t="shared" si="0"/>
        <v>0</v>
      </c>
      <c r="K119" s="185" t="s">
        <v>197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3" t="s">
        <v>104</v>
      </c>
      <c r="AT119" s="13" t="s">
        <v>177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104</v>
      </c>
      <c r="BM119" s="13" t="s">
        <v>198</v>
      </c>
    </row>
    <row r="120" spans="2:65" s="1" customFormat="1" ht="16.5" customHeight="1">
      <c r="B120" s="31"/>
      <c r="C120" s="183" t="s">
        <v>199</v>
      </c>
      <c r="D120" s="183" t="s">
        <v>177</v>
      </c>
      <c r="E120" s="184" t="s">
        <v>200</v>
      </c>
      <c r="F120" s="185" t="s">
        <v>201</v>
      </c>
      <c r="G120" s="186" t="s">
        <v>192</v>
      </c>
      <c r="H120" s="187">
        <v>21.233000000000001</v>
      </c>
      <c r="I120" s="188"/>
      <c r="J120" s="189">
        <f t="shared" si="0"/>
        <v>0</v>
      </c>
      <c r="K120" s="185" t="s">
        <v>1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3" t="s">
        <v>104</v>
      </c>
      <c r="AT120" s="13" t="s">
        <v>177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104</v>
      </c>
      <c r="BM120" s="13" t="s">
        <v>202</v>
      </c>
    </row>
    <row r="121" spans="2:65" s="1" customFormat="1" ht="16.5" customHeight="1">
      <c r="B121" s="31"/>
      <c r="C121" s="183" t="s">
        <v>203</v>
      </c>
      <c r="D121" s="183" t="s">
        <v>177</v>
      </c>
      <c r="E121" s="184" t="s">
        <v>204</v>
      </c>
      <c r="F121" s="185" t="s">
        <v>205</v>
      </c>
      <c r="G121" s="186" t="s">
        <v>192</v>
      </c>
      <c r="H121" s="187">
        <v>31.353999999999999</v>
      </c>
      <c r="I121" s="188"/>
      <c r="J121" s="189">
        <f t="shared" si="0"/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3" t="s">
        <v>104</v>
      </c>
      <c r="AT121" s="13" t="s">
        <v>177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104</v>
      </c>
      <c r="BM121" s="13" t="s">
        <v>206</v>
      </c>
    </row>
    <row r="122" spans="2:65" s="1" customFormat="1" ht="16.5" customHeight="1">
      <c r="B122" s="31"/>
      <c r="C122" s="183" t="s">
        <v>207</v>
      </c>
      <c r="D122" s="183" t="s">
        <v>177</v>
      </c>
      <c r="E122" s="184" t="s">
        <v>208</v>
      </c>
      <c r="F122" s="185" t="s">
        <v>209</v>
      </c>
      <c r="G122" s="186" t="s">
        <v>180</v>
      </c>
      <c r="H122" s="187">
        <v>40.043999999999997</v>
      </c>
      <c r="I122" s="188"/>
      <c r="J122" s="189">
        <f t="shared" si="0"/>
        <v>0</v>
      </c>
      <c r="K122" s="185" t="s">
        <v>197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6.9999999999999999E-4</v>
      </c>
      <c r="R122" s="192">
        <f t="shared" si="2"/>
        <v>2.8030799999999998E-2</v>
      </c>
      <c r="S122" s="192">
        <v>0</v>
      </c>
      <c r="T122" s="193">
        <f t="shared" si="3"/>
        <v>0</v>
      </c>
      <c r="AR122" s="13" t="s">
        <v>104</v>
      </c>
      <c r="AT122" s="13" t="s">
        <v>177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104</v>
      </c>
      <c r="BM122" s="13" t="s">
        <v>210</v>
      </c>
    </row>
    <row r="123" spans="2:65" s="1" customFormat="1" ht="16.5" customHeight="1">
      <c r="B123" s="31"/>
      <c r="C123" s="183" t="s">
        <v>211</v>
      </c>
      <c r="D123" s="183" t="s">
        <v>177</v>
      </c>
      <c r="E123" s="184" t="s">
        <v>212</v>
      </c>
      <c r="F123" s="185" t="s">
        <v>213</v>
      </c>
      <c r="G123" s="186" t="s">
        <v>180</v>
      </c>
      <c r="H123" s="187">
        <v>40.043999999999997</v>
      </c>
      <c r="I123" s="188"/>
      <c r="J123" s="189">
        <f t="shared" si="0"/>
        <v>0</v>
      </c>
      <c r="K123" s="185" t="s">
        <v>197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3" t="s">
        <v>104</v>
      </c>
      <c r="AT123" s="13" t="s">
        <v>177</v>
      </c>
      <c r="AU123" s="13" t="s">
        <v>92</v>
      </c>
      <c r="AY123" s="13" t="s">
        <v>175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104</v>
      </c>
      <c r="BM123" s="13" t="s">
        <v>214</v>
      </c>
    </row>
    <row r="124" spans="2:65" s="1" customFormat="1" ht="16.5" customHeight="1">
      <c r="B124" s="31"/>
      <c r="C124" s="183" t="s">
        <v>215</v>
      </c>
      <c r="D124" s="183" t="s">
        <v>177</v>
      </c>
      <c r="E124" s="184" t="s">
        <v>216</v>
      </c>
      <c r="F124" s="185" t="s">
        <v>217</v>
      </c>
      <c r="G124" s="186" t="s">
        <v>192</v>
      </c>
      <c r="H124" s="187">
        <v>75.099999999999994</v>
      </c>
      <c r="I124" s="188"/>
      <c r="J124" s="189">
        <f t="shared" si="0"/>
        <v>0</v>
      </c>
      <c r="K124" s="185" t="s">
        <v>197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4.6000000000000001E-4</v>
      </c>
      <c r="R124" s="192">
        <f t="shared" si="2"/>
        <v>3.4546E-2</v>
      </c>
      <c r="S124" s="192">
        <v>0</v>
      </c>
      <c r="T124" s="193">
        <f t="shared" si="3"/>
        <v>0</v>
      </c>
      <c r="AR124" s="13" t="s">
        <v>104</v>
      </c>
      <c r="AT124" s="13" t="s">
        <v>177</v>
      </c>
      <c r="AU124" s="13" t="s">
        <v>92</v>
      </c>
      <c r="AY124" s="13" t="s">
        <v>175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104</v>
      </c>
      <c r="BM124" s="13" t="s">
        <v>218</v>
      </c>
    </row>
    <row r="125" spans="2:65" s="1" customFormat="1" ht="16.5" customHeight="1">
      <c r="B125" s="31"/>
      <c r="C125" s="183" t="s">
        <v>219</v>
      </c>
      <c r="D125" s="183" t="s">
        <v>177</v>
      </c>
      <c r="E125" s="184" t="s">
        <v>220</v>
      </c>
      <c r="F125" s="185" t="s">
        <v>221</v>
      </c>
      <c r="G125" s="186" t="s">
        <v>192</v>
      </c>
      <c r="H125" s="187">
        <v>75.099999999999994</v>
      </c>
      <c r="I125" s="188"/>
      <c r="J125" s="189">
        <f t="shared" si="0"/>
        <v>0</v>
      </c>
      <c r="K125" s="185" t="s">
        <v>197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3" t="s">
        <v>104</v>
      </c>
      <c r="AT125" s="13" t="s">
        <v>177</v>
      </c>
      <c r="AU125" s="13" t="s">
        <v>92</v>
      </c>
      <c r="AY125" s="13" t="s">
        <v>175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104</v>
      </c>
      <c r="BM125" s="13" t="s">
        <v>222</v>
      </c>
    </row>
    <row r="126" spans="2:65" s="1" customFormat="1" ht="16.5" customHeight="1">
      <c r="B126" s="31"/>
      <c r="C126" s="183" t="s">
        <v>223</v>
      </c>
      <c r="D126" s="183" t="s">
        <v>177</v>
      </c>
      <c r="E126" s="184" t="s">
        <v>224</v>
      </c>
      <c r="F126" s="185" t="s">
        <v>225</v>
      </c>
      <c r="G126" s="186" t="s">
        <v>192</v>
      </c>
      <c r="H126" s="187">
        <v>46.936999999999998</v>
      </c>
      <c r="I126" s="188"/>
      <c r="J126" s="189">
        <f t="shared" si="0"/>
        <v>0</v>
      </c>
      <c r="K126" s="185" t="s">
        <v>197</v>
      </c>
      <c r="L126" s="35"/>
      <c r="M126" s="190" t="s">
        <v>1</v>
      </c>
      <c r="N126" s="191" t="s">
        <v>52</v>
      </c>
      <c r="O126" s="57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3" t="s">
        <v>104</v>
      </c>
      <c r="AT126" s="13" t="s">
        <v>177</v>
      </c>
      <c r="AU126" s="13" t="s">
        <v>92</v>
      </c>
      <c r="AY126" s="13" t="s">
        <v>175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104</v>
      </c>
      <c r="BM126" s="13" t="s">
        <v>226</v>
      </c>
    </row>
    <row r="127" spans="2:65" s="1" customFormat="1" ht="16.5" customHeight="1">
      <c r="B127" s="31"/>
      <c r="C127" s="183" t="s">
        <v>227</v>
      </c>
      <c r="D127" s="183" t="s">
        <v>177</v>
      </c>
      <c r="E127" s="184" t="s">
        <v>228</v>
      </c>
      <c r="F127" s="185" t="s">
        <v>229</v>
      </c>
      <c r="G127" s="186" t="s">
        <v>192</v>
      </c>
      <c r="H127" s="187">
        <v>2.2890000000000001</v>
      </c>
      <c r="I127" s="188"/>
      <c r="J127" s="189">
        <f t="shared" si="0"/>
        <v>0</v>
      </c>
      <c r="K127" s="185" t="s">
        <v>230</v>
      </c>
      <c r="L127" s="35"/>
      <c r="M127" s="190" t="s">
        <v>1</v>
      </c>
      <c r="N127" s="191" t="s">
        <v>52</v>
      </c>
      <c r="O127" s="57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AR127" s="13" t="s">
        <v>104</v>
      </c>
      <c r="AT127" s="13" t="s">
        <v>177</v>
      </c>
      <c r="AU127" s="13" t="s">
        <v>92</v>
      </c>
      <c r="AY127" s="13" t="s">
        <v>175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104</v>
      </c>
      <c r="BM127" s="13" t="s">
        <v>231</v>
      </c>
    </row>
    <row r="128" spans="2:65" s="1" customFormat="1" ht="16.5" customHeight="1">
      <c r="B128" s="31"/>
      <c r="C128" s="195" t="s">
        <v>232</v>
      </c>
      <c r="D128" s="195" t="s">
        <v>233</v>
      </c>
      <c r="E128" s="196" t="s">
        <v>234</v>
      </c>
      <c r="F128" s="197" t="s">
        <v>235</v>
      </c>
      <c r="G128" s="198" t="s">
        <v>236</v>
      </c>
      <c r="H128" s="199">
        <v>3.63</v>
      </c>
      <c r="I128" s="200"/>
      <c r="J128" s="201">
        <f t="shared" si="0"/>
        <v>0</v>
      </c>
      <c r="K128" s="197" t="s">
        <v>237</v>
      </c>
      <c r="L128" s="202"/>
      <c r="M128" s="203" t="s">
        <v>1</v>
      </c>
      <c r="N128" s="204" t="s">
        <v>52</v>
      </c>
      <c r="O128" s="57"/>
      <c r="P128" s="192">
        <f t="shared" si="1"/>
        <v>0</v>
      </c>
      <c r="Q128" s="192">
        <v>1</v>
      </c>
      <c r="R128" s="192">
        <f t="shared" si="2"/>
        <v>3.63</v>
      </c>
      <c r="S128" s="192">
        <v>0</v>
      </c>
      <c r="T128" s="193">
        <f t="shared" si="3"/>
        <v>0</v>
      </c>
      <c r="AR128" s="13" t="s">
        <v>207</v>
      </c>
      <c r="AT128" s="13" t="s">
        <v>233</v>
      </c>
      <c r="AU128" s="13" t="s">
        <v>92</v>
      </c>
      <c r="AY128" s="13" t="s">
        <v>175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104</v>
      </c>
      <c r="BM128" s="13" t="s">
        <v>238</v>
      </c>
    </row>
    <row r="129" spans="2:65" s="1" customFormat="1" ht="16.5" customHeight="1">
      <c r="B129" s="31"/>
      <c r="C129" s="183" t="s">
        <v>239</v>
      </c>
      <c r="D129" s="183" t="s">
        <v>177</v>
      </c>
      <c r="E129" s="184" t="s">
        <v>228</v>
      </c>
      <c r="F129" s="185" t="s">
        <v>229</v>
      </c>
      <c r="G129" s="186" t="s">
        <v>192</v>
      </c>
      <c r="H129" s="187">
        <v>28.161999999999999</v>
      </c>
      <c r="I129" s="188"/>
      <c r="J129" s="189">
        <f t="shared" si="0"/>
        <v>0</v>
      </c>
      <c r="K129" s="185" t="s">
        <v>230</v>
      </c>
      <c r="L129" s="35"/>
      <c r="M129" s="190" t="s">
        <v>1</v>
      </c>
      <c r="N129" s="191" t="s">
        <v>52</v>
      </c>
      <c r="O129" s="57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AR129" s="13" t="s">
        <v>104</v>
      </c>
      <c r="AT129" s="13" t="s">
        <v>177</v>
      </c>
      <c r="AU129" s="13" t="s">
        <v>92</v>
      </c>
      <c r="AY129" s="13" t="s">
        <v>175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104</v>
      </c>
      <c r="BM129" s="13" t="s">
        <v>240</v>
      </c>
    </row>
    <row r="130" spans="2:65" s="1" customFormat="1" ht="16.5" customHeight="1">
      <c r="B130" s="31"/>
      <c r="C130" s="195" t="s">
        <v>241</v>
      </c>
      <c r="D130" s="195" t="s">
        <v>233</v>
      </c>
      <c r="E130" s="196" t="s">
        <v>242</v>
      </c>
      <c r="F130" s="197" t="s">
        <v>243</v>
      </c>
      <c r="G130" s="198" t="s">
        <v>236</v>
      </c>
      <c r="H130" s="199">
        <v>43.848999999999997</v>
      </c>
      <c r="I130" s="200"/>
      <c r="J130" s="201">
        <f t="shared" si="0"/>
        <v>0</v>
      </c>
      <c r="K130" s="197" t="s">
        <v>188</v>
      </c>
      <c r="L130" s="202"/>
      <c r="M130" s="203" t="s">
        <v>1</v>
      </c>
      <c r="N130" s="204" t="s">
        <v>52</v>
      </c>
      <c r="O130" s="57"/>
      <c r="P130" s="192">
        <f t="shared" si="1"/>
        <v>0</v>
      </c>
      <c r="Q130" s="192">
        <v>1</v>
      </c>
      <c r="R130" s="192">
        <f t="shared" si="2"/>
        <v>43.848999999999997</v>
      </c>
      <c r="S130" s="192">
        <v>0</v>
      </c>
      <c r="T130" s="193">
        <f t="shared" si="3"/>
        <v>0</v>
      </c>
      <c r="AR130" s="13" t="s">
        <v>207</v>
      </c>
      <c r="AT130" s="13" t="s">
        <v>233</v>
      </c>
      <c r="AU130" s="13" t="s">
        <v>92</v>
      </c>
      <c r="AY130" s="13" t="s">
        <v>175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104</v>
      </c>
      <c r="BM130" s="13" t="s">
        <v>244</v>
      </c>
    </row>
    <row r="131" spans="2:65" s="1" customFormat="1" ht="16.5" customHeight="1">
      <c r="B131" s="31"/>
      <c r="C131" s="183" t="s">
        <v>245</v>
      </c>
      <c r="D131" s="183" t="s">
        <v>177</v>
      </c>
      <c r="E131" s="184" t="s">
        <v>246</v>
      </c>
      <c r="F131" s="185" t="s">
        <v>247</v>
      </c>
      <c r="G131" s="186" t="s">
        <v>180</v>
      </c>
      <c r="H131" s="187">
        <v>156.07</v>
      </c>
      <c r="I131" s="188"/>
      <c r="J131" s="189">
        <f t="shared" si="0"/>
        <v>0</v>
      </c>
      <c r="K131" s="185" t="s">
        <v>197</v>
      </c>
      <c r="L131" s="35"/>
      <c r="M131" s="190" t="s">
        <v>1</v>
      </c>
      <c r="N131" s="191" t="s">
        <v>52</v>
      </c>
      <c r="O131" s="57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3" t="s">
        <v>104</v>
      </c>
      <c r="AT131" s="13" t="s">
        <v>177</v>
      </c>
      <c r="AU131" s="13" t="s">
        <v>92</v>
      </c>
      <c r="AY131" s="13" t="s">
        <v>175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104</v>
      </c>
      <c r="BM131" s="13" t="s">
        <v>248</v>
      </c>
    </row>
    <row r="132" spans="2:65" s="11" customFormat="1" ht="22.9" customHeight="1">
      <c r="B132" s="167"/>
      <c r="C132" s="168"/>
      <c r="D132" s="169" t="s">
        <v>79</v>
      </c>
      <c r="E132" s="181" t="s">
        <v>92</v>
      </c>
      <c r="F132" s="181" t="s">
        <v>249</v>
      </c>
      <c r="G132" s="168"/>
      <c r="H132" s="168"/>
      <c r="I132" s="171"/>
      <c r="J132" s="182">
        <f>BK132</f>
        <v>0</v>
      </c>
      <c r="K132" s="168"/>
      <c r="L132" s="173"/>
      <c r="M132" s="174"/>
      <c r="N132" s="175"/>
      <c r="O132" s="175"/>
      <c r="P132" s="176">
        <f>SUM(P133:P147)</f>
        <v>0</v>
      </c>
      <c r="Q132" s="175"/>
      <c r="R132" s="176">
        <f>SUM(R133:R147)</f>
        <v>93.902988100000002</v>
      </c>
      <c r="S132" s="175"/>
      <c r="T132" s="177">
        <f>SUM(T133:T147)</f>
        <v>0</v>
      </c>
      <c r="AR132" s="178" t="s">
        <v>87</v>
      </c>
      <c r="AT132" s="179" t="s">
        <v>79</v>
      </c>
      <c r="AU132" s="179" t="s">
        <v>87</v>
      </c>
      <c r="AY132" s="178" t="s">
        <v>175</v>
      </c>
      <c r="BK132" s="180">
        <f>SUM(BK133:BK147)</f>
        <v>0</v>
      </c>
    </row>
    <row r="133" spans="2:65" s="1" customFormat="1" ht="16.5" customHeight="1">
      <c r="B133" s="31"/>
      <c r="C133" s="183" t="s">
        <v>250</v>
      </c>
      <c r="D133" s="183" t="s">
        <v>177</v>
      </c>
      <c r="E133" s="184" t="s">
        <v>251</v>
      </c>
      <c r="F133" s="185" t="s">
        <v>252</v>
      </c>
      <c r="G133" s="186" t="s">
        <v>253</v>
      </c>
      <c r="H133" s="187">
        <v>4</v>
      </c>
      <c r="I133" s="188"/>
      <c r="J133" s="189">
        <f t="shared" ref="J133:J147" si="10">ROUND(I133*H133,2)</f>
        <v>0</v>
      </c>
      <c r="K133" s="185" t="s">
        <v>1</v>
      </c>
      <c r="L133" s="35"/>
      <c r="M133" s="190" t="s">
        <v>1</v>
      </c>
      <c r="N133" s="191" t="s">
        <v>52</v>
      </c>
      <c r="O133" s="57"/>
      <c r="P133" s="192">
        <f t="shared" ref="P133:P147" si="11">O133*H133</f>
        <v>0</v>
      </c>
      <c r="Q133" s="192">
        <v>0.372</v>
      </c>
      <c r="R133" s="192">
        <f t="shared" ref="R133:R147" si="12">Q133*H133</f>
        <v>1.488</v>
      </c>
      <c r="S133" s="192">
        <v>0</v>
      </c>
      <c r="T133" s="193">
        <f t="shared" ref="T133:T147" si="13">S133*H133</f>
        <v>0</v>
      </c>
      <c r="AR133" s="13" t="s">
        <v>104</v>
      </c>
      <c r="AT133" s="13" t="s">
        <v>177</v>
      </c>
      <c r="AU133" s="13" t="s">
        <v>92</v>
      </c>
      <c r="AY133" s="13" t="s">
        <v>175</v>
      </c>
      <c r="BE133" s="194">
        <f t="shared" ref="BE133:BE147" si="14">IF(N133="základná",J133,0)</f>
        <v>0</v>
      </c>
      <c r="BF133" s="194">
        <f t="shared" ref="BF133:BF147" si="15">IF(N133="znížená",J133,0)</f>
        <v>0</v>
      </c>
      <c r="BG133" s="194">
        <f t="shared" ref="BG133:BG147" si="16">IF(N133="zákl. prenesená",J133,0)</f>
        <v>0</v>
      </c>
      <c r="BH133" s="194">
        <f t="shared" ref="BH133:BH147" si="17">IF(N133="zníž. prenesená",J133,0)</f>
        <v>0</v>
      </c>
      <c r="BI133" s="194">
        <f t="shared" ref="BI133:BI147" si="18">IF(N133="nulová",J133,0)</f>
        <v>0</v>
      </c>
      <c r="BJ133" s="13" t="s">
        <v>92</v>
      </c>
      <c r="BK133" s="194">
        <f t="shared" ref="BK133:BK147" si="19">ROUND(I133*H133,2)</f>
        <v>0</v>
      </c>
      <c r="BL133" s="13" t="s">
        <v>104</v>
      </c>
      <c r="BM133" s="13" t="s">
        <v>254</v>
      </c>
    </row>
    <row r="134" spans="2:65" s="1" customFormat="1" ht="16.5" customHeight="1">
      <c r="B134" s="31"/>
      <c r="C134" s="195" t="s">
        <v>255</v>
      </c>
      <c r="D134" s="195" t="s">
        <v>233</v>
      </c>
      <c r="E134" s="196" t="s">
        <v>256</v>
      </c>
      <c r="F134" s="197" t="s">
        <v>257</v>
      </c>
      <c r="G134" s="198" t="s">
        <v>253</v>
      </c>
      <c r="H134" s="199">
        <v>4</v>
      </c>
      <c r="I134" s="200"/>
      <c r="J134" s="201">
        <f t="shared" si="10"/>
        <v>0</v>
      </c>
      <c r="K134" s="197" t="s">
        <v>184</v>
      </c>
      <c r="L134" s="202"/>
      <c r="M134" s="203" t="s">
        <v>1</v>
      </c>
      <c r="N134" s="204" t="s">
        <v>52</v>
      </c>
      <c r="O134" s="57"/>
      <c r="P134" s="192">
        <f t="shared" si="11"/>
        <v>0</v>
      </c>
      <c r="Q134" s="192">
        <v>3.5999999999999999E-3</v>
      </c>
      <c r="R134" s="192">
        <f t="shared" si="12"/>
        <v>1.44E-2</v>
      </c>
      <c r="S134" s="192">
        <v>0</v>
      </c>
      <c r="T134" s="193">
        <f t="shared" si="13"/>
        <v>0</v>
      </c>
      <c r="AR134" s="13" t="s">
        <v>207</v>
      </c>
      <c r="AT134" s="13" t="s">
        <v>233</v>
      </c>
      <c r="AU134" s="13" t="s">
        <v>92</v>
      </c>
      <c r="AY134" s="13" t="s">
        <v>175</v>
      </c>
      <c r="BE134" s="194">
        <f t="shared" si="14"/>
        <v>0</v>
      </c>
      <c r="BF134" s="194">
        <f t="shared" si="15"/>
        <v>0</v>
      </c>
      <c r="BG134" s="194">
        <f t="shared" si="16"/>
        <v>0</v>
      </c>
      <c r="BH134" s="194">
        <f t="shared" si="17"/>
        <v>0</v>
      </c>
      <c r="BI134" s="194">
        <f t="shared" si="18"/>
        <v>0</v>
      </c>
      <c r="BJ134" s="13" t="s">
        <v>92</v>
      </c>
      <c r="BK134" s="194">
        <f t="shared" si="19"/>
        <v>0</v>
      </c>
      <c r="BL134" s="13" t="s">
        <v>104</v>
      </c>
      <c r="BM134" s="13" t="s">
        <v>258</v>
      </c>
    </row>
    <row r="135" spans="2:65" s="1" customFormat="1" ht="16.5" customHeight="1">
      <c r="B135" s="31"/>
      <c r="C135" s="195" t="s">
        <v>7</v>
      </c>
      <c r="D135" s="195" t="s">
        <v>233</v>
      </c>
      <c r="E135" s="196" t="s">
        <v>259</v>
      </c>
      <c r="F135" s="197" t="s">
        <v>260</v>
      </c>
      <c r="G135" s="198" t="s">
        <v>253</v>
      </c>
      <c r="H135" s="199">
        <v>4</v>
      </c>
      <c r="I135" s="200"/>
      <c r="J135" s="201">
        <f t="shared" si="10"/>
        <v>0</v>
      </c>
      <c r="K135" s="197" t="s">
        <v>184</v>
      </c>
      <c r="L135" s="202"/>
      <c r="M135" s="203" t="s">
        <v>1</v>
      </c>
      <c r="N135" s="204" t="s">
        <v>52</v>
      </c>
      <c r="O135" s="57"/>
      <c r="P135" s="192">
        <f t="shared" si="11"/>
        <v>0</v>
      </c>
      <c r="Q135" s="192">
        <v>2.7E-4</v>
      </c>
      <c r="R135" s="192">
        <f t="shared" si="12"/>
        <v>1.08E-3</v>
      </c>
      <c r="S135" s="192">
        <v>0</v>
      </c>
      <c r="T135" s="193">
        <f t="shared" si="13"/>
        <v>0</v>
      </c>
      <c r="AR135" s="13" t="s">
        <v>207</v>
      </c>
      <c r="AT135" s="13" t="s">
        <v>233</v>
      </c>
      <c r="AU135" s="13" t="s">
        <v>92</v>
      </c>
      <c r="AY135" s="13" t="s">
        <v>175</v>
      </c>
      <c r="BE135" s="194">
        <f t="shared" si="14"/>
        <v>0</v>
      </c>
      <c r="BF135" s="194">
        <f t="shared" si="15"/>
        <v>0</v>
      </c>
      <c r="BG135" s="194">
        <f t="shared" si="16"/>
        <v>0</v>
      </c>
      <c r="BH135" s="194">
        <f t="shared" si="17"/>
        <v>0</v>
      </c>
      <c r="BI135" s="194">
        <f t="shared" si="18"/>
        <v>0</v>
      </c>
      <c r="BJ135" s="13" t="s">
        <v>92</v>
      </c>
      <c r="BK135" s="194">
        <f t="shared" si="19"/>
        <v>0</v>
      </c>
      <c r="BL135" s="13" t="s">
        <v>104</v>
      </c>
      <c r="BM135" s="13" t="s">
        <v>261</v>
      </c>
    </row>
    <row r="136" spans="2:65" s="1" customFormat="1" ht="16.5" customHeight="1">
      <c r="B136" s="31"/>
      <c r="C136" s="195" t="s">
        <v>262</v>
      </c>
      <c r="D136" s="195" t="s">
        <v>233</v>
      </c>
      <c r="E136" s="196" t="s">
        <v>263</v>
      </c>
      <c r="F136" s="197" t="s">
        <v>264</v>
      </c>
      <c r="G136" s="198" t="s">
        <v>253</v>
      </c>
      <c r="H136" s="199">
        <v>4</v>
      </c>
      <c r="I136" s="200"/>
      <c r="J136" s="201">
        <f t="shared" si="10"/>
        <v>0</v>
      </c>
      <c r="K136" s="197" t="s">
        <v>184</v>
      </c>
      <c r="L136" s="202"/>
      <c r="M136" s="203" t="s">
        <v>1</v>
      </c>
      <c r="N136" s="204" t="s">
        <v>52</v>
      </c>
      <c r="O136" s="57"/>
      <c r="P136" s="192">
        <f t="shared" si="11"/>
        <v>0</v>
      </c>
      <c r="Q136" s="192">
        <v>2.1199999999999999E-3</v>
      </c>
      <c r="R136" s="192">
        <f t="shared" si="12"/>
        <v>8.4799999999999997E-3</v>
      </c>
      <c r="S136" s="192">
        <v>0</v>
      </c>
      <c r="T136" s="193">
        <f t="shared" si="13"/>
        <v>0</v>
      </c>
      <c r="AR136" s="13" t="s">
        <v>207</v>
      </c>
      <c r="AT136" s="13" t="s">
        <v>233</v>
      </c>
      <c r="AU136" s="13" t="s">
        <v>92</v>
      </c>
      <c r="AY136" s="13" t="s">
        <v>175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13" t="s">
        <v>92</v>
      </c>
      <c r="BK136" s="194">
        <f t="shared" si="19"/>
        <v>0</v>
      </c>
      <c r="BL136" s="13" t="s">
        <v>104</v>
      </c>
      <c r="BM136" s="13" t="s">
        <v>265</v>
      </c>
    </row>
    <row r="137" spans="2:65" s="1" customFormat="1" ht="16.5" customHeight="1">
      <c r="B137" s="31"/>
      <c r="C137" s="183" t="s">
        <v>266</v>
      </c>
      <c r="D137" s="183" t="s">
        <v>177</v>
      </c>
      <c r="E137" s="184" t="s">
        <v>267</v>
      </c>
      <c r="F137" s="185" t="s">
        <v>268</v>
      </c>
      <c r="G137" s="186" t="s">
        <v>269</v>
      </c>
      <c r="H137" s="187">
        <v>57.829000000000001</v>
      </c>
      <c r="I137" s="188"/>
      <c r="J137" s="189">
        <f t="shared" si="10"/>
        <v>0</v>
      </c>
      <c r="K137" s="185" t="s">
        <v>197</v>
      </c>
      <c r="L137" s="35"/>
      <c r="M137" s="190" t="s">
        <v>1</v>
      </c>
      <c r="N137" s="191" t="s">
        <v>52</v>
      </c>
      <c r="O137" s="57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13" t="s">
        <v>104</v>
      </c>
      <c r="AT137" s="13" t="s">
        <v>177</v>
      </c>
      <c r="AU137" s="13" t="s">
        <v>92</v>
      </c>
      <c r="AY137" s="13" t="s">
        <v>175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13" t="s">
        <v>92</v>
      </c>
      <c r="BK137" s="194">
        <f t="shared" si="19"/>
        <v>0</v>
      </c>
      <c r="BL137" s="13" t="s">
        <v>104</v>
      </c>
      <c r="BM137" s="13" t="s">
        <v>270</v>
      </c>
    </row>
    <row r="138" spans="2:65" s="1" customFormat="1" ht="16.5" customHeight="1">
      <c r="B138" s="31"/>
      <c r="C138" s="195" t="s">
        <v>271</v>
      </c>
      <c r="D138" s="195" t="s">
        <v>233</v>
      </c>
      <c r="E138" s="196" t="s">
        <v>242</v>
      </c>
      <c r="F138" s="197" t="s">
        <v>243</v>
      </c>
      <c r="G138" s="198" t="s">
        <v>236</v>
      </c>
      <c r="H138" s="199">
        <v>7.35</v>
      </c>
      <c r="I138" s="200"/>
      <c r="J138" s="201">
        <f t="shared" si="10"/>
        <v>0</v>
      </c>
      <c r="K138" s="197" t="s">
        <v>188</v>
      </c>
      <c r="L138" s="202"/>
      <c r="M138" s="203" t="s">
        <v>1</v>
      </c>
      <c r="N138" s="204" t="s">
        <v>52</v>
      </c>
      <c r="O138" s="57"/>
      <c r="P138" s="192">
        <f t="shared" si="11"/>
        <v>0</v>
      </c>
      <c r="Q138" s="192">
        <v>1</v>
      </c>
      <c r="R138" s="192">
        <f t="shared" si="12"/>
        <v>7.35</v>
      </c>
      <c r="S138" s="192">
        <v>0</v>
      </c>
      <c r="T138" s="193">
        <f t="shared" si="13"/>
        <v>0</v>
      </c>
      <c r="AR138" s="13" t="s">
        <v>207</v>
      </c>
      <c r="AT138" s="13" t="s">
        <v>233</v>
      </c>
      <c r="AU138" s="13" t="s">
        <v>92</v>
      </c>
      <c r="AY138" s="13" t="s">
        <v>175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3" t="s">
        <v>92</v>
      </c>
      <c r="BK138" s="194">
        <f t="shared" si="19"/>
        <v>0</v>
      </c>
      <c r="BL138" s="13" t="s">
        <v>104</v>
      </c>
      <c r="BM138" s="13" t="s">
        <v>272</v>
      </c>
    </row>
    <row r="139" spans="2:65" s="1" customFormat="1" ht="16.5" customHeight="1">
      <c r="B139" s="31"/>
      <c r="C139" s="183" t="s">
        <v>273</v>
      </c>
      <c r="D139" s="183" t="s">
        <v>177</v>
      </c>
      <c r="E139" s="184" t="s">
        <v>274</v>
      </c>
      <c r="F139" s="185" t="s">
        <v>275</v>
      </c>
      <c r="G139" s="186" t="s">
        <v>192</v>
      </c>
      <c r="H139" s="187">
        <v>3.746</v>
      </c>
      <c r="I139" s="188"/>
      <c r="J139" s="189">
        <f t="shared" si="10"/>
        <v>0</v>
      </c>
      <c r="K139" s="185" t="s">
        <v>1</v>
      </c>
      <c r="L139" s="35"/>
      <c r="M139" s="190" t="s">
        <v>1</v>
      </c>
      <c r="N139" s="191" t="s">
        <v>52</v>
      </c>
      <c r="O139" s="57"/>
      <c r="P139" s="192">
        <f t="shared" si="11"/>
        <v>0</v>
      </c>
      <c r="Q139" s="192">
        <v>1.5860000000000001</v>
      </c>
      <c r="R139" s="192">
        <f t="shared" si="12"/>
        <v>5.9411560000000003</v>
      </c>
      <c r="S139" s="192">
        <v>0</v>
      </c>
      <c r="T139" s="193">
        <f t="shared" si="13"/>
        <v>0</v>
      </c>
      <c r="AR139" s="13" t="s">
        <v>104</v>
      </c>
      <c r="AT139" s="13" t="s">
        <v>177</v>
      </c>
      <c r="AU139" s="13" t="s">
        <v>92</v>
      </c>
      <c r="AY139" s="13" t="s">
        <v>175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3" t="s">
        <v>92</v>
      </c>
      <c r="BK139" s="194">
        <f t="shared" si="19"/>
        <v>0</v>
      </c>
      <c r="BL139" s="13" t="s">
        <v>104</v>
      </c>
      <c r="BM139" s="13" t="s">
        <v>276</v>
      </c>
    </row>
    <row r="140" spans="2:65" s="1" customFormat="1" ht="16.5" customHeight="1">
      <c r="B140" s="31"/>
      <c r="C140" s="183" t="s">
        <v>277</v>
      </c>
      <c r="D140" s="183" t="s">
        <v>177</v>
      </c>
      <c r="E140" s="184" t="s">
        <v>278</v>
      </c>
      <c r="F140" s="185" t="s">
        <v>279</v>
      </c>
      <c r="G140" s="186" t="s">
        <v>192</v>
      </c>
      <c r="H140" s="187">
        <v>5.2679999999999998</v>
      </c>
      <c r="I140" s="188"/>
      <c r="J140" s="189">
        <f t="shared" si="10"/>
        <v>0</v>
      </c>
      <c r="K140" s="185" t="s">
        <v>1</v>
      </c>
      <c r="L140" s="35"/>
      <c r="M140" s="190" t="s">
        <v>1</v>
      </c>
      <c r="N140" s="191" t="s">
        <v>52</v>
      </c>
      <c r="O140" s="57"/>
      <c r="P140" s="192">
        <f t="shared" si="11"/>
        <v>0</v>
      </c>
      <c r="Q140" s="192">
        <v>2.0663999999999998</v>
      </c>
      <c r="R140" s="192">
        <f t="shared" si="12"/>
        <v>10.885795199999999</v>
      </c>
      <c r="S140" s="192">
        <v>0</v>
      </c>
      <c r="T140" s="193">
        <f t="shared" si="13"/>
        <v>0</v>
      </c>
      <c r="AR140" s="13" t="s">
        <v>104</v>
      </c>
      <c r="AT140" s="13" t="s">
        <v>177</v>
      </c>
      <c r="AU140" s="13" t="s">
        <v>92</v>
      </c>
      <c r="AY140" s="13" t="s">
        <v>175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3" t="s">
        <v>92</v>
      </c>
      <c r="BK140" s="194">
        <f t="shared" si="19"/>
        <v>0</v>
      </c>
      <c r="BL140" s="13" t="s">
        <v>104</v>
      </c>
      <c r="BM140" s="13" t="s">
        <v>280</v>
      </c>
    </row>
    <row r="141" spans="2:65" s="1" customFormat="1" ht="16.5" customHeight="1">
      <c r="B141" s="31"/>
      <c r="C141" s="183" t="s">
        <v>281</v>
      </c>
      <c r="D141" s="183" t="s">
        <v>177</v>
      </c>
      <c r="E141" s="184" t="s">
        <v>282</v>
      </c>
      <c r="F141" s="185" t="s">
        <v>283</v>
      </c>
      <c r="G141" s="186" t="s">
        <v>192</v>
      </c>
      <c r="H141" s="187">
        <v>6.6689999999999996</v>
      </c>
      <c r="I141" s="188"/>
      <c r="J141" s="189">
        <f t="shared" si="10"/>
        <v>0</v>
      </c>
      <c r="K141" s="185" t="s">
        <v>1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2.3143699999999998</v>
      </c>
      <c r="R141" s="192">
        <f t="shared" si="12"/>
        <v>15.434533529999998</v>
      </c>
      <c r="S141" s="192">
        <v>0</v>
      </c>
      <c r="T141" s="193">
        <f t="shared" si="13"/>
        <v>0</v>
      </c>
      <c r="AR141" s="13" t="s">
        <v>104</v>
      </c>
      <c r="AT141" s="13" t="s">
        <v>177</v>
      </c>
      <c r="AU141" s="13" t="s">
        <v>92</v>
      </c>
      <c r="AY141" s="13" t="s">
        <v>175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104</v>
      </c>
      <c r="BM141" s="13" t="s">
        <v>284</v>
      </c>
    </row>
    <row r="142" spans="2:65" s="1" customFormat="1" ht="16.5" customHeight="1">
      <c r="B142" s="31"/>
      <c r="C142" s="183" t="s">
        <v>285</v>
      </c>
      <c r="D142" s="183" t="s">
        <v>177</v>
      </c>
      <c r="E142" s="184" t="s">
        <v>286</v>
      </c>
      <c r="F142" s="185" t="s">
        <v>287</v>
      </c>
      <c r="G142" s="186" t="s">
        <v>180</v>
      </c>
      <c r="H142" s="187">
        <v>11.994999999999999</v>
      </c>
      <c r="I142" s="188"/>
      <c r="J142" s="189">
        <f t="shared" si="10"/>
        <v>0</v>
      </c>
      <c r="K142" s="185" t="s">
        <v>237</v>
      </c>
      <c r="L142" s="35"/>
      <c r="M142" s="190" t="s">
        <v>1</v>
      </c>
      <c r="N142" s="191" t="s">
        <v>52</v>
      </c>
      <c r="O142" s="57"/>
      <c r="P142" s="192">
        <f t="shared" si="11"/>
        <v>0</v>
      </c>
      <c r="Q142" s="192">
        <v>4.0699999999999998E-3</v>
      </c>
      <c r="R142" s="192">
        <f t="shared" si="12"/>
        <v>4.8819649999999992E-2</v>
      </c>
      <c r="S142" s="192">
        <v>0</v>
      </c>
      <c r="T142" s="193">
        <f t="shared" si="13"/>
        <v>0</v>
      </c>
      <c r="AR142" s="13" t="s">
        <v>104</v>
      </c>
      <c r="AT142" s="13" t="s">
        <v>177</v>
      </c>
      <c r="AU142" s="13" t="s">
        <v>92</v>
      </c>
      <c r="AY142" s="13" t="s">
        <v>175</v>
      </c>
      <c r="BE142" s="194">
        <f t="shared" si="14"/>
        <v>0</v>
      </c>
      <c r="BF142" s="194">
        <f t="shared" si="15"/>
        <v>0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3" t="s">
        <v>92</v>
      </c>
      <c r="BK142" s="194">
        <f t="shared" si="19"/>
        <v>0</v>
      </c>
      <c r="BL142" s="13" t="s">
        <v>104</v>
      </c>
      <c r="BM142" s="13" t="s">
        <v>288</v>
      </c>
    </row>
    <row r="143" spans="2:65" s="1" customFormat="1" ht="16.5" customHeight="1">
      <c r="B143" s="31"/>
      <c r="C143" s="183" t="s">
        <v>289</v>
      </c>
      <c r="D143" s="183" t="s">
        <v>177</v>
      </c>
      <c r="E143" s="184" t="s">
        <v>290</v>
      </c>
      <c r="F143" s="185" t="s">
        <v>291</v>
      </c>
      <c r="G143" s="186" t="s">
        <v>180</v>
      </c>
      <c r="H143" s="187">
        <v>11.994999999999999</v>
      </c>
      <c r="I143" s="188"/>
      <c r="J143" s="189">
        <f t="shared" si="10"/>
        <v>0</v>
      </c>
      <c r="K143" s="185" t="s">
        <v>237</v>
      </c>
      <c r="L143" s="35"/>
      <c r="M143" s="190" t="s">
        <v>1</v>
      </c>
      <c r="N143" s="191" t="s">
        <v>52</v>
      </c>
      <c r="O143" s="57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AR143" s="13" t="s">
        <v>104</v>
      </c>
      <c r="AT143" s="13" t="s">
        <v>177</v>
      </c>
      <c r="AU143" s="13" t="s">
        <v>92</v>
      </c>
      <c r="AY143" s="13" t="s">
        <v>175</v>
      </c>
      <c r="BE143" s="194">
        <f t="shared" si="14"/>
        <v>0</v>
      </c>
      <c r="BF143" s="194">
        <f t="shared" si="15"/>
        <v>0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3" t="s">
        <v>92</v>
      </c>
      <c r="BK143" s="194">
        <f t="shared" si="19"/>
        <v>0</v>
      </c>
      <c r="BL143" s="13" t="s">
        <v>104</v>
      </c>
      <c r="BM143" s="13" t="s">
        <v>292</v>
      </c>
    </row>
    <row r="144" spans="2:65" s="1" customFormat="1" ht="16.5" customHeight="1">
      <c r="B144" s="31"/>
      <c r="C144" s="183" t="s">
        <v>293</v>
      </c>
      <c r="D144" s="183" t="s">
        <v>177</v>
      </c>
      <c r="E144" s="184" t="s">
        <v>294</v>
      </c>
      <c r="F144" s="185" t="s">
        <v>295</v>
      </c>
      <c r="G144" s="186" t="s">
        <v>180</v>
      </c>
      <c r="H144" s="187">
        <v>34.725000000000001</v>
      </c>
      <c r="I144" s="188"/>
      <c r="J144" s="189">
        <f t="shared" si="10"/>
        <v>0</v>
      </c>
      <c r="K144" s="185" t="s">
        <v>237</v>
      </c>
      <c r="L144" s="35"/>
      <c r="M144" s="190" t="s">
        <v>1</v>
      </c>
      <c r="N144" s="191" t="s">
        <v>52</v>
      </c>
      <c r="O144" s="57"/>
      <c r="P144" s="192">
        <f t="shared" si="11"/>
        <v>0</v>
      </c>
      <c r="Q144" s="192">
        <v>3.5200000000000001E-3</v>
      </c>
      <c r="R144" s="192">
        <f t="shared" si="12"/>
        <v>0.12223200000000001</v>
      </c>
      <c r="S144" s="192">
        <v>0</v>
      </c>
      <c r="T144" s="193">
        <f t="shared" si="13"/>
        <v>0</v>
      </c>
      <c r="AR144" s="13" t="s">
        <v>104</v>
      </c>
      <c r="AT144" s="13" t="s">
        <v>177</v>
      </c>
      <c r="AU144" s="13" t="s">
        <v>92</v>
      </c>
      <c r="AY144" s="13" t="s">
        <v>175</v>
      </c>
      <c r="BE144" s="194">
        <f t="shared" si="14"/>
        <v>0</v>
      </c>
      <c r="BF144" s="194">
        <f t="shared" si="15"/>
        <v>0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3" t="s">
        <v>92</v>
      </c>
      <c r="BK144" s="194">
        <f t="shared" si="19"/>
        <v>0</v>
      </c>
      <c r="BL144" s="13" t="s">
        <v>104</v>
      </c>
      <c r="BM144" s="13" t="s">
        <v>296</v>
      </c>
    </row>
    <row r="145" spans="2:65" s="1" customFormat="1" ht="16.5" customHeight="1">
      <c r="B145" s="31"/>
      <c r="C145" s="183" t="s">
        <v>297</v>
      </c>
      <c r="D145" s="183" t="s">
        <v>177</v>
      </c>
      <c r="E145" s="184" t="s">
        <v>298</v>
      </c>
      <c r="F145" s="185" t="s">
        <v>299</v>
      </c>
      <c r="G145" s="186" t="s">
        <v>192</v>
      </c>
      <c r="H145" s="187">
        <v>3.8519999999999999</v>
      </c>
      <c r="I145" s="188"/>
      <c r="J145" s="189">
        <f t="shared" si="10"/>
        <v>0</v>
      </c>
      <c r="K145" s="185" t="s">
        <v>1</v>
      </c>
      <c r="L145" s="35"/>
      <c r="M145" s="190" t="s">
        <v>1</v>
      </c>
      <c r="N145" s="191" t="s">
        <v>52</v>
      </c>
      <c r="O145" s="57"/>
      <c r="P145" s="192">
        <f t="shared" si="11"/>
        <v>0</v>
      </c>
      <c r="Q145" s="192">
        <v>2.1170900000000001</v>
      </c>
      <c r="R145" s="192">
        <f t="shared" si="12"/>
        <v>8.1550306799999994</v>
      </c>
      <c r="S145" s="192">
        <v>0</v>
      </c>
      <c r="T145" s="193">
        <f t="shared" si="13"/>
        <v>0</v>
      </c>
      <c r="AR145" s="13" t="s">
        <v>104</v>
      </c>
      <c r="AT145" s="13" t="s">
        <v>177</v>
      </c>
      <c r="AU145" s="13" t="s">
        <v>92</v>
      </c>
      <c r="AY145" s="13" t="s">
        <v>175</v>
      </c>
      <c r="BE145" s="194">
        <f t="shared" si="14"/>
        <v>0</v>
      </c>
      <c r="BF145" s="194">
        <f t="shared" si="15"/>
        <v>0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3" t="s">
        <v>92</v>
      </c>
      <c r="BK145" s="194">
        <f t="shared" si="19"/>
        <v>0</v>
      </c>
      <c r="BL145" s="13" t="s">
        <v>104</v>
      </c>
      <c r="BM145" s="13" t="s">
        <v>300</v>
      </c>
    </row>
    <row r="146" spans="2:65" s="1" customFormat="1" ht="16.5" customHeight="1">
      <c r="B146" s="31"/>
      <c r="C146" s="183" t="s">
        <v>301</v>
      </c>
      <c r="D146" s="183" t="s">
        <v>177</v>
      </c>
      <c r="E146" s="184" t="s">
        <v>302</v>
      </c>
      <c r="F146" s="185" t="s">
        <v>303</v>
      </c>
      <c r="G146" s="186" t="s">
        <v>192</v>
      </c>
      <c r="H146" s="187">
        <v>19.192</v>
      </c>
      <c r="I146" s="188"/>
      <c r="J146" s="189">
        <f t="shared" si="10"/>
        <v>0</v>
      </c>
      <c r="K146" s="185" t="s">
        <v>1</v>
      </c>
      <c r="L146" s="35"/>
      <c r="M146" s="190" t="s">
        <v>1</v>
      </c>
      <c r="N146" s="191" t="s">
        <v>52</v>
      </c>
      <c r="O146" s="57"/>
      <c r="P146" s="192">
        <f t="shared" si="11"/>
        <v>0</v>
      </c>
      <c r="Q146" s="192">
        <v>2.3143699999999998</v>
      </c>
      <c r="R146" s="192">
        <f t="shared" si="12"/>
        <v>44.417389039999996</v>
      </c>
      <c r="S146" s="192">
        <v>0</v>
      </c>
      <c r="T146" s="193">
        <f t="shared" si="13"/>
        <v>0</v>
      </c>
      <c r="AR146" s="13" t="s">
        <v>104</v>
      </c>
      <c r="AT146" s="13" t="s">
        <v>177</v>
      </c>
      <c r="AU146" s="13" t="s">
        <v>92</v>
      </c>
      <c r="AY146" s="13" t="s">
        <v>175</v>
      </c>
      <c r="BE146" s="194">
        <f t="shared" si="14"/>
        <v>0</v>
      </c>
      <c r="BF146" s="194">
        <f t="shared" si="15"/>
        <v>0</v>
      </c>
      <c r="BG146" s="194">
        <f t="shared" si="16"/>
        <v>0</v>
      </c>
      <c r="BH146" s="194">
        <f t="shared" si="17"/>
        <v>0</v>
      </c>
      <c r="BI146" s="194">
        <f t="shared" si="18"/>
        <v>0</v>
      </c>
      <c r="BJ146" s="13" t="s">
        <v>92</v>
      </c>
      <c r="BK146" s="194">
        <f t="shared" si="19"/>
        <v>0</v>
      </c>
      <c r="BL146" s="13" t="s">
        <v>104</v>
      </c>
      <c r="BM146" s="13" t="s">
        <v>304</v>
      </c>
    </row>
    <row r="147" spans="2:65" s="1" customFormat="1" ht="16.5" customHeight="1">
      <c r="B147" s="31"/>
      <c r="C147" s="183" t="s">
        <v>305</v>
      </c>
      <c r="D147" s="183" t="s">
        <v>177</v>
      </c>
      <c r="E147" s="184" t="s">
        <v>306</v>
      </c>
      <c r="F147" s="185" t="s">
        <v>307</v>
      </c>
      <c r="G147" s="186" t="s">
        <v>236</v>
      </c>
      <c r="H147" s="187">
        <v>3.5999999999999997E-2</v>
      </c>
      <c r="I147" s="188"/>
      <c r="J147" s="189">
        <f t="shared" si="10"/>
        <v>0</v>
      </c>
      <c r="K147" s="185" t="s">
        <v>184</v>
      </c>
      <c r="L147" s="35"/>
      <c r="M147" s="190" t="s">
        <v>1</v>
      </c>
      <c r="N147" s="191" t="s">
        <v>52</v>
      </c>
      <c r="O147" s="57"/>
      <c r="P147" s="192">
        <f t="shared" si="11"/>
        <v>0</v>
      </c>
      <c r="Q147" s="192">
        <v>1.002</v>
      </c>
      <c r="R147" s="192">
        <f t="shared" si="12"/>
        <v>3.6072E-2</v>
      </c>
      <c r="S147" s="192">
        <v>0</v>
      </c>
      <c r="T147" s="193">
        <f t="shared" si="13"/>
        <v>0</v>
      </c>
      <c r="AR147" s="13" t="s">
        <v>104</v>
      </c>
      <c r="AT147" s="13" t="s">
        <v>177</v>
      </c>
      <c r="AU147" s="13" t="s">
        <v>92</v>
      </c>
      <c r="AY147" s="13" t="s">
        <v>175</v>
      </c>
      <c r="BE147" s="194">
        <f t="shared" si="14"/>
        <v>0</v>
      </c>
      <c r="BF147" s="194">
        <f t="shared" si="15"/>
        <v>0</v>
      </c>
      <c r="BG147" s="194">
        <f t="shared" si="16"/>
        <v>0</v>
      </c>
      <c r="BH147" s="194">
        <f t="shared" si="17"/>
        <v>0</v>
      </c>
      <c r="BI147" s="194">
        <f t="shared" si="18"/>
        <v>0</v>
      </c>
      <c r="BJ147" s="13" t="s">
        <v>92</v>
      </c>
      <c r="BK147" s="194">
        <f t="shared" si="19"/>
        <v>0</v>
      </c>
      <c r="BL147" s="13" t="s">
        <v>104</v>
      </c>
      <c r="BM147" s="13" t="s">
        <v>308</v>
      </c>
    </row>
    <row r="148" spans="2:65" s="11" customFormat="1" ht="22.9" customHeight="1">
      <c r="B148" s="167"/>
      <c r="C148" s="168"/>
      <c r="D148" s="169" t="s">
        <v>79</v>
      </c>
      <c r="E148" s="181" t="s">
        <v>97</v>
      </c>
      <c r="F148" s="181" t="s">
        <v>309</v>
      </c>
      <c r="G148" s="168"/>
      <c r="H148" s="168"/>
      <c r="I148" s="171"/>
      <c r="J148" s="182">
        <f>BK148</f>
        <v>0</v>
      </c>
      <c r="K148" s="168"/>
      <c r="L148" s="173"/>
      <c r="M148" s="174"/>
      <c r="N148" s="175"/>
      <c r="O148" s="175"/>
      <c r="P148" s="176">
        <f>SUM(P149:P163)</f>
        <v>0</v>
      </c>
      <c r="Q148" s="175"/>
      <c r="R148" s="176">
        <f>SUM(R149:R163)</f>
        <v>261.47408986400001</v>
      </c>
      <c r="S148" s="175"/>
      <c r="T148" s="177">
        <f>SUM(T149:T163)</f>
        <v>0</v>
      </c>
      <c r="AR148" s="178" t="s">
        <v>87</v>
      </c>
      <c r="AT148" s="179" t="s">
        <v>79</v>
      </c>
      <c r="AU148" s="179" t="s">
        <v>87</v>
      </c>
      <c r="AY148" s="178" t="s">
        <v>175</v>
      </c>
      <c r="BK148" s="180">
        <f>SUM(BK149:BK163)</f>
        <v>0</v>
      </c>
    </row>
    <row r="149" spans="2:65" s="1" customFormat="1" ht="16.5" customHeight="1">
      <c r="B149" s="31"/>
      <c r="C149" s="183" t="s">
        <v>310</v>
      </c>
      <c r="D149" s="183" t="s">
        <v>177</v>
      </c>
      <c r="E149" s="184" t="s">
        <v>311</v>
      </c>
      <c r="F149" s="185" t="s">
        <v>312</v>
      </c>
      <c r="G149" s="186" t="s">
        <v>192</v>
      </c>
      <c r="H149" s="187">
        <v>3.7090000000000001</v>
      </c>
      <c r="I149" s="188"/>
      <c r="J149" s="189">
        <f t="shared" ref="J149:J163" si="20">ROUND(I149*H149,2)</f>
        <v>0</v>
      </c>
      <c r="K149" s="185" t="s">
        <v>1</v>
      </c>
      <c r="L149" s="35"/>
      <c r="M149" s="190" t="s">
        <v>1</v>
      </c>
      <c r="N149" s="191" t="s">
        <v>52</v>
      </c>
      <c r="O149" s="57"/>
      <c r="P149" s="192">
        <f t="shared" ref="P149:P163" si="21">O149*H149</f>
        <v>0</v>
      </c>
      <c r="Q149" s="192">
        <v>2.4087999999999998</v>
      </c>
      <c r="R149" s="192">
        <f t="shared" ref="R149:R163" si="22">Q149*H149</f>
        <v>8.9342392000000004</v>
      </c>
      <c r="S149" s="192">
        <v>0</v>
      </c>
      <c r="T149" s="193">
        <f t="shared" ref="T149:T163" si="23">S149*H149</f>
        <v>0</v>
      </c>
      <c r="AR149" s="13" t="s">
        <v>104</v>
      </c>
      <c r="AT149" s="13" t="s">
        <v>177</v>
      </c>
      <c r="AU149" s="13" t="s">
        <v>92</v>
      </c>
      <c r="AY149" s="13" t="s">
        <v>175</v>
      </c>
      <c r="BE149" s="194">
        <f t="shared" ref="BE149:BE163" si="24">IF(N149="základná",J149,0)</f>
        <v>0</v>
      </c>
      <c r="BF149" s="194">
        <f t="shared" ref="BF149:BF163" si="25">IF(N149="znížená",J149,0)</f>
        <v>0</v>
      </c>
      <c r="BG149" s="194">
        <f t="shared" ref="BG149:BG163" si="26">IF(N149="zákl. prenesená",J149,0)</f>
        <v>0</v>
      </c>
      <c r="BH149" s="194">
        <f t="shared" ref="BH149:BH163" si="27">IF(N149="zníž. prenesená",J149,0)</f>
        <v>0</v>
      </c>
      <c r="BI149" s="194">
        <f t="shared" ref="BI149:BI163" si="28">IF(N149="nulová",J149,0)</f>
        <v>0</v>
      </c>
      <c r="BJ149" s="13" t="s">
        <v>92</v>
      </c>
      <c r="BK149" s="194">
        <f t="shared" ref="BK149:BK163" si="29">ROUND(I149*H149,2)</f>
        <v>0</v>
      </c>
      <c r="BL149" s="13" t="s">
        <v>104</v>
      </c>
      <c r="BM149" s="13" t="s">
        <v>313</v>
      </c>
    </row>
    <row r="150" spans="2:65" s="1" customFormat="1" ht="16.5" customHeight="1">
      <c r="B150" s="31"/>
      <c r="C150" s="183" t="s">
        <v>314</v>
      </c>
      <c r="D150" s="183" t="s">
        <v>177</v>
      </c>
      <c r="E150" s="184" t="s">
        <v>315</v>
      </c>
      <c r="F150" s="185" t="s">
        <v>316</v>
      </c>
      <c r="G150" s="186" t="s">
        <v>192</v>
      </c>
      <c r="H150" s="187">
        <v>15.723000000000001</v>
      </c>
      <c r="I150" s="188"/>
      <c r="J150" s="189">
        <f t="shared" si="20"/>
        <v>0</v>
      </c>
      <c r="K150" s="185" t="s">
        <v>184</v>
      </c>
      <c r="L150" s="35"/>
      <c r="M150" s="190" t="s">
        <v>1</v>
      </c>
      <c r="N150" s="191" t="s">
        <v>52</v>
      </c>
      <c r="O150" s="57"/>
      <c r="P150" s="192">
        <f t="shared" si="21"/>
        <v>0</v>
      </c>
      <c r="Q150" s="192">
        <v>1.14863</v>
      </c>
      <c r="R150" s="192">
        <f t="shared" si="22"/>
        <v>18.059909490000003</v>
      </c>
      <c r="S150" s="192">
        <v>0</v>
      </c>
      <c r="T150" s="193">
        <f t="shared" si="23"/>
        <v>0</v>
      </c>
      <c r="AR150" s="13" t="s">
        <v>104</v>
      </c>
      <c r="AT150" s="13" t="s">
        <v>177</v>
      </c>
      <c r="AU150" s="13" t="s">
        <v>92</v>
      </c>
      <c r="AY150" s="13" t="s">
        <v>175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3" t="s">
        <v>92</v>
      </c>
      <c r="BK150" s="194">
        <f t="shared" si="29"/>
        <v>0</v>
      </c>
      <c r="BL150" s="13" t="s">
        <v>104</v>
      </c>
      <c r="BM150" s="13" t="s">
        <v>317</v>
      </c>
    </row>
    <row r="151" spans="2:65" s="1" customFormat="1" ht="16.5" customHeight="1">
      <c r="B151" s="31"/>
      <c r="C151" s="183" t="s">
        <v>318</v>
      </c>
      <c r="D151" s="183" t="s">
        <v>177</v>
      </c>
      <c r="E151" s="184" t="s">
        <v>319</v>
      </c>
      <c r="F151" s="185" t="s">
        <v>320</v>
      </c>
      <c r="G151" s="186" t="s">
        <v>192</v>
      </c>
      <c r="H151" s="187">
        <v>96.445999999999998</v>
      </c>
      <c r="I151" s="188"/>
      <c r="J151" s="189">
        <f t="shared" si="20"/>
        <v>0</v>
      </c>
      <c r="K151" s="185" t="s">
        <v>1</v>
      </c>
      <c r="L151" s="35"/>
      <c r="M151" s="190" t="s">
        <v>1</v>
      </c>
      <c r="N151" s="191" t="s">
        <v>52</v>
      </c>
      <c r="O151" s="57"/>
      <c r="P151" s="192">
        <f t="shared" si="21"/>
        <v>0</v>
      </c>
      <c r="Q151" s="192">
        <v>1.2158</v>
      </c>
      <c r="R151" s="192">
        <f t="shared" si="22"/>
        <v>117.25904679999999</v>
      </c>
      <c r="S151" s="192">
        <v>0</v>
      </c>
      <c r="T151" s="193">
        <f t="shared" si="23"/>
        <v>0</v>
      </c>
      <c r="AR151" s="13" t="s">
        <v>104</v>
      </c>
      <c r="AT151" s="13" t="s">
        <v>177</v>
      </c>
      <c r="AU151" s="13" t="s">
        <v>92</v>
      </c>
      <c r="AY151" s="13" t="s">
        <v>175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3" t="s">
        <v>92</v>
      </c>
      <c r="BK151" s="194">
        <f t="shared" si="29"/>
        <v>0</v>
      </c>
      <c r="BL151" s="13" t="s">
        <v>104</v>
      </c>
      <c r="BM151" s="13" t="s">
        <v>321</v>
      </c>
    </row>
    <row r="152" spans="2:65" s="1" customFormat="1" ht="16.5" customHeight="1">
      <c r="B152" s="31"/>
      <c r="C152" s="183" t="s">
        <v>322</v>
      </c>
      <c r="D152" s="183" t="s">
        <v>177</v>
      </c>
      <c r="E152" s="184" t="s">
        <v>323</v>
      </c>
      <c r="F152" s="185" t="s">
        <v>324</v>
      </c>
      <c r="G152" s="186" t="s">
        <v>192</v>
      </c>
      <c r="H152" s="187">
        <v>20.346</v>
      </c>
      <c r="I152" s="188"/>
      <c r="J152" s="189">
        <f t="shared" si="20"/>
        <v>0</v>
      </c>
      <c r="K152" s="185" t="s">
        <v>1</v>
      </c>
      <c r="L152" s="35"/>
      <c r="M152" s="190" t="s">
        <v>1</v>
      </c>
      <c r="N152" s="191" t="s">
        <v>52</v>
      </c>
      <c r="O152" s="57"/>
      <c r="P152" s="192">
        <f t="shared" si="21"/>
        <v>0</v>
      </c>
      <c r="Q152" s="192">
        <v>2.1286399999999999</v>
      </c>
      <c r="R152" s="192">
        <f t="shared" si="22"/>
        <v>43.30930944</v>
      </c>
      <c r="S152" s="192">
        <v>0</v>
      </c>
      <c r="T152" s="193">
        <f t="shared" si="23"/>
        <v>0</v>
      </c>
      <c r="AR152" s="13" t="s">
        <v>104</v>
      </c>
      <c r="AT152" s="13" t="s">
        <v>177</v>
      </c>
      <c r="AU152" s="13" t="s">
        <v>92</v>
      </c>
      <c r="AY152" s="13" t="s">
        <v>175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3" t="s">
        <v>92</v>
      </c>
      <c r="BK152" s="194">
        <f t="shared" si="29"/>
        <v>0</v>
      </c>
      <c r="BL152" s="13" t="s">
        <v>104</v>
      </c>
      <c r="BM152" s="13" t="s">
        <v>325</v>
      </c>
    </row>
    <row r="153" spans="2:65" s="1" customFormat="1" ht="16.5" customHeight="1">
      <c r="B153" s="31"/>
      <c r="C153" s="183" t="s">
        <v>326</v>
      </c>
      <c r="D153" s="183" t="s">
        <v>177</v>
      </c>
      <c r="E153" s="184" t="s">
        <v>327</v>
      </c>
      <c r="F153" s="185" t="s">
        <v>328</v>
      </c>
      <c r="G153" s="186" t="s">
        <v>253</v>
      </c>
      <c r="H153" s="187">
        <v>15</v>
      </c>
      <c r="I153" s="188"/>
      <c r="J153" s="189">
        <f t="shared" si="20"/>
        <v>0</v>
      </c>
      <c r="K153" s="185" t="s">
        <v>184</v>
      </c>
      <c r="L153" s="35"/>
      <c r="M153" s="190" t="s">
        <v>1</v>
      </c>
      <c r="N153" s="191" t="s">
        <v>52</v>
      </c>
      <c r="O153" s="57"/>
      <c r="P153" s="192">
        <f t="shared" si="21"/>
        <v>0</v>
      </c>
      <c r="Q153" s="192">
        <v>4.3060000000000001E-2</v>
      </c>
      <c r="R153" s="192">
        <f t="shared" si="22"/>
        <v>0.64590000000000003</v>
      </c>
      <c r="S153" s="192">
        <v>0</v>
      </c>
      <c r="T153" s="193">
        <f t="shared" si="23"/>
        <v>0</v>
      </c>
      <c r="AR153" s="13" t="s">
        <v>104</v>
      </c>
      <c r="AT153" s="13" t="s">
        <v>177</v>
      </c>
      <c r="AU153" s="13" t="s">
        <v>92</v>
      </c>
      <c r="AY153" s="13" t="s">
        <v>175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3" t="s">
        <v>92</v>
      </c>
      <c r="BK153" s="194">
        <f t="shared" si="29"/>
        <v>0</v>
      </c>
      <c r="BL153" s="13" t="s">
        <v>104</v>
      </c>
      <c r="BM153" s="13" t="s">
        <v>329</v>
      </c>
    </row>
    <row r="154" spans="2:65" s="1" customFormat="1" ht="16.5" customHeight="1">
      <c r="B154" s="31"/>
      <c r="C154" s="183" t="s">
        <v>330</v>
      </c>
      <c r="D154" s="183" t="s">
        <v>177</v>
      </c>
      <c r="E154" s="184" t="s">
        <v>331</v>
      </c>
      <c r="F154" s="185" t="s">
        <v>332</v>
      </c>
      <c r="G154" s="186" t="s">
        <v>253</v>
      </c>
      <c r="H154" s="187">
        <v>3</v>
      </c>
      <c r="I154" s="188"/>
      <c r="J154" s="189">
        <f t="shared" si="20"/>
        <v>0</v>
      </c>
      <c r="K154" s="185" t="s">
        <v>184</v>
      </c>
      <c r="L154" s="35"/>
      <c r="M154" s="190" t="s">
        <v>1</v>
      </c>
      <c r="N154" s="191" t="s">
        <v>52</v>
      </c>
      <c r="O154" s="57"/>
      <c r="P154" s="192">
        <f t="shared" si="21"/>
        <v>0</v>
      </c>
      <c r="Q154" s="192">
        <v>5.3379999999999997E-2</v>
      </c>
      <c r="R154" s="192">
        <f t="shared" si="22"/>
        <v>0.16014</v>
      </c>
      <c r="S154" s="192">
        <v>0</v>
      </c>
      <c r="T154" s="193">
        <f t="shared" si="23"/>
        <v>0</v>
      </c>
      <c r="AR154" s="13" t="s">
        <v>104</v>
      </c>
      <c r="AT154" s="13" t="s">
        <v>177</v>
      </c>
      <c r="AU154" s="13" t="s">
        <v>92</v>
      </c>
      <c r="AY154" s="13" t="s">
        <v>175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3" t="s">
        <v>92</v>
      </c>
      <c r="BK154" s="194">
        <f t="shared" si="29"/>
        <v>0</v>
      </c>
      <c r="BL154" s="13" t="s">
        <v>104</v>
      </c>
      <c r="BM154" s="13" t="s">
        <v>333</v>
      </c>
    </row>
    <row r="155" spans="2:65" s="1" customFormat="1" ht="16.5" customHeight="1">
      <c r="B155" s="31"/>
      <c r="C155" s="183" t="s">
        <v>334</v>
      </c>
      <c r="D155" s="183" t="s">
        <v>177</v>
      </c>
      <c r="E155" s="184" t="s">
        <v>335</v>
      </c>
      <c r="F155" s="185" t="s">
        <v>336</v>
      </c>
      <c r="G155" s="186" t="s">
        <v>253</v>
      </c>
      <c r="H155" s="187">
        <v>21</v>
      </c>
      <c r="I155" s="188"/>
      <c r="J155" s="189">
        <f t="shared" si="20"/>
        <v>0</v>
      </c>
      <c r="K155" s="185" t="s">
        <v>184</v>
      </c>
      <c r="L155" s="35"/>
      <c r="M155" s="190" t="s">
        <v>1</v>
      </c>
      <c r="N155" s="191" t="s">
        <v>52</v>
      </c>
      <c r="O155" s="57"/>
      <c r="P155" s="192">
        <f t="shared" si="21"/>
        <v>0</v>
      </c>
      <c r="Q155" s="192">
        <v>6.3710000000000003E-2</v>
      </c>
      <c r="R155" s="192">
        <f t="shared" si="22"/>
        <v>1.3379100000000002</v>
      </c>
      <c r="S155" s="192">
        <v>0</v>
      </c>
      <c r="T155" s="193">
        <f t="shared" si="23"/>
        <v>0</v>
      </c>
      <c r="AR155" s="13" t="s">
        <v>104</v>
      </c>
      <c r="AT155" s="13" t="s">
        <v>177</v>
      </c>
      <c r="AU155" s="13" t="s">
        <v>92</v>
      </c>
      <c r="AY155" s="13" t="s">
        <v>175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3" t="s">
        <v>92</v>
      </c>
      <c r="BK155" s="194">
        <f t="shared" si="29"/>
        <v>0</v>
      </c>
      <c r="BL155" s="13" t="s">
        <v>104</v>
      </c>
      <c r="BM155" s="13" t="s">
        <v>337</v>
      </c>
    </row>
    <row r="156" spans="2:65" s="1" customFormat="1" ht="16.5" customHeight="1">
      <c r="B156" s="31"/>
      <c r="C156" s="183" t="s">
        <v>338</v>
      </c>
      <c r="D156" s="183" t="s">
        <v>177</v>
      </c>
      <c r="E156" s="184" t="s">
        <v>339</v>
      </c>
      <c r="F156" s="185" t="s">
        <v>340</v>
      </c>
      <c r="G156" s="186" t="s">
        <v>253</v>
      </c>
      <c r="H156" s="187">
        <v>9</v>
      </c>
      <c r="I156" s="188"/>
      <c r="J156" s="189">
        <f t="shared" si="20"/>
        <v>0</v>
      </c>
      <c r="K156" s="185" t="s">
        <v>184</v>
      </c>
      <c r="L156" s="35"/>
      <c r="M156" s="190" t="s">
        <v>1</v>
      </c>
      <c r="N156" s="191" t="s">
        <v>52</v>
      </c>
      <c r="O156" s="57"/>
      <c r="P156" s="192">
        <f t="shared" si="21"/>
        <v>0</v>
      </c>
      <c r="Q156" s="192">
        <v>7.4370000000000006E-2</v>
      </c>
      <c r="R156" s="192">
        <f t="shared" si="22"/>
        <v>0.66933000000000009</v>
      </c>
      <c r="S156" s="192">
        <v>0</v>
      </c>
      <c r="T156" s="193">
        <f t="shared" si="23"/>
        <v>0</v>
      </c>
      <c r="AR156" s="13" t="s">
        <v>104</v>
      </c>
      <c r="AT156" s="13" t="s">
        <v>177</v>
      </c>
      <c r="AU156" s="13" t="s">
        <v>92</v>
      </c>
      <c r="AY156" s="13" t="s">
        <v>175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3" t="s">
        <v>92</v>
      </c>
      <c r="BK156" s="194">
        <f t="shared" si="29"/>
        <v>0</v>
      </c>
      <c r="BL156" s="13" t="s">
        <v>104</v>
      </c>
      <c r="BM156" s="13" t="s">
        <v>341</v>
      </c>
    </row>
    <row r="157" spans="2:65" s="1" customFormat="1" ht="16.5" customHeight="1">
      <c r="B157" s="31"/>
      <c r="C157" s="183" t="s">
        <v>342</v>
      </c>
      <c r="D157" s="183" t="s">
        <v>177</v>
      </c>
      <c r="E157" s="184" t="s">
        <v>343</v>
      </c>
      <c r="F157" s="185" t="s">
        <v>344</v>
      </c>
      <c r="G157" s="186" t="s">
        <v>236</v>
      </c>
      <c r="H157" s="187">
        <v>1.17</v>
      </c>
      <c r="I157" s="188"/>
      <c r="J157" s="189">
        <f t="shared" si="20"/>
        <v>0</v>
      </c>
      <c r="K157" s="185" t="s">
        <v>345</v>
      </c>
      <c r="L157" s="35"/>
      <c r="M157" s="190" t="s">
        <v>1</v>
      </c>
      <c r="N157" s="191" t="s">
        <v>52</v>
      </c>
      <c r="O157" s="57"/>
      <c r="P157" s="192">
        <f t="shared" si="21"/>
        <v>0</v>
      </c>
      <c r="Q157" s="192">
        <v>1.0900000000000001</v>
      </c>
      <c r="R157" s="192">
        <f t="shared" si="22"/>
        <v>1.2753000000000001</v>
      </c>
      <c r="S157" s="192">
        <v>0</v>
      </c>
      <c r="T157" s="193">
        <f t="shared" si="23"/>
        <v>0</v>
      </c>
      <c r="AR157" s="13" t="s">
        <v>104</v>
      </c>
      <c r="AT157" s="13" t="s">
        <v>177</v>
      </c>
      <c r="AU157" s="13" t="s">
        <v>92</v>
      </c>
      <c r="AY157" s="13" t="s">
        <v>175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3" t="s">
        <v>92</v>
      </c>
      <c r="BK157" s="194">
        <f t="shared" si="29"/>
        <v>0</v>
      </c>
      <c r="BL157" s="13" t="s">
        <v>104</v>
      </c>
      <c r="BM157" s="13" t="s">
        <v>346</v>
      </c>
    </row>
    <row r="158" spans="2:65" s="1" customFormat="1" ht="16.5" customHeight="1">
      <c r="B158" s="31"/>
      <c r="C158" s="183" t="s">
        <v>347</v>
      </c>
      <c r="D158" s="183" t="s">
        <v>177</v>
      </c>
      <c r="E158" s="184" t="s">
        <v>348</v>
      </c>
      <c r="F158" s="185" t="s">
        <v>349</v>
      </c>
      <c r="G158" s="186" t="s">
        <v>180</v>
      </c>
      <c r="H158" s="187">
        <v>0.54</v>
      </c>
      <c r="I158" s="188"/>
      <c r="J158" s="189">
        <f t="shared" si="20"/>
        <v>0</v>
      </c>
      <c r="K158" s="185" t="s">
        <v>1</v>
      </c>
      <c r="L158" s="35"/>
      <c r="M158" s="190" t="s">
        <v>1</v>
      </c>
      <c r="N158" s="191" t="s">
        <v>52</v>
      </c>
      <c r="O158" s="57"/>
      <c r="P158" s="192">
        <f t="shared" si="21"/>
        <v>0</v>
      </c>
      <c r="Q158" s="192">
        <v>0.4901742</v>
      </c>
      <c r="R158" s="192">
        <f t="shared" si="22"/>
        <v>0.264694068</v>
      </c>
      <c r="S158" s="192">
        <v>0</v>
      </c>
      <c r="T158" s="193">
        <f t="shared" si="23"/>
        <v>0</v>
      </c>
      <c r="AR158" s="13" t="s">
        <v>104</v>
      </c>
      <c r="AT158" s="13" t="s">
        <v>177</v>
      </c>
      <c r="AU158" s="13" t="s">
        <v>92</v>
      </c>
      <c r="AY158" s="13" t="s">
        <v>175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3" t="s">
        <v>92</v>
      </c>
      <c r="BK158" s="194">
        <f t="shared" si="29"/>
        <v>0</v>
      </c>
      <c r="BL158" s="13" t="s">
        <v>104</v>
      </c>
      <c r="BM158" s="13" t="s">
        <v>350</v>
      </c>
    </row>
    <row r="159" spans="2:65" s="1" customFormat="1" ht="16.5" customHeight="1">
      <c r="B159" s="31"/>
      <c r="C159" s="183" t="s">
        <v>351</v>
      </c>
      <c r="D159" s="183" t="s">
        <v>177</v>
      </c>
      <c r="E159" s="184" t="s">
        <v>352</v>
      </c>
      <c r="F159" s="185" t="s">
        <v>353</v>
      </c>
      <c r="G159" s="186" t="s">
        <v>180</v>
      </c>
      <c r="H159" s="187">
        <v>1.0629999999999999</v>
      </c>
      <c r="I159" s="188"/>
      <c r="J159" s="189">
        <f t="shared" si="20"/>
        <v>0</v>
      </c>
      <c r="K159" s="185" t="s">
        <v>1</v>
      </c>
      <c r="L159" s="35"/>
      <c r="M159" s="190" t="s">
        <v>1</v>
      </c>
      <c r="N159" s="191" t="s">
        <v>52</v>
      </c>
      <c r="O159" s="57"/>
      <c r="P159" s="192">
        <f t="shared" si="21"/>
        <v>0</v>
      </c>
      <c r="Q159" s="192">
        <v>0.1120954</v>
      </c>
      <c r="R159" s="192">
        <f t="shared" si="22"/>
        <v>0.11915741019999999</v>
      </c>
      <c r="S159" s="192">
        <v>0</v>
      </c>
      <c r="T159" s="193">
        <f t="shared" si="23"/>
        <v>0</v>
      </c>
      <c r="AR159" s="13" t="s">
        <v>104</v>
      </c>
      <c r="AT159" s="13" t="s">
        <v>177</v>
      </c>
      <c r="AU159" s="13" t="s">
        <v>92</v>
      </c>
      <c r="AY159" s="13" t="s">
        <v>175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3" t="s">
        <v>92</v>
      </c>
      <c r="BK159" s="194">
        <f t="shared" si="29"/>
        <v>0</v>
      </c>
      <c r="BL159" s="13" t="s">
        <v>104</v>
      </c>
      <c r="BM159" s="13" t="s">
        <v>354</v>
      </c>
    </row>
    <row r="160" spans="2:65" s="1" customFormat="1" ht="16.5" customHeight="1">
      <c r="B160" s="31"/>
      <c r="C160" s="183" t="s">
        <v>355</v>
      </c>
      <c r="D160" s="183" t="s">
        <v>177</v>
      </c>
      <c r="E160" s="184" t="s">
        <v>356</v>
      </c>
      <c r="F160" s="185" t="s">
        <v>357</v>
      </c>
      <c r="G160" s="186" t="s">
        <v>180</v>
      </c>
      <c r="H160" s="187">
        <v>3.8319999999999999</v>
      </c>
      <c r="I160" s="188"/>
      <c r="J160" s="189">
        <f t="shared" si="20"/>
        <v>0</v>
      </c>
      <c r="K160" s="185" t="s">
        <v>1</v>
      </c>
      <c r="L160" s="35"/>
      <c r="M160" s="190" t="s">
        <v>1</v>
      </c>
      <c r="N160" s="191" t="s">
        <v>52</v>
      </c>
      <c r="O160" s="57"/>
      <c r="P160" s="192">
        <f t="shared" si="21"/>
        <v>0</v>
      </c>
      <c r="Q160" s="192">
        <v>0.13955000000000001</v>
      </c>
      <c r="R160" s="192">
        <f t="shared" si="22"/>
        <v>0.5347556</v>
      </c>
      <c r="S160" s="192">
        <v>0</v>
      </c>
      <c r="T160" s="193">
        <f t="shared" si="23"/>
        <v>0</v>
      </c>
      <c r="AR160" s="13" t="s">
        <v>104</v>
      </c>
      <c r="AT160" s="13" t="s">
        <v>177</v>
      </c>
      <c r="AU160" s="13" t="s">
        <v>92</v>
      </c>
      <c r="AY160" s="13" t="s">
        <v>175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3" t="s">
        <v>92</v>
      </c>
      <c r="BK160" s="194">
        <f t="shared" si="29"/>
        <v>0</v>
      </c>
      <c r="BL160" s="13" t="s">
        <v>104</v>
      </c>
      <c r="BM160" s="13" t="s">
        <v>358</v>
      </c>
    </row>
    <row r="161" spans="2:65" s="1" customFormat="1" ht="16.5" customHeight="1">
      <c r="B161" s="31"/>
      <c r="C161" s="183" t="s">
        <v>359</v>
      </c>
      <c r="D161" s="183" t="s">
        <v>177</v>
      </c>
      <c r="E161" s="184" t="s">
        <v>360</v>
      </c>
      <c r="F161" s="185" t="s">
        <v>361</v>
      </c>
      <c r="G161" s="186" t="s">
        <v>180</v>
      </c>
      <c r="H161" s="187">
        <v>10.32</v>
      </c>
      <c r="I161" s="188"/>
      <c r="J161" s="189">
        <f t="shared" si="20"/>
        <v>0</v>
      </c>
      <c r="K161" s="185" t="s">
        <v>1</v>
      </c>
      <c r="L161" s="35"/>
      <c r="M161" s="190" t="s">
        <v>1</v>
      </c>
      <c r="N161" s="191" t="s">
        <v>52</v>
      </c>
      <c r="O161" s="57"/>
      <c r="P161" s="192">
        <f t="shared" si="21"/>
        <v>0</v>
      </c>
      <c r="Q161" s="192">
        <v>0.35626140000000001</v>
      </c>
      <c r="R161" s="192">
        <f t="shared" si="22"/>
        <v>3.6766176480000001</v>
      </c>
      <c r="S161" s="192">
        <v>0</v>
      </c>
      <c r="T161" s="193">
        <f t="shared" si="23"/>
        <v>0</v>
      </c>
      <c r="AR161" s="13" t="s">
        <v>104</v>
      </c>
      <c r="AT161" s="13" t="s">
        <v>177</v>
      </c>
      <c r="AU161" s="13" t="s">
        <v>92</v>
      </c>
      <c r="AY161" s="13" t="s">
        <v>175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3" t="s">
        <v>92</v>
      </c>
      <c r="BK161" s="194">
        <f t="shared" si="29"/>
        <v>0</v>
      </c>
      <c r="BL161" s="13" t="s">
        <v>104</v>
      </c>
      <c r="BM161" s="13" t="s">
        <v>362</v>
      </c>
    </row>
    <row r="162" spans="2:65" s="1" customFormat="1" ht="16.5" customHeight="1">
      <c r="B162" s="31"/>
      <c r="C162" s="183" t="s">
        <v>363</v>
      </c>
      <c r="D162" s="183" t="s">
        <v>177</v>
      </c>
      <c r="E162" s="184" t="s">
        <v>364</v>
      </c>
      <c r="F162" s="185" t="s">
        <v>365</v>
      </c>
      <c r="G162" s="186" t="s">
        <v>180</v>
      </c>
      <c r="H162" s="187">
        <v>11.459</v>
      </c>
      <c r="I162" s="188"/>
      <c r="J162" s="189">
        <f t="shared" si="20"/>
        <v>0</v>
      </c>
      <c r="K162" s="185" t="s">
        <v>1</v>
      </c>
      <c r="L162" s="35"/>
      <c r="M162" s="190" t="s">
        <v>1</v>
      </c>
      <c r="N162" s="191" t="s">
        <v>52</v>
      </c>
      <c r="O162" s="57"/>
      <c r="P162" s="192">
        <f t="shared" si="21"/>
        <v>0</v>
      </c>
      <c r="Q162" s="192">
        <v>0.4901742</v>
      </c>
      <c r="R162" s="192">
        <f t="shared" si="22"/>
        <v>5.6169061577999999</v>
      </c>
      <c r="S162" s="192">
        <v>0</v>
      </c>
      <c r="T162" s="193">
        <f t="shared" si="23"/>
        <v>0</v>
      </c>
      <c r="AR162" s="13" t="s">
        <v>104</v>
      </c>
      <c r="AT162" s="13" t="s">
        <v>177</v>
      </c>
      <c r="AU162" s="13" t="s">
        <v>92</v>
      </c>
      <c r="AY162" s="13" t="s">
        <v>175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3" t="s">
        <v>92</v>
      </c>
      <c r="BK162" s="194">
        <f t="shared" si="29"/>
        <v>0</v>
      </c>
      <c r="BL162" s="13" t="s">
        <v>104</v>
      </c>
      <c r="BM162" s="13" t="s">
        <v>366</v>
      </c>
    </row>
    <row r="163" spans="2:65" s="1" customFormat="1" ht="16.5" customHeight="1">
      <c r="B163" s="31"/>
      <c r="C163" s="183" t="s">
        <v>367</v>
      </c>
      <c r="D163" s="183" t="s">
        <v>177</v>
      </c>
      <c r="E163" s="184" t="s">
        <v>368</v>
      </c>
      <c r="F163" s="185" t="s">
        <v>369</v>
      </c>
      <c r="G163" s="186" t="s">
        <v>370</v>
      </c>
      <c r="H163" s="187">
        <v>421.78500000000003</v>
      </c>
      <c r="I163" s="188"/>
      <c r="J163" s="189">
        <f t="shared" si="20"/>
        <v>0</v>
      </c>
      <c r="K163" s="185" t="s">
        <v>1</v>
      </c>
      <c r="L163" s="35"/>
      <c r="M163" s="190" t="s">
        <v>1</v>
      </c>
      <c r="N163" s="191" t="s">
        <v>52</v>
      </c>
      <c r="O163" s="57"/>
      <c r="P163" s="192">
        <f t="shared" si="21"/>
        <v>0</v>
      </c>
      <c r="Q163" s="192">
        <v>0.14133000000000001</v>
      </c>
      <c r="R163" s="192">
        <f t="shared" si="22"/>
        <v>59.610874050000007</v>
      </c>
      <c r="S163" s="192">
        <v>0</v>
      </c>
      <c r="T163" s="193">
        <f t="shared" si="23"/>
        <v>0</v>
      </c>
      <c r="AR163" s="13" t="s">
        <v>104</v>
      </c>
      <c r="AT163" s="13" t="s">
        <v>177</v>
      </c>
      <c r="AU163" s="13" t="s">
        <v>92</v>
      </c>
      <c r="AY163" s="13" t="s">
        <v>175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3" t="s">
        <v>92</v>
      </c>
      <c r="BK163" s="194">
        <f t="shared" si="29"/>
        <v>0</v>
      </c>
      <c r="BL163" s="13" t="s">
        <v>104</v>
      </c>
      <c r="BM163" s="13" t="s">
        <v>371</v>
      </c>
    </row>
    <row r="164" spans="2:65" s="11" customFormat="1" ht="22.9" customHeight="1">
      <c r="B164" s="167"/>
      <c r="C164" s="168"/>
      <c r="D164" s="169" t="s">
        <v>79</v>
      </c>
      <c r="E164" s="181" t="s">
        <v>104</v>
      </c>
      <c r="F164" s="181" t="s">
        <v>372</v>
      </c>
      <c r="G164" s="168"/>
      <c r="H164" s="168"/>
      <c r="I164" s="171"/>
      <c r="J164" s="182">
        <f>BK164</f>
        <v>0</v>
      </c>
      <c r="K164" s="168"/>
      <c r="L164" s="173"/>
      <c r="M164" s="174"/>
      <c r="N164" s="175"/>
      <c r="O164" s="175"/>
      <c r="P164" s="176">
        <f>SUM(P165:P184)</f>
        <v>0</v>
      </c>
      <c r="Q164" s="175"/>
      <c r="R164" s="176">
        <f>SUM(R165:R184)</f>
        <v>194.51388657999996</v>
      </c>
      <c r="S164" s="175"/>
      <c r="T164" s="177">
        <f>SUM(T165:T184)</f>
        <v>0</v>
      </c>
      <c r="AR164" s="178" t="s">
        <v>87</v>
      </c>
      <c r="AT164" s="179" t="s">
        <v>79</v>
      </c>
      <c r="AU164" s="179" t="s">
        <v>87</v>
      </c>
      <c r="AY164" s="178" t="s">
        <v>175</v>
      </c>
      <c r="BK164" s="180">
        <f>SUM(BK165:BK184)</f>
        <v>0</v>
      </c>
    </row>
    <row r="165" spans="2:65" s="1" customFormat="1" ht="16.5" customHeight="1">
      <c r="B165" s="31"/>
      <c r="C165" s="183" t="s">
        <v>373</v>
      </c>
      <c r="D165" s="183" t="s">
        <v>177</v>
      </c>
      <c r="E165" s="184" t="s">
        <v>374</v>
      </c>
      <c r="F165" s="185" t="s">
        <v>375</v>
      </c>
      <c r="G165" s="186" t="s">
        <v>180</v>
      </c>
      <c r="H165" s="187">
        <v>25.805</v>
      </c>
      <c r="I165" s="188"/>
      <c r="J165" s="189">
        <f t="shared" ref="J165:J184" si="30">ROUND(I165*H165,2)</f>
        <v>0</v>
      </c>
      <c r="K165" s="185" t="s">
        <v>184</v>
      </c>
      <c r="L165" s="35"/>
      <c r="M165" s="190" t="s">
        <v>1</v>
      </c>
      <c r="N165" s="191" t="s">
        <v>52</v>
      </c>
      <c r="O165" s="57"/>
      <c r="P165" s="192">
        <f t="shared" ref="P165:P184" si="31">O165*H165</f>
        <v>0</v>
      </c>
      <c r="Q165" s="192">
        <v>0.33766000000000002</v>
      </c>
      <c r="R165" s="192">
        <f t="shared" ref="R165:R184" si="32">Q165*H165</f>
        <v>8.7133163000000007</v>
      </c>
      <c r="S165" s="192">
        <v>0</v>
      </c>
      <c r="T165" s="193">
        <f t="shared" ref="T165:T184" si="33">S165*H165</f>
        <v>0</v>
      </c>
      <c r="AR165" s="13" t="s">
        <v>104</v>
      </c>
      <c r="AT165" s="13" t="s">
        <v>177</v>
      </c>
      <c r="AU165" s="13" t="s">
        <v>92</v>
      </c>
      <c r="AY165" s="13" t="s">
        <v>175</v>
      </c>
      <c r="BE165" s="194">
        <f t="shared" ref="BE165:BE184" si="34">IF(N165="základná",J165,0)</f>
        <v>0</v>
      </c>
      <c r="BF165" s="194">
        <f t="shared" ref="BF165:BF184" si="35">IF(N165="znížená",J165,0)</f>
        <v>0</v>
      </c>
      <c r="BG165" s="194">
        <f t="shared" ref="BG165:BG184" si="36">IF(N165="zákl. prenesená",J165,0)</f>
        <v>0</v>
      </c>
      <c r="BH165" s="194">
        <f t="shared" ref="BH165:BH184" si="37">IF(N165="zníž. prenesená",J165,0)</f>
        <v>0</v>
      </c>
      <c r="BI165" s="194">
        <f t="shared" ref="BI165:BI184" si="38">IF(N165="nulová",J165,0)</f>
        <v>0</v>
      </c>
      <c r="BJ165" s="13" t="s">
        <v>92</v>
      </c>
      <c r="BK165" s="194">
        <f t="shared" ref="BK165:BK184" si="39">ROUND(I165*H165,2)</f>
        <v>0</v>
      </c>
      <c r="BL165" s="13" t="s">
        <v>104</v>
      </c>
      <c r="BM165" s="13" t="s">
        <v>376</v>
      </c>
    </row>
    <row r="166" spans="2:65" s="1" customFormat="1" ht="16.5" customHeight="1">
      <c r="B166" s="31"/>
      <c r="C166" s="183" t="s">
        <v>377</v>
      </c>
      <c r="D166" s="183" t="s">
        <v>177</v>
      </c>
      <c r="E166" s="184" t="s">
        <v>378</v>
      </c>
      <c r="F166" s="185" t="s">
        <v>379</v>
      </c>
      <c r="G166" s="186" t="s">
        <v>180</v>
      </c>
      <c r="H166" s="187">
        <v>55.412999999999997</v>
      </c>
      <c r="I166" s="188"/>
      <c r="J166" s="189">
        <f t="shared" si="30"/>
        <v>0</v>
      </c>
      <c r="K166" s="185" t="s">
        <v>184</v>
      </c>
      <c r="L166" s="35"/>
      <c r="M166" s="190" t="s">
        <v>1</v>
      </c>
      <c r="N166" s="191" t="s">
        <v>52</v>
      </c>
      <c r="O166" s="57"/>
      <c r="P166" s="192">
        <f t="shared" si="31"/>
        <v>0</v>
      </c>
      <c r="Q166" s="192">
        <v>0.33689000000000002</v>
      </c>
      <c r="R166" s="192">
        <f t="shared" si="32"/>
        <v>18.668085569999999</v>
      </c>
      <c r="S166" s="192">
        <v>0</v>
      </c>
      <c r="T166" s="193">
        <f t="shared" si="33"/>
        <v>0</v>
      </c>
      <c r="AR166" s="13" t="s">
        <v>104</v>
      </c>
      <c r="AT166" s="13" t="s">
        <v>177</v>
      </c>
      <c r="AU166" s="13" t="s">
        <v>92</v>
      </c>
      <c r="AY166" s="13" t="s">
        <v>175</v>
      </c>
      <c r="BE166" s="194">
        <f t="shared" si="34"/>
        <v>0</v>
      </c>
      <c r="BF166" s="194">
        <f t="shared" si="35"/>
        <v>0</v>
      </c>
      <c r="BG166" s="194">
        <f t="shared" si="36"/>
        <v>0</v>
      </c>
      <c r="BH166" s="194">
        <f t="shared" si="37"/>
        <v>0</v>
      </c>
      <c r="BI166" s="194">
        <f t="shared" si="38"/>
        <v>0</v>
      </c>
      <c r="BJ166" s="13" t="s">
        <v>92</v>
      </c>
      <c r="BK166" s="194">
        <f t="shared" si="39"/>
        <v>0</v>
      </c>
      <c r="BL166" s="13" t="s">
        <v>104</v>
      </c>
      <c r="BM166" s="13" t="s">
        <v>380</v>
      </c>
    </row>
    <row r="167" spans="2:65" s="1" customFormat="1" ht="16.5" customHeight="1">
      <c r="B167" s="31"/>
      <c r="C167" s="183" t="s">
        <v>381</v>
      </c>
      <c r="D167" s="183" t="s">
        <v>177</v>
      </c>
      <c r="E167" s="184" t="s">
        <v>382</v>
      </c>
      <c r="F167" s="185" t="s">
        <v>383</v>
      </c>
      <c r="G167" s="186" t="s">
        <v>180</v>
      </c>
      <c r="H167" s="187">
        <v>28.8</v>
      </c>
      <c r="I167" s="188"/>
      <c r="J167" s="189">
        <f t="shared" si="30"/>
        <v>0</v>
      </c>
      <c r="K167" s="185" t="s">
        <v>1</v>
      </c>
      <c r="L167" s="35"/>
      <c r="M167" s="190" t="s">
        <v>1</v>
      </c>
      <c r="N167" s="191" t="s">
        <v>52</v>
      </c>
      <c r="O167" s="57"/>
      <c r="P167" s="192">
        <f t="shared" si="31"/>
        <v>0</v>
      </c>
      <c r="Q167" s="192">
        <v>0.33431</v>
      </c>
      <c r="R167" s="192">
        <f t="shared" si="32"/>
        <v>9.6281280000000002</v>
      </c>
      <c r="S167" s="192">
        <v>0</v>
      </c>
      <c r="T167" s="193">
        <f t="shared" si="33"/>
        <v>0</v>
      </c>
      <c r="AR167" s="13" t="s">
        <v>104</v>
      </c>
      <c r="AT167" s="13" t="s">
        <v>177</v>
      </c>
      <c r="AU167" s="13" t="s">
        <v>92</v>
      </c>
      <c r="AY167" s="13" t="s">
        <v>175</v>
      </c>
      <c r="BE167" s="194">
        <f t="shared" si="34"/>
        <v>0</v>
      </c>
      <c r="BF167" s="194">
        <f t="shared" si="35"/>
        <v>0</v>
      </c>
      <c r="BG167" s="194">
        <f t="shared" si="36"/>
        <v>0</v>
      </c>
      <c r="BH167" s="194">
        <f t="shared" si="37"/>
        <v>0</v>
      </c>
      <c r="BI167" s="194">
        <f t="shared" si="38"/>
        <v>0</v>
      </c>
      <c r="BJ167" s="13" t="s">
        <v>92</v>
      </c>
      <c r="BK167" s="194">
        <f t="shared" si="39"/>
        <v>0</v>
      </c>
      <c r="BL167" s="13" t="s">
        <v>104</v>
      </c>
      <c r="BM167" s="13" t="s">
        <v>384</v>
      </c>
    </row>
    <row r="168" spans="2:65" s="1" customFormat="1" ht="16.5" customHeight="1">
      <c r="B168" s="31"/>
      <c r="C168" s="183" t="s">
        <v>385</v>
      </c>
      <c r="D168" s="183" t="s">
        <v>177</v>
      </c>
      <c r="E168" s="184" t="s">
        <v>386</v>
      </c>
      <c r="F168" s="185" t="s">
        <v>387</v>
      </c>
      <c r="G168" s="186" t="s">
        <v>180</v>
      </c>
      <c r="H168" s="187">
        <v>154.67400000000001</v>
      </c>
      <c r="I168" s="188"/>
      <c r="J168" s="189">
        <f t="shared" si="30"/>
        <v>0</v>
      </c>
      <c r="K168" s="185" t="s">
        <v>184</v>
      </c>
      <c r="L168" s="35"/>
      <c r="M168" s="190" t="s">
        <v>1</v>
      </c>
      <c r="N168" s="191" t="s">
        <v>52</v>
      </c>
      <c r="O168" s="57"/>
      <c r="P168" s="192">
        <f t="shared" si="31"/>
        <v>0</v>
      </c>
      <c r="Q168" s="192">
        <v>0.33509</v>
      </c>
      <c r="R168" s="192">
        <f t="shared" si="32"/>
        <v>51.829710660000003</v>
      </c>
      <c r="S168" s="192">
        <v>0</v>
      </c>
      <c r="T168" s="193">
        <f t="shared" si="33"/>
        <v>0</v>
      </c>
      <c r="AR168" s="13" t="s">
        <v>104</v>
      </c>
      <c r="AT168" s="13" t="s">
        <v>177</v>
      </c>
      <c r="AU168" s="13" t="s">
        <v>92</v>
      </c>
      <c r="AY168" s="13" t="s">
        <v>175</v>
      </c>
      <c r="BE168" s="194">
        <f t="shared" si="34"/>
        <v>0</v>
      </c>
      <c r="BF168" s="194">
        <f t="shared" si="35"/>
        <v>0</v>
      </c>
      <c r="BG168" s="194">
        <f t="shared" si="36"/>
        <v>0</v>
      </c>
      <c r="BH168" s="194">
        <f t="shared" si="37"/>
        <v>0</v>
      </c>
      <c r="BI168" s="194">
        <f t="shared" si="38"/>
        <v>0</v>
      </c>
      <c r="BJ168" s="13" t="s">
        <v>92</v>
      </c>
      <c r="BK168" s="194">
        <f t="shared" si="39"/>
        <v>0</v>
      </c>
      <c r="BL168" s="13" t="s">
        <v>104</v>
      </c>
      <c r="BM168" s="13" t="s">
        <v>388</v>
      </c>
    </row>
    <row r="169" spans="2:65" s="1" customFormat="1" ht="22.5" customHeight="1">
      <c r="B169" s="31"/>
      <c r="C169" s="183" t="s">
        <v>389</v>
      </c>
      <c r="D169" s="183" t="s">
        <v>177</v>
      </c>
      <c r="E169" s="184" t="s">
        <v>390</v>
      </c>
      <c r="F169" s="185" t="s">
        <v>391</v>
      </c>
      <c r="G169" s="186" t="s">
        <v>180</v>
      </c>
      <c r="H169" s="187">
        <v>264.69200000000001</v>
      </c>
      <c r="I169" s="188"/>
      <c r="J169" s="189">
        <f t="shared" si="30"/>
        <v>0</v>
      </c>
      <c r="K169" s="185" t="s">
        <v>1</v>
      </c>
      <c r="L169" s="35"/>
      <c r="M169" s="190" t="s">
        <v>1</v>
      </c>
      <c r="N169" s="191" t="s">
        <v>52</v>
      </c>
      <c r="O169" s="57"/>
      <c r="P169" s="192">
        <f t="shared" si="31"/>
        <v>0</v>
      </c>
      <c r="Q169" s="192">
        <v>0.10808</v>
      </c>
      <c r="R169" s="192">
        <f t="shared" si="32"/>
        <v>28.607911359999999</v>
      </c>
      <c r="S169" s="192">
        <v>0</v>
      </c>
      <c r="T169" s="193">
        <f t="shared" si="33"/>
        <v>0</v>
      </c>
      <c r="AR169" s="13" t="s">
        <v>104</v>
      </c>
      <c r="AT169" s="13" t="s">
        <v>177</v>
      </c>
      <c r="AU169" s="13" t="s">
        <v>92</v>
      </c>
      <c r="AY169" s="13" t="s">
        <v>175</v>
      </c>
      <c r="BE169" s="194">
        <f t="shared" si="34"/>
        <v>0</v>
      </c>
      <c r="BF169" s="194">
        <f t="shared" si="35"/>
        <v>0</v>
      </c>
      <c r="BG169" s="194">
        <f t="shared" si="36"/>
        <v>0</v>
      </c>
      <c r="BH169" s="194">
        <f t="shared" si="37"/>
        <v>0</v>
      </c>
      <c r="BI169" s="194">
        <f t="shared" si="38"/>
        <v>0</v>
      </c>
      <c r="BJ169" s="13" t="s">
        <v>92</v>
      </c>
      <c r="BK169" s="194">
        <f t="shared" si="39"/>
        <v>0</v>
      </c>
      <c r="BL169" s="13" t="s">
        <v>104</v>
      </c>
      <c r="BM169" s="13" t="s">
        <v>392</v>
      </c>
    </row>
    <row r="170" spans="2:65" s="1" customFormat="1" ht="16.5" customHeight="1">
      <c r="B170" s="31"/>
      <c r="C170" s="183" t="s">
        <v>393</v>
      </c>
      <c r="D170" s="183" t="s">
        <v>177</v>
      </c>
      <c r="E170" s="184" t="s">
        <v>394</v>
      </c>
      <c r="F170" s="185" t="s">
        <v>395</v>
      </c>
      <c r="G170" s="186" t="s">
        <v>180</v>
      </c>
      <c r="H170" s="187">
        <v>242.22</v>
      </c>
      <c r="I170" s="188"/>
      <c r="J170" s="189">
        <f t="shared" si="30"/>
        <v>0</v>
      </c>
      <c r="K170" s="185" t="s">
        <v>1</v>
      </c>
      <c r="L170" s="35"/>
      <c r="M170" s="190" t="s">
        <v>1</v>
      </c>
      <c r="N170" s="191" t="s">
        <v>52</v>
      </c>
      <c r="O170" s="57"/>
      <c r="P170" s="192">
        <f t="shared" si="31"/>
        <v>0</v>
      </c>
      <c r="Q170" s="192">
        <v>2.2799999999999999E-3</v>
      </c>
      <c r="R170" s="192">
        <f t="shared" si="32"/>
        <v>0.55226160000000002</v>
      </c>
      <c r="S170" s="192">
        <v>0</v>
      </c>
      <c r="T170" s="193">
        <f t="shared" si="33"/>
        <v>0</v>
      </c>
      <c r="AR170" s="13" t="s">
        <v>104</v>
      </c>
      <c r="AT170" s="13" t="s">
        <v>177</v>
      </c>
      <c r="AU170" s="13" t="s">
        <v>92</v>
      </c>
      <c r="AY170" s="13" t="s">
        <v>175</v>
      </c>
      <c r="BE170" s="194">
        <f t="shared" si="34"/>
        <v>0</v>
      </c>
      <c r="BF170" s="194">
        <f t="shared" si="35"/>
        <v>0</v>
      </c>
      <c r="BG170" s="194">
        <f t="shared" si="36"/>
        <v>0</v>
      </c>
      <c r="BH170" s="194">
        <f t="shared" si="37"/>
        <v>0</v>
      </c>
      <c r="BI170" s="194">
        <f t="shared" si="38"/>
        <v>0</v>
      </c>
      <c r="BJ170" s="13" t="s">
        <v>92</v>
      </c>
      <c r="BK170" s="194">
        <f t="shared" si="39"/>
        <v>0</v>
      </c>
      <c r="BL170" s="13" t="s">
        <v>104</v>
      </c>
      <c r="BM170" s="13" t="s">
        <v>396</v>
      </c>
    </row>
    <row r="171" spans="2:65" s="1" customFormat="1" ht="16.5" customHeight="1">
      <c r="B171" s="31"/>
      <c r="C171" s="183" t="s">
        <v>397</v>
      </c>
      <c r="D171" s="183" t="s">
        <v>177</v>
      </c>
      <c r="E171" s="184" t="s">
        <v>398</v>
      </c>
      <c r="F171" s="185" t="s">
        <v>399</v>
      </c>
      <c r="G171" s="186" t="s">
        <v>180</v>
      </c>
      <c r="H171" s="187">
        <v>242.22</v>
      </c>
      <c r="I171" s="188"/>
      <c r="J171" s="189">
        <f t="shared" si="30"/>
        <v>0</v>
      </c>
      <c r="K171" s="185" t="s">
        <v>1</v>
      </c>
      <c r="L171" s="35"/>
      <c r="M171" s="190" t="s">
        <v>1</v>
      </c>
      <c r="N171" s="191" t="s">
        <v>52</v>
      </c>
      <c r="O171" s="57"/>
      <c r="P171" s="192">
        <f t="shared" si="31"/>
        <v>0</v>
      </c>
      <c r="Q171" s="192">
        <v>0</v>
      </c>
      <c r="R171" s="192">
        <f t="shared" si="32"/>
        <v>0</v>
      </c>
      <c r="S171" s="192">
        <v>0</v>
      </c>
      <c r="T171" s="193">
        <f t="shared" si="33"/>
        <v>0</v>
      </c>
      <c r="AR171" s="13" t="s">
        <v>104</v>
      </c>
      <c r="AT171" s="13" t="s">
        <v>177</v>
      </c>
      <c r="AU171" s="13" t="s">
        <v>92</v>
      </c>
      <c r="AY171" s="13" t="s">
        <v>175</v>
      </c>
      <c r="BE171" s="194">
        <f t="shared" si="34"/>
        <v>0</v>
      </c>
      <c r="BF171" s="194">
        <f t="shared" si="35"/>
        <v>0</v>
      </c>
      <c r="BG171" s="194">
        <f t="shared" si="36"/>
        <v>0</v>
      </c>
      <c r="BH171" s="194">
        <f t="shared" si="37"/>
        <v>0</v>
      </c>
      <c r="BI171" s="194">
        <f t="shared" si="38"/>
        <v>0</v>
      </c>
      <c r="BJ171" s="13" t="s">
        <v>92</v>
      </c>
      <c r="BK171" s="194">
        <f t="shared" si="39"/>
        <v>0</v>
      </c>
      <c r="BL171" s="13" t="s">
        <v>104</v>
      </c>
      <c r="BM171" s="13" t="s">
        <v>400</v>
      </c>
    </row>
    <row r="172" spans="2:65" s="1" customFormat="1" ht="16.5" customHeight="1">
      <c r="B172" s="31"/>
      <c r="C172" s="183" t="s">
        <v>401</v>
      </c>
      <c r="D172" s="183" t="s">
        <v>177</v>
      </c>
      <c r="E172" s="184" t="s">
        <v>402</v>
      </c>
      <c r="F172" s="185" t="s">
        <v>403</v>
      </c>
      <c r="G172" s="186" t="s">
        <v>236</v>
      </c>
      <c r="H172" s="187">
        <v>1.147</v>
      </c>
      <c r="I172" s="188"/>
      <c r="J172" s="189">
        <f t="shared" si="30"/>
        <v>0</v>
      </c>
      <c r="K172" s="185" t="s">
        <v>345</v>
      </c>
      <c r="L172" s="35"/>
      <c r="M172" s="190" t="s">
        <v>1</v>
      </c>
      <c r="N172" s="191" t="s">
        <v>52</v>
      </c>
      <c r="O172" s="57"/>
      <c r="P172" s="192">
        <f t="shared" si="31"/>
        <v>0</v>
      </c>
      <c r="Q172" s="192">
        <v>1.20296</v>
      </c>
      <c r="R172" s="192">
        <f t="shared" si="32"/>
        <v>1.37979512</v>
      </c>
      <c r="S172" s="192">
        <v>0</v>
      </c>
      <c r="T172" s="193">
        <f t="shared" si="33"/>
        <v>0</v>
      </c>
      <c r="AR172" s="13" t="s">
        <v>104</v>
      </c>
      <c r="AT172" s="13" t="s">
        <v>177</v>
      </c>
      <c r="AU172" s="13" t="s">
        <v>92</v>
      </c>
      <c r="AY172" s="13" t="s">
        <v>175</v>
      </c>
      <c r="BE172" s="194">
        <f t="shared" si="34"/>
        <v>0</v>
      </c>
      <c r="BF172" s="194">
        <f t="shared" si="35"/>
        <v>0</v>
      </c>
      <c r="BG172" s="194">
        <f t="shared" si="36"/>
        <v>0</v>
      </c>
      <c r="BH172" s="194">
        <f t="shared" si="37"/>
        <v>0</v>
      </c>
      <c r="BI172" s="194">
        <f t="shared" si="38"/>
        <v>0</v>
      </c>
      <c r="BJ172" s="13" t="s">
        <v>92</v>
      </c>
      <c r="BK172" s="194">
        <f t="shared" si="39"/>
        <v>0</v>
      </c>
      <c r="BL172" s="13" t="s">
        <v>104</v>
      </c>
      <c r="BM172" s="13" t="s">
        <v>404</v>
      </c>
    </row>
    <row r="173" spans="2:65" s="1" customFormat="1" ht="16.5" customHeight="1">
      <c r="B173" s="31"/>
      <c r="C173" s="183" t="s">
        <v>405</v>
      </c>
      <c r="D173" s="183" t="s">
        <v>177</v>
      </c>
      <c r="E173" s="184" t="s">
        <v>406</v>
      </c>
      <c r="F173" s="185" t="s">
        <v>407</v>
      </c>
      <c r="G173" s="186" t="s">
        <v>192</v>
      </c>
      <c r="H173" s="187">
        <v>22.591000000000001</v>
      </c>
      <c r="I173" s="188"/>
      <c r="J173" s="189">
        <f t="shared" si="30"/>
        <v>0</v>
      </c>
      <c r="K173" s="185" t="s">
        <v>184</v>
      </c>
      <c r="L173" s="35"/>
      <c r="M173" s="190" t="s">
        <v>1</v>
      </c>
      <c r="N173" s="191" t="s">
        <v>52</v>
      </c>
      <c r="O173" s="57"/>
      <c r="P173" s="192">
        <f t="shared" si="31"/>
        <v>0</v>
      </c>
      <c r="Q173" s="192">
        <v>2.4603799999999998</v>
      </c>
      <c r="R173" s="192">
        <f t="shared" si="32"/>
        <v>55.582444580000001</v>
      </c>
      <c r="S173" s="192">
        <v>0</v>
      </c>
      <c r="T173" s="193">
        <f t="shared" si="33"/>
        <v>0</v>
      </c>
      <c r="AR173" s="13" t="s">
        <v>104</v>
      </c>
      <c r="AT173" s="13" t="s">
        <v>177</v>
      </c>
      <c r="AU173" s="13" t="s">
        <v>92</v>
      </c>
      <c r="AY173" s="13" t="s">
        <v>175</v>
      </c>
      <c r="BE173" s="194">
        <f t="shared" si="34"/>
        <v>0</v>
      </c>
      <c r="BF173" s="194">
        <f t="shared" si="35"/>
        <v>0</v>
      </c>
      <c r="BG173" s="194">
        <f t="shared" si="36"/>
        <v>0</v>
      </c>
      <c r="BH173" s="194">
        <f t="shared" si="37"/>
        <v>0</v>
      </c>
      <c r="BI173" s="194">
        <f t="shared" si="38"/>
        <v>0</v>
      </c>
      <c r="BJ173" s="13" t="s">
        <v>92</v>
      </c>
      <c r="BK173" s="194">
        <f t="shared" si="39"/>
        <v>0</v>
      </c>
      <c r="BL173" s="13" t="s">
        <v>104</v>
      </c>
      <c r="BM173" s="13" t="s">
        <v>408</v>
      </c>
    </row>
    <row r="174" spans="2:65" s="1" customFormat="1" ht="16.5" customHeight="1">
      <c r="B174" s="31"/>
      <c r="C174" s="183" t="s">
        <v>409</v>
      </c>
      <c r="D174" s="183" t="s">
        <v>177</v>
      </c>
      <c r="E174" s="184" t="s">
        <v>410</v>
      </c>
      <c r="F174" s="185" t="s">
        <v>411</v>
      </c>
      <c r="G174" s="186" t="s">
        <v>180</v>
      </c>
      <c r="H174" s="187">
        <v>201.94300000000001</v>
      </c>
      <c r="I174" s="188"/>
      <c r="J174" s="189">
        <f t="shared" si="30"/>
        <v>0</v>
      </c>
      <c r="K174" s="185" t="s">
        <v>230</v>
      </c>
      <c r="L174" s="35"/>
      <c r="M174" s="190" t="s">
        <v>1</v>
      </c>
      <c r="N174" s="191" t="s">
        <v>52</v>
      </c>
      <c r="O174" s="57"/>
      <c r="P174" s="192">
        <f t="shared" si="31"/>
        <v>0</v>
      </c>
      <c r="Q174" s="192">
        <v>3.4099999999999998E-3</v>
      </c>
      <c r="R174" s="192">
        <f t="shared" si="32"/>
        <v>0.68862562999999999</v>
      </c>
      <c r="S174" s="192">
        <v>0</v>
      </c>
      <c r="T174" s="193">
        <f t="shared" si="33"/>
        <v>0</v>
      </c>
      <c r="AR174" s="13" t="s">
        <v>104</v>
      </c>
      <c r="AT174" s="13" t="s">
        <v>177</v>
      </c>
      <c r="AU174" s="13" t="s">
        <v>92</v>
      </c>
      <c r="AY174" s="13" t="s">
        <v>175</v>
      </c>
      <c r="BE174" s="194">
        <f t="shared" si="34"/>
        <v>0</v>
      </c>
      <c r="BF174" s="194">
        <f t="shared" si="35"/>
        <v>0</v>
      </c>
      <c r="BG174" s="194">
        <f t="shared" si="36"/>
        <v>0</v>
      </c>
      <c r="BH174" s="194">
        <f t="shared" si="37"/>
        <v>0</v>
      </c>
      <c r="BI174" s="194">
        <f t="shared" si="38"/>
        <v>0</v>
      </c>
      <c r="BJ174" s="13" t="s">
        <v>92</v>
      </c>
      <c r="BK174" s="194">
        <f t="shared" si="39"/>
        <v>0</v>
      </c>
      <c r="BL174" s="13" t="s">
        <v>104</v>
      </c>
      <c r="BM174" s="13" t="s">
        <v>412</v>
      </c>
    </row>
    <row r="175" spans="2:65" s="1" customFormat="1" ht="16.5" customHeight="1">
      <c r="B175" s="31"/>
      <c r="C175" s="183" t="s">
        <v>413</v>
      </c>
      <c r="D175" s="183" t="s">
        <v>177</v>
      </c>
      <c r="E175" s="184" t="s">
        <v>414</v>
      </c>
      <c r="F175" s="185" t="s">
        <v>415</v>
      </c>
      <c r="G175" s="186" t="s">
        <v>180</v>
      </c>
      <c r="H175" s="187">
        <v>201.94300000000001</v>
      </c>
      <c r="I175" s="188"/>
      <c r="J175" s="189">
        <f t="shared" si="30"/>
        <v>0</v>
      </c>
      <c r="K175" s="185" t="s">
        <v>230</v>
      </c>
      <c r="L175" s="35"/>
      <c r="M175" s="190" t="s">
        <v>1</v>
      </c>
      <c r="N175" s="191" t="s">
        <v>52</v>
      </c>
      <c r="O175" s="57"/>
      <c r="P175" s="192">
        <f t="shared" si="31"/>
        <v>0</v>
      </c>
      <c r="Q175" s="192">
        <v>0</v>
      </c>
      <c r="R175" s="192">
        <f t="shared" si="32"/>
        <v>0</v>
      </c>
      <c r="S175" s="192">
        <v>0</v>
      </c>
      <c r="T175" s="193">
        <f t="shared" si="33"/>
        <v>0</v>
      </c>
      <c r="AR175" s="13" t="s">
        <v>104</v>
      </c>
      <c r="AT175" s="13" t="s">
        <v>177</v>
      </c>
      <c r="AU175" s="13" t="s">
        <v>92</v>
      </c>
      <c r="AY175" s="13" t="s">
        <v>175</v>
      </c>
      <c r="BE175" s="194">
        <f t="shared" si="34"/>
        <v>0</v>
      </c>
      <c r="BF175" s="194">
        <f t="shared" si="35"/>
        <v>0</v>
      </c>
      <c r="BG175" s="194">
        <f t="shared" si="36"/>
        <v>0</v>
      </c>
      <c r="BH175" s="194">
        <f t="shared" si="37"/>
        <v>0</v>
      </c>
      <c r="BI175" s="194">
        <f t="shared" si="38"/>
        <v>0</v>
      </c>
      <c r="BJ175" s="13" t="s">
        <v>92</v>
      </c>
      <c r="BK175" s="194">
        <f t="shared" si="39"/>
        <v>0</v>
      </c>
      <c r="BL175" s="13" t="s">
        <v>104</v>
      </c>
      <c r="BM175" s="13" t="s">
        <v>416</v>
      </c>
    </row>
    <row r="176" spans="2:65" s="1" customFormat="1" ht="16.5" customHeight="1">
      <c r="B176" s="31"/>
      <c r="C176" s="183" t="s">
        <v>417</v>
      </c>
      <c r="D176" s="183" t="s">
        <v>177</v>
      </c>
      <c r="E176" s="184" t="s">
        <v>418</v>
      </c>
      <c r="F176" s="185" t="s">
        <v>419</v>
      </c>
      <c r="G176" s="186" t="s">
        <v>236</v>
      </c>
      <c r="H176" s="187">
        <v>1.4339999999999999</v>
      </c>
      <c r="I176" s="188"/>
      <c r="J176" s="189">
        <f t="shared" si="30"/>
        <v>0</v>
      </c>
      <c r="K176" s="185" t="s">
        <v>230</v>
      </c>
      <c r="L176" s="35"/>
      <c r="M176" s="190" t="s">
        <v>1</v>
      </c>
      <c r="N176" s="191" t="s">
        <v>52</v>
      </c>
      <c r="O176" s="57"/>
      <c r="P176" s="192">
        <f t="shared" si="31"/>
        <v>0</v>
      </c>
      <c r="Q176" s="192">
        <v>1.0675399999999999</v>
      </c>
      <c r="R176" s="192">
        <f t="shared" si="32"/>
        <v>1.5308523599999999</v>
      </c>
      <c r="S176" s="192">
        <v>0</v>
      </c>
      <c r="T176" s="193">
        <f t="shared" si="33"/>
        <v>0</v>
      </c>
      <c r="AR176" s="13" t="s">
        <v>104</v>
      </c>
      <c r="AT176" s="13" t="s">
        <v>177</v>
      </c>
      <c r="AU176" s="13" t="s">
        <v>92</v>
      </c>
      <c r="AY176" s="13" t="s">
        <v>175</v>
      </c>
      <c r="BE176" s="194">
        <f t="shared" si="34"/>
        <v>0</v>
      </c>
      <c r="BF176" s="194">
        <f t="shared" si="35"/>
        <v>0</v>
      </c>
      <c r="BG176" s="194">
        <f t="shared" si="36"/>
        <v>0</v>
      </c>
      <c r="BH176" s="194">
        <f t="shared" si="37"/>
        <v>0</v>
      </c>
      <c r="BI176" s="194">
        <f t="shared" si="38"/>
        <v>0</v>
      </c>
      <c r="BJ176" s="13" t="s">
        <v>92</v>
      </c>
      <c r="BK176" s="194">
        <f t="shared" si="39"/>
        <v>0</v>
      </c>
      <c r="BL176" s="13" t="s">
        <v>104</v>
      </c>
      <c r="BM176" s="13" t="s">
        <v>420</v>
      </c>
    </row>
    <row r="177" spans="2:65" s="1" customFormat="1" ht="16.5" customHeight="1">
      <c r="B177" s="31"/>
      <c r="C177" s="183" t="s">
        <v>421</v>
      </c>
      <c r="D177" s="183" t="s">
        <v>177</v>
      </c>
      <c r="E177" s="184" t="s">
        <v>422</v>
      </c>
      <c r="F177" s="185" t="s">
        <v>423</v>
      </c>
      <c r="G177" s="186" t="s">
        <v>236</v>
      </c>
      <c r="H177" s="187">
        <v>0.153</v>
      </c>
      <c r="I177" s="188"/>
      <c r="J177" s="189">
        <f t="shared" si="30"/>
        <v>0</v>
      </c>
      <c r="K177" s="185" t="s">
        <v>184</v>
      </c>
      <c r="L177" s="35"/>
      <c r="M177" s="190" t="s">
        <v>1</v>
      </c>
      <c r="N177" s="191" t="s">
        <v>52</v>
      </c>
      <c r="O177" s="57"/>
      <c r="P177" s="192">
        <f t="shared" si="31"/>
        <v>0</v>
      </c>
      <c r="Q177" s="192">
        <v>1.05305</v>
      </c>
      <c r="R177" s="192">
        <f t="shared" si="32"/>
        <v>0.16111665</v>
      </c>
      <c r="S177" s="192">
        <v>0</v>
      </c>
      <c r="T177" s="193">
        <f t="shared" si="33"/>
        <v>0</v>
      </c>
      <c r="AR177" s="13" t="s">
        <v>104</v>
      </c>
      <c r="AT177" s="13" t="s">
        <v>177</v>
      </c>
      <c r="AU177" s="13" t="s">
        <v>92</v>
      </c>
      <c r="AY177" s="13" t="s">
        <v>175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3" t="s">
        <v>92</v>
      </c>
      <c r="BK177" s="194">
        <f t="shared" si="39"/>
        <v>0</v>
      </c>
      <c r="BL177" s="13" t="s">
        <v>104</v>
      </c>
      <c r="BM177" s="13" t="s">
        <v>424</v>
      </c>
    </row>
    <row r="178" spans="2:65" s="1" customFormat="1" ht="16.5" customHeight="1">
      <c r="B178" s="31"/>
      <c r="C178" s="183" t="s">
        <v>425</v>
      </c>
      <c r="D178" s="183" t="s">
        <v>177</v>
      </c>
      <c r="E178" s="184" t="s">
        <v>426</v>
      </c>
      <c r="F178" s="185" t="s">
        <v>427</v>
      </c>
      <c r="G178" s="186" t="s">
        <v>192</v>
      </c>
      <c r="H178" s="187">
        <v>4.9640000000000004</v>
      </c>
      <c r="I178" s="188"/>
      <c r="J178" s="189">
        <f t="shared" si="30"/>
        <v>0</v>
      </c>
      <c r="K178" s="185" t="s">
        <v>184</v>
      </c>
      <c r="L178" s="35"/>
      <c r="M178" s="190" t="s">
        <v>1</v>
      </c>
      <c r="N178" s="191" t="s">
        <v>52</v>
      </c>
      <c r="O178" s="57"/>
      <c r="P178" s="192">
        <f t="shared" si="31"/>
        <v>0</v>
      </c>
      <c r="Q178" s="192">
        <v>2.3126899999999999</v>
      </c>
      <c r="R178" s="192">
        <f t="shared" si="32"/>
        <v>11.480193160000001</v>
      </c>
      <c r="S178" s="192">
        <v>0</v>
      </c>
      <c r="T178" s="193">
        <f t="shared" si="33"/>
        <v>0</v>
      </c>
      <c r="AR178" s="13" t="s">
        <v>104</v>
      </c>
      <c r="AT178" s="13" t="s">
        <v>177</v>
      </c>
      <c r="AU178" s="13" t="s">
        <v>92</v>
      </c>
      <c r="AY178" s="13" t="s">
        <v>175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3" t="s">
        <v>92</v>
      </c>
      <c r="BK178" s="194">
        <f t="shared" si="39"/>
        <v>0</v>
      </c>
      <c r="BL178" s="13" t="s">
        <v>104</v>
      </c>
      <c r="BM178" s="13" t="s">
        <v>428</v>
      </c>
    </row>
    <row r="179" spans="2:65" s="1" customFormat="1" ht="16.5" customHeight="1">
      <c r="B179" s="31"/>
      <c r="C179" s="183" t="s">
        <v>429</v>
      </c>
      <c r="D179" s="183" t="s">
        <v>177</v>
      </c>
      <c r="E179" s="184" t="s">
        <v>430</v>
      </c>
      <c r="F179" s="185" t="s">
        <v>431</v>
      </c>
      <c r="G179" s="186" t="s">
        <v>236</v>
      </c>
      <c r="H179" s="187">
        <v>0.621</v>
      </c>
      <c r="I179" s="188"/>
      <c r="J179" s="189">
        <f t="shared" si="30"/>
        <v>0</v>
      </c>
      <c r="K179" s="185" t="s">
        <v>1</v>
      </c>
      <c r="L179" s="35"/>
      <c r="M179" s="190" t="s">
        <v>1</v>
      </c>
      <c r="N179" s="191" t="s">
        <v>52</v>
      </c>
      <c r="O179" s="57"/>
      <c r="P179" s="192">
        <f t="shared" si="31"/>
        <v>0</v>
      </c>
      <c r="Q179" s="192">
        <v>1.0165500000000001</v>
      </c>
      <c r="R179" s="192">
        <f t="shared" si="32"/>
        <v>0.63127755000000008</v>
      </c>
      <c r="S179" s="192">
        <v>0</v>
      </c>
      <c r="T179" s="193">
        <f t="shared" si="33"/>
        <v>0</v>
      </c>
      <c r="AR179" s="13" t="s">
        <v>104</v>
      </c>
      <c r="AT179" s="13" t="s">
        <v>177</v>
      </c>
      <c r="AU179" s="13" t="s">
        <v>92</v>
      </c>
      <c r="AY179" s="13" t="s">
        <v>175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3" t="s">
        <v>92</v>
      </c>
      <c r="BK179" s="194">
        <f t="shared" si="39"/>
        <v>0</v>
      </c>
      <c r="BL179" s="13" t="s">
        <v>104</v>
      </c>
      <c r="BM179" s="13" t="s">
        <v>432</v>
      </c>
    </row>
    <row r="180" spans="2:65" s="1" customFormat="1" ht="16.5" customHeight="1">
      <c r="B180" s="31"/>
      <c r="C180" s="183" t="s">
        <v>433</v>
      </c>
      <c r="D180" s="183" t="s">
        <v>177</v>
      </c>
      <c r="E180" s="184" t="s">
        <v>434</v>
      </c>
      <c r="F180" s="185" t="s">
        <v>435</v>
      </c>
      <c r="G180" s="186" t="s">
        <v>180</v>
      </c>
      <c r="H180" s="187">
        <v>33.094000000000001</v>
      </c>
      <c r="I180" s="188"/>
      <c r="J180" s="189">
        <f t="shared" si="30"/>
        <v>0</v>
      </c>
      <c r="K180" s="185" t="s">
        <v>1</v>
      </c>
      <c r="L180" s="35"/>
      <c r="M180" s="190" t="s">
        <v>1</v>
      </c>
      <c r="N180" s="191" t="s">
        <v>52</v>
      </c>
      <c r="O180" s="57"/>
      <c r="P180" s="192">
        <f t="shared" si="31"/>
        <v>0</v>
      </c>
      <c r="Q180" s="192">
        <v>8.4600000000000005E-3</v>
      </c>
      <c r="R180" s="192">
        <f t="shared" si="32"/>
        <v>0.27997524000000001</v>
      </c>
      <c r="S180" s="192">
        <v>0</v>
      </c>
      <c r="T180" s="193">
        <f t="shared" si="33"/>
        <v>0</v>
      </c>
      <c r="AR180" s="13" t="s">
        <v>104</v>
      </c>
      <c r="AT180" s="13" t="s">
        <v>177</v>
      </c>
      <c r="AU180" s="13" t="s">
        <v>92</v>
      </c>
      <c r="AY180" s="13" t="s">
        <v>175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3" t="s">
        <v>92</v>
      </c>
      <c r="BK180" s="194">
        <f t="shared" si="39"/>
        <v>0</v>
      </c>
      <c r="BL180" s="13" t="s">
        <v>104</v>
      </c>
      <c r="BM180" s="13" t="s">
        <v>436</v>
      </c>
    </row>
    <row r="181" spans="2:65" s="1" customFormat="1" ht="16.5" customHeight="1">
      <c r="B181" s="31"/>
      <c r="C181" s="183" t="s">
        <v>437</v>
      </c>
      <c r="D181" s="183" t="s">
        <v>177</v>
      </c>
      <c r="E181" s="184" t="s">
        <v>438</v>
      </c>
      <c r="F181" s="185" t="s">
        <v>439</v>
      </c>
      <c r="G181" s="186" t="s">
        <v>180</v>
      </c>
      <c r="H181" s="187">
        <v>33.094000000000001</v>
      </c>
      <c r="I181" s="188"/>
      <c r="J181" s="189">
        <f t="shared" si="30"/>
        <v>0</v>
      </c>
      <c r="K181" s="185" t="s">
        <v>1</v>
      </c>
      <c r="L181" s="35"/>
      <c r="M181" s="190" t="s">
        <v>1</v>
      </c>
      <c r="N181" s="191" t="s">
        <v>52</v>
      </c>
      <c r="O181" s="57"/>
      <c r="P181" s="192">
        <f t="shared" si="31"/>
        <v>0</v>
      </c>
      <c r="Q181" s="192">
        <v>0</v>
      </c>
      <c r="R181" s="192">
        <f t="shared" si="32"/>
        <v>0</v>
      </c>
      <c r="S181" s="192">
        <v>0</v>
      </c>
      <c r="T181" s="193">
        <f t="shared" si="33"/>
        <v>0</v>
      </c>
      <c r="AR181" s="13" t="s">
        <v>104</v>
      </c>
      <c r="AT181" s="13" t="s">
        <v>177</v>
      </c>
      <c r="AU181" s="13" t="s">
        <v>92</v>
      </c>
      <c r="AY181" s="13" t="s">
        <v>175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3" t="s">
        <v>92</v>
      </c>
      <c r="BK181" s="194">
        <f t="shared" si="39"/>
        <v>0</v>
      </c>
      <c r="BL181" s="13" t="s">
        <v>104</v>
      </c>
      <c r="BM181" s="13" t="s">
        <v>440</v>
      </c>
    </row>
    <row r="182" spans="2:65" s="1" customFormat="1" ht="16.5" customHeight="1">
      <c r="B182" s="31"/>
      <c r="C182" s="183" t="s">
        <v>441</v>
      </c>
      <c r="D182" s="183" t="s">
        <v>177</v>
      </c>
      <c r="E182" s="184" t="s">
        <v>442</v>
      </c>
      <c r="F182" s="185" t="s">
        <v>443</v>
      </c>
      <c r="G182" s="186" t="s">
        <v>269</v>
      </c>
      <c r="H182" s="187">
        <v>44.4</v>
      </c>
      <c r="I182" s="188"/>
      <c r="J182" s="189">
        <f t="shared" si="30"/>
        <v>0</v>
      </c>
      <c r="K182" s="185" t="s">
        <v>184</v>
      </c>
      <c r="L182" s="35"/>
      <c r="M182" s="190" t="s">
        <v>1</v>
      </c>
      <c r="N182" s="191" t="s">
        <v>52</v>
      </c>
      <c r="O182" s="57"/>
      <c r="P182" s="192">
        <f t="shared" si="31"/>
        <v>0</v>
      </c>
      <c r="Q182" s="192">
        <v>0.10680000000000001</v>
      </c>
      <c r="R182" s="192">
        <f t="shared" si="32"/>
        <v>4.7419200000000004</v>
      </c>
      <c r="S182" s="192">
        <v>0</v>
      </c>
      <c r="T182" s="193">
        <f t="shared" si="33"/>
        <v>0</v>
      </c>
      <c r="AR182" s="13" t="s">
        <v>104</v>
      </c>
      <c r="AT182" s="13" t="s">
        <v>177</v>
      </c>
      <c r="AU182" s="13" t="s">
        <v>92</v>
      </c>
      <c r="AY182" s="13" t="s">
        <v>175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3" t="s">
        <v>92</v>
      </c>
      <c r="BK182" s="194">
        <f t="shared" si="39"/>
        <v>0</v>
      </c>
      <c r="BL182" s="13" t="s">
        <v>104</v>
      </c>
      <c r="BM182" s="13" t="s">
        <v>444</v>
      </c>
    </row>
    <row r="183" spans="2:65" s="1" customFormat="1" ht="16.5" customHeight="1">
      <c r="B183" s="31"/>
      <c r="C183" s="183" t="s">
        <v>445</v>
      </c>
      <c r="D183" s="183" t="s">
        <v>177</v>
      </c>
      <c r="E183" s="184" t="s">
        <v>446</v>
      </c>
      <c r="F183" s="185" t="s">
        <v>447</v>
      </c>
      <c r="G183" s="186" t="s">
        <v>180</v>
      </c>
      <c r="H183" s="187">
        <v>8.8800000000000008</v>
      </c>
      <c r="I183" s="188"/>
      <c r="J183" s="189">
        <f t="shared" si="30"/>
        <v>0</v>
      </c>
      <c r="K183" s="185" t="s">
        <v>184</v>
      </c>
      <c r="L183" s="35"/>
      <c r="M183" s="190" t="s">
        <v>1</v>
      </c>
      <c r="N183" s="191" t="s">
        <v>52</v>
      </c>
      <c r="O183" s="57"/>
      <c r="P183" s="192">
        <f t="shared" si="31"/>
        <v>0</v>
      </c>
      <c r="Q183" s="192">
        <v>4.3099999999999996E-3</v>
      </c>
      <c r="R183" s="192">
        <f t="shared" si="32"/>
        <v>3.8272800000000003E-2</v>
      </c>
      <c r="S183" s="192">
        <v>0</v>
      </c>
      <c r="T183" s="193">
        <f t="shared" si="33"/>
        <v>0</v>
      </c>
      <c r="AR183" s="13" t="s">
        <v>104</v>
      </c>
      <c r="AT183" s="13" t="s">
        <v>177</v>
      </c>
      <c r="AU183" s="13" t="s">
        <v>92</v>
      </c>
      <c r="AY183" s="13" t="s">
        <v>175</v>
      </c>
      <c r="BE183" s="194">
        <f t="shared" si="34"/>
        <v>0</v>
      </c>
      <c r="BF183" s="194">
        <f t="shared" si="35"/>
        <v>0</v>
      </c>
      <c r="BG183" s="194">
        <f t="shared" si="36"/>
        <v>0</v>
      </c>
      <c r="BH183" s="194">
        <f t="shared" si="37"/>
        <v>0</v>
      </c>
      <c r="BI183" s="194">
        <f t="shared" si="38"/>
        <v>0</v>
      </c>
      <c r="BJ183" s="13" t="s">
        <v>92</v>
      </c>
      <c r="BK183" s="194">
        <f t="shared" si="39"/>
        <v>0</v>
      </c>
      <c r="BL183" s="13" t="s">
        <v>104</v>
      </c>
      <c r="BM183" s="13" t="s">
        <v>448</v>
      </c>
    </row>
    <row r="184" spans="2:65" s="1" customFormat="1" ht="16.5" customHeight="1">
      <c r="B184" s="31"/>
      <c r="C184" s="183" t="s">
        <v>449</v>
      </c>
      <c r="D184" s="183" t="s">
        <v>177</v>
      </c>
      <c r="E184" s="184" t="s">
        <v>450</v>
      </c>
      <c r="F184" s="185" t="s">
        <v>451</v>
      </c>
      <c r="G184" s="186" t="s">
        <v>180</v>
      </c>
      <c r="H184" s="187">
        <v>8.8800000000000008</v>
      </c>
      <c r="I184" s="188"/>
      <c r="J184" s="189">
        <f t="shared" si="30"/>
        <v>0</v>
      </c>
      <c r="K184" s="185" t="s">
        <v>184</v>
      </c>
      <c r="L184" s="35"/>
      <c r="M184" s="190" t="s">
        <v>1</v>
      </c>
      <c r="N184" s="191" t="s">
        <v>52</v>
      </c>
      <c r="O184" s="57"/>
      <c r="P184" s="192">
        <f t="shared" si="31"/>
        <v>0</v>
      </c>
      <c r="Q184" s="192">
        <v>0</v>
      </c>
      <c r="R184" s="192">
        <f t="shared" si="32"/>
        <v>0</v>
      </c>
      <c r="S184" s="192">
        <v>0</v>
      </c>
      <c r="T184" s="193">
        <f t="shared" si="33"/>
        <v>0</v>
      </c>
      <c r="AR184" s="13" t="s">
        <v>104</v>
      </c>
      <c r="AT184" s="13" t="s">
        <v>177</v>
      </c>
      <c r="AU184" s="13" t="s">
        <v>92</v>
      </c>
      <c r="AY184" s="13" t="s">
        <v>175</v>
      </c>
      <c r="BE184" s="194">
        <f t="shared" si="34"/>
        <v>0</v>
      </c>
      <c r="BF184" s="194">
        <f t="shared" si="35"/>
        <v>0</v>
      </c>
      <c r="BG184" s="194">
        <f t="shared" si="36"/>
        <v>0</v>
      </c>
      <c r="BH184" s="194">
        <f t="shared" si="37"/>
        <v>0</v>
      </c>
      <c r="BI184" s="194">
        <f t="shared" si="38"/>
        <v>0</v>
      </c>
      <c r="BJ184" s="13" t="s">
        <v>92</v>
      </c>
      <c r="BK184" s="194">
        <f t="shared" si="39"/>
        <v>0</v>
      </c>
      <c r="BL184" s="13" t="s">
        <v>104</v>
      </c>
      <c r="BM184" s="13" t="s">
        <v>452</v>
      </c>
    </row>
    <row r="185" spans="2:65" s="11" customFormat="1" ht="22.9" customHeight="1">
      <c r="B185" s="167"/>
      <c r="C185" s="168"/>
      <c r="D185" s="169" t="s">
        <v>79</v>
      </c>
      <c r="E185" s="181" t="s">
        <v>194</v>
      </c>
      <c r="F185" s="181" t="s">
        <v>453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SUM(P186:P188)</f>
        <v>0</v>
      </c>
      <c r="Q185" s="175"/>
      <c r="R185" s="176">
        <f>SUM(R186:R188)</f>
        <v>65.9992144</v>
      </c>
      <c r="S185" s="175"/>
      <c r="T185" s="177">
        <f>SUM(T186:T188)</f>
        <v>0</v>
      </c>
      <c r="AR185" s="178" t="s">
        <v>87</v>
      </c>
      <c r="AT185" s="179" t="s">
        <v>79</v>
      </c>
      <c r="AU185" s="179" t="s">
        <v>87</v>
      </c>
      <c r="AY185" s="178" t="s">
        <v>175</v>
      </c>
      <c r="BK185" s="180">
        <f>SUM(BK186:BK188)</f>
        <v>0</v>
      </c>
    </row>
    <row r="186" spans="2:65" s="1" customFormat="1" ht="16.5" customHeight="1">
      <c r="B186" s="31"/>
      <c r="C186" s="183" t="s">
        <v>454</v>
      </c>
      <c r="D186" s="183" t="s">
        <v>177</v>
      </c>
      <c r="E186" s="184" t="s">
        <v>455</v>
      </c>
      <c r="F186" s="185" t="s">
        <v>456</v>
      </c>
      <c r="G186" s="186" t="s">
        <v>180</v>
      </c>
      <c r="H186" s="187">
        <v>86.84</v>
      </c>
      <c r="I186" s="188"/>
      <c r="J186" s="189">
        <f>ROUND(I186*H186,2)</f>
        <v>0</v>
      </c>
      <c r="K186" s="185" t="s">
        <v>184</v>
      </c>
      <c r="L186" s="35"/>
      <c r="M186" s="190" t="s">
        <v>1</v>
      </c>
      <c r="N186" s="191" t="s">
        <v>52</v>
      </c>
      <c r="O186" s="57"/>
      <c r="P186" s="192">
        <f>O186*H186</f>
        <v>0</v>
      </c>
      <c r="Q186" s="192">
        <v>0.51166</v>
      </c>
      <c r="R186" s="192">
        <f>Q186*H186</f>
        <v>44.432554400000001</v>
      </c>
      <c r="S186" s="192">
        <v>0</v>
      </c>
      <c r="T186" s="193">
        <f>S186*H186</f>
        <v>0</v>
      </c>
      <c r="AR186" s="13" t="s">
        <v>104</v>
      </c>
      <c r="AT186" s="13" t="s">
        <v>177</v>
      </c>
      <c r="AU186" s="13" t="s">
        <v>92</v>
      </c>
      <c r="AY186" s="13" t="s">
        <v>175</v>
      </c>
      <c r="BE186" s="194">
        <f>IF(N186="základná",J186,0)</f>
        <v>0</v>
      </c>
      <c r="BF186" s="194">
        <f>IF(N186="znížená",J186,0)</f>
        <v>0</v>
      </c>
      <c r="BG186" s="194">
        <f>IF(N186="zákl. prenesená",J186,0)</f>
        <v>0</v>
      </c>
      <c r="BH186" s="194">
        <f>IF(N186="zníž. prenesená",J186,0)</f>
        <v>0</v>
      </c>
      <c r="BI186" s="194">
        <f>IF(N186="nulová",J186,0)</f>
        <v>0</v>
      </c>
      <c r="BJ186" s="13" t="s">
        <v>92</v>
      </c>
      <c r="BK186" s="194">
        <f>ROUND(I186*H186,2)</f>
        <v>0</v>
      </c>
      <c r="BL186" s="13" t="s">
        <v>104</v>
      </c>
      <c r="BM186" s="13" t="s">
        <v>457</v>
      </c>
    </row>
    <row r="187" spans="2:65" s="1" customFormat="1" ht="16.5" customHeight="1">
      <c r="B187" s="31"/>
      <c r="C187" s="183" t="s">
        <v>458</v>
      </c>
      <c r="D187" s="183" t="s">
        <v>177</v>
      </c>
      <c r="E187" s="184" t="s">
        <v>459</v>
      </c>
      <c r="F187" s="185" t="s">
        <v>460</v>
      </c>
      <c r="G187" s="186" t="s">
        <v>180</v>
      </c>
      <c r="H187" s="187">
        <v>86.84</v>
      </c>
      <c r="I187" s="188"/>
      <c r="J187" s="189">
        <f>ROUND(I187*H187,2)</f>
        <v>0</v>
      </c>
      <c r="K187" s="185" t="s">
        <v>184</v>
      </c>
      <c r="L187" s="35"/>
      <c r="M187" s="190" t="s">
        <v>1</v>
      </c>
      <c r="N187" s="191" t="s">
        <v>52</v>
      </c>
      <c r="O187" s="57"/>
      <c r="P187" s="192">
        <f>O187*H187</f>
        <v>0</v>
      </c>
      <c r="Q187" s="192">
        <v>0.112</v>
      </c>
      <c r="R187" s="192">
        <f>Q187*H187</f>
        <v>9.7260800000000014</v>
      </c>
      <c r="S187" s="192">
        <v>0</v>
      </c>
      <c r="T187" s="193">
        <f>S187*H187</f>
        <v>0</v>
      </c>
      <c r="AR187" s="13" t="s">
        <v>104</v>
      </c>
      <c r="AT187" s="13" t="s">
        <v>177</v>
      </c>
      <c r="AU187" s="13" t="s">
        <v>92</v>
      </c>
      <c r="AY187" s="13" t="s">
        <v>175</v>
      </c>
      <c r="BE187" s="194">
        <f>IF(N187="základná",J187,0)</f>
        <v>0</v>
      </c>
      <c r="BF187" s="194">
        <f>IF(N187="znížená",J187,0)</f>
        <v>0</v>
      </c>
      <c r="BG187" s="194">
        <f>IF(N187="zákl. prenesená",J187,0)</f>
        <v>0</v>
      </c>
      <c r="BH187" s="194">
        <f>IF(N187="zníž. prenesená",J187,0)</f>
        <v>0</v>
      </c>
      <c r="BI187" s="194">
        <f>IF(N187="nulová",J187,0)</f>
        <v>0</v>
      </c>
      <c r="BJ187" s="13" t="s">
        <v>92</v>
      </c>
      <c r="BK187" s="194">
        <f>ROUND(I187*H187,2)</f>
        <v>0</v>
      </c>
      <c r="BL187" s="13" t="s">
        <v>104</v>
      </c>
      <c r="BM187" s="13" t="s">
        <v>461</v>
      </c>
    </row>
    <row r="188" spans="2:65" s="1" customFormat="1" ht="16.5" customHeight="1">
      <c r="B188" s="31"/>
      <c r="C188" s="195" t="s">
        <v>462</v>
      </c>
      <c r="D188" s="195" t="s">
        <v>233</v>
      </c>
      <c r="E188" s="196" t="s">
        <v>463</v>
      </c>
      <c r="F188" s="197" t="s">
        <v>464</v>
      </c>
      <c r="G188" s="198" t="s">
        <v>180</v>
      </c>
      <c r="H188" s="199">
        <v>87.707999999999998</v>
      </c>
      <c r="I188" s="200"/>
      <c r="J188" s="201">
        <f>ROUND(I188*H188,2)</f>
        <v>0</v>
      </c>
      <c r="K188" s="197" t="s">
        <v>184</v>
      </c>
      <c r="L188" s="202"/>
      <c r="M188" s="203" t="s">
        <v>1</v>
      </c>
      <c r="N188" s="204" t="s">
        <v>52</v>
      </c>
      <c r="O188" s="57"/>
      <c r="P188" s="192">
        <f>O188*H188</f>
        <v>0</v>
      </c>
      <c r="Q188" s="192">
        <v>0.13500000000000001</v>
      </c>
      <c r="R188" s="192">
        <f>Q188*H188</f>
        <v>11.840580000000001</v>
      </c>
      <c r="S188" s="192">
        <v>0</v>
      </c>
      <c r="T188" s="193">
        <f>S188*H188</f>
        <v>0</v>
      </c>
      <c r="AR188" s="13" t="s">
        <v>207</v>
      </c>
      <c r="AT188" s="13" t="s">
        <v>233</v>
      </c>
      <c r="AU188" s="13" t="s">
        <v>92</v>
      </c>
      <c r="AY188" s="13" t="s">
        <v>175</v>
      </c>
      <c r="BE188" s="194">
        <f>IF(N188="základná",J188,0)</f>
        <v>0</v>
      </c>
      <c r="BF188" s="194">
        <f>IF(N188="znížená",J188,0)</f>
        <v>0</v>
      </c>
      <c r="BG188" s="194">
        <f>IF(N188="zákl. prenesená",J188,0)</f>
        <v>0</v>
      </c>
      <c r="BH188" s="194">
        <f>IF(N188="zníž. prenesená",J188,0)</f>
        <v>0</v>
      </c>
      <c r="BI188" s="194">
        <f>IF(N188="nulová",J188,0)</f>
        <v>0</v>
      </c>
      <c r="BJ188" s="13" t="s">
        <v>92</v>
      </c>
      <c r="BK188" s="194">
        <f>ROUND(I188*H188,2)</f>
        <v>0</v>
      </c>
      <c r="BL188" s="13" t="s">
        <v>104</v>
      </c>
      <c r="BM188" s="13" t="s">
        <v>465</v>
      </c>
    </row>
    <row r="189" spans="2:65" s="11" customFormat="1" ht="22.9" customHeight="1">
      <c r="B189" s="167"/>
      <c r="C189" s="168"/>
      <c r="D189" s="169" t="s">
        <v>79</v>
      </c>
      <c r="E189" s="181" t="s">
        <v>199</v>
      </c>
      <c r="F189" s="181" t="s">
        <v>466</v>
      </c>
      <c r="G189" s="168"/>
      <c r="H189" s="168"/>
      <c r="I189" s="171"/>
      <c r="J189" s="182">
        <f>BK189</f>
        <v>0</v>
      </c>
      <c r="K189" s="168"/>
      <c r="L189" s="173"/>
      <c r="M189" s="174"/>
      <c r="N189" s="175"/>
      <c r="O189" s="175"/>
      <c r="P189" s="176">
        <f>SUM(P190:P228)</f>
        <v>0</v>
      </c>
      <c r="Q189" s="175"/>
      <c r="R189" s="176">
        <f>SUM(R190:R228)</f>
        <v>153.15185665999999</v>
      </c>
      <c r="S189" s="175"/>
      <c r="T189" s="177">
        <f>SUM(T190:T228)</f>
        <v>0</v>
      </c>
      <c r="AR189" s="178" t="s">
        <v>87</v>
      </c>
      <c r="AT189" s="179" t="s">
        <v>79</v>
      </c>
      <c r="AU189" s="179" t="s">
        <v>87</v>
      </c>
      <c r="AY189" s="178" t="s">
        <v>175</v>
      </c>
      <c r="BK189" s="180">
        <f>SUM(BK190:BK228)</f>
        <v>0</v>
      </c>
    </row>
    <row r="190" spans="2:65" s="1" customFormat="1" ht="16.5" customHeight="1">
      <c r="B190" s="31"/>
      <c r="C190" s="183" t="s">
        <v>467</v>
      </c>
      <c r="D190" s="183" t="s">
        <v>177</v>
      </c>
      <c r="E190" s="184" t="s">
        <v>468</v>
      </c>
      <c r="F190" s="185" t="s">
        <v>469</v>
      </c>
      <c r="G190" s="186" t="s">
        <v>253</v>
      </c>
      <c r="H190" s="187">
        <v>45</v>
      </c>
      <c r="I190" s="188"/>
      <c r="J190" s="189">
        <f t="shared" ref="J190:J228" si="40">ROUND(I190*H190,2)</f>
        <v>0</v>
      </c>
      <c r="K190" s="185" t="s">
        <v>184</v>
      </c>
      <c r="L190" s="35"/>
      <c r="M190" s="190" t="s">
        <v>1</v>
      </c>
      <c r="N190" s="191" t="s">
        <v>52</v>
      </c>
      <c r="O190" s="57"/>
      <c r="P190" s="192">
        <f t="shared" ref="P190:P228" si="41">O190*H190</f>
        <v>0</v>
      </c>
      <c r="Q190" s="192">
        <v>5.5199999999999997E-3</v>
      </c>
      <c r="R190" s="192">
        <f t="shared" ref="R190:R228" si="42">Q190*H190</f>
        <v>0.24839999999999998</v>
      </c>
      <c r="S190" s="192">
        <v>0</v>
      </c>
      <c r="T190" s="193">
        <f t="shared" ref="T190:T228" si="43">S190*H190</f>
        <v>0</v>
      </c>
      <c r="AR190" s="13" t="s">
        <v>104</v>
      </c>
      <c r="AT190" s="13" t="s">
        <v>177</v>
      </c>
      <c r="AU190" s="13" t="s">
        <v>92</v>
      </c>
      <c r="AY190" s="13" t="s">
        <v>175</v>
      </c>
      <c r="BE190" s="194">
        <f t="shared" ref="BE190:BE228" si="44">IF(N190="základná",J190,0)</f>
        <v>0</v>
      </c>
      <c r="BF190" s="194">
        <f t="shared" ref="BF190:BF228" si="45">IF(N190="znížená",J190,0)</f>
        <v>0</v>
      </c>
      <c r="BG190" s="194">
        <f t="shared" ref="BG190:BG228" si="46">IF(N190="zákl. prenesená",J190,0)</f>
        <v>0</v>
      </c>
      <c r="BH190" s="194">
        <f t="shared" ref="BH190:BH228" si="47">IF(N190="zníž. prenesená",J190,0)</f>
        <v>0</v>
      </c>
      <c r="BI190" s="194">
        <f t="shared" ref="BI190:BI228" si="48">IF(N190="nulová",J190,0)</f>
        <v>0</v>
      </c>
      <c r="BJ190" s="13" t="s">
        <v>92</v>
      </c>
      <c r="BK190" s="194">
        <f t="shared" ref="BK190:BK228" si="49">ROUND(I190*H190,2)</f>
        <v>0</v>
      </c>
      <c r="BL190" s="13" t="s">
        <v>104</v>
      </c>
      <c r="BM190" s="13" t="s">
        <v>470</v>
      </c>
    </row>
    <row r="191" spans="2:65" s="1" customFormat="1" ht="16.5" customHeight="1">
      <c r="B191" s="31"/>
      <c r="C191" s="183" t="s">
        <v>471</v>
      </c>
      <c r="D191" s="183" t="s">
        <v>177</v>
      </c>
      <c r="E191" s="184" t="s">
        <v>472</v>
      </c>
      <c r="F191" s="185" t="s">
        <v>473</v>
      </c>
      <c r="G191" s="186" t="s">
        <v>253</v>
      </c>
      <c r="H191" s="187">
        <v>30</v>
      </c>
      <c r="I191" s="188"/>
      <c r="J191" s="189">
        <f t="shared" si="40"/>
        <v>0</v>
      </c>
      <c r="K191" s="185" t="s">
        <v>184</v>
      </c>
      <c r="L191" s="35"/>
      <c r="M191" s="190" t="s">
        <v>1</v>
      </c>
      <c r="N191" s="191" t="s">
        <v>52</v>
      </c>
      <c r="O191" s="57"/>
      <c r="P191" s="192">
        <f t="shared" si="41"/>
        <v>0</v>
      </c>
      <c r="Q191" s="192">
        <v>1.3769999999999999E-2</v>
      </c>
      <c r="R191" s="192">
        <f t="shared" si="42"/>
        <v>0.41309999999999997</v>
      </c>
      <c r="S191" s="192">
        <v>0</v>
      </c>
      <c r="T191" s="193">
        <f t="shared" si="43"/>
        <v>0</v>
      </c>
      <c r="AR191" s="13" t="s">
        <v>104</v>
      </c>
      <c r="AT191" s="13" t="s">
        <v>177</v>
      </c>
      <c r="AU191" s="13" t="s">
        <v>92</v>
      </c>
      <c r="AY191" s="13" t="s">
        <v>175</v>
      </c>
      <c r="BE191" s="194">
        <f t="shared" si="44"/>
        <v>0</v>
      </c>
      <c r="BF191" s="194">
        <f t="shared" si="45"/>
        <v>0</v>
      </c>
      <c r="BG191" s="194">
        <f t="shared" si="46"/>
        <v>0</v>
      </c>
      <c r="BH191" s="194">
        <f t="shared" si="47"/>
        <v>0</v>
      </c>
      <c r="BI191" s="194">
        <f t="shared" si="48"/>
        <v>0</v>
      </c>
      <c r="BJ191" s="13" t="s">
        <v>92</v>
      </c>
      <c r="BK191" s="194">
        <f t="shared" si="49"/>
        <v>0</v>
      </c>
      <c r="BL191" s="13" t="s">
        <v>104</v>
      </c>
      <c r="BM191" s="13" t="s">
        <v>474</v>
      </c>
    </row>
    <row r="192" spans="2:65" s="1" customFormat="1" ht="16.5" customHeight="1">
      <c r="B192" s="31"/>
      <c r="C192" s="183" t="s">
        <v>475</v>
      </c>
      <c r="D192" s="183" t="s">
        <v>177</v>
      </c>
      <c r="E192" s="184" t="s">
        <v>476</v>
      </c>
      <c r="F192" s="185" t="s">
        <v>477</v>
      </c>
      <c r="G192" s="186" t="s">
        <v>253</v>
      </c>
      <c r="H192" s="187">
        <v>15</v>
      </c>
      <c r="I192" s="188"/>
      <c r="J192" s="189">
        <f t="shared" si="40"/>
        <v>0</v>
      </c>
      <c r="K192" s="185" t="s">
        <v>184</v>
      </c>
      <c r="L192" s="35"/>
      <c r="M192" s="190" t="s">
        <v>1</v>
      </c>
      <c r="N192" s="191" t="s">
        <v>52</v>
      </c>
      <c r="O192" s="57"/>
      <c r="P192" s="192">
        <f t="shared" si="41"/>
        <v>0</v>
      </c>
      <c r="Q192" s="192">
        <v>5.4609999999999999E-2</v>
      </c>
      <c r="R192" s="192">
        <f t="shared" si="42"/>
        <v>0.81914999999999993</v>
      </c>
      <c r="S192" s="192">
        <v>0</v>
      </c>
      <c r="T192" s="193">
        <f t="shared" si="43"/>
        <v>0</v>
      </c>
      <c r="AR192" s="13" t="s">
        <v>104</v>
      </c>
      <c r="AT192" s="13" t="s">
        <v>177</v>
      </c>
      <c r="AU192" s="13" t="s">
        <v>92</v>
      </c>
      <c r="AY192" s="13" t="s">
        <v>175</v>
      </c>
      <c r="BE192" s="194">
        <f t="shared" si="44"/>
        <v>0</v>
      </c>
      <c r="BF192" s="194">
        <f t="shared" si="45"/>
        <v>0</v>
      </c>
      <c r="BG192" s="194">
        <f t="shared" si="46"/>
        <v>0</v>
      </c>
      <c r="BH192" s="194">
        <f t="shared" si="47"/>
        <v>0</v>
      </c>
      <c r="BI192" s="194">
        <f t="shared" si="48"/>
        <v>0</v>
      </c>
      <c r="BJ192" s="13" t="s">
        <v>92</v>
      </c>
      <c r="BK192" s="194">
        <f t="shared" si="49"/>
        <v>0</v>
      </c>
      <c r="BL192" s="13" t="s">
        <v>104</v>
      </c>
      <c r="BM192" s="13" t="s">
        <v>478</v>
      </c>
    </row>
    <row r="193" spans="2:65" s="1" customFormat="1" ht="16.5" customHeight="1">
      <c r="B193" s="31"/>
      <c r="C193" s="183" t="s">
        <v>479</v>
      </c>
      <c r="D193" s="183" t="s">
        <v>177</v>
      </c>
      <c r="E193" s="184" t="s">
        <v>480</v>
      </c>
      <c r="F193" s="185" t="s">
        <v>481</v>
      </c>
      <c r="G193" s="186" t="s">
        <v>180</v>
      </c>
      <c r="H193" s="187">
        <v>255.464</v>
      </c>
      <c r="I193" s="188"/>
      <c r="J193" s="189">
        <f t="shared" si="40"/>
        <v>0</v>
      </c>
      <c r="K193" s="185" t="s">
        <v>184</v>
      </c>
      <c r="L193" s="35"/>
      <c r="M193" s="190" t="s">
        <v>1</v>
      </c>
      <c r="N193" s="191" t="s">
        <v>52</v>
      </c>
      <c r="O193" s="57"/>
      <c r="P193" s="192">
        <f t="shared" si="41"/>
        <v>0</v>
      </c>
      <c r="Q193" s="192">
        <v>2.5000000000000001E-3</v>
      </c>
      <c r="R193" s="192">
        <f t="shared" si="42"/>
        <v>0.63866000000000001</v>
      </c>
      <c r="S193" s="192">
        <v>0</v>
      </c>
      <c r="T193" s="193">
        <f t="shared" si="43"/>
        <v>0</v>
      </c>
      <c r="AR193" s="13" t="s">
        <v>104</v>
      </c>
      <c r="AT193" s="13" t="s">
        <v>177</v>
      </c>
      <c r="AU193" s="13" t="s">
        <v>92</v>
      </c>
      <c r="AY193" s="13" t="s">
        <v>175</v>
      </c>
      <c r="BE193" s="194">
        <f t="shared" si="44"/>
        <v>0</v>
      </c>
      <c r="BF193" s="194">
        <f t="shared" si="45"/>
        <v>0</v>
      </c>
      <c r="BG193" s="194">
        <f t="shared" si="46"/>
        <v>0</v>
      </c>
      <c r="BH193" s="194">
        <f t="shared" si="47"/>
        <v>0</v>
      </c>
      <c r="BI193" s="194">
        <f t="shared" si="48"/>
        <v>0</v>
      </c>
      <c r="BJ193" s="13" t="s">
        <v>92</v>
      </c>
      <c r="BK193" s="194">
        <f t="shared" si="49"/>
        <v>0</v>
      </c>
      <c r="BL193" s="13" t="s">
        <v>104</v>
      </c>
      <c r="BM193" s="13" t="s">
        <v>482</v>
      </c>
    </row>
    <row r="194" spans="2:65" s="1" customFormat="1" ht="16.5" customHeight="1">
      <c r="B194" s="31"/>
      <c r="C194" s="183" t="s">
        <v>483</v>
      </c>
      <c r="D194" s="183" t="s">
        <v>177</v>
      </c>
      <c r="E194" s="184" t="s">
        <v>484</v>
      </c>
      <c r="F194" s="185" t="s">
        <v>485</v>
      </c>
      <c r="G194" s="186" t="s">
        <v>180</v>
      </c>
      <c r="H194" s="187">
        <v>79.510000000000005</v>
      </c>
      <c r="I194" s="188"/>
      <c r="J194" s="189">
        <f t="shared" si="40"/>
        <v>0</v>
      </c>
      <c r="K194" s="185" t="s">
        <v>184</v>
      </c>
      <c r="L194" s="35"/>
      <c r="M194" s="190" t="s">
        <v>1</v>
      </c>
      <c r="N194" s="191" t="s">
        <v>52</v>
      </c>
      <c r="O194" s="57"/>
      <c r="P194" s="192">
        <f t="shared" si="41"/>
        <v>0</v>
      </c>
      <c r="Q194" s="192">
        <v>5.0000000000000001E-3</v>
      </c>
      <c r="R194" s="192">
        <f t="shared" si="42"/>
        <v>0.39755000000000001</v>
      </c>
      <c r="S194" s="192">
        <v>0</v>
      </c>
      <c r="T194" s="193">
        <f t="shared" si="43"/>
        <v>0</v>
      </c>
      <c r="AR194" s="13" t="s">
        <v>104</v>
      </c>
      <c r="AT194" s="13" t="s">
        <v>177</v>
      </c>
      <c r="AU194" s="13" t="s">
        <v>92</v>
      </c>
      <c r="AY194" s="13" t="s">
        <v>175</v>
      </c>
      <c r="BE194" s="194">
        <f t="shared" si="44"/>
        <v>0</v>
      </c>
      <c r="BF194" s="194">
        <f t="shared" si="45"/>
        <v>0</v>
      </c>
      <c r="BG194" s="194">
        <f t="shared" si="46"/>
        <v>0</v>
      </c>
      <c r="BH194" s="194">
        <f t="shared" si="47"/>
        <v>0</v>
      </c>
      <c r="BI194" s="194">
        <f t="shared" si="48"/>
        <v>0</v>
      </c>
      <c r="BJ194" s="13" t="s">
        <v>92</v>
      </c>
      <c r="BK194" s="194">
        <f t="shared" si="49"/>
        <v>0</v>
      </c>
      <c r="BL194" s="13" t="s">
        <v>104</v>
      </c>
      <c r="BM194" s="13" t="s">
        <v>486</v>
      </c>
    </row>
    <row r="195" spans="2:65" s="1" customFormat="1" ht="16.5" customHeight="1">
      <c r="B195" s="31"/>
      <c r="C195" s="183" t="s">
        <v>487</v>
      </c>
      <c r="D195" s="183" t="s">
        <v>177</v>
      </c>
      <c r="E195" s="184" t="s">
        <v>488</v>
      </c>
      <c r="F195" s="185" t="s">
        <v>489</v>
      </c>
      <c r="G195" s="186" t="s">
        <v>180</v>
      </c>
      <c r="H195" s="187">
        <v>12.619</v>
      </c>
      <c r="I195" s="188"/>
      <c r="J195" s="189">
        <f t="shared" si="40"/>
        <v>0</v>
      </c>
      <c r="K195" s="185" t="s">
        <v>184</v>
      </c>
      <c r="L195" s="35"/>
      <c r="M195" s="190" t="s">
        <v>1</v>
      </c>
      <c r="N195" s="191" t="s">
        <v>52</v>
      </c>
      <c r="O195" s="57"/>
      <c r="P195" s="192">
        <f t="shared" si="41"/>
        <v>0</v>
      </c>
      <c r="Q195" s="192">
        <v>0</v>
      </c>
      <c r="R195" s="192">
        <f t="shared" si="42"/>
        <v>0</v>
      </c>
      <c r="S195" s="192">
        <v>0</v>
      </c>
      <c r="T195" s="193">
        <f t="shared" si="43"/>
        <v>0</v>
      </c>
      <c r="AR195" s="13" t="s">
        <v>104</v>
      </c>
      <c r="AT195" s="13" t="s">
        <v>177</v>
      </c>
      <c r="AU195" s="13" t="s">
        <v>92</v>
      </c>
      <c r="AY195" s="13" t="s">
        <v>175</v>
      </c>
      <c r="BE195" s="194">
        <f t="shared" si="44"/>
        <v>0</v>
      </c>
      <c r="BF195" s="194">
        <f t="shared" si="45"/>
        <v>0</v>
      </c>
      <c r="BG195" s="194">
        <f t="shared" si="46"/>
        <v>0</v>
      </c>
      <c r="BH195" s="194">
        <f t="shared" si="47"/>
        <v>0</v>
      </c>
      <c r="BI195" s="194">
        <f t="shared" si="48"/>
        <v>0</v>
      </c>
      <c r="BJ195" s="13" t="s">
        <v>92</v>
      </c>
      <c r="BK195" s="194">
        <f t="shared" si="49"/>
        <v>0</v>
      </c>
      <c r="BL195" s="13" t="s">
        <v>104</v>
      </c>
      <c r="BM195" s="13" t="s">
        <v>490</v>
      </c>
    </row>
    <row r="196" spans="2:65" s="1" customFormat="1" ht="22.5" customHeight="1">
      <c r="B196" s="31"/>
      <c r="C196" s="183" t="s">
        <v>491</v>
      </c>
      <c r="D196" s="183" t="s">
        <v>177</v>
      </c>
      <c r="E196" s="184" t="s">
        <v>492</v>
      </c>
      <c r="F196" s="185" t="s">
        <v>493</v>
      </c>
      <c r="G196" s="186" t="s">
        <v>180</v>
      </c>
      <c r="H196" s="187">
        <v>79.510000000000005</v>
      </c>
      <c r="I196" s="188"/>
      <c r="J196" s="189">
        <f t="shared" si="40"/>
        <v>0</v>
      </c>
      <c r="K196" s="185" t="s">
        <v>184</v>
      </c>
      <c r="L196" s="35"/>
      <c r="M196" s="190" t="s">
        <v>1</v>
      </c>
      <c r="N196" s="191" t="s">
        <v>52</v>
      </c>
      <c r="O196" s="57"/>
      <c r="P196" s="192">
        <f t="shared" si="41"/>
        <v>0</v>
      </c>
      <c r="Q196" s="192">
        <v>3.0530000000000002E-2</v>
      </c>
      <c r="R196" s="192">
        <f t="shared" si="42"/>
        <v>2.4274403000000002</v>
      </c>
      <c r="S196" s="192">
        <v>0</v>
      </c>
      <c r="T196" s="193">
        <f t="shared" si="43"/>
        <v>0</v>
      </c>
      <c r="AR196" s="13" t="s">
        <v>104</v>
      </c>
      <c r="AT196" s="13" t="s">
        <v>177</v>
      </c>
      <c r="AU196" s="13" t="s">
        <v>92</v>
      </c>
      <c r="AY196" s="13" t="s">
        <v>175</v>
      </c>
      <c r="BE196" s="194">
        <f t="shared" si="44"/>
        <v>0</v>
      </c>
      <c r="BF196" s="194">
        <f t="shared" si="45"/>
        <v>0</v>
      </c>
      <c r="BG196" s="194">
        <f t="shared" si="46"/>
        <v>0</v>
      </c>
      <c r="BH196" s="194">
        <f t="shared" si="47"/>
        <v>0</v>
      </c>
      <c r="BI196" s="194">
        <f t="shared" si="48"/>
        <v>0</v>
      </c>
      <c r="BJ196" s="13" t="s">
        <v>92</v>
      </c>
      <c r="BK196" s="194">
        <f t="shared" si="49"/>
        <v>0</v>
      </c>
      <c r="BL196" s="13" t="s">
        <v>104</v>
      </c>
      <c r="BM196" s="13" t="s">
        <v>494</v>
      </c>
    </row>
    <row r="197" spans="2:65" s="1" customFormat="1" ht="16.5" customHeight="1">
      <c r="B197" s="31"/>
      <c r="C197" s="183" t="s">
        <v>495</v>
      </c>
      <c r="D197" s="183" t="s">
        <v>177</v>
      </c>
      <c r="E197" s="184" t="s">
        <v>496</v>
      </c>
      <c r="F197" s="185" t="s">
        <v>497</v>
      </c>
      <c r="G197" s="186" t="s">
        <v>180</v>
      </c>
      <c r="H197" s="187">
        <v>242.22</v>
      </c>
      <c r="I197" s="188"/>
      <c r="J197" s="189">
        <f t="shared" si="40"/>
        <v>0</v>
      </c>
      <c r="K197" s="185" t="s">
        <v>184</v>
      </c>
      <c r="L197" s="35"/>
      <c r="M197" s="190" t="s">
        <v>1</v>
      </c>
      <c r="N197" s="191" t="s">
        <v>52</v>
      </c>
      <c r="O197" s="57"/>
      <c r="P197" s="192">
        <f t="shared" si="41"/>
        <v>0</v>
      </c>
      <c r="Q197" s="192">
        <v>8.9300000000000004E-3</v>
      </c>
      <c r="R197" s="192">
        <f t="shared" si="42"/>
        <v>2.1630246</v>
      </c>
      <c r="S197" s="192">
        <v>0</v>
      </c>
      <c r="T197" s="193">
        <f t="shared" si="43"/>
        <v>0</v>
      </c>
      <c r="AR197" s="13" t="s">
        <v>104</v>
      </c>
      <c r="AT197" s="13" t="s">
        <v>177</v>
      </c>
      <c r="AU197" s="13" t="s">
        <v>92</v>
      </c>
      <c r="AY197" s="13" t="s">
        <v>175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3" t="s">
        <v>92</v>
      </c>
      <c r="BK197" s="194">
        <f t="shared" si="49"/>
        <v>0</v>
      </c>
      <c r="BL197" s="13" t="s">
        <v>104</v>
      </c>
      <c r="BM197" s="13" t="s">
        <v>498</v>
      </c>
    </row>
    <row r="198" spans="2:65" s="1" customFormat="1" ht="16.5" customHeight="1">
      <c r="B198" s="31"/>
      <c r="C198" s="183" t="s">
        <v>499</v>
      </c>
      <c r="D198" s="183" t="s">
        <v>177</v>
      </c>
      <c r="E198" s="184" t="s">
        <v>500</v>
      </c>
      <c r="F198" s="185" t="s">
        <v>501</v>
      </c>
      <c r="G198" s="186" t="s">
        <v>180</v>
      </c>
      <c r="H198" s="187">
        <v>255.464</v>
      </c>
      <c r="I198" s="188"/>
      <c r="J198" s="189">
        <f t="shared" si="40"/>
        <v>0</v>
      </c>
      <c r="K198" s="185" t="s">
        <v>184</v>
      </c>
      <c r="L198" s="35"/>
      <c r="M198" s="190" t="s">
        <v>1</v>
      </c>
      <c r="N198" s="191" t="s">
        <v>52</v>
      </c>
      <c r="O198" s="57"/>
      <c r="P198" s="192">
        <f t="shared" si="41"/>
        <v>0</v>
      </c>
      <c r="Q198" s="192">
        <v>4.2000000000000002E-4</v>
      </c>
      <c r="R198" s="192">
        <f t="shared" si="42"/>
        <v>0.10729488000000001</v>
      </c>
      <c r="S198" s="192">
        <v>0</v>
      </c>
      <c r="T198" s="193">
        <f t="shared" si="43"/>
        <v>0</v>
      </c>
      <c r="AR198" s="13" t="s">
        <v>104</v>
      </c>
      <c r="AT198" s="13" t="s">
        <v>177</v>
      </c>
      <c r="AU198" s="13" t="s">
        <v>92</v>
      </c>
      <c r="AY198" s="13" t="s">
        <v>175</v>
      </c>
      <c r="BE198" s="194">
        <f t="shared" si="44"/>
        <v>0</v>
      </c>
      <c r="BF198" s="194">
        <f t="shared" si="45"/>
        <v>0</v>
      </c>
      <c r="BG198" s="194">
        <f t="shared" si="46"/>
        <v>0</v>
      </c>
      <c r="BH198" s="194">
        <f t="shared" si="47"/>
        <v>0</v>
      </c>
      <c r="BI198" s="194">
        <f t="shared" si="48"/>
        <v>0</v>
      </c>
      <c r="BJ198" s="13" t="s">
        <v>92</v>
      </c>
      <c r="BK198" s="194">
        <f t="shared" si="49"/>
        <v>0</v>
      </c>
      <c r="BL198" s="13" t="s">
        <v>104</v>
      </c>
      <c r="BM198" s="13" t="s">
        <v>502</v>
      </c>
    </row>
    <row r="199" spans="2:65" s="1" customFormat="1" ht="16.5" customHeight="1">
      <c r="B199" s="31"/>
      <c r="C199" s="183" t="s">
        <v>503</v>
      </c>
      <c r="D199" s="183" t="s">
        <v>177</v>
      </c>
      <c r="E199" s="184" t="s">
        <v>504</v>
      </c>
      <c r="F199" s="185" t="s">
        <v>505</v>
      </c>
      <c r="G199" s="186" t="s">
        <v>180</v>
      </c>
      <c r="H199" s="187">
        <v>79.510000000000005</v>
      </c>
      <c r="I199" s="188"/>
      <c r="J199" s="189">
        <f t="shared" si="40"/>
        <v>0</v>
      </c>
      <c r="K199" s="185" t="s">
        <v>184</v>
      </c>
      <c r="L199" s="35"/>
      <c r="M199" s="190" t="s">
        <v>1</v>
      </c>
      <c r="N199" s="191" t="s">
        <v>52</v>
      </c>
      <c r="O199" s="57"/>
      <c r="P199" s="192">
        <f t="shared" si="41"/>
        <v>0</v>
      </c>
      <c r="Q199" s="192">
        <v>1.3600000000000001E-3</v>
      </c>
      <c r="R199" s="192">
        <f t="shared" si="42"/>
        <v>0.10813360000000001</v>
      </c>
      <c r="S199" s="192">
        <v>0</v>
      </c>
      <c r="T199" s="193">
        <f t="shared" si="43"/>
        <v>0</v>
      </c>
      <c r="AR199" s="13" t="s">
        <v>104</v>
      </c>
      <c r="AT199" s="13" t="s">
        <v>177</v>
      </c>
      <c r="AU199" s="13" t="s">
        <v>92</v>
      </c>
      <c r="AY199" s="13" t="s">
        <v>175</v>
      </c>
      <c r="BE199" s="194">
        <f t="shared" si="44"/>
        <v>0</v>
      </c>
      <c r="BF199" s="194">
        <f t="shared" si="45"/>
        <v>0</v>
      </c>
      <c r="BG199" s="194">
        <f t="shared" si="46"/>
        <v>0</v>
      </c>
      <c r="BH199" s="194">
        <f t="shared" si="47"/>
        <v>0</v>
      </c>
      <c r="BI199" s="194">
        <f t="shared" si="48"/>
        <v>0</v>
      </c>
      <c r="BJ199" s="13" t="s">
        <v>92</v>
      </c>
      <c r="BK199" s="194">
        <f t="shared" si="49"/>
        <v>0</v>
      </c>
      <c r="BL199" s="13" t="s">
        <v>104</v>
      </c>
      <c r="BM199" s="13" t="s">
        <v>506</v>
      </c>
    </row>
    <row r="200" spans="2:65" s="1" customFormat="1" ht="16.5" customHeight="1">
      <c r="B200" s="31"/>
      <c r="C200" s="183" t="s">
        <v>507</v>
      </c>
      <c r="D200" s="183" t="s">
        <v>177</v>
      </c>
      <c r="E200" s="184" t="s">
        <v>508</v>
      </c>
      <c r="F200" s="185" t="s">
        <v>509</v>
      </c>
      <c r="G200" s="186" t="s">
        <v>180</v>
      </c>
      <c r="H200" s="187">
        <v>255.464</v>
      </c>
      <c r="I200" s="188"/>
      <c r="J200" s="189">
        <f t="shared" si="40"/>
        <v>0</v>
      </c>
      <c r="K200" s="185" t="s">
        <v>184</v>
      </c>
      <c r="L200" s="35"/>
      <c r="M200" s="190" t="s">
        <v>1</v>
      </c>
      <c r="N200" s="191" t="s">
        <v>52</v>
      </c>
      <c r="O200" s="57"/>
      <c r="P200" s="192">
        <f t="shared" si="41"/>
        <v>0</v>
      </c>
      <c r="Q200" s="192">
        <v>6.5399999999999998E-3</v>
      </c>
      <c r="R200" s="192">
        <f t="shared" si="42"/>
        <v>1.6707345599999999</v>
      </c>
      <c r="S200" s="192">
        <v>0</v>
      </c>
      <c r="T200" s="193">
        <f t="shared" si="43"/>
        <v>0</v>
      </c>
      <c r="AR200" s="13" t="s">
        <v>104</v>
      </c>
      <c r="AT200" s="13" t="s">
        <v>177</v>
      </c>
      <c r="AU200" s="13" t="s">
        <v>92</v>
      </c>
      <c r="AY200" s="13" t="s">
        <v>175</v>
      </c>
      <c r="BE200" s="194">
        <f t="shared" si="44"/>
        <v>0</v>
      </c>
      <c r="BF200" s="194">
        <f t="shared" si="45"/>
        <v>0</v>
      </c>
      <c r="BG200" s="194">
        <f t="shared" si="46"/>
        <v>0</v>
      </c>
      <c r="BH200" s="194">
        <f t="shared" si="47"/>
        <v>0</v>
      </c>
      <c r="BI200" s="194">
        <f t="shared" si="48"/>
        <v>0</v>
      </c>
      <c r="BJ200" s="13" t="s">
        <v>92</v>
      </c>
      <c r="BK200" s="194">
        <f t="shared" si="49"/>
        <v>0</v>
      </c>
      <c r="BL200" s="13" t="s">
        <v>104</v>
      </c>
      <c r="BM200" s="13" t="s">
        <v>510</v>
      </c>
    </row>
    <row r="201" spans="2:65" s="1" customFormat="1" ht="16.5" customHeight="1">
      <c r="B201" s="31"/>
      <c r="C201" s="183" t="s">
        <v>511</v>
      </c>
      <c r="D201" s="183" t="s">
        <v>177</v>
      </c>
      <c r="E201" s="184" t="s">
        <v>512</v>
      </c>
      <c r="F201" s="185" t="s">
        <v>513</v>
      </c>
      <c r="G201" s="186" t="s">
        <v>180</v>
      </c>
      <c r="H201" s="187">
        <v>255.464</v>
      </c>
      <c r="I201" s="188"/>
      <c r="J201" s="189">
        <f t="shared" si="40"/>
        <v>0</v>
      </c>
      <c r="K201" s="185" t="s">
        <v>184</v>
      </c>
      <c r="L201" s="35"/>
      <c r="M201" s="190" t="s">
        <v>1</v>
      </c>
      <c r="N201" s="191" t="s">
        <v>52</v>
      </c>
      <c r="O201" s="57"/>
      <c r="P201" s="192">
        <f t="shared" si="41"/>
        <v>0</v>
      </c>
      <c r="Q201" s="192">
        <v>3.9199999999999999E-2</v>
      </c>
      <c r="R201" s="192">
        <f t="shared" si="42"/>
        <v>10.014188799999999</v>
      </c>
      <c r="S201" s="192">
        <v>0</v>
      </c>
      <c r="T201" s="193">
        <f t="shared" si="43"/>
        <v>0</v>
      </c>
      <c r="AR201" s="13" t="s">
        <v>104</v>
      </c>
      <c r="AT201" s="13" t="s">
        <v>177</v>
      </c>
      <c r="AU201" s="13" t="s">
        <v>92</v>
      </c>
      <c r="AY201" s="13" t="s">
        <v>175</v>
      </c>
      <c r="BE201" s="194">
        <f t="shared" si="44"/>
        <v>0</v>
      </c>
      <c r="BF201" s="194">
        <f t="shared" si="45"/>
        <v>0</v>
      </c>
      <c r="BG201" s="194">
        <f t="shared" si="46"/>
        <v>0</v>
      </c>
      <c r="BH201" s="194">
        <f t="shared" si="47"/>
        <v>0</v>
      </c>
      <c r="BI201" s="194">
        <f t="shared" si="48"/>
        <v>0</v>
      </c>
      <c r="BJ201" s="13" t="s">
        <v>92</v>
      </c>
      <c r="BK201" s="194">
        <f t="shared" si="49"/>
        <v>0</v>
      </c>
      <c r="BL201" s="13" t="s">
        <v>104</v>
      </c>
      <c r="BM201" s="13" t="s">
        <v>514</v>
      </c>
    </row>
    <row r="202" spans="2:65" s="1" customFormat="1" ht="16.5" customHeight="1">
      <c r="B202" s="31"/>
      <c r="C202" s="183" t="s">
        <v>515</v>
      </c>
      <c r="D202" s="183" t="s">
        <v>177</v>
      </c>
      <c r="E202" s="184" t="s">
        <v>516</v>
      </c>
      <c r="F202" s="185" t="s">
        <v>517</v>
      </c>
      <c r="G202" s="186" t="s">
        <v>180</v>
      </c>
      <c r="H202" s="187">
        <v>255.464</v>
      </c>
      <c r="I202" s="188"/>
      <c r="J202" s="189">
        <f t="shared" si="40"/>
        <v>0</v>
      </c>
      <c r="K202" s="185" t="s">
        <v>184</v>
      </c>
      <c r="L202" s="35"/>
      <c r="M202" s="190" t="s">
        <v>1</v>
      </c>
      <c r="N202" s="191" t="s">
        <v>52</v>
      </c>
      <c r="O202" s="57"/>
      <c r="P202" s="192">
        <f t="shared" si="41"/>
        <v>0</v>
      </c>
      <c r="Q202" s="192">
        <v>1.073E-2</v>
      </c>
      <c r="R202" s="192">
        <f t="shared" si="42"/>
        <v>2.7411287199999999</v>
      </c>
      <c r="S202" s="192">
        <v>0</v>
      </c>
      <c r="T202" s="193">
        <f t="shared" si="43"/>
        <v>0</v>
      </c>
      <c r="AR202" s="13" t="s">
        <v>104</v>
      </c>
      <c r="AT202" s="13" t="s">
        <v>177</v>
      </c>
      <c r="AU202" s="13" t="s">
        <v>92</v>
      </c>
      <c r="AY202" s="13" t="s">
        <v>175</v>
      </c>
      <c r="BE202" s="194">
        <f t="shared" si="44"/>
        <v>0</v>
      </c>
      <c r="BF202" s="194">
        <f t="shared" si="45"/>
        <v>0</v>
      </c>
      <c r="BG202" s="194">
        <f t="shared" si="46"/>
        <v>0</v>
      </c>
      <c r="BH202" s="194">
        <f t="shared" si="47"/>
        <v>0</v>
      </c>
      <c r="BI202" s="194">
        <f t="shared" si="48"/>
        <v>0</v>
      </c>
      <c r="BJ202" s="13" t="s">
        <v>92</v>
      </c>
      <c r="BK202" s="194">
        <f t="shared" si="49"/>
        <v>0</v>
      </c>
      <c r="BL202" s="13" t="s">
        <v>104</v>
      </c>
      <c r="BM202" s="13" t="s">
        <v>518</v>
      </c>
    </row>
    <row r="203" spans="2:65" s="1" customFormat="1" ht="16.5" customHeight="1">
      <c r="B203" s="31"/>
      <c r="C203" s="183" t="s">
        <v>519</v>
      </c>
      <c r="D203" s="183" t="s">
        <v>177</v>
      </c>
      <c r="E203" s="184" t="s">
        <v>520</v>
      </c>
      <c r="F203" s="185" t="s">
        <v>521</v>
      </c>
      <c r="G203" s="186" t="s">
        <v>253</v>
      </c>
      <c r="H203" s="187">
        <v>60</v>
      </c>
      <c r="I203" s="188"/>
      <c r="J203" s="189">
        <f t="shared" si="40"/>
        <v>0</v>
      </c>
      <c r="K203" s="185" t="s">
        <v>184</v>
      </c>
      <c r="L203" s="35"/>
      <c r="M203" s="190" t="s">
        <v>1</v>
      </c>
      <c r="N203" s="191" t="s">
        <v>52</v>
      </c>
      <c r="O203" s="57"/>
      <c r="P203" s="192">
        <f t="shared" si="41"/>
        <v>0</v>
      </c>
      <c r="Q203" s="192">
        <v>4.45E-3</v>
      </c>
      <c r="R203" s="192">
        <f t="shared" si="42"/>
        <v>0.26700000000000002</v>
      </c>
      <c r="S203" s="192">
        <v>0</v>
      </c>
      <c r="T203" s="193">
        <f t="shared" si="43"/>
        <v>0</v>
      </c>
      <c r="AR203" s="13" t="s">
        <v>104</v>
      </c>
      <c r="AT203" s="13" t="s">
        <v>177</v>
      </c>
      <c r="AU203" s="13" t="s">
        <v>92</v>
      </c>
      <c r="AY203" s="13" t="s">
        <v>175</v>
      </c>
      <c r="BE203" s="194">
        <f t="shared" si="44"/>
        <v>0</v>
      </c>
      <c r="BF203" s="194">
        <f t="shared" si="45"/>
        <v>0</v>
      </c>
      <c r="BG203" s="194">
        <f t="shared" si="46"/>
        <v>0</v>
      </c>
      <c r="BH203" s="194">
        <f t="shared" si="47"/>
        <v>0</v>
      </c>
      <c r="BI203" s="194">
        <f t="shared" si="48"/>
        <v>0</v>
      </c>
      <c r="BJ203" s="13" t="s">
        <v>92</v>
      </c>
      <c r="BK203" s="194">
        <f t="shared" si="49"/>
        <v>0</v>
      </c>
      <c r="BL203" s="13" t="s">
        <v>104</v>
      </c>
      <c r="BM203" s="13" t="s">
        <v>522</v>
      </c>
    </row>
    <row r="204" spans="2:65" s="1" customFormat="1" ht="16.5" customHeight="1">
      <c r="B204" s="31"/>
      <c r="C204" s="183" t="s">
        <v>523</v>
      </c>
      <c r="D204" s="183" t="s">
        <v>177</v>
      </c>
      <c r="E204" s="184" t="s">
        <v>524</v>
      </c>
      <c r="F204" s="185" t="s">
        <v>525</v>
      </c>
      <c r="G204" s="186" t="s">
        <v>253</v>
      </c>
      <c r="H204" s="187">
        <v>45</v>
      </c>
      <c r="I204" s="188"/>
      <c r="J204" s="189">
        <f t="shared" si="40"/>
        <v>0</v>
      </c>
      <c r="K204" s="185" t="s">
        <v>184</v>
      </c>
      <c r="L204" s="35"/>
      <c r="M204" s="190" t="s">
        <v>1</v>
      </c>
      <c r="N204" s="191" t="s">
        <v>52</v>
      </c>
      <c r="O204" s="57"/>
      <c r="P204" s="192">
        <f t="shared" si="41"/>
        <v>0</v>
      </c>
      <c r="Q204" s="192">
        <v>1.2749999999999999E-2</v>
      </c>
      <c r="R204" s="192">
        <f t="shared" si="42"/>
        <v>0.57374999999999998</v>
      </c>
      <c r="S204" s="192">
        <v>0</v>
      </c>
      <c r="T204" s="193">
        <f t="shared" si="43"/>
        <v>0</v>
      </c>
      <c r="AR204" s="13" t="s">
        <v>104</v>
      </c>
      <c r="AT204" s="13" t="s">
        <v>177</v>
      </c>
      <c r="AU204" s="13" t="s">
        <v>92</v>
      </c>
      <c r="AY204" s="13" t="s">
        <v>175</v>
      </c>
      <c r="BE204" s="194">
        <f t="shared" si="44"/>
        <v>0</v>
      </c>
      <c r="BF204" s="194">
        <f t="shared" si="45"/>
        <v>0</v>
      </c>
      <c r="BG204" s="194">
        <f t="shared" si="46"/>
        <v>0</v>
      </c>
      <c r="BH204" s="194">
        <f t="shared" si="47"/>
        <v>0</v>
      </c>
      <c r="BI204" s="194">
        <f t="shared" si="48"/>
        <v>0</v>
      </c>
      <c r="BJ204" s="13" t="s">
        <v>92</v>
      </c>
      <c r="BK204" s="194">
        <f t="shared" si="49"/>
        <v>0</v>
      </c>
      <c r="BL204" s="13" t="s">
        <v>104</v>
      </c>
      <c r="BM204" s="13" t="s">
        <v>526</v>
      </c>
    </row>
    <row r="205" spans="2:65" s="1" customFormat="1" ht="16.5" customHeight="1">
      <c r="B205" s="31"/>
      <c r="C205" s="183" t="s">
        <v>527</v>
      </c>
      <c r="D205" s="183" t="s">
        <v>177</v>
      </c>
      <c r="E205" s="184" t="s">
        <v>528</v>
      </c>
      <c r="F205" s="185" t="s">
        <v>529</v>
      </c>
      <c r="G205" s="186" t="s">
        <v>253</v>
      </c>
      <c r="H205" s="187">
        <v>15</v>
      </c>
      <c r="I205" s="188"/>
      <c r="J205" s="189">
        <f t="shared" si="40"/>
        <v>0</v>
      </c>
      <c r="K205" s="185" t="s">
        <v>184</v>
      </c>
      <c r="L205" s="35"/>
      <c r="M205" s="190" t="s">
        <v>1</v>
      </c>
      <c r="N205" s="191" t="s">
        <v>52</v>
      </c>
      <c r="O205" s="57"/>
      <c r="P205" s="192">
        <f t="shared" si="41"/>
        <v>0</v>
      </c>
      <c r="Q205" s="192">
        <v>4.3900000000000002E-2</v>
      </c>
      <c r="R205" s="192">
        <f t="shared" si="42"/>
        <v>0.65849999999999997</v>
      </c>
      <c r="S205" s="192">
        <v>0</v>
      </c>
      <c r="T205" s="193">
        <f t="shared" si="43"/>
        <v>0</v>
      </c>
      <c r="AR205" s="13" t="s">
        <v>104</v>
      </c>
      <c r="AT205" s="13" t="s">
        <v>177</v>
      </c>
      <c r="AU205" s="13" t="s">
        <v>92</v>
      </c>
      <c r="AY205" s="13" t="s">
        <v>175</v>
      </c>
      <c r="BE205" s="194">
        <f t="shared" si="44"/>
        <v>0</v>
      </c>
      <c r="BF205" s="194">
        <f t="shared" si="45"/>
        <v>0</v>
      </c>
      <c r="BG205" s="194">
        <f t="shared" si="46"/>
        <v>0</v>
      </c>
      <c r="BH205" s="194">
        <f t="shared" si="47"/>
        <v>0</v>
      </c>
      <c r="BI205" s="194">
        <f t="shared" si="48"/>
        <v>0</v>
      </c>
      <c r="BJ205" s="13" t="s">
        <v>92</v>
      </c>
      <c r="BK205" s="194">
        <f t="shared" si="49"/>
        <v>0</v>
      </c>
      <c r="BL205" s="13" t="s">
        <v>104</v>
      </c>
      <c r="BM205" s="13" t="s">
        <v>530</v>
      </c>
    </row>
    <row r="206" spans="2:65" s="1" customFormat="1" ht="16.5" customHeight="1">
      <c r="B206" s="31"/>
      <c r="C206" s="183" t="s">
        <v>531</v>
      </c>
      <c r="D206" s="183" t="s">
        <v>177</v>
      </c>
      <c r="E206" s="184" t="s">
        <v>532</v>
      </c>
      <c r="F206" s="185" t="s">
        <v>533</v>
      </c>
      <c r="G206" s="186" t="s">
        <v>180</v>
      </c>
      <c r="H206" s="187">
        <v>1046.4290000000001</v>
      </c>
      <c r="I206" s="188"/>
      <c r="J206" s="189">
        <f t="shared" si="40"/>
        <v>0</v>
      </c>
      <c r="K206" s="185" t="s">
        <v>184</v>
      </c>
      <c r="L206" s="35"/>
      <c r="M206" s="190" t="s">
        <v>1</v>
      </c>
      <c r="N206" s="191" t="s">
        <v>52</v>
      </c>
      <c r="O206" s="57"/>
      <c r="P206" s="192">
        <f t="shared" si="41"/>
        <v>0</v>
      </c>
      <c r="Q206" s="192">
        <v>3.0000000000000001E-3</v>
      </c>
      <c r="R206" s="192">
        <f t="shared" si="42"/>
        <v>3.1392870000000004</v>
      </c>
      <c r="S206" s="192">
        <v>0</v>
      </c>
      <c r="T206" s="193">
        <f t="shared" si="43"/>
        <v>0</v>
      </c>
      <c r="AR206" s="13" t="s">
        <v>104</v>
      </c>
      <c r="AT206" s="13" t="s">
        <v>177</v>
      </c>
      <c r="AU206" s="13" t="s">
        <v>92</v>
      </c>
      <c r="AY206" s="13" t="s">
        <v>175</v>
      </c>
      <c r="BE206" s="194">
        <f t="shared" si="44"/>
        <v>0</v>
      </c>
      <c r="BF206" s="194">
        <f t="shared" si="45"/>
        <v>0</v>
      </c>
      <c r="BG206" s="194">
        <f t="shared" si="46"/>
        <v>0</v>
      </c>
      <c r="BH206" s="194">
        <f t="shared" si="47"/>
        <v>0</v>
      </c>
      <c r="BI206" s="194">
        <f t="shared" si="48"/>
        <v>0</v>
      </c>
      <c r="BJ206" s="13" t="s">
        <v>92</v>
      </c>
      <c r="BK206" s="194">
        <f t="shared" si="49"/>
        <v>0</v>
      </c>
      <c r="BL206" s="13" t="s">
        <v>104</v>
      </c>
      <c r="BM206" s="13" t="s">
        <v>534</v>
      </c>
    </row>
    <row r="207" spans="2:65" s="1" customFormat="1" ht="16.5" customHeight="1">
      <c r="B207" s="31"/>
      <c r="C207" s="183" t="s">
        <v>535</v>
      </c>
      <c r="D207" s="183" t="s">
        <v>177</v>
      </c>
      <c r="E207" s="184" t="s">
        <v>536</v>
      </c>
      <c r="F207" s="185" t="s">
        <v>537</v>
      </c>
      <c r="G207" s="186" t="s">
        <v>180</v>
      </c>
      <c r="H207" s="187">
        <v>334.81</v>
      </c>
      <c r="I207" s="188"/>
      <c r="J207" s="189">
        <f t="shared" si="40"/>
        <v>0</v>
      </c>
      <c r="K207" s="185" t="s">
        <v>184</v>
      </c>
      <c r="L207" s="35"/>
      <c r="M207" s="190" t="s">
        <v>1</v>
      </c>
      <c r="N207" s="191" t="s">
        <v>52</v>
      </c>
      <c r="O207" s="57"/>
      <c r="P207" s="192">
        <f t="shared" si="41"/>
        <v>0</v>
      </c>
      <c r="Q207" s="192">
        <v>2.785E-2</v>
      </c>
      <c r="R207" s="192">
        <f t="shared" si="42"/>
        <v>9.3244585000000004</v>
      </c>
      <c r="S207" s="192">
        <v>0</v>
      </c>
      <c r="T207" s="193">
        <f t="shared" si="43"/>
        <v>0</v>
      </c>
      <c r="AR207" s="13" t="s">
        <v>104</v>
      </c>
      <c r="AT207" s="13" t="s">
        <v>177</v>
      </c>
      <c r="AU207" s="13" t="s">
        <v>92</v>
      </c>
      <c r="AY207" s="13" t="s">
        <v>175</v>
      </c>
      <c r="BE207" s="194">
        <f t="shared" si="44"/>
        <v>0</v>
      </c>
      <c r="BF207" s="194">
        <f t="shared" si="45"/>
        <v>0</v>
      </c>
      <c r="BG207" s="194">
        <f t="shared" si="46"/>
        <v>0</v>
      </c>
      <c r="BH207" s="194">
        <f t="shared" si="47"/>
        <v>0</v>
      </c>
      <c r="BI207" s="194">
        <f t="shared" si="48"/>
        <v>0</v>
      </c>
      <c r="BJ207" s="13" t="s">
        <v>92</v>
      </c>
      <c r="BK207" s="194">
        <f t="shared" si="49"/>
        <v>0</v>
      </c>
      <c r="BL207" s="13" t="s">
        <v>104</v>
      </c>
      <c r="BM207" s="13" t="s">
        <v>538</v>
      </c>
    </row>
    <row r="208" spans="2:65" s="1" customFormat="1" ht="16.5" customHeight="1">
      <c r="B208" s="31"/>
      <c r="C208" s="183" t="s">
        <v>539</v>
      </c>
      <c r="D208" s="183" t="s">
        <v>177</v>
      </c>
      <c r="E208" s="184" t="s">
        <v>540</v>
      </c>
      <c r="F208" s="185" t="s">
        <v>541</v>
      </c>
      <c r="G208" s="186" t="s">
        <v>180</v>
      </c>
      <c r="H208" s="187">
        <v>334.81</v>
      </c>
      <c r="I208" s="188"/>
      <c r="J208" s="189">
        <f t="shared" si="40"/>
        <v>0</v>
      </c>
      <c r="K208" s="185" t="s">
        <v>184</v>
      </c>
      <c r="L208" s="35"/>
      <c r="M208" s="190" t="s">
        <v>1</v>
      </c>
      <c r="N208" s="191" t="s">
        <v>52</v>
      </c>
      <c r="O208" s="57"/>
      <c r="P208" s="192">
        <f t="shared" si="41"/>
        <v>0</v>
      </c>
      <c r="Q208" s="192">
        <v>1.338E-2</v>
      </c>
      <c r="R208" s="192">
        <f t="shared" si="42"/>
        <v>4.4797577999999998</v>
      </c>
      <c r="S208" s="192">
        <v>0</v>
      </c>
      <c r="T208" s="193">
        <f t="shared" si="43"/>
        <v>0</v>
      </c>
      <c r="AR208" s="13" t="s">
        <v>104</v>
      </c>
      <c r="AT208" s="13" t="s">
        <v>177</v>
      </c>
      <c r="AU208" s="13" t="s">
        <v>92</v>
      </c>
      <c r="AY208" s="13" t="s">
        <v>175</v>
      </c>
      <c r="BE208" s="194">
        <f t="shared" si="44"/>
        <v>0</v>
      </c>
      <c r="BF208" s="194">
        <f t="shared" si="45"/>
        <v>0</v>
      </c>
      <c r="BG208" s="194">
        <f t="shared" si="46"/>
        <v>0</v>
      </c>
      <c r="BH208" s="194">
        <f t="shared" si="47"/>
        <v>0</v>
      </c>
      <c r="BI208" s="194">
        <f t="shared" si="48"/>
        <v>0</v>
      </c>
      <c r="BJ208" s="13" t="s">
        <v>92</v>
      </c>
      <c r="BK208" s="194">
        <f t="shared" si="49"/>
        <v>0</v>
      </c>
      <c r="BL208" s="13" t="s">
        <v>104</v>
      </c>
      <c r="BM208" s="13" t="s">
        <v>542</v>
      </c>
    </row>
    <row r="209" spans="2:65" s="1" customFormat="1" ht="16.5" customHeight="1">
      <c r="B209" s="31"/>
      <c r="C209" s="183" t="s">
        <v>543</v>
      </c>
      <c r="D209" s="183" t="s">
        <v>177</v>
      </c>
      <c r="E209" s="184" t="s">
        <v>544</v>
      </c>
      <c r="F209" s="185" t="s">
        <v>545</v>
      </c>
      <c r="G209" s="186" t="s">
        <v>180</v>
      </c>
      <c r="H209" s="187">
        <v>334.81</v>
      </c>
      <c r="I209" s="188"/>
      <c r="J209" s="189">
        <f t="shared" si="40"/>
        <v>0</v>
      </c>
      <c r="K209" s="185" t="s">
        <v>184</v>
      </c>
      <c r="L209" s="35"/>
      <c r="M209" s="190" t="s">
        <v>1</v>
      </c>
      <c r="N209" s="191" t="s">
        <v>52</v>
      </c>
      <c r="O209" s="57"/>
      <c r="P209" s="192">
        <f t="shared" si="41"/>
        <v>0</v>
      </c>
      <c r="Q209" s="192">
        <v>4.4999999999999999E-4</v>
      </c>
      <c r="R209" s="192">
        <f t="shared" si="42"/>
        <v>0.15066450000000001</v>
      </c>
      <c r="S209" s="192">
        <v>0</v>
      </c>
      <c r="T209" s="193">
        <f t="shared" si="43"/>
        <v>0</v>
      </c>
      <c r="AR209" s="13" t="s">
        <v>104</v>
      </c>
      <c r="AT209" s="13" t="s">
        <v>177</v>
      </c>
      <c r="AU209" s="13" t="s">
        <v>92</v>
      </c>
      <c r="AY209" s="13" t="s">
        <v>175</v>
      </c>
      <c r="BE209" s="194">
        <f t="shared" si="44"/>
        <v>0</v>
      </c>
      <c r="BF209" s="194">
        <f t="shared" si="45"/>
        <v>0</v>
      </c>
      <c r="BG209" s="194">
        <f t="shared" si="46"/>
        <v>0</v>
      </c>
      <c r="BH209" s="194">
        <f t="shared" si="47"/>
        <v>0</v>
      </c>
      <c r="BI209" s="194">
        <f t="shared" si="48"/>
        <v>0</v>
      </c>
      <c r="BJ209" s="13" t="s">
        <v>92</v>
      </c>
      <c r="BK209" s="194">
        <f t="shared" si="49"/>
        <v>0</v>
      </c>
      <c r="BL209" s="13" t="s">
        <v>104</v>
      </c>
      <c r="BM209" s="13" t="s">
        <v>546</v>
      </c>
    </row>
    <row r="210" spans="2:65" s="1" customFormat="1" ht="16.5" customHeight="1">
      <c r="B210" s="31"/>
      <c r="C210" s="183" t="s">
        <v>547</v>
      </c>
      <c r="D210" s="183" t="s">
        <v>177</v>
      </c>
      <c r="E210" s="184" t="s">
        <v>548</v>
      </c>
      <c r="F210" s="185" t="s">
        <v>549</v>
      </c>
      <c r="G210" s="186" t="s">
        <v>180</v>
      </c>
      <c r="H210" s="187">
        <v>334.81</v>
      </c>
      <c r="I210" s="188"/>
      <c r="J210" s="189">
        <f t="shared" si="40"/>
        <v>0</v>
      </c>
      <c r="K210" s="185" t="s">
        <v>184</v>
      </c>
      <c r="L210" s="35"/>
      <c r="M210" s="190" t="s">
        <v>1</v>
      </c>
      <c r="N210" s="191" t="s">
        <v>52</v>
      </c>
      <c r="O210" s="57"/>
      <c r="P210" s="192">
        <f t="shared" si="41"/>
        <v>0</v>
      </c>
      <c r="Q210" s="192">
        <v>1.3600000000000001E-3</v>
      </c>
      <c r="R210" s="192">
        <f t="shared" si="42"/>
        <v>0.45534160000000001</v>
      </c>
      <c r="S210" s="192">
        <v>0</v>
      </c>
      <c r="T210" s="193">
        <f t="shared" si="43"/>
        <v>0</v>
      </c>
      <c r="AR210" s="13" t="s">
        <v>104</v>
      </c>
      <c r="AT210" s="13" t="s">
        <v>177</v>
      </c>
      <c r="AU210" s="13" t="s">
        <v>92</v>
      </c>
      <c r="AY210" s="13" t="s">
        <v>175</v>
      </c>
      <c r="BE210" s="194">
        <f t="shared" si="44"/>
        <v>0</v>
      </c>
      <c r="BF210" s="194">
        <f t="shared" si="45"/>
        <v>0</v>
      </c>
      <c r="BG210" s="194">
        <f t="shared" si="46"/>
        <v>0</v>
      </c>
      <c r="BH210" s="194">
        <f t="shared" si="47"/>
        <v>0</v>
      </c>
      <c r="BI210" s="194">
        <f t="shared" si="48"/>
        <v>0</v>
      </c>
      <c r="BJ210" s="13" t="s">
        <v>92</v>
      </c>
      <c r="BK210" s="194">
        <f t="shared" si="49"/>
        <v>0</v>
      </c>
      <c r="BL210" s="13" t="s">
        <v>104</v>
      </c>
      <c r="BM210" s="13" t="s">
        <v>550</v>
      </c>
    </row>
    <row r="211" spans="2:65" s="1" customFormat="1" ht="16.5" customHeight="1">
      <c r="B211" s="31"/>
      <c r="C211" s="183" t="s">
        <v>551</v>
      </c>
      <c r="D211" s="183" t="s">
        <v>177</v>
      </c>
      <c r="E211" s="184" t="s">
        <v>552</v>
      </c>
      <c r="F211" s="185" t="s">
        <v>553</v>
      </c>
      <c r="G211" s="186" t="s">
        <v>180</v>
      </c>
      <c r="H211" s="187">
        <v>711.61900000000003</v>
      </c>
      <c r="I211" s="188"/>
      <c r="J211" s="189">
        <f t="shared" si="40"/>
        <v>0</v>
      </c>
      <c r="K211" s="185" t="s">
        <v>184</v>
      </c>
      <c r="L211" s="35"/>
      <c r="M211" s="190" t="s">
        <v>1</v>
      </c>
      <c r="N211" s="191" t="s">
        <v>52</v>
      </c>
      <c r="O211" s="57"/>
      <c r="P211" s="192">
        <f t="shared" si="41"/>
        <v>0</v>
      </c>
      <c r="Q211" s="192">
        <v>6.2399999999999999E-3</v>
      </c>
      <c r="R211" s="192">
        <f t="shared" si="42"/>
        <v>4.4405025599999997</v>
      </c>
      <c r="S211" s="192">
        <v>0</v>
      </c>
      <c r="T211" s="193">
        <f t="shared" si="43"/>
        <v>0</v>
      </c>
      <c r="AR211" s="13" t="s">
        <v>104</v>
      </c>
      <c r="AT211" s="13" t="s">
        <v>177</v>
      </c>
      <c r="AU211" s="13" t="s">
        <v>92</v>
      </c>
      <c r="AY211" s="13" t="s">
        <v>175</v>
      </c>
      <c r="BE211" s="194">
        <f t="shared" si="44"/>
        <v>0</v>
      </c>
      <c r="BF211" s="194">
        <f t="shared" si="45"/>
        <v>0</v>
      </c>
      <c r="BG211" s="194">
        <f t="shared" si="46"/>
        <v>0</v>
      </c>
      <c r="BH211" s="194">
        <f t="shared" si="47"/>
        <v>0</v>
      </c>
      <c r="BI211" s="194">
        <f t="shared" si="48"/>
        <v>0</v>
      </c>
      <c r="BJ211" s="13" t="s">
        <v>92</v>
      </c>
      <c r="BK211" s="194">
        <f t="shared" si="49"/>
        <v>0</v>
      </c>
      <c r="BL211" s="13" t="s">
        <v>104</v>
      </c>
      <c r="BM211" s="13" t="s">
        <v>554</v>
      </c>
    </row>
    <row r="212" spans="2:65" s="1" customFormat="1" ht="16.5" customHeight="1">
      <c r="B212" s="31"/>
      <c r="C212" s="183" t="s">
        <v>555</v>
      </c>
      <c r="D212" s="183" t="s">
        <v>177</v>
      </c>
      <c r="E212" s="184" t="s">
        <v>556</v>
      </c>
      <c r="F212" s="185" t="s">
        <v>557</v>
      </c>
      <c r="G212" s="186" t="s">
        <v>180</v>
      </c>
      <c r="H212" s="187">
        <v>711.61900000000003</v>
      </c>
      <c r="I212" s="188"/>
      <c r="J212" s="189">
        <f t="shared" si="40"/>
        <v>0</v>
      </c>
      <c r="K212" s="185" t="s">
        <v>184</v>
      </c>
      <c r="L212" s="35"/>
      <c r="M212" s="190" t="s">
        <v>1</v>
      </c>
      <c r="N212" s="191" t="s">
        <v>52</v>
      </c>
      <c r="O212" s="57"/>
      <c r="P212" s="192">
        <f t="shared" si="41"/>
        <v>0</v>
      </c>
      <c r="Q212" s="192">
        <v>3.7400000000000003E-2</v>
      </c>
      <c r="R212" s="192">
        <f t="shared" si="42"/>
        <v>26.614550600000005</v>
      </c>
      <c r="S212" s="192">
        <v>0</v>
      </c>
      <c r="T212" s="193">
        <f t="shared" si="43"/>
        <v>0</v>
      </c>
      <c r="AR212" s="13" t="s">
        <v>104</v>
      </c>
      <c r="AT212" s="13" t="s">
        <v>177</v>
      </c>
      <c r="AU212" s="13" t="s">
        <v>92</v>
      </c>
      <c r="AY212" s="13" t="s">
        <v>175</v>
      </c>
      <c r="BE212" s="194">
        <f t="shared" si="44"/>
        <v>0</v>
      </c>
      <c r="BF212" s="194">
        <f t="shared" si="45"/>
        <v>0</v>
      </c>
      <c r="BG212" s="194">
        <f t="shared" si="46"/>
        <v>0</v>
      </c>
      <c r="BH212" s="194">
        <f t="shared" si="47"/>
        <v>0</v>
      </c>
      <c r="BI212" s="194">
        <f t="shared" si="48"/>
        <v>0</v>
      </c>
      <c r="BJ212" s="13" t="s">
        <v>92</v>
      </c>
      <c r="BK212" s="194">
        <f t="shared" si="49"/>
        <v>0</v>
      </c>
      <c r="BL212" s="13" t="s">
        <v>104</v>
      </c>
      <c r="BM212" s="13" t="s">
        <v>558</v>
      </c>
    </row>
    <row r="213" spans="2:65" s="1" customFormat="1" ht="16.5" customHeight="1">
      <c r="B213" s="31"/>
      <c r="C213" s="183" t="s">
        <v>559</v>
      </c>
      <c r="D213" s="183" t="s">
        <v>177</v>
      </c>
      <c r="E213" s="184" t="s">
        <v>560</v>
      </c>
      <c r="F213" s="185" t="s">
        <v>561</v>
      </c>
      <c r="G213" s="186" t="s">
        <v>180</v>
      </c>
      <c r="H213" s="187">
        <v>711.61900000000003</v>
      </c>
      <c r="I213" s="188"/>
      <c r="J213" s="189">
        <f t="shared" si="40"/>
        <v>0</v>
      </c>
      <c r="K213" s="185" t="s">
        <v>184</v>
      </c>
      <c r="L213" s="35"/>
      <c r="M213" s="190" t="s">
        <v>1</v>
      </c>
      <c r="N213" s="191" t="s">
        <v>52</v>
      </c>
      <c r="O213" s="57"/>
      <c r="P213" s="192">
        <f t="shared" si="41"/>
        <v>0</v>
      </c>
      <c r="Q213" s="192">
        <v>1.0240000000000001E-2</v>
      </c>
      <c r="R213" s="192">
        <f t="shared" si="42"/>
        <v>7.2869785600000005</v>
      </c>
      <c r="S213" s="192">
        <v>0</v>
      </c>
      <c r="T213" s="193">
        <f t="shared" si="43"/>
        <v>0</v>
      </c>
      <c r="AR213" s="13" t="s">
        <v>104</v>
      </c>
      <c r="AT213" s="13" t="s">
        <v>177</v>
      </c>
      <c r="AU213" s="13" t="s">
        <v>92</v>
      </c>
      <c r="AY213" s="13" t="s">
        <v>175</v>
      </c>
      <c r="BE213" s="194">
        <f t="shared" si="44"/>
        <v>0</v>
      </c>
      <c r="BF213" s="194">
        <f t="shared" si="45"/>
        <v>0</v>
      </c>
      <c r="BG213" s="194">
        <f t="shared" si="46"/>
        <v>0</v>
      </c>
      <c r="BH213" s="194">
        <f t="shared" si="47"/>
        <v>0</v>
      </c>
      <c r="BI213" s="194">
        <f t="shared" si="48"/>
        <v>0</v>
      </c>
      <c r="BJ213" s="13" t="s">
        <v>92</v>
      </c>
      <c r="BK213" s="194">
        <f t="shared" si="49"/>
        <v>0</v>
      </c>
      <c r="BL213" s="13" t="s">
        <v>104</v>
      </c>
      <c r="BM213" s="13" t="s">
        <v>562</v>
      </c>
    </row>
    <row r="214" spans="2:65" s="1" customFormat="1" ht="16.5" customHeight="1">
      <c r="B214" s="31"/>
      <c r="C214" s="183" t="s">
        <v>563</v>
      </c>
      <c r="D214" s="183" t="s">
        <v>177</v>
      </c>
      <c r="E214" s="184" t="s">
        <v>564</v>
      </c>
      <c r="F214" s="185" t="s">
        <v>565</v>
      </c>
      <c r="G214" s="186" t="s">
        <v>192</v>
      </c>
      <c r="H214" s="187">
        <v>28.856000000000002</v>
      </c>
      <c r="I214" s="188"/>
      <c r="J214" s="189">
        <f t="shared" si="40"/>
        <v>0</v>
      </c>
      <c r="K214" s="185" t="s">
        <v>1</v>
      </c>
      <c r="L214" s="35"/>
      <c r="M214" s="190" t="s">
        <v>1</v>
      </c>
      <c r="N214" s="191" t="s">
        <v>52</v>
      </c>
      <c r="O214" s="57"/>
      <c r="P214" s="192">
        <f t="shared" si="41"/>
        <v>0</v>
      </c>
      <c r="Q214" s="192">
        <v>2.19407</v>
      </c>
      <c r="R214" s="192">
        <f t="shared" si="42"/>
        <v>63.312083919999999</v>
      </c>
      <c r="S214" s="192">
        <v>0</v>
      </c>
      <c r="T214" s="193">
        <f t="shared" si="43"/>
        <v>0</v>
      </c>
      <c r="AR214" s="13" t="s">
        <v>104</v>
      </c>
      <c r="AT214" s="13" t="s">
        <v>177</v>
      </c>
      <c r="AU214" s="13" t="s">
        <v>92</v>
      </c>
      <c r="AY214" s="13" t="s">
        <v>175</v>
      </c>
      <c r="BE214" s="194">
        <f t="shared" si="44"/>
        <v>0</v>
      </c>
      <c r="BF214" s="194">
        <f t="shared" si="45"/>
        <v>0</v>
      </c>
      <c r="BG214" s="194">
        <f t="shared" si="46"/>
        <v>0</v>
      </c>
      <c r="BH214" s="194">
        <f t="shared" si="47"/>
        <v>0</v>
      </c>
      <c r="BI214" s="194">
        <f t="shared" si="48"/>
        <v>0</v>
      </c>
      <c r="BJ214" s="13" t="s">
        <v>92</v>
      </c>
      <c r="BK214" s="194">
        <f t="shared" si="49"/>
        <v>0</v>
      </c>
      <c r="BL214" s="13" t="s">
        <v>104</v>
      </c>
      <c r="BM214" s="13" t="s">
        <v>566</v>
      </c>
    </row>
    <row r="215" spans="2:65" s="1" customFormat="1" ht="16.5" customHeight="1">
      <c r="B215" s="31"/>
      <c r="C215" s="183" t="s">
        <v>567</v>
      </c>
      <c r="D215" s="183" t="s">
        <v>177</v>
      </c>
      <c r="E215" s="184" t="s">
        <v>568</v>
      </c>
      <c r="F215" s="185" t="s">
        <v>569</v>
      </c>
      <c r="G215" s="186" t="s">
        <v>192</v>
      </c>
      <c r="H215" s="187">
        <v>0.62</v>
      </c>
      <c r="I215" s="188"/>
      <c r="J215" s="189">
        <f t="shared" si="40"/>
        <v>0</v>
      </c>
      <c r="K215" s="185" t="s">
        <v>230</v>
      </c>
      <c r="L215" s="35"/>
      <c r="M215" s="190" t="s">
        <v>1</v>
      </c>
      <c r="N215" s="191" t="s">
        <v>52</v>
      </c>
      <c r="O215" s="57"/>
      <c r="P215" s="192">
        <f t="shared" si="41"/>
        <v>0</v>
      </c>
      <c r="Q215" s="192">
        <v>2.19407</v>
      </c>
      <c r="R215" s="192">
        <f t="shared" si="42"/>
        <v>1.3603234</v>
      </c>
      <c r="S215" s="192">
        <v>0</v>
      </c>
      <c r="T215" s="193">
        <f t="shared" si="43"/>
        <v>0</v>
      </c>
      <c r="AR215" s="13" t="s">
        <v>104</v>
      </c>
      <c r="AT215" s="13" t="s">
        <v>177</v>
      </c>
      <c r="AU215" s="13" t="s">
        <v>92</v>
      </c>
      <c r="AY215" s="13" t="s">
        <v>175</v>
      </c>
      <c r="BE215" s="194">
        <f t="shared" si="44"/>
        <v>0</v>
      </c>
      <c r="BF215" s="194">
        <f t="shared" si="45"/>
        <v>0</v>
      </c>
      <c r="BG215" s="194">
        <f t="shared" si="46"/>
        <v>0</v>
      </c>
      <c r="BH215" s="194">
        <f t="shared" si="47"/>
        <v>0</v>
      </c>
      <c r="BI215" s="194">
        <f t="shared" si="48"/>
        <v>0</v>
      </c>
      <c r="BJ215" s="13" t="s">
        <v>92</v>
      </c>
      <c r="BK215" s="194">
        <f t="shared" si="49"/>
        <v>0</v>
      </c>
      <c r="BL215" s="13" t="s">
        <v>104</v>
      </c>
      <c r="BM215" s="13" t="s">
        <v>570</v>
      </c>
    </row>
    <row r="216" spans="2:65" s="1" customFormat="1" ht="16.5" customHeight="1">
      <c r="B216" s="31"/>
      <c r="C216" s="183" t="s">
        <v>571</v>
      </c>
      <c r="D216" s="183" t="s">
        <v>177</v>
      </c>
      <c r="E216" s="184" t="s">
        <v>572</v>
      </c>
      <c r="F216" s="185" t="s">
        <v>573</v>
      </c>
      <c r="G216" s="186" t="s">
        <v>180</v>
      </c>
      <c r="H216" s="187">
        <v>527.56200000000001</v>
      </c>
      <c r="I216" s="188"/>
      <c r="J216" s="189">
        <f t="shared" si="40"/>
        <v>0</v>
      </c>
      <c r="K216" s="185" t="s">
        <v>184</v>
      </c>
      <c r="L216" s="35"/>
      <c r="M216" s="190" t="s">
        <v>1</v>
      </c>
      <c r="N216" s="191" t="s">
        <v>52</v>
      </c>
      <c r="O216" s="57"/>
      <c r="P216" s="192">
        <f t="shared" si="41"/>
        <v>0</v>
      </c>
      <c r="Q216" s="192">
        <v>1.58E-3</v>
      </c>
      <c r="R216" s="192">
        <f t="shared" si="42"/>
        <v>0.83354795999999998</v>
      </c>
      <c r="S216" s="192">
        <v>0</v>
      </c>
      <c r="T216" s="193">
        <f t="shared" si="43"/>
        <v>0</v>
      </c>
      <c r="AR216" s="13" t="s">
        <v>104</v>
      </c>
      <c r="AT216" s="13" t="s">
        <v>177</v>
      </c>
      <c r="AU216" s="13" t="s">
        <v>92</v>
      </c>
      <c r="AY216" s="13" t="s">
        <v>175</v>
      </c>
      <c r="BE216" s="194">
        <f t="shared" si="44"/>
        <v>0</v>
      </c>
      <c r="BF216" s="194">
        <f t="shared" si="45"/>
        <v>0</v>
      </c>
      <c r="BG216" s="194">
        <f t="shared" si="46"/>
        <v>0</v>
      </c>
      <c r="BH216" s="194">
        <f t="shared" si="47"/>
        <v>0</v>
      </c>
      <c r="BI216" s="194">
        <f t="shared" si="48"/>
        <v>0</v>
      </c>
      <c r="BJ216" s="13" t="s">
        <v>92</v>
      </c>
      <c r="BK216" s="194">
        <f t="shared" si="49"/>
        <v>0</v>
      </c>
      <c r="BL216" s="13" t="s">
        <v>104</v>
      </c>
      <c r="BM216" s="13" t="s">
        <v>574</v>
      </c>
    </row>
    <row r="217" spans="2:65" s="1" customFormat="1" ht="16.5" customHeight="1">
      <c r="B217" s="31"/>
      <c r="C217" s="183" t="s">
        <v>575</v>
      </c>
      <c r="D217" s="183" t="s">
        <v>177</v>
      </c>
      <c r="E217" s="184" t="s">
        <v>576</v>
      </c>
      <c r="F217" s="185" t="s">
        <v>577</v>
      </c>
      <c r="G217" s="186" t="s">
        <v>180</v>
      </c>
      <c r="H217" s="187">
        <v>507.78</v>
      </c>
      <c r="I217" s="188"/>
      <c r="J217" s="189">
        <f t="shared" si="40"/>
        <v>0</v>
      </c>
      <c r="K217" s="185" t="s">
        <v>184</v>
      </c>
      <c r="L217" s="35"/>
      <c r="M217" s="190" t="s">
        <v>1</v>
      </c>
      <c r="N217" s="191" t="s">
        <v>52</v>
      </c>
      <c r="O217" s="57"/>
      <c r="P217" s="192">
        <f t="shared" si="41"/>
        <v>0</v>
      </c>
      <c r="Q217" s="192">
        <v>4.1599999999999996E-3</v>
      </c>
      <c r="R217" s="192">
        <f t="shared" si="42"/>
        <v>2.1123647999999995</v>
      </c>
      <c r="S217" s="192">
        <v>0</v>
      </c>
      <c r="T217" s="193">
        <f t="shared" si="43"/>
        <v>0</v>
      </c>
      <c r="AR217" s="13" t="s">
        <v>104</v>
      </c>
      <c r="AT217" s="13" t="s">
        <v>177</v>
      </c>
      <c r="AU217" s="13" t="s">
        <v>92</v>
      </c>
      <c r="AY217" s="13" t="s">
        <v>175</v>
      </c>
      <c r="BE217" s="194">
        <f t="shared" si="44"/>
        <v>0</v>
      </c>
      <c r="BF217" s="194">
        <f t="shared" si="45"/>
        <v>0</v>
      </c>
      <c r="BG217" s="194">
        <f t="shared" si="46"/>
        <v>0</v>
      </c>
      <c r="BH217" s="194">
        <f t="shared" si="47"/>
        <v>0</v>
      </c>
      <c r="BI217" s="194">
        <f t="shared" si="48"/>
        <v>0</v>
      </c>
      <c r="BJ217" s="13" t="s">
        <v>92</v>
      </c>
      <c r="BK217" s="194">
        <f t="shared" si="49"/>
        <v>0</v>
      </c>
      <c r="BL217" s="13" t="s">
        <v>104</v>
      </c>
      <c r="BM217" s="13" t="s">
        <v>578</v>
      </c>
    </row>
    <row r="218" spans="2:65" s="1" customFormat="1" ht="16.5" customHeight="1">
      <c r="B218" s="31"/>
      <c r="C218" s="183" t="s">
        <v>579</v>
      </c>
      <c r="D218" s="183" t="s">
        <v>177</v>
      </c>
      <c r="E218" s="184" t="s">
        <v>580</v>
      </c>
      <c r="F218" s="185" t="s">
        <v>581</v>
      </c>
      <c r="G218" s="186" t="s">
        <v>253</v>
      </c>
      <c r="H218" s="187">
        <v>4</v>
      </c>
      <c r="I218" s="188"/>
      <c r="J218" s="189">
        <f t="shared" si="40"/>
        <v>0</v>
      </c>
      <c r="K218" s="185" t="s">
        <v>1</v>
      </c>
      <c r="L218" s="35"/>
      <c r="M218" s="190" t="s">
        <v>1</v>
      </c>
      <c r="N218" s="191" t="s">
        <v>52</v>
      </c>
      <c r="O218" s="57"/>
      <c r="P218" s="192">
        <f t="shared" si="41"/>
        <v>0</v>
      </c>
      <c r="Q218" s="192">
        <v>1.1249999999999999E-3</v>
      </c>
      <c r="R218" s="192">
        <f t="shared" si="42"/>
        <v>4.4999999999999997E-3</v>
      </c>
      <c r="S218" s="192">
        <v>0</v>
      </c>
      <c r="T218" s="193">
        <f t="shared" si="43"/>
        <v>0</v>
      </c>
      <c r="AR218" s="13" t="s">
        <v>104</v>
      </c>
      <c r="AT218" s="13" t="s">
        <v>177</v>
      </c>
      <c r="AU218" s="13" t="s">
        <v>92</v>
      </c>
      <c r="AY218" s="13" t="s">
        <v>175</v>
      </c>
      <c r="BE218" s="194">
        <f t="shared" si="44"/>
        <v>0</v>
      </c>
      <c r="BF218" s="194">
        <f t="shared" si="45"/>
        <v>0</v>
      </c>
      <c r="BG218" s="194">
        <f t="shared" si="46"/>
        <v>0</v>
      </c>
      <c r="BH218" s="194">
        <f t="shared" si="47"/>
        <v>0</v>
      </c>
      <c r="BI218" s="194">
        <f t="shared" si="48"/>
        <v>0</v>
      </c>
      <c r="BJ218" s="13" t="s">
        <v>92</v>
      </c>
      <c r="BK218" s="194">
        <f t="shared" si="49"/>
        <v>0</v>
      </c>
      <c r="BL218" s="13" t="s">
        <v>104</v>
      </c>
      <c r="BM218" s="13" t="s">
        <v>582</v>
      </c>
    </row>
    <row r="219" spans="2:65" s="1" customFormat="1" ht="16.5" customHeight="1">
      <c r="B219" s="31"/>
      <c r="C219" s="183" t="s">
        <v>583</v>
      </c>
      <c r="D219" s="183" t="s">
        <v>177</v>
      </c>
      <c r="E219" s="184" t="s">
        <v>584</v>
      </c>
      <c r="F219" s="185" t="s">
        <v>585</v>
      </c>
      <c r="G219" s="186" t="s">
        <v>253</v>
      </c>
      <c r="H219" s="187">
        <v>17</v>
      </c>
      <c r="I219" s="188"/>
      <c r="J219" s="189">
        <f t="shared" si="40"/>
        <v>0</v>
      </c>
      <c r="K219" s="185" t="s">
        <v>230</v>
      </c>
      <c r="L219" s="35"/>
      <c r="M219" s="190" t="s">
        <v>1</v>
      </c>
      <c r="N219" s="191" t="s">
        <v>52</v>
      </c>
      <c r="O219" s="57"/>
      <c r="P219" s="192">
        <f t="shared" si="41"/>
        <v>0</v>
      </c>
      <c r="Q219" s="192">
        <v>1.7500000000000002E-2</v>
      </c>
      <c r="R219" s="192">
        <f t="shared" si="42"/>
        <v>0.29750000000000004</v>
      </c>
      <c r="S219" s="192">
        <v>0</v>
      </c>
      <c r="T219" s="193">
        <f t="shared" si="43"/>
        <v>0</v>
      </c>
      <c r="AR219" s="13" t="s">
        <v>104</v>
      </c>
      <c r="AT219" s="13" t="s">
        <v>177</v>
      </c>
      <c r="AU219" s="13" t="s">
        <v>92</v>
      </c>
      <c r="AY219" s="13" t="s">
        <v>175</v>
      </c>
      <c r="BE219" s="194">
        <f t="shared" si="44"/>
        <v>0</v>
      </c>
      <c r="BF219" s="194">
        <f t="shared" si="45"/>
        <v>0</v>
      </c>
      <c r="BG219" s="194">
        <f t="shared" si="46"/>
        <v>0</v>
      </c>
      <c r="BH219" s="194">
        <f t="shared" si="47"/>
        <v>0</v>
      </c>
      <c r="BI219" s="194">
        <f t="shared" si="48"/>
        <v>0</v>
      </c>
      <c r="BJ219" s="13" t="s">
        <v>92</v>
      </c>
      <c r="BK219" s="194">
        <f t="shared" si="49"/>
        <v>0</v>
      </c>
      <c r="BL219" s="13" t="s">
        <v>104</v>
      </c>
      <c r="BM219" s="13" t="s">
        <v>586</v>
      </c>
    </row>
    <row r="220" spans="2:65" s="1" customFormat="1" ht="16.5" customHeight="1">
      <c r="B220" s="31"/>
      <c r="C220" s="195" t="s">
        <v>587</v>
      </c>
      <c r="D220" s="195" t="s">
        <v>233</v>
      </c>
      <c r="E220" s="196" t="s">
        <v>588</v>
      </c>
      <c r="F220" s="197" t="s">
        <v>589</v>
      </c>
      <c r="G220" s="198" t="s">
        <v>253</v>
      </c>
      <c r="H220" s="199">
        <v>1</v>
      </c>
      <c r="I220" s="200"/>
      <c r="J220" s="201">
        <f t="shared" si="40"/>
        <v>0</v>
      </c>
      <c r="K220" s="197" t="s">
        <v>184</v>
      </c>
      <c r="L220" s="202"/>
      <c r="M220" s="203" t="s">
        <v>1</v>
      </c>
      <c r="N220" s="204" t="s">
        <v>52</v>
      </c>
      <c r="O220" s="57"/>
      <c r="P220" s="192">
        <f t="shared" si="41"/>
        <v>0</v>
      </c>
      <c r="Q220" s="192">
        <v>1.43E-2</v>
      </c>
      <c r="R220" s="192">
        <f t="shared" si="42"/>
        <v>1.43E-2</v>
      </c>
      <c r="S220" s="192">
        <v>0</v>
      </c>
      <c r="T220" s="193">
        <f t="shared" si="43"/>
        <v>0</v>
      </c>
      <c r="AR220" s="13" t="s">
        <v>207</v>
      </c>
      <c r="AT220" s="13" t="s">
        <v>233</v>
      </c>
      <c r="AU220" s="13" t="s">
        <v>92</v>
      </c>
      <c r="AY220" s="13" t="s">
        <v>175</v>
      </c>
      <c r="BE220" s="194">
        <f t="shared" si="44"/>
        <v>0</v>
      </c>
      <c r="BF220" s="194">
        <f t="shared" si="45"/>
        <v>0</v>
      </c>
      <c r="BG220" s="194">
        <f t="shared" si="46"/>
        <v>0</v>
      </c>
      <c r="BH220" s="194">
        <f t="shared" si="47"/>
        <v>0</v>
      </c>
      <c r="BI220" s="194">
        <f t="shared" si="48"/>
        <v>0</v>
      </c>
      <c r="BJ220" s="13" t="s">
        <v>92</v>
      </c>
      <c r="BK220" s="194">
        <f t="shared" si="49"/>
        <v>0</v>
      </c>
      <c r="BL220" s="13" t="s">
        <v>104</v>
      </c>
      <c r="BM220" s="13" t="s">
        <v>590</v>
      </c>
    </row>
    <row r="221" spans="2:65" s="1" customFormat="1" ht="16.5" customHeight="1">
      <c r="B221" s="31"/>
      <c r="C221" s="195" t="s">
        <v>591</v>
      </c>
      <c r="D221" s="195" t="s">
        <v>233</v>
      </c>
      <c r="E221" s="196" t="s">
        <v>592</v>
      </c>
      <c r="F221" s="197" t="s">
        <v>593</v>
      </c>
      <c r="G221" s="198" t="s">
        <v>253</v>
      </c>
      <c r="H221" s="199">
        <v>10</v>
      </c>
      <c r="I221" s="200"/>
      <c r="J221" s="201">
        <f t="shared" si="40"/>
        <v>0</v>
      </c>
      <c r="K221" s="197" t="s">
        <v>230</v>
      </c>
      <c r="L221" s="202"/>
      <c r="M221" s="203" t="s">
        <v>1</v>
      </c>
      <c r="N221" s="204" t="s">
        <v>52</v>
      </c>
      <c r="O221" s="57"/>
      <c r="P221" s="192">
        <f t="shared" si="41"/>
        <v>0</v>
      </c>
      <c r="Q221" s="192">
        <v>1.46E-2</v>
      </c>
      <c r="R221" s="192">
        <f t="shared" si="42"/>
        <v>0.14599999999999999</v>
      </c>
      <c r="S221" s="192">
        <v>0</v>
      </c>
      <c r="T221" s="193">
        <f t="shared" si="43"/>
        <v>0</v>
      </c>
      <c r="AR221" s="13" t="s">
        <v>207</v>
      </c>
      <c r="AT221" s="13" t="s">
        <v>233</v>
      </c>
      <c r="AU221" s="13" t="s">
        <v>92</v>
      </c>
      <c r="AY221" s="13" t="s">
        <v>175</v>
      </c>
      <c r="BE221" s="194">
        <f t="shared" si="44"/>
        <v>0</v>
      </c>
      <c r="BF221" s="194">
        <f t="shared" si="45"/>
        <v>0</v>
      </c>
      <c r="BG221" s="194">
        <f t="shared" si="46"/>
        <v>0</v>
      </c>
      <c r="BH221" s="194">
        <f t="shared" si="47"/>
        <v>0</v>
      </c>
      <c r="BI221" s="194">
        <f t="shared" si="48"/>
        <v>0</v>
      </c>
      <c r="BJ221" s="13" t="s">
        <v>92</v>
      </c>
      <c r="BK221" s="194">
        <f t="shared" si="49"/>
        <v>0</v>
      </c>
      <c r="BL221" s="13" t="s">
        <v>104</v>
      </c>
      <c r="BM221" s="13" t="s">
        <v>594</v>
      </c>
    </row>
    <row r="222" spans="2:65" s="1" customFormat="1" ht="16.5" customHeight="1">
      <c r="B222" s="31"/>
      <c r="C222" s="195" t="s">
        <v>595</v>
      </c>
      <c r="D222" s="195" t="s">
        <v>233</v>
      </c>
      <c r="E222" s="196" t="s">
        <v>596</v>
      </c>
      <c r="F222" s="197" t="s">
        <v>597</v>
      </c>
      <c r="G222" s="198" t="s">
        <v>253</v>
      </c>
      <c r="H222" s="199">
        <v>6</v>
      </c>
      <c r="I222" s="200"/>
      <c r="J222" s="201">
        <f t="shared" si="40"/>
        <v>0</v>
      </c>
      <c r="K222" s="197" t="s">
        <v>230</v>
      </c>
      <c r="L222" s="202"/>
      <c r="M222" s="203" t="s">
        <v>1</v>
      </c>
      <c r="N222" s="204" t="s">
        <v>52</v>
      </c>
      <c r="O222" s="57"/>
      <c r="P222" s="192">
        <f t="shared" si="41"/>
        <v>0</v>
      </c>
      <c r="Q222" s="192">
        <v>1.46E-2</v>
      </c>
      <c r="R222" s="192">
        <f t="shared" si="42"/>
        <v>8.7599999999999997E-2</v>
      </c>
      <c r="S222" s="192">
        <v>0</v>
      </c>
      <c r="T222" s="193">
        <f t="shared" si="43"/>
        <v>0</v>
      </c>
      <c r="AR222" s="13" t="s">
        <v>207</v>
      </c>
      <c r="AT222" s="13" t="s">
        <v>233</v>
      </c>
      <c r="AU222" s="13" t="s">
        <v>92</v>
      </c>
      <c r="AY222" s="13" t="s">
        <v>175</v>
      </c>
      <c r="BE222" s="194">
        <f t="shared" si="44"/>
        <v>0</v>
      </c>
      <c r="BF222" s="194">
        <f t="shared" si="45"/>
        <v>0</v>
      </c>
      <c r="BG222" s="194">
        <f t="shared" si="46"/>
        <v>0</v>
      </c>
      <c r="BH222" s="194">
        <f t="shared" si="47"/>
        <v>0</v>
      </c>
      <c r="BI222" s="194">
        <f t="shared" si="48"/>
        <v>0</v>
      </c>
      <c r="BJ222" s="13" t="s">
        <v>92</v>
      </c>
      <c r="BK222" s="194">
        <f t="shared" si="49"/>
        <v>0</v>
      </c>
      <c r="BL222" s="13" t="s">
        <v>104</v>
      </c>
      <c r="BM222" s="13" t="s">
        <v>598</v>
      </c>
    </row>
    <row r="223" spans="2:65" s="1" customFormat="1" ht="16.5" customHeight="1">
      <c r="B223" s="31"/>
      <c r="C223" s="183" t="s">
        <v>599</v>
      </c>
      <c r="D223" s="183" t="s">
        <v>177</v>
      </c>
      <c r="E223" s="184" t="s">
        <v>600</v>
      </c>
      <c r="F223" s="185" t="s">
        <v>601</v>
      </c>
      <c r="G223" s="186" t="s">
        <v>253</v>
      </c>
      <c r="H223" s="187">
        <v>6</v>
      </c>
      <c r="I223" s="188"/>
      <c r="J223" s="189">
        <f t="shared" si="40"/>
        <v>0</v>
      </c>
      <c r="K223" s="185" t="s">
        <v>184</v>
      </c>
      <c r="L223" s="35"/>
      <c r="M223" s="190" t="s">
        <v>1</v>
      </c>
      <c r="N223" s="191" t="s">
        <v>52</v>
      </c>
      <c r="O223" s="57"/>
      <c r="P223" s="192">
        <f t="shared" si="41"/>
        <v>0</v>
      </c>
      <c r="Q223" s="192">
        <v>5.092E-2</v>
      </c>
      <c r="R223" s="192">
        <f t="shared" si="42"/>
        <v>0.30552000000000001</v>
      </c>
      <c r="S223" s="192">
        <v>0</v>
      </c>
      <c r="T223" s="193">
        <f t="shared" si="43"/>
        <v>0</v>
      </c>
      <c r="AR223" s="13" t="s">
        <v>104</v>
      </c>
      <c r="AT223" s="13" t="s">
        <v>177</v>
      </c>
      <c r="AU223" s="13" t="s">
        <v>92</v>
      </c>
      <c r="AY223" s="13" t="s">
        <v>175</v>
      </c>
      <c r="BE223" s="194">
        <f t="shared" si="44"/>
        <v>0</v>
      </c>
      <c r="BF223" s="194">
        <f t="shared" si="45"/>
        <v>0</v>
      </c>
      <c r="BG223" s="194">
        <f t="shared" si="46"/>
        <v>0</v>
      </c>
      <c r="BH223" s="194">
        <f t="shared" si="47"/>
        <v>0</v>
      </c>
      <c r="BI223" s="194">
        <f t="shared" si="48"/>
        <v>0</v>
      </c>
      <c r="BJ223" s="13" t="s">
        <v>92</v>
      </c>
      <c r="BK223" s="194">
        <f t="shared" si="49"/>
        <v>0</v>
      </c>
      <c r="BL223" s="13" t="s">
        <v>104</v>
      </c>
      <c r="BM223" s="13" t="s">
        <v>602</v>
      </c>
    </row>
    <row r="224" spans="2:65" s="1" customFormat="1" ht="16.5" customHeight="1">
      <c r="B224" s="31"/>
      <c r="C224" s="195" t="s">
        <v>603</v>
      </c>
      <c r="D224" s="195" t="s">
        <v>233</v>
      </c>
      <c r="E224" s="196" t="s">
        <v>604</v>
      </c>
      <c r="F224" s="197" t="s">
        <v>593</v>
      </c>
      <c r="G224" s="198" t="s">
        <v>253</v>
      </c>
      <c r="H224" s="199">
        <v>2</v>
      </c>
      <c r="I224" s="200"/>
      <c r="J224" s="201">
        <f t="shared" si="40"/>
        <v>0</v>
      </c>
      <c r="K224" s="197" t="s">
        <v>184</v>
      </c>
      <c r="L224" s="202"/>
      <c r="M224" s="203" t="s">
        <v>1</v>
      </c>
      <c r="N224" s="204" t="s">
        <v>52</v>
      </c>
      <c r="O224" s="57"/>
      <c r="P224" s="192">
        <f t="shared" si="41"/>
        <v>0</v>
      </c>
      <c r="Q224" s="192">
        <v>1.46E-2</v>
      </c>
      <c r="R224" s="192">
        <f t="shared" si="42"/>
        <v>2.92E-2</v>
      </c>
      <c r="S224" s="192">
        <v>0</v>
      </c>
      <c r="T224" s="193">
        <f t="shared" si="43"/>
        <v>0</v>
      </c>
      <c r="AR224" s="13" t="s">
        <v>207</v>
      </c>
      <c r="AT224" s="13" t="s">
        <v>233</v>
      </c>
      <c r="AU224" s="13" t="s">
        <v>92</v>
      </c>
      <c r="AY224" s="13" t="s">
        <v>175</v>
      </c>
      <c r="BE224" s="194">
        <f t="shared" si="44"/>
        <v>0</v>
      </c>
      <c r="BF224" s="194">
        <f t="shared" si="45"/>
        <v>0</v>
      </c>
      <c r="BG224" s="194">
        <f t="shared" si="46"/>
        <v>0</v>
      </c>
      <c r="BH224" s="194">
        <f t="shared" si="47"/>
        <v>0</v>
      </c>
      <c r="BI224" s="194">
        <f t="shared" si="48"/>
        <v>0</v>
      </c>
      <c r="BJ224" s="13" t="s">
        <v>92</v>
      </c>
      <c r="BK224" s="194">
        <f t="shared" si="49"/>
        <v>0</v>
      </c>
      <c r="BL224" s="13" t="s">
        <v>104</v>
      </c>
      <c r="BM224" s="13" t="s">
        <v>605</v>
      </c>
    </row>
    <row r="225" spans="2:65" s="1" customFormat="1" ht="16.5" customHeight="1">
      <c r="B225" s="31"/>
      <c r="C225" s="195" t="s">
        <v>606</v>
      </c>
      <c r="D225" s="195" t="s">
        <v>233</v>
      </c>
      <c r="E225" s="196" t="s">
        <v>607</v>
      </c>
      <c r="F225" s="197" t="s">
        <v>597</v>
      </c>
      <c r="G225" s="198" t="s">
        <v>253</v>
      </c>
      <c r="H225" s="199">
        <v>4</v>
      </c>
      <c r="I225" s="200"/>
      <c r="J225" s="201">
        <f t="shared" si="40"/>
        <v>0</v>
      </c>
      <c r="K225" s="197" t="s">
        <v>184</v>
      </c>
      <c r="L225" s="202"/>
      <c r="M225" s="203" t="s">
        <v>1</v>
      </c>
      <c r="N225" s="204" t="s">
        <v>52</v>
      </c>
      <c r="O225" s="57"/>
      <c r="P225" s="192">
        <f t="shared" si="41"/>
        <v>0</v>
      </c>
      <c r="Q225" s="192">
        <v>1.46E-2</v>
      </c>
      <c r="R225" s="192">
        <f t="shared" si="42"/>
        <v>5.8400000000000001E-2</v>
      </c>
      <c r="S225" s="192">
        <v>0</v>
      </c>
      <c r="T225" s="193">
        <f t="shared" si="43"/>
        <v>0</v>
      </c>
      <c r="AR225" s="13" t="s">
        <v>207</v>
      </c>
      <c r="AT225" s="13" t="s">
        <v>233</v>
      </c>
      <c r="AU225" s="13" t="s">
        <v>92</v>
      </c>
      <c r="AY225" s="13" t="s">
        <v>175</v>
      </c>
      <c r="BE225" s="194">
        <f t="shared" si="44"/>
        <v>0</v>
      </c>
      <c r="BF225" s="194">
        <f t="shared" si="45"/>
        <v>0</v>
      </c>
      <c r="BG225" s="194">
        <f t="shared" si="46"/>
        <v>0</v>
      </c>
      <c r="BH225" s="194">
        <f t="shared" si="47"/>
        <v>0</v>
      </c>
      <c r="BI225" s="194">
        <f t="shared" si="48"/>
        <v>0</v>
      </c>
      <c r="BJ225" s="13" t="s">
        <v>92</v>
      </c>
      <c r="BK225" s="194">
        <f t="shared" si="49"/>
        <v>0</v>
      </c>
      <c r="BL225" s="13" t="s">
        <v>104</v>
      </c>
      <c r="BM225" s="13" t="s">
        <v>608</v>
      </c>
    </row>
    <row r="226" spans="2:65" s="1" customFormat="1" ht="16.5" customHeight="1">
      <c r="B226" s="31"/>
      <c r="C226" s="183" t="s">
        <v>609</v>
      </c>
      <c r="D226" s="183" t="s">
        <v>177</v>
      </c>
      <c r="E226" s="184" t="s">
        <v>610</v>
      </c>
      <c r="F226" s="185" t="s">
        <v>611</v>
      </c>
      <c r="G226" s="186" t="s">
        <v>253</v>
      </c>
      <c r="H226" s="187">
        <v>12</v>
      </c>
      <c r="I226" s="188"/>
      <c r="J226" s="189">
        <f t="shared" si="40"/>
        <v>0</v>
      </c>
      <c r="K226" s="185" t="s">
        <v>230</v>
      </c>
      <c r="L226" s="35"/>
      <c r="M226" s="190" t="s">
        <v>1</v>
      </c>
      <c r="N226" s="191" t="s">
        <v>52</v>
      </c>
      <c r="O226" s="57"/>
      <c r="P226" s="192">
        <f t="shared" si="41"/>
        <v>0</v>
      </c>
      <c r="Q226" s="192">
        <v>0.43841000000000002</v>
      </c>
      <c r="R226" s="192">
        <f t="shared" si="42"/>
        <v>5.2609200000000005</v>
      </c>
      <c r="S226" s="192">
        <v>0</v>
      </c>
      <c r="T226" s="193">
        <f t="shared" si="43"/>
        <v>0</v>
      </c>
      <c r="AR226" s="13" t="s">
        <v>104</v>
      </c>
      <c r="AT226" s="13" t="s">
        <v>177</v>
      </c>
      <c r="AU226" s="13" t="s">
        <v>92</v>
      </c>
      <c r="AY226" s="13" t="s">
        <v>175</v>
      </c>
      <c r="BE226" s="194">
        <f t="shared" si="44"/>
        <v>0</v>
      </c>
      <c r="BF226" s="194">
        <f t="shared" si="45"/>
        <v>0</v>
      </c>
      <c r="BG226" s="194">
        <f t="shared" si="46"/>
        <v>0</v>
      </c>
      <c r="BH226" s="194">
        <f t="shared" si="47"/>
        <v>0</v>
      </c>
      <c r="BI226" s="194">
        <f t="shared" si="48"/>
        <v>0</v>
      </c>
      <c r="BJ226" s="13" t="s">
        <v>92</v>
      </c>
      <c r="BK226" s="194">
        <f t="shared" si="49"/>
        <v>0</v>
      </c>
      <c r="BL226" s="13" t="s">
        <v>104</v>
      </c>
      <c r="BM226" s="13" t="s">
        <v>612</v>
      </c>
    </row>
    <row r="227" spans="2:65" s="1" customFormat="1" ht="16.5" customHeight="1">
      <c r="B227" s="31"/>
      <c r="C227" s="195" t="s">
        <v>613</v>
      </c>
      <c r="D227" s="195" t="s">
        <v>233</v>
      </c>
      <c r="E227" s="196" t="s">
        <v>614</v>
      </c>
      <c r="F227" s="197" t="s">
        <v>615</v>
      </c>
      <c r="G227" s="198" t="s">
        <v>253</v>
      </c>
      <c r="H227" s="199">
        <v>2</v>
      </c>
      <c r="I227" s="200"/>
      <c r="J227" s="201">
        <f t="shared" si="40"/>
        <v>0</v>
      </c>
      <c r="K227" s="197" t="s">
        <v>184</v>
      </c>
      <c r="L227" s="202"/>
      <c r="M227" s="203" t="s">
        <v>1</v>
      </c>
      <c r="N227" s="204" t="s">
        <v>52</v>
      </c>
      <c r="O227" s="57"/>
      <c r="P227" s="192">
        <f t="shared" si="41"/>
        <v>0</v>
      </c>
      <c r="Q227" s="192">
        <v>1.4999999999999999E-2</v>
      </c>
      <c r="R227" s="192">
        <f t="shared" si="42"/>
        <v>0.03</v>
      </c>
      <c r="S227" s="192">
        <v>0</v>
      </c>
      <c r="T227" s="193">
        <f t="shared" si="43"/>
        <v>0</v>
      </c>
      <c r="AR227" s="13" t="s">
        <v>207</v>
      </c>
      <c r="AT227" s="13" t="s">
        <v>233</v>
      </c>
      <c r="AU227" s="13" t="s">
        <v>92</v>
      </c>
      <c r="AY227" s="13" t="s">
        <v>175</v>
      </c>
      <c r="BE227" s="194">
        <f t="shared" si="44"/>
        <v>0</v>
      </c>
      <c r="BF227" s="194">
        <f t="shared" si="45"/>
        <v>0</v>
      </c>
      <c r="BG227" s="194">
        <f t="shared" si="46"/>
        <v>0</v>
      </c>
      <c r="BH227" s="194">
        <f t="shared" si="47"/>
        <v>0</v>
      </c>
      <c r="BI227" s="194">
        <f t="shared" si="48"/>
        <v>0</v>
      </c>
      <c r="BJ227" s="13" t="s">
        <v>92</v>
      </c>
      <c r="BK227" s="194">
        <f t="shared" si="49"/>
        <v>0</v>
      </c>
      <c r="BL227" s="13" t="s">
        <v>104</v>
      </c>
      <c r="BM227" s="13" t="s">
        <v>616</v>
      </c>
    </row>
    <row r="228" spans="2:65" s="1" customFormat="1" ht="16.5" customHeight="1">
      <c r="B228" s="31"/>
      <c r="C228" s="195" t="s">
        <v>617</v>
      </c>
      <c r="D228" s="195" t="s">
        <v>233</v>
      </c>
      <c r="E228" s="196" t="s">
        <v>618</v>
      </c>
      <c r="F228" s="197" t="s">
        <v>619</v>
      </c>
      <c r="G228" s="198" t="s">
        <v>253</v>
      </c>
      <c r="H228" s="199">
        <v>10</v>
      </c>
      <c r="I228" s="200"/>
      <c r="J228" s="201">
        <f t="shared" si="40"/>
        <v>0</v>
      </c>
      <c r="K228" s="197" t="s">
        <v>184</v>
      </c>
      <c r="L228" s="202"/>
      <c r="M228" s="203" t="s">
        <v>1</v>
      </c>
      <c r="N228" s="204" t="s">
        <v>52</v>
      </c>
      <c r="O228" s="57"/>
      <c r="P228" s="192">
        <f t="shared" si="41"/>
        <v>0</v>
      </c>
      <c r="Q228" s="192">
        <v>1.6E-2</v>
      </c>
      <c r="R228" s="192">
        <f t="shared" si="42"/>
        <v>0.16</v>
      </c>
      <c r="S228" s="192">
        <v>0</v>
      </c>
      <c r="T228" s="193">
        <f t="shared" si="43"/>
        <v>0</v>
      </c>
      <c r="AR228" s="13" t="s">
        <v>207</v>
      </c>
      <c r="AT228" s="13" t="s">
        <v>233</v>
      </c>
      <c r="AU228" s="13" t="s">
        <v>92</v>
      </c>
      <c r="AY228" s="13" t="s">
        <v>175</v>
      </c>
      <c r="BE228" s="194">
        <f t="shared" si="44"/>
        <v>0</v>
      </c>
      <c r="BF228" s="194">
        <f t="shared" si="45"/>
        <v>0</v>
      </c>
      <c r="BG228" s="194">
        <f t="shared" si="46"/>
        <v>0</v>
      </c>
      <c r="BH228" s="194">
        <f t="shared" si="47"/>
        <v>0</v>
      </c>
      <c r="BI228" s="194">
        <f t="shared" si="48"/>
        <v>0</v>
      </c>
      <c r="BJ228" s="13" t="s">
        <v>92</v>
      </c>
      <c r="BK228" s="194">
        <f t="shared" si="49"/>
        <v>0</v>
      </c>
      <c r="BL228" s="13" t="s">
        <v>104</v>
      </c>
      <c r="BM228" s="13" t="s">
        <v>620</v>
      </c>
    </row>
    <row r="229" spans="2:65" s="11" customFormat="1" ht="22.9" customHeight="1">
      <c r="B229" s="167"/>
      <c r="C229" s="168"/>
      <c r="D229" s="169" t="s">
        <v>79</v>
      </c>
      <c r="E229" s="181" t="s">
        <v>207</v>
      </c>
      <c r="F229" s="181" t="s">
        <v>621</v>
      </c>
      <c r="G229" s="168"/>
      <c r="H229" s="168"/>
      <c r="I229" s="171"/>
      <c r="J229" s="182">
        <f>BK229</f>
        <v>0</v>
      </c>
      <c r="K229" s="168"/>
      <c r="L229" s="173"/>
      <c r="M229" s="174"/>
      <c r="N229" s="175"/>
      <c r="O229" s="175"/>
      <c r="P229" s="176">
        <f>SUM(P230:P238)</f>
        <v>0</v>
      </c>
      <c r="Q229" s="175"/>
      <c r="R229" s="176">
        <f>SUM(R230:R238)</f>
        <v>2.2704780000000001E-2</v>
      </c>
      <c r="S229" s="175"/>
      <c r="T229" s="177">
        <f>SUM(T230:T238)</f>
        <v>0</v>
      </c>
      <c r="AR229" s="178" t="s">
        <v>87</v>
      </c>
      <c r="AT229" s="179" t="s">
        <v>79</v>
      </c>
      <c r="AU229" s="179" t="s">
        <v>87</v>
      </c>
      <c r="AY229" s="178" t="s">
        <v>175</v>
      </c>
      <c r="BK229" s="180">
        <f>SUM(BK230:BK238)</f>
        <v>0</v>
      </c>
    </row>
    <row r="230" spans="2:65" s="1" customFormat="1" ht="16.5" customHeight="1">
      <c r="B230" s="31"/>
      <c r="C230" s="183" t="s">
        <v>622</v>
      </c>
      <c r="D230" s="183" t="s">
        <v>177</v>
      </c>
      <c r="E230" s="184" t="s">
        <v>623</v>
      </c>
      <c r="F230" s="185" t="s">
        <v>624</v>
      </c>
      <c r="G230" s="186" t="s">
        <v>269</v>
      </c>
      <c r="H230" s="187">
        <v>57.829000000000001</v>
      </c>
      <c r="I230" s="188"/>
      <c r="J230" s="189">
        <f t="shared" ref="J230:J238" si="50">ROUND(I230*H230,2)</f>
        <v>0</v>
      </c>
      <c r="K230" s="185" t="s">
        <v>197</v>
      </c>
      <c r="L230" s="35"/>
      <c r="M230" s="190" t="s">
        <v>1</v>
      </c>
      <c r="N230" s="191" t="s">
        <v>52</v>
      </c>
      <c r="O230" s="57"/>
      <c r="P230" s="192">
        <f t="shared" ref="P230:P238" si="51">O230*H230</f>
        <v>0</v>
      </c>
      <c r="Q230" s="192">
        <v>0</v>
      </c>
      <c r="R230" s="192">
        <f t="shared" ref="R230:R238" si="52">Q230*H230</f>
        <v>0</v>
      </c>
      <c r="S230" s="192">
        <v>0</v>
      </c>
      <c r="T230" s="193">
        <f t="shared" ref="T230:T238" si="53">S230*H230</f>
        <v>0</v>
      </c>
      <c r="AR230" s="13" t="s">
        <v>104</v>
      </c>
      <c r="AT230" s="13" t="s">
        <v>177</v>
      </c>
      <c r="AU230" s="13" t="s">
        <v>92</v>
      </c>
      <c r="AY230" s="13" t="s">
        <v>175</v>
      </c>
      <c r="BE230" s="194">
        <f t="shared" ref="BE230:BE238" si="54">IF(N230="základná",J230,0)</f>
        <v>0</v>
      </c>
      <c r="BF230" s="194">
        <f t="shared" ref="BF230:BF238" si="55">IF(N230="znížená",J230,0)</f>
        <v>0</v>
      </c>
      <c r="BG230" s="194">
        <f t="shared" ref="BG230:BG238" si="56">IF(N230="zákl. prenesená",J230,0)</f>
        <v>0</v>
      </c>
      <c r="BH230" s="194">
        <f t="shared" ref="BH230:BH238" si="57">IF(N230="zníž. prenesená",J230,0)</f>
        <v>0</v>
      </c>
      <c r="BI230" s="194">
        <f t="shared" ref="BI230:BI238" si="58">IF(N230="nulová",J230,0)</f>
        <v>0</v>
      </c>
      <c r="BJ230" s="13" t="s">
        <v>92</v>
      </c>
      <c r="BK230" s="194">
        <f t="shared" ref="BK230:BK238" si="59">ROUND(I230*H230,2)</f>
        <v>0</v>
      </c>
      <c r="BL230" s="13" t="s">
        <v>104</v>
      </c>
      <c r="BM230" s="13" t="s">
        <v>625</v>
      </c>
    </row>
    <row r="231" spans="2:65" s="1" customFormat="1" ht="16.5" customHeight="1">
      <c r="B231" s="31"/>
      <c r="C231" s="195" t="s">
        <v>626</v>
      </c>
      <c r="D231" s="195" t="s">
        <v>233</v>
      </c>
      <c r="E231" s="196" t="s">
        <v>627</v>
      </c>
      <c r="F231" s="197" t="s">
        <v>628</v>
      </c>
      <c r="G231" s="198" t="s">
        <v>269</v>
      </c>
      <c r="H231" s="199">
        <v>58.406999999999996</v>
      </c>
      <c r="I231" s="200"/>
      <c r="J231" s="201">
        <f t="shared" si="50"/>
        <v>0</v>
      </c>
      <c r="K231" s="197" t="s">
        <v>184</v>
      </c>
      <c r="L231" s="202"/>
      <c r="M231" s="203" t="s">
        <v>1</v>
      </c>
      <c r="N231" s="204" t="s">
        <v>52</v>
      </c>
      <c r="O231" s="57"/>
      <c r="P231" s="192">
        <f t="shared" si="51"/>
        <v>0</v>
      </c>
      <c r="Q231" s="192">
        <v>2.0000000000000001E-4</v>
      </c>
      <c r="R231" s="192">
        <f t="shared" si="52"/>
        <v>1.16814E-2</v>
      </c>
      <c r="S231" s="192">
        <v>0</v>
      </c>
      <c r="T231" s="193">
        <f t="shared" si="53"/>
        <v>0</v>
      </c>
      <c r="AR231" s="13" t="s">
        <v>207</v>
      </c>
      <c r="AT231" s="13" t="s">
        <v>233</v>
      </c>
      <c r="AU231" s="13" t="s">
        <v>92</v>
      </c>
      <c r="AY231" s="13" t="s">
        <v>175</v>
      </c>
      <c r="BE231" s="194">
        <f t="shared" si="54"/>
        <v>0</v>
      </c>
      <c r="BF231" s="194">
        <f t="shared" si="55"/>
        <v>0</v>
      </c>
      <c r="BG231" s="194">
        <f t="shared" si="56"/>
        <v>0</v>
      </c>
      <c r="BH231" s="194">
        <f t="shared" si="57"/>
        <v>0</v>
      </c>
      <c r="BI231" s="194">
        <f t="shared" si="58"/>
        <v>0</v>
      </c>
      <c r="BJ231" s="13" t="s">
        <v>92</v>
      </c>
      <c r="BK231" s="194">
        <f t="shared" si="59"/>
        <v>0</v>
      </c>
      <c r="BL231" s="13" t="s">
        <v>104</v>
      </c>
      <c r="BM231" s="13" t="s">
        <v>629</v>
      </c>
    </row>
    <row r="232" spans="2:65" s="1" customFormat="1" ht="16.5" customHeight="1">
      <c r="B232" s="31"/>
      <c r="C232" s="195" t="s">
        <v>630</v>
      </c>
      <c r="D232" s="195" t="s">
        <v>233</v>
      </c>
      <c r="E232" s="196" t="s">
        <v>631</v>
      </c>
      <c r="F232" s="197" t="s">
        <v>632</v>
      </c>
      <c r="G232" s="198" t="s">
        <v>253</v>
      </c>
      <c r="H232" s="199">
        <v>4</v>
      </c>
      <c r="I232" s="200"/>
      <c r="J232" s="201">
        <f t="shared" si="50"/>
        <v>0</v>
      </c>
      <c r="K232" s="197" t="s">
        <v>184</v>
      </c>
      <c r="L232" s="202"/>
      <c r="M232" s="203" t="s">
        <v>1</v>
      </c>
      <c r="N232" s="204" t="s">
        <v>52</v>
      </c>
      <c r="O232" s="57"/>
      <c r="P232" s="192">
        <f t="shared" si="51"/>
        <v>0</v>
      </c>
      <c r="Q232" s="192">
        <v>1.4999999999999999E-4</v>
      </c>
      <c r="R232" s="192">
        <f t="shared" si="52"/>
        <v>5.9999999999999995E-4</v>
      </c>
      <c r="S232" s="192">
        <v>0</v>
      </c>
      <c r="T232" s="193">
        <f t="shared" si="53"/>
        <v>0</v>
      </c>
      <c r="AR232" s="13" t="s">
        <v>207</v>
      </c>
      <c r="AT232" s="13" t="s">
        <v>233</v>
      </c>
      <c r="AU232" s="13" t="s">
        <v>92</v>
      </c>
      <c r="AY232" s="13" t="s">
        <v>175</v>
      </c>
      <c r="BE232" s="194">
        <f t="shared" si="54"/>
        <v>0</v>
      </c>
      <c r="BF232" s="194">
        <f t="shared" si="55"/>
        <v>0</v>
      </c>
      <c r="BG232" s="194">
        <f t="shared" si="56"/>
        <v>0</v>
      </c>
      <c r="BH232" s="194">
        <f t="shared" si="57"/>
        <v>0</v>
      </c>
      <c r="BI232" s="194">
        <f t="shared" si="58"/>
        <v>0</v>
      </c>
      <c r="BJ232" s="13" t="s">
        <v>92</v>
      </c>
      <c r="BK232" s="194">
        <f t="shared" si="59"/>
        <v>0</v>
      </c>
      <c r="BL232" s="13" t="s">
        <v>104</v>
      </c>
      <c r="BM232" s="13" t="s">
        <v>633</v>
      </c>
    </row>
    <row r="233" spans="2:65" s="1" customFormat="1" ht="16.5" customHeight="1">
      <c r="B233" s="31"/>
      <c r="C233" s="195" t="s">
        <v>634</v>
      </c>
      <c r="D233" s="195" t="s">
        <v>233</v>
      </c>
      <c r="E233" s="196" t="s">
        <v>635</v>
      </c>
      <c r="F233" s="197" t="s">
        <v>636</v>
      </c>
      <c r="G233" s="198" t="s">
        <v>253</v>
      </c>
      <c r="H233" s="199">
        <v>8</v>
      </c>
      <c r="I233" s="200"/>
      <c r="J233" s="201">
        <f t="shared" si="50"/>
        <v>0</v>
      </c>
      <c r="K233" s="197" t="s">
        <v>184</v>
      </c>
      <c r="L233" s="202"/>
      <c r="M233" s="203" t="s">
        <v>1</v>
      </c>
      <c r="N233" s="204" t="s">
        <v>52</v>
      </c>
      <c r="O233" s="57"/>
      <c r="P233" s="192">
        <f t="shared" si="51"/>
        <v>0</v>
      </c>
      <c r="Q233" s="192">
        <v>6.9999999999999994E-5</v>
      </c>
      <c r="R233" s="192">
        <f t="shared" si="52"/>
        <v>5.5999999999999995E-4</v>
      </c>
      <c r="S233" s="192">
        <v>0</v>
      </c>
      <c r="T233" s="193">
        <f t="shared" si="53"/>
        <v>0</v>
      </c>
      <c r="AR233" s="13" t="s">
        <v>207</v>
      </c>
      <c r="AT233" s="13" t="s">
        <v>233</v>
      </c>
      <c r="AU233" s="13" t="s">
        <v>92</v>
      </c>
      <c r="AY233" s="13" t="s">
        <v>175</v>
      </c>
      <c r="BE233" s="194">
        <f t="shared" si="54"/>
        <v>0</v>
      </c>
      <c r="BF233" s="194">
        <f t="shared" si="55"/>
        <v>0</v>
      </c>
      <c r="BG233" s="194">
        <f t="shared" si="56"/>
        <v>0</v>
      </c>
      <c r="BH233" s="194">
        <f t="shared" si="57"/>
        <v>0</v>
      </c>
      <c r="BI233" s="194">
        <f t="shared" si="58"/>
        <v>0</v>
      </c>
      <c r="BJ233" s="13" t="s">
        <v>92</v>
      </c>
      <c r="BK233" s="194">
        <f t="shared" si="59"/>
        <v>0</v>
      </c>
      <c r="BL233" s="13" t="s">
        <v>104</v>
      </c>
      <c r="BM233" s="13" t="s">
        <v>637</v>
      </c>
    </row>
    <row r="234" spans="2:65" s="1" customFormat="1" ht="16.5" customHeight="1">
      <c r="B234" s="31"/>
      <c r="C234" s="195" t="s">
        <v>638</v>
      </c>
      <c r="D234" s="195" t="s">
        <v>233</v>
      </c>
      <c r="E234" s="196" t="s">
        <v>639</v>
      </c>
      <c r="F234" s="197" t="s">
        <v>640</v>
      </c>
      <c r="G234" s="198" t="s">
        <v>253</v>
      </c>
      <c r="H234" s="199">
        <v>8</v>
      </c>
      <c r="I234" s="200"/>
      <c r="J234" s="201">
        <f t="shared" si="50"/>
        <v>0</v>
      </c>
      <c r="K234" s="197" t="s">
        <v>184</v>
      </c>
      <c r="L234" s="202"/>
      <c r="M234" s="203" t="s">
        <v>1</v>
      </c>
      <c r="N234" s="204" t="s">
        <v>52</v>
      </c>
      <c r="O234" s="57"/>
      <c r="P234" s="192">
        <f t="shared" si="51"/>
        <v>0</v>
      </c>
      <c r="Q234" s="192">
        <v>9.0000000000000006E-5</v>
      </c>
      <c r="R234" s="192">
        <f t="shared" si="52"/>
        <v>7.2000000000000005E-4</v>
      </c>
      <c r="S234" s="192">
        <v>0</v>
      </c>
      <c r="T234" s="193">
        <f t="shared" si="53"/>
        <v>0</v>
      </c>
      <c r="AR234" s="13" t="s">
        <v>207</v>
      </c>
      <c r="AT234" s="13" t="s">
        <v>233</v>
      </c>
      <c r="AU234" s="13" t="s">
        <v>92</v>
      </c>
      <c r="AY234" s="13" t="s">
        <v>175</v>
      </c>
      <c r="BE234" s="194">
        <f t="shared" si="54"/>
        <v>0</v>
      </c>
      <c r="BF234" s="194">
        <f t="shared" si="55"/>
        <v>0</v>
      </c>
      <c r="BG234" s="194">
        <f t="shared" si="56"/>
        <v>0</v>
      </c>
      <c r="BH234" s="194">
        <f t="shared" si="57"/>
        <v>0</v>
      </c>
      <c r="BI234" s="194">
        <f t="shared" si="58"/>
        <v>0</v>
      </c>
      <c r="BJ234" s="13" t="s">
        <v>92</v>
      </c>
      <c r="BK234" s="194">
        <f t="shared" si="59"/>
        <v>0</v>
      </c>
      <c r="BL234" s="13" t="s">
        <v>104</v>
      </c>
      <c r="BM234" s="13" t="s">
        <v>641</v>
      </c>
    </row>
    <row r="235" spans="2:65" s="1" customFormat="1" ht="16.5" customHeight="1">
      <c r="B235" s="31"/>
      <c r="C235" s="195" t="s">
        <v>642</v>
      </c>
      <c r="D235" s="195" t="s">
        <v>233</v>
      </c>
      <c r="E235" s="196" t="s">
        <v>643</v>
      </c>
      <c r="F235" s="197" t="s">
        <v>644</v>
      </c>
      <c r="G235" s="198" t="s">
        <v>253</v>
      </c>
      <c r="H235" s="199">
        <v>6</v>
      </c>
      <c r="I235" s="200"/>
      <c r="J235" s="201">
        <f t="shared" si="50"/>
        <v>0</v>
      </c>
      <c r="K235" s="197" t="s">
        <v>184</v>
      </c>
      <c r="L235" s="202"/>
      <c r="M235" s="203" t="s">
        <v>1</v>
      </c>
      <c r="N235" s="204" t="s">
        <v>52</v>
      </c>
      <c r="O235" s="57"/>
      <c r="P235" s="192">
        <f t="shared" si="51"/>
        <v>0</v>
      </c>
      <c r="Q235" s="192">
        <v>6.9999999999999994E-5</v>
      </c>
      <c r="R235" s="192">
        <f t="shared" si="52"/>
        <v>4.1999999999999996E-4</v>
      </c>
      <c r="S235" s="192">
        <v>0</v>
      </c>
      <c r="T235" s="193">
        <f t="shared" si="53"/>
        <v>0</v>
      </c>
      <c r="AR235" s="13" t="s">
        <v>207</v>
      </c>
      <c r="AT235" s="13" t="s">
        <v>233</v>
      </c>
      <c r="AU235" s="13" t="s">
        <v>92</v>
      </c>
      <c r="AY235" s="13" t="s">
        <v>175</v>
      </c>
      <c r="BE235" s="194">
        <f t="shared" si="54"/>
        <v>0</v>
      </c>
      <c r="BF235" s="194">
        <f t="shared" si="55"/>
        <v>0</v>
      </c>
      <c r="BG235" s="194">
        <f t="shared" si="56"/>
        <v>0</v>
      </c>
      <c r="BH235" s="194">
        <f t="shared" si="57"/>
        <v>0</v>
      </c>
      <c r="BI235" s="194">
        <f t="shared" si="58"/>
        <v>0</v>
      </c>
      <c r="BJ235" s="13" t="s">
        <v>92</v>
      </c>
      <c r="BK235" s="194">
        <f t="shared" si="59"/>
        <v>0</v>
      </c>
      <c r="BL235" s="13" t="s">
        <v>104</v>
      </c>
      <c r="BM235" s="13" t="s">
        <v>645</v>
      </c>
    </row>
    <row r="236" spans="2:65" s="1" customFormat="1" ht="16.5" customHeight="1">
      <c r="B236" s="31"/>
      <c r="C236" s="195" t="s">
        <v>646</v>
      </c>
      <c r="D236" s="195" t="s">
        <v>233</v>
      </c>
      <c r="E236" s="196" t="s">
        <v>647</v>
      </c>
      <c r="F236" s="197" t="s">
        <v>648</v>
      </c>
      <c r="G236" s="198" t="s">
        <v>253</v>
      </c>
      <c r="H236" s="199">
        <v>6</v>
      </c>
      <c r="I236" s="200"/>
      <c r="J236" s="201">
        <f t="shared" si="50"/>
        <v>0</v>
      </c>
      <c r="K236" s="197" t="s">
        <v>184</v>
      </c>
      <c r="L236" s="202"/>
      <c r="M236" s="203" t="s">
        <v>1</v>
      </c>
      <c r="N236" s="204" t="s">
        <v>52</v>
      </c>
      <c r="O236" s="57"/>
      <c r="P236" s="192">
        <f t="shared" si="51"/>
        <v>0</v>
      </c>
      <c r="Q236" s="192">
        <v>5.0000000000000002E-5</v>
      </c>
      <c r="R236" s="192">
        <f t="shared" si="52"/>
        <v>3.0000000000000003E-4</v>
      </c>
      <c r="S236" s="192">
        <v>0</v>
      </c>
      <c r="T236" s="193">
        <f t="shared" si="53"/>
        <v>0</v>
      </c>
      <c r="AR236" s="13" t="s">
        <v>207</v>
      </c>
      <c r="AT236" s="13" t="s">
        <v>233</v>
      </c>
      <c r="AU236" s="13" t="s">
        <v>92</v>
      </c>
      <c r="AY236" s="13" t="s">
        <v>175</v>
      </c>
      <c r="BE236" s="194">
        <f t="shared" si="54"/>
        <v>0</v>
      </c>
      <c r="BF236" s="194">
        <f t="shared" si="55"/>
        <v>0</v>
      </c>
      <c r="BG236" s="194">
        <f t="shared" si="56"/>
        <v>0</v>
      </c>
      <c r="BH236" s="194">
        <f t="shared" si="57"/>
        <v>0</v>
      </c>
      <c r="BI236" s="194">
        <f t="shared" si="58"/>
        <v>0</v>
      </c>
      <c r="BJ236" s="13" t="s">
        <v>92</v>
      </c>
      <c r="BK236" s="194">
        <f t="shared" si="59"/>
        <v>0</v>
      </c>
      <c r="BL236" s="13" t="s">
        <v>104</v>
      </c>
      <c r="BM236" s="13" t="s">
        <v>649</v>
      </c>
    </row>
    <row r="237" spans="2:65" s="1" customFormat="1" ht="16.5" customHeight="1">
      <c r="B237" s="31"/>
      <c r="C237" s="183" t="s">
        <v>650</v>
      </c>
      <c r="D237" s="183" t="s">
        <v>177</v>
      </c>
      <c r="E237" s="184" t="s">
        <v>651</v>
      </c>
      <c r="F237" s="185" t="s">
        <v>652</v>
      </c>
      <c r="G237" s="186" t="s">
        <v>269</v>
      </c>
      <c r="H237" s="187">
        <v>57.829000000000001</v>
      </c>
      <c r="I237" s="188"/>
      <c r="J237" s="189">
        <f t="shared" si="50"/>
        <v>0</v>
      </c>
      <c r="K237" s="185" t="s">
        <v>197</v>
      </c>
      <c r="L237" s="35"/>
      <c r="M237" s="190" t="s">
        <v>1</v>
      </c>
      <c r="N237" s="191" t="s">
        <v>52</v>
      </c>
      <c r="O237" s="57"/>
      <c r="P237" s="192">
        <f t="shared" si="51"/>
        <v>0</v>
      </c>
      <c r="Q237" s="192">
        <v>2.0000000000000002E-5</v>
      </c>
      <c r="R237" s="192">
        <f t="shared" si="52"/>
        <v>1.1565800000000002E-3</v>
      </c>
      <c r="S237" s="192">
        <v>0</v>
      </c>
      <c r="T237" s="193">
        <f t="shared" si="53"/>
        <v>0</v>
      </c>
      <c r="AR237" s="13" t="s">
        <v>104</v>
      </c>
      <c r="AT237" s="13" t="s">
        <v>177</v>
      </c>
      <c r="AU237" s="13" t="s">
        <v>92</v>
      </c>
      <c r="AY237" s="13" t="s">
        <v>175</v>
      </c>
      <c r="BE237" s="194">
        <f t="shared" si="54"/>
        <v>0</v>
      </c>
      <c r="BF237" s="194">
        <f t="shared" si="55"/>
        <v>0</v>
      </c>
      <c r="BG237" s="194">
        <f t="shared" si="56"/>
        <v>0</v>
      </c>
      <c r="BH237" s="194">
        <f t="shared" si="57"/>
        <v>0</v>
      </c>
      <c r="BI237" s="194">
        <f t="shared" si="58"/>
        <v>0</v>
      </c>
      <c r="BJ237" s="13" t="s">
        <v>92</v>
      </c>
      <c r="BK237" s="194">
        <f t="shared" si="59"/>
        <v>0</v>
      </c>
      <c r="BL237" s="13" t="s">
        <v>104</v>
      </c>
      <c r="BM237" s="13" t="s">
        <v>653</v>
      </c>
    </row>
    <row r="238" spans="2:65" s="1" customFormat="1" ht="22.5" customHeight="1">
      <c r="B238" s="31"/>
      <c r="C238" s="195" t="s">
        <v>654</v>
      </c>
      <c r="D238" s="195" t="s">
        <v>233</v>
      </c>
      <c r="E238" s="196" t="s">
        <v>655</v>
      </c>
      <c r="F238" s="197" t="s">
        <v>656</v>
      </c>
      <c r="G238" s="198" t="s">
        <v>180</v>
      </c>
      <c r="H238" s="199">
        <v>18.167000000000002</v>
      </c>
      <c r="I238" s="200"/>
      <c r="J238" s="201">
        <f t="shared" si="50"/>
        <v>0</v>
      </c>
      <c r="K238" s="197" t="s">
        <v>197</v>
      </c>
      <c r="L238" s="202"/>
      <c r="M238" s="203" t="s">
        <v>1</v>
      </c>
      <c r="N238" s="204" t="s">
        <v>52</v>
      </c>
      <c r="O238" s="57"/>
      <c r="P238" s="192">
        <f t="shared" si="51"/>
        <v>0</v>
      </c>
      <c r="Q238" s="192">
        <v>4.0000000000000002E-4</v>
      </c>
      <c r="R238" s="192">
        <f t="shared" si="52"/>
        <v>7.2668000000000012E-3</v>
      </c>
      <c r="S238" s="192">
        <v>0</v>
      </c>
      <c r="T238" s="193">
        <f t="shared" si="53"/>
        <v>0</v>
      </c>
      <c r="AR238" s="13" t="s">
        <v>207</v>
      </c>
      <c r="AT238" s="13" t="s">
        <v>233</v>
      </c>
      <c r="AU238" s="13" t="s">
        <v>92</v>
      </c>
      <c r="AY238" s="13" t="s">
        <v>175</v>
      </c>
      <c r="BE238" s="194">
        <f t="shared" si="54"/>
        <v>0</v>
      </c>
      <c r="BF238" s="194">
        <f t="shared" si="55"/>
        <v>0</v>
      </c>
      <c r="BG238" s="194">
        <f t="shared" si="56"/>
        <v>0</v>
      </c>
      <c r="BH238" s="194">
        <f t="shared" si="57"/>
        <v>0</v>
      </c>
      <c r="BI238" s="194">
        <f t="shared" si="58"/>
        <v>0</v>
      </c>
      <c r="BJ238" s="13" t="s">
        <v>92</v>
      </c>
      <c r="BK238" s="194">
        <f t="shared" si="59"/>
        <v>0</v>
      </c>
      <c r="BL238" s="13" t="s">
        <v>104</v>
      </c>
      <c r="BM238" s="13" t="s">
        <v>657</v>
      </c>
    </row>
    <row r="239" spans="2:65" s="11" customFormat="1" ht="22.9" customHeight="1">
      <c r="B239" s="167"/>
      <c r="C239" s="168"/>
      <c r="D239" s="169" t="s">
        <v>79</v>
      </c>
      <c r="E239" s="181" t="s">
        <v>211</v>
      </c>
      <c r="F239" s="181" t="s">
        <v>658</v>
      </c>
      <c r="G239" s="168"/>
      <c r="H239" s="168"/>
      <c r="I239" s="171"/>
      <c r="J239" s="182">
        <f>BK239</f>
        <v>0</v>
      </c>
      <c r="K239" s="168"/>
      <c r="L239" s="173"/>
      <c r="M239" s="174"/>
      <c r="N239" s="175"/>
      <c r="O239" s="175"/>
      <c r="P239" s="176">
        <f>SUM(P240:P277)</f>
        <v>0</v>
      </c>
      <c r="Q239" s="175"/>
      <c r="R239" s="176">
        <f>SUM(R240:R277)</f>
        <v>20.540528760000001</v>
      </c>
      <c r="S239" s="175"/>
      <c r="T239" s="177">
        <f>SUM(T240:T277)</f>
        <v>148.87532700000003</v>
      </c>
      <c r="AR239" s="178" t="s">
        <v>87</v>
      </c>
      <c r="AT239" s="179" t="s">
        <v>79</v>
      </c>
      <c r="AU239" s="179" t="s">
        <v>87</v>
      </c>
      <c r="AY239" s="178" t="s">
        <v>175</v>
      </c>
      <c r="BK239" s="180">
        <f>SUM(BK240:BK277)</f>
        <v>0</v>
      </c>
    </row>
    <row r="240" spans="2:65" s="1" customFormat="1" ht="16.5" customHeight="1">
      <c r="B240" s="31"/>
      <c r="C240" s="183" t="s">
        <v>659</v>
      </c>
      <c r="D240" s="183" t="s">
        <v>177</v>
      </c>
      <c r="E240" s="184" t="s">
        <v>660</v>
      </c>
      <c r="F240" s="185" t="s">
        <v>661</v>
      </c>
      <c r="G240" s="186" t="s">
        <v>269</v>
      </c>
      <c r="H240" s="187">
        <v>5.9850000000000003</v>
      </c>
      <c r="I240" s="188"/>
      <c r="J240" s="189">
        <f t="shared" ref="J240:J277" si="60">ROUND(I240*H240,2)</f>
        <v>0</v>
      </c>
      <c r="K240" s="185" t="s">
        <v>184</v>
      </c>
      <c r="L240" s="35"/>
      <c r="M240" s="190" t="s">
        <v>1</v>
      </c>
      <c r="N240" s="191" t="s">
        <v>52</v>
      </c>
      <c r="O240" s="57"/>
      <c r="P240" s="192">
        <f t="shared" ref="P240:P277" si="61">O240*H240</f>
        <v>0</v>
      </c>
      <c r="Q240" s="192">
        <v>4.2520000000000002E-2</v>
      </c>
      <c r="R240" s="192">
        <f t="shared" ref="R240:R277" si="62">Q240*H240</f>
        <v>0.25448220000000005</v>
      </c>
      <c r="S240" s="192">
        <v>0</v>
      </c>
      <c r="T240" s="193">
        <f t="shared" ref="T240:T277" si="63">S240*H240</f>
        <v>0</v>
      </c>
      <c r="AR240" s="13" t="s">
        <v>104</v>
      </c>
      <c r="AT240" s="13" t="s">
        <v>177</v>
      </c>
      <c r="AU240" s="13" t="s">
        <v>92</v>
      </c>
      <c r="AY240" s="13" t="s">
        <v>175</v>
      </c>
      <c r="BE240" s="194">
        <f t="shared" ref="BE240:BE277" si="64">IF(N240="základná",J240,0)</f>
        <v>0</v>
      </c>
      <c r="BF240" s="194">
        <f t="shared" ref="BF240:BF277" si="65">IF(N240="znížená",J240,0)</f>
        <v>0</v>
      </c>
      <c r="BG240" s="194">
        <f t="shared" ref="BG240:BG277" si="66">IF(N240="zákl. prenesená",J240,0)</f>
        <v>0</v>
      </c>
      <c r="BH240" s="194">
        <f t="shared" ref="BH240:BH277" si="67">IF(N240="zníž. prenesená",J240,0)</f>
        <v>0</v>
      </c>
      <c r="BI240" s="194">
        <f t="shared" ref="BI240:BI277" si="68">IF(N240="nulová",J240,0)</f>
        <v>0</v>
      </c>
      <c r="BJ240" s="13" t="s">
        <v>92</v>
      </c>
      <c r="BK240" s="194">
        <f t="shared" ref="BK240:BK277" si="69">ROUND(I240*H240,2)</f>
        <v>0</v>
      </c>
      <c r="BL240" s="13" t="s">
        <v>104</v>
      </c>
      <c r="BM240" s="13" t="s">
        <v>662</v>
      </c>
    </row>
    <row r="241" spans="2:65" s="1" customFormat="1" ht="16.5" customHeight="1">
      <c r="B241" s="31"/>
      <c r="C241" s="183" t="s">
        <v>663</v>
      </c>
      <c r="D241" s="183" t="s">
        <v>177</v>
      </c>
      <c r="E241" s="184" t="s">
        <v>664</v>
      </c>
      <c r="F241" s="185" t="s">
        <v>665</v>
      </c>
      <c r="G241" s="186" t="s">
        <v>180</v>
      </c>
      <c r="H241" s="187">
        <v>746.755</v>
      </c>
      <c r="I241" s="188"/>
      <c r="J241" s="189">
        <f t="shared" si="60"/>
        <v>0</v>
      </c>
      <c r="K241" s="185" t="s">
        <v>184</v>
      </c>
      <c r="L241" s="35"/>
      <c r="M241" s="190" t="s">
        <v>1</v>
      </c>
      <c r="N241" s="191" t="s">
        <v>52</v>
      </c>
      <c r="O241" s="57"/>
      <c r="P241" s="192">
        <f t="shared" si="61"/>
        <v>0</v>
      </c>
      <c r="Q241" s="192">
        <v>2.103E-2</v>
      </c>
      <c r="R241" s="192">
        <f t="shared" si="62"/>
        <v>15.704257650000001</v>
      </c>
      <c r="S241" s="192">
        <v>0</v>
      </c>
      <c r="T241" s="193">
        <f t="shared" si="63"/>
        <v>0</v>
      </c>
      <c r="AR241" s="13" t="s">
        <v>104</v>
      </c>
      <c r="AT241" s="13" t="s">
        <v>177</v>
      </c>
      <c r="AU241" s="13" t="s">
        <v>92</v>
      </c>
      <c r="AY241" s="13" t="s">
        <v>175</v>
      </c>
      <c r="BE241" s="194">
        <f t="shared" si="64"/>
        <v>0</v>
      </c>
      <c r="BF241" s="194">
        <f t="shared" si="65"/>
        <v>0</v>
      </c>
      <c r="BG241" s="194">
        <f t="shared" si="66"/>
        <v>0</v>
      </c>
      <c r="BH241" s="194">
        <f t="shared" si="67"/>
        <v>0</v>
      </c>
      <c r="BI241" s="194">
        <f t="shared" si="68"/>
        <v>0</v>
      </c>
      <c r="BJ241" s="13" t="s">
        <v>92</v>
      </c>
      <c r="BK241" s="194">
        <f t="shared" si="69"/>
        <v>0</v>
      </c>
      <c r="BL241" s="13" t="s">
        <v>104</v>
      </c>
      <c r="BM241" s="13" t="s">
        <v>666</v>
      </c>
    </row>
    <row r="242" spans="2:65" s="1" customFormat="1" ht="16.5" customHeight="1">
      <c r="B242" s="31"/>
      <c r="C242" s="183" t="s">
        <v>667</v>
      </c>
      <c r="D242" s="183" t="s">
        <v>177</v>
      </c>
      <c r="E242" s="184" t="s">
        <v>668</v>
      </c>
      <c r="F242" s="185" t="s">
        <v>669</v>
      </c>
      <c r="G242" s="186" t="s">
        <v>180</v>
      </c>
      <c r="H242" s="187">
        <v>746.755</v>
      </c>
      <c r="I242" s="188"/>
      <c r="J242" s="189">
        <f t="shared" si="60"/>
        <v>0</v>
      </c>
      <c r="K242" s="185" t="s">
        <v>184</v>
      </c>
      <c r="L242" s="35"/>
      <c r="M242" s="190" t="s">
        <v>1</v>
      </c>
      <c r="N242" s="191" t="s">
        <v>52</v>
      </c>
      <c r="O242" s="57"/>
      <c r="P242" s="192">
        <f t="shared" si="61"/>
        <v>0</v>
      </c>
      <c r="Q242" s="192">
        <v>0</v>
      </c>
      <c r="R242" s="192">
        <f t="shared" si="62"/>
        <v>0</v>
      </c>
      <c r="S242" s="192">
        <v>0</v>
      </c>
      <c r="T242" s="193">
        <f t="shared" si="63"/>
        <v>0</v>
      </c>
      <c r="AR242" s="13" t="s">
        <v>104</v>
      </c>
      <c r="AT242" s="13" t="s">
        <v>177</v>
      </c>
      <c r="AU242" s="13" t="s">
        <v>92</v>
      </c>
      <c r="AY242" s="13" t="s">
        <v>175</v>
      </c>
      <c r="BE242" s="194">
        <f t="shared" si="64"/>
        <v>0</v>
      </c>
      <c r="BF242" s="194">
        <f t="shared" si="65"/>
        <v>0</v>
      </c>
      <c r="BG242" s="194">
        <f t="shared" si="66"/>
        <v>0</v>
      </c>
      <c r="BH242" s="194">
        <f t="shared" si="67"/>
        <v>0</v>
      </c>
      <c r="BI242" s="194">
        <f t="shared" si="68"/>
        <v>0</v>
      </c>
      <c r="BJ242" s="13" t="s">
        <v>92</v>
      </c>
      <c r="BK242" s="194">
        <f t="shared" si="69"/>
        <v>0</v>
      </c>
      <c r="BL242" s="13" t="s">
        <v>104</v>
      </c>
      <c r="BM242" s="13" t="s">
        <v>670</v>
      </c>
    </row>
    <row r="243" spans="2:65" s="1" customFormat="1" ht="22.5" customHeight="1">
      <c r="B243" s="31"/>
      <c r="C243" s="183" t="s">
        <v>671</v>
      </c>
      <c r="D243" s="183" t="s">
        <v>177</v>
      </c>
      <c r="E243" s="184" t="s">
        <v>672</v>
      </c>
      <c r="F243" s="185" t="s">
        <v>673</v>
      </c>
      <c r="G243" s="186" t="s">
        <v>180</v>
      </c>
      <c r="H243" s="187">
        <v>746.755</v>
      </c>
      <c r="I243" s="188"/>
      <c r="J243" s="189">
        <f t="shared" si="60"/>
        <v>0</v>
      </c>
      <c r="K243" s="185" t="s">
        <v>184</v>
      </c>
      <c r="L243" s="35"/>
      <c r="M243" s="190" t="s">
        <v>1</v>
      </c>
      <c r="N243" s="191" t="s">
        <v>52</v>
      </c>
      <c r="O243" s="57"/>
      <c r="P243" s="192">
        <f t="shared" si="61"/>
        <v>0</v>
      </c>
      <c r="Q243" s="192">
        <v>0</v>
      </c>
      <c r="R243" s="192">
        <f t="shared" si="62"/>
        <v>0</v>
      </c>
      <c r="S243" s="192">
        <v>0</v>
      </c>
      <c r="T243" s="193">
        <f t="shared" si="63"/>
        <v>0</v>
      </c>
      <c r="AR243" s="13" t="s">
        <v>104</v>
      </c>
      <c r="AT243" s="13" t="s">
        <v>177</v>
      </c>
      <c r="AU243" s="13" t="s">
        <v>92</v>
      </c>
      <c r="AY243" s="13" t="s">
        <v>175</v>
      </c>
      <c r="BE243" s="194">
        <f t="shared" si="64"/>
        <v>0</v>
      </c>
      <c r="BF243" s="194">
        <f t="shared" si="65"/>
        <v>0</v>
      </c>
      <c r="BG243" s="194">
        <f t="shared" si="66"/>
        <v>0</v>
      </c>
      <c r="BH243" s="194">
        <f t="shared" si="67"/>
        <v>0</v>
      </c>
      <c r="BI243" s="194">
        <f t="shared" si="68"/>
        <v>0</v>
      </c>
      <c r="BJ243" s="13" t="s">
        <v>92</v>
      </c>
      <c r="BK243" s="194">
        <f t="shared" si="69"/>
        <v>0</v>
      </c>
      <c r="BL243" s="13" t="s">
        <v>104</v>
      </c>
      <c r="BM243" s="13" t="s">
        <v>674</v>
      </c>
    </row>
    <row r="244" spans="2:65" s="1" customFormat="1" ht="16.5" customHeight="1">
      <c r="B244" s="31"/>
      <c r="C244" s="183" t="s">
        <v>675</v>
      </c>
      <c r="D244" s="183" t="s">
        <v>177</v>
      </c>
      <c r="E244" s="184" t="s">
        <v>676</v>
      </c>
      <c r="F244" s="185" t="s">
        <v>677</v>
      </c>
      <c r="G244" s="186" t="s">
        <v>180</v>
      </c>
      <c r="H244" s="187">
        <v>517.9</v>
      </c>
      <c r="I244" s="188"/>
      <c r="J244" s="189">
        <f t="shared" si="60"/>
        <v>0</v>
      </c>
      <c r="K244" s="185" t="s">
        <v>230</v>
      </c>
      <c r="L244" s="35"/>
      <c r="M244" s="190" t="s">
        <v>1</v>
      </c>
      <c r="N244" s="191" t="s">
        <v>52</v>
      </c>
      <c r="O244" s="57"/>
      <c r="P244" s="192">
        <f t="shared" si="61"/>
        <v>0</v>
      </c>
      <c r="Q244" s="192">
        <v>1.92E-3</v>
      </c>
      <c r="R244" s="192">
        <f t="shared" si="62"/>
        <v>0.99436800000000003</v>
      </c>
      <c r="S244" s="192">
        <v>0</v>
      </c>
      <c r="T244" s="193">
        <f t="shared" si="63"/>
        <v>0</v>
      </c>
      <c r="AR244" s="13" t="s">
        <v>104</v>
      </c>
      <c r="AT244" s="13" t="s">
        <v>177</v>
      </c>
      <c r="AU244" s="13" t="s">
        <v>92</v>
      </c>
      <c r="AY244" s="13" t="s">
        <v>175</v>
      </c>
      <c r="BE244" s="194">
        <f t="shared" si="64"/>
        <v>0</v>
      </c>
      <c r="BF244" s="194">
        <f t="shared" si="65"/>
        <v>0</v>
      </c>
      <c r="BG244" s="194">
        <f t="shared" si="66"/>
        <v>0</v>
      </c>
      <c r="BH244" s="194">
        <f t="shared" si="67"/>
        <v>0</v>
      </c>
      <c r="BI244" s="194">
        <f t="shared" si="68"/>
        <v>0</v>
      </c>
      <c r="BJ244" s="13" t="s">
        <v>92</v>
      </c>
      <c r="BK244" s="194">
        <f t="shared" si="69"/>
        <v>0</v>
      </c>
      <c r="BL244" s="13" t="s">
        <v>104</v>
      </c>
      <c r="BM244" s="13" t="s">
        <v>678</v>
      </c>
    </row>
    <row r="245" spans="2:65" s="1" customFormat="1" ht="16.5" customHeight="1">
      <c r="B245" s="31"/>
      <c r="C245" s="183" t="s">
        <v>679</v>
      </c>
      <c r="D245" s="183" t="s">
        <v>177</v>
      </c>
      <c r="E245" s="184" t="s">
        <v>680</v>
      </c>
      <c r="F245" s="185" t="s">
        <v>681</v>
      </c>
      <c r="G245" s="186" t="s">
        <v>180</v>
      </c>
      <c r="H245" s="187">
        <v>93.531999999999996</v>
      </c>
      <c r="I245" s="188"/>
      <c r="J245" s="189">
        <f t="shared" si="60"/>
        <v>0</v>
      </c>
      <c r="K245" s="185" t="s">
        <v>184</v>
      </c>
      <c r="L245" s="35"/>
      <c r="M245" s="190" t="s">
        <v>1</v>
      </c>
      <c r="N245" s="191" t="s">
        <v>52</v>
      </c>
      <c r="O245" s="57"/>
      <c r="P245" s="192">
        <f t="shared" si="61"/>
        <v>0</v>
      </c>
      <c r="Q245" s="192">
        <v>3.3700000000000002E-3</v>
      </c>
      <c r="R245" s="192">
        <f t="shared" si="62"/>
        <v>0.31520283999999998</v>
      </c>
      <c r="S245" s="192">
        <v>0</v>
      </c>
      <c r="T245" s="193">
        <f t="shared" si="63"/>
        <v>0</v>
      </c>
      <c r="AR245" s="13" t="s">
        <v>104</v>
      </c>
      <c r="AT245" s="13" t="s">
        <v>177</v>
      </c>
      <c r="AU245" s="13" t="s">
        <v>92</v>
      </c>
      <c r="AY245" s="13" t="s">
        <v>175</v>
      </c>
      <c r="BE245" s="194">
        <f t="shared" si="64"/>
        <v>0</v>
      </c>
      <c r="BF245" s="194">
        <f t="shared" si="65"/>
        <v>0</v>
      </c>
      <c r="BG245" s="194">
        <f t="shared" si="66"/>
        <v>0</v>
      </c>
      <c r="BH245" s="194">
        <f t="shared" si="67"/>
        <v>0</v>
      </c>
      <c r="BI245" s="194">
        <f t="shared" si="68"/>
        <v>0</v>
      </c>
      <c r="BJ245" s="13" t="s">
        <v>92</v>
      </c>
      <c r="BK245" s="194">
        <f t="shared" si="69"/>
        <v>0</v>
      </c>
      <c r="BL245" s="13" t="s">
        <v>104</v>
      </c>
      <c r="BM245" s="13" t="s">
        <v>682</v>
      </c>
    </row>
    <row r="246" spans="2:65" s="1" customFormat="1" ht="16.5" customHeight="1">
      <c r="B246" s="31"/>
      <c r="C246" s="183" t="s">
        <v>683</v>
      </c>
      <c r="D246" s="183" t="s">
        <v>177</v>
      </c>
      <c r="E246" s="184" t="s">
        <v>684</v>
      </c>
      <c r="F246" s="185" t="s">
        <v>685</v>
      </c>
      <c r="G246" s="186" t="s">
        <v>180</v>
      </c>
      <c r="H246" s="187">
        <v>218.24199999999999</v>
      </c>
      <c r="I246" s="188"/>
      <c r="J246" s="189">
        <f t="shared" si="60"/>
        <v>0</v>
      </c>
      <c r="K246" s="185" t="s">
        <v>184</v>
      </c>
      <c r="L246" s="35"/>
      <c r="M246" s="190" t="s">
        <v>1</v>
      </c>
      <c r="N246" s="191" t="s">
        <v>52</v>
      </c>
      <c r="O246" s="57"/>
      <c r="P246" s="192">
        <f t="shared" si="61"/>
        <v>0</v>
      </c>
      <c r="Q246" s="192">
        <v>6.3699999999999998E-3</v>
      </c>
      <c r="R246" s="192">
        <f t="shared" si="62"/>
        <v>1.3902015399999998</v>
      </c>
      <c r="S246" s="192">
        <v>0</v>
      </c>
      <c r="T246" s="193">
        <f t="shared" si="63"/>
        <v>0</v>
      </c>
      <c r="AR246" s="13" t="s">
        <v>104</v>
      </c>
      <c r="AT246" s="13" t="s">
        <v>177</v>
      </c>
      <c r="AU246" s="13" t="s">
        <v>92</v>
      </c>
      <c r="AY246" s="13" t="s">
        <v>175</v>
      </c>
      <c r="BE246" s="194">
        <f t="shared" si="64"/>
        <v>0</v>
      </c>
      <c r="BF246" s="194">
        <f t="shared" si="65"/>
        <v>0</v>
      </c>
      <c r="BG246" s="194">
        <f t="shared" si="66"/>
        <v>0</v>
      </c>
      <c r="BH246" s="194">
        <f t="shared" si="67"/>
        <v>0</v>
      </c>
      <c r="BI246" s="194">
        <f t="shared" si="68"/>
        <v>0</v>
      </c>
      <c r="BJ246" s="13" t="s">
        <v>92</v>
      </c>
      <c r="BK246" s="194">
        <f t="shared" si="69"/>
        <v>0</v>
      </c>
      <c r="BL246" s="13" t="s">
        <v>104</v>
      </c>
      <c r="BM246" s="13" t="s">
        <v>686</v>
      </c>
    </row>
    <row r="247" spans="2:65" s="1" customFormat="1" ht="16.5" customHeight="1">
      <c r="B247" s="31"/>
      <c r="C247" s="183" t="s">
        <v>687</v>
      </c>
      <c r="D247" s="183" t="s">
        <v>177</v>
      </c>
      <c r="E247" s="184" t="s">
        <v>688</v>
      </c>
      <c r="F247" s="185" t="s">
        <v>689</v>
      </c>
      <c r="G247" s="186" t="s">
        <v>180</v>
      </c>
      <c r="H247" s="187">
        <v>25.431999999999999</v>
      </c>
      <c r="I247" s="188"/>
      <c r="J247" s="189">
        <f t="shared" si="60"/>
        <v>0</v>
      </c>
      <c r="K247" s="185" t="s">
        <v>184</v>
      </c>
      <c r="L247" s="35"/>
      <c r="M247" s="190" t="s">
        <v>1</v>
      </c>
      <c r="N247" s="191" t="s">
        <v>52</v>
      </c>
      <c r="O247" s="57"/>
      <c r="P247" s="192">
        <f t="shared" si="61"/>
        <v>0</v>
      </c>
      <c r="Q247" s="192">
        <v>1.32E-3</v>
      </c>
      <c r="R247" s="192">
        <f t="shared" si="62"/>
        <v>3.3570240000000001E-2</v>
      </c>
      <c r="S247" s="192">
        <v>0</v>
      </c>
      <c r="T247" s="193">
        <f t="shared" si="63"/>
        <v>0</v>
      </c>
      <c r="AR247" s="13" t="s">
        <v>104</v>
      </c>
      <c r="AT247" s="13" t="s">
        <v>177</v>
      </c>
      <c r="AU247" s="13" t="s">
        <v>92</v>
      </c>
      <c r="AY247" s="13" t="s">
        <v>175</v>
      </c>
      <c r="BE247" s="194">
        <f t="shared" si="64"/>
        <v>0</v>
      </c>
      <c r="BF247" s="194">
        <f t="shared" si="65"/>
        <v>0</v>
      </c>
      <c r="BG247" s="194">
        <f t="shared" si="66"/>
        <v>0</v>
      </c>
      <c r="BH247" s="194">
        <f t="shared" si="67"/>
        <v>0</v>
      </c>
      <c r="BI247" s="194">
        <f t="shared" si="68"/>
        <v>0</v>
      </c>
      <c r="BJ247" s="13" t="s">
        <v>92</v>
      </c>
      <c r="BK247" s="194">
        <f t="shared" si="69"/>
        <v>0</v>
      </c>
      <c r="BL247" s="13" t="s">
        <v>104</v>
      </c>
      <c r="BM247" s="13" t="s">
        <v>690</v>
      </c>
    </row>
    <row r="248" spans="2:65" s="1" customFormat="1" ht="16.5" customHeight="1">
      <c r="B248" s="31"/>
      <c r="C248" s="183" t="s">
        <v>691</v>
      </c>
      <c r="D248" s="183" t="s">
        <v>177</v>
      </c>
      <c r="E248" s="184" t="s">
        <v>692</v>
      </c>
      <c r="F248" s="185" t="s">
        <v>693</v>
      </c>
      <c r="G248" s="186" t="s">
        <v>180</v>
      </c>
      <c r="H248" s="187">
        <v>59.341000000000001</v>
      </c>
      <c r="I248" s="188"/>
      <c r="J248" s="189">
        <f t="shared" si="60"/>
        <v>0</v>
      </c>
      <c r="K248" s="185" t="s">
        <v>184</v>
      </c>
      <c r="L248" s="35"/>
      <c r="M248" s="190" t="s">
        <v>1</v>
      </c>
      <c r="N248" s="191" t="s">
        <v>52</v>
      </c>
      <c r="O248" s="57"/>
      <c r="P248" s="192">
        <f t="shared" si="61"/>
        <v>0</v>
      </c>
      <c r="Q248" s="192">
        <v>2.4399999999999999E-3</v>
      </c>
      <c r="R248" s="192">
        <f t="shared" si="62"/>
        <v>0.14479203999999998</v>
      </c>
      <c r="S248" s="192">
        <v>0</v>
      </c>
      <c r="T248" s="193">
        <f t="shared" si="63"/>
        <v>0</v>
      </c>
      <c r="AR248" s="13" t="s">
        <v>104</v>
      </c>
      <c r="AT248" s="13" t="s">
        <v>177</v>
      </c>
      <c r="AU248" s="13" t="s">
        <v>92</v>
      </c>
      <c r="AY248" s="13" t="s">
        <v>175</v>
      </c>
      <c r="BE248" s="194">
        <f t="shared" si="64"/>
        <v>0</v>
      </c>
      <c r="BF248" s="194">
        <f t="shared" si="65"/>
        <v>0</v>
      </c>
      <c r="BG248" s="194">
        <f t="shared" si="66"/>
        <v>0</v>
      </c>
      <c r="BH248" s="194">
        <f t="shared" si="67"/>
        <v>0</v>
      </c>
      <c r="BI248" s="194">
        <f t="shared" si="68"/>
        <v>0</v>
      </c>
      <c r="BJ248" s="13" t="s">
        <v>92</v>
      </c>
      <c r="BK248" s="194">
        <f t="shared" si="69"/>
        <v>0</v>
      </c>
      <c r="BL248" s="13" t="s">
        <v>104</v>
      </c>
      <c r="BM248" s="13" t="s">
        <v>694</v>
      </c>
    </row>
    <row r="249" spans="2:65" s="1" customFormat="1" ht="16.5" customHeight="1">
      <c r="B249" s="31"/>
      <c r="C249" s="183" t="s">
        <v>695</v>
      </c>
      <c r="D249" s="183" t="s">
        <v>177</v>
      </c>
      <c r="E249" s="184" t="s">
        <v>696</v>
      </c>
      <c r="F249" s="185" t="s">
        <v>697</v>
      </c>
      <c r="G249" s="186" t="s">
        <v>698</v>
      </c>
      <c r="H249" s="187">
        <v>50</v>
      </c>
      <c r="I249" s="188"/>
      <c r="J249" s="189">
        <f t="shared" si="60"/>
        <v>0</v>
      </c>
      <c r="K249" s="185" t="s">
        <v>1</v>
      </c>
      <c r="L249" s="35"/>
      <c r="M249" s="190" t="s">
        <v>1</v>
      </c>
      <c r="N249" s="191" t="s">
        <v>52</v>
      </c>
      <c r="O249" s="57"/>
      <c r="P249" s="192">
        <f t="shared" si="61"/>
        <v>0</v>
      </c>
      <c r="Q249" s="192">
        <v>0</v>
      </c>
      <c r="R249" s="192">
        <f t="shared" si="62"/>
        <v>0</v>
      </c>
      <c r="S249" s="192">
        <v>0</v>
      </c>
      <c r="T249" s="193">
        <f t="shared" si="63"/>
        <v>0</v>
      </c>
      <c r="AR249" s="13" t="s">
        <v>104</v>
      </c>
      <c r="AT249" s="13" t="s">
        <v>177</v>
      </c>
      <c r="AU249" s="13" t="s">
        <v>92</v>
      </c>
      <c r="AY249" s="13" t="s">
        <v>175</v>
      </c>
      <c r="BE249" s="194">
        <f t="shared" si="64"/>
        <v>0</v>
      </c>
      <c r="BF249" s="194">
        <f t="shared" si="65"/>
        <v>0</v>
      </c>
      <c r="BG249" s="194">
        <f t="shared" si="66"/>
        <v>0</v>
      </c>
      <c r="BH249" s="194">
        <f t="shared" si="67"/>
        <v>0</v>
      </c>
      <c r="BI249" s="194">
        <f t="shared" si="68"/>
        <v>0</v>
      </c>
      <c r="BJ249" s="13" t="s">
        <v>92</v>
      </c>
      <c r="BK249" s="194">
        <f t="shared" si="69"/>
        <v>0</v>
      </c>
      <c r="BL249" s="13" t="s">
        <v>104</v>
      </c>
      <c r="BM249" s="13" t="s">
        <v>699</v>
      </c>
    </row>
    <row r="250" spans="2:65" s="1" customFormat="1" ht="16.5" customHeight="1">
      <c r="B250" s="31"/>
      <c r="C250" s="183" t="s">
        <v>700</v>
      </c>
      <c r="D250" s="183" t="s">
        <v>177</v>
      </c>
      <c r="E250" s="184" t="s">
        <v>701</v>
      </c>
      <c r="F250" s="185" t="s">
        <v>702</v>
      </c>
      <c r="G250" s="186" t="s">
        <v>180</v>
      </c>
      <c r="H250" s="187">
        <v>779.68499999999995</v>
      </c>
      <c r="I250" s="188"/>
      <c r="J250" s="189">
        <f t="shared" si="60"/>
        <v>0</v>
      </c>
      <c r="K250" s="185" t="s">
        <v>184</v>
      </c>
      <c r="L250" s="35"/>
      <c r="M250" s="190" t="s">
        <v>1</v>
      </c>
      <c r="N250" s="191" t="s">
        <v>52</v>
      </c>
      <c r="O250" s="57"/>
      <c r="P250" s="192">
        <f t="shared" si="61"/>
        <v>0</v>
      </c>
      <c r="Q250" s="192">
        <v>2.0500000000000002E-3</v>
      </c>
      <c r="R250" s="192">
        <f t="shared" si="62"/>
        <v>1.5983542500000001</v>
      </c>
      <c r="S250" s="192">
        <v>0</v>
      </c>
      <c r="T250" s="193">
        <f t="shared" si="63"/>
        <v>0</v>
      </c>
      <c r="AR250" s="13" t="s">
        <v>104</v>
      </c>
      <c r="AT250" s="13" t="s">
        <v>177</v>
      </c>
      <c r="AU250" s="13" t="s">
        <v>92</v>
      </c>
      <c r="AY250" s="13" t="s">
        <v>175</v>
      </c>
      <c r="BE250" s="194">
        <f t="shared" si="64"/>
        <v>0</v>
      </c>
      <c r="BF250" s="194">
        <f t="shared" si="65"/>
        <v>0</v>
      </c>
      <c r="BG250" s="194">
        <f t="shared" si="66"/>
        <v>0</v>
      </c>
      <c r="BH250" s="194">
        <f t="shared" si="67"/>
        <v>0</v>
      </c>
      <c r="BI250" s="194">
        <f t="shared" si="68"/>
        <v>0</v>
      </c>
      <c r="BJ250" s="13" t="s">
        <v>92</v>
      </c>
      <c r="BK250" s="194">
        <f t="shared" si="69"/>
        <v>0</v>
      </c>
      <c r="BL250" s="13" t="s">
        <v>104</v>
      </c>
      <c r="BM250" s="13" t="s">
        <v>703</v>
      </c>
    </row>
    <row r="251" spans="2:65" s="1" customFormat="1" ht="16.5" customHeight="1">
      <c r="B251" s="31"/>
      <c r="C251" s="183" t="s">
        <v>704</v>
      </c>
      <c r="D251" s="183" t="s">
        <v>177</v>
      </c>
      <c r="E251" s="184" t="s">
        <v>705</v>
      </c>
      <c r="F251" s="185" t="s">
        <v>706</v>
      </c>
      <c r="G251" s="186" t="s">
        <v>180</v>
      </c>
      <c r="H251" s="187">
        <v>566.37599999999998</v>
      </c>
      <c r="I251" s="188"/>
      <c r="J251" s="189">
        <f t="shared" si="60"/>
        <v>0</v>
      </c>
      <c r="K251" s="185" t="s">
        <v>1</v>
      </c>
      <c r="L251" s="35"/>
      <c r="M251" s="190" t="s">
        <v>1</v>
      </c>
      <c r="N251" s="191" t="s">
        <v>52</v>
      </c>
      <c r="O251" s="57"/>
      <c r="P251" s="192">
        <f t="shared" si="61"/>
        <v>0</v>
      </c>
      <c r="Q251" s="192">
        <v>0</v>
      </c>
      <c r="R251" s="192">
        <f t="shared" si="62"/>
        <v>0</v>
      </c>
      <c r="S251" s="192">
        <v>0</v>
      </c>
      <c r="T251" s="193">
        <f t="shared" si="63"/>
        <v>0</v>
      </c>
      <c r="AR251" s="13" t="s">
        <v>104</v>
      </c>
      <c r="AT251" s="13" t="s">
        <v>177</v>
      </c>
      <c r="AU251" s="13" t="s">
        <v>92</v>
      </c>
      <c r="AY251" s="13" t="s">
        <v>175</v>
      </c>
      <c r="BE251" s="194">
        <f t="shared" si="64"/>
        <v>0</v>
      </c>
      <c r="BF251" s="194">
        <f t="shared" si="65"/>
        <v>0</v>
      </c>
      <c r="BG251" s="194">
        <f t="shared" si="66"/>
        <v>0</v>
      </c>
      <c r="BH251" s="194">
        <f t="shared" si="67"/>
        <v>0</v>
      </c>
      <c r="BI251" s="194">
        <f t="shared" si="68"/>
        <v>0</v>
      </c>
      <c r="BJ251" s="13" t="s">
        <v>92</v>
      </c>
      <c r="BK251" s="194">
        <f t="shared" si="69"/>
        <v>0</v>
      </c>
      <c r="BL251" s="13" t="s">
        <v>104</v>
      </c>
      <c r="BM251" s="13" t="s">
        <v>707</v>
      </c>
    </row>
    <row r="252" spans="2:65" s="1" customFormat="1" ht="16.5" customHeight="1">
      <c r="B252" s="31"/>
      <c r="C252" s="183" t="s">
        <v>708</v>
      </c>
      <c r="D252" s="183" t="s">
        <v>177</v>
      </c>
      <c r="E252" s="184" t="s">
        <v>709</v>
      </c>
      <c r="F252" s="185" t="s">
        <v>710</v>
      </c>
      <c r="G252" s="186" t="s">
        <v>192</v>
      </c>
      <c r="H252" s="187">
        <v>4.758</v>
      </c>
      <c r="I252" s="188"/>
      <c r="J252" s="189">
        <f t="shared" si="60"/>
        <v>0</v>
      </c>
      <c r="K252" s="185" t="s">
        <v>1</v>
      </c>
      <c r="L252" s="35"/>
      <c r="M252" s="190" t="s">
        <v>1</v>
      </c>
      <c r="N252" s="191" t="s">
        <v>52</v>
      </c>
      <c r="O252" s="57"/>
      <c r="P252" s="192">
        <f t="shared" si="61"/>
        <v>0</v>
      </c>
      <c r="Q252" s="192">
        <v>0</v>
      </c>
      <c r="R252" s="192">
        <f t="shared" si="62"/>
        <v>0</v>
      </c>
      <c r="S252" s="192">
        <v>2.3849999999999998</v>
      </c>
      <c r="T252" s="193">
        <f t="shared" si="63"/>
        <v>11.347829999999998</v>
      </c>
      <c r="AR252" s="13" t="s">
        <v>104</v>
      </c>
      <c r="AT252" s="13" t="s">
        <v>177</v>
      </c>
      <c r="AU252" s="13" t="s">
        <v>92</v>
      </c>
      <c r="AY252" s="13" t="s">
        <v>175</v>
      </c>
      <c r="BE252" s="194">
        <f t="shared" si="64"/>
        <v>0</v>
      </c>
      <c r="BF252" s="194">
        <f t="shared" si="65"/>
        <v>0</v>
      </c>
      <c r="BG252" s="194">
        <f t="shared" si="66"/>
        <v>0</v>
      </c>
      <c r="BH252" s="194">
        <f t="shared" si="67"/>
        <v>0</v>
      </c>
      <c r="BI252" s="194">
        <f t="shared" si="68"/>
        <v>0</v>
      </c>
      <c r="BJ252" s="13" t="s">
        <v>92</v>
      </c>
      <c r="BK252" s="194">
        <f t="shared" si="69"/>
        <v>0</v>
      </c>
      <c r="BL252" s="13" t="s">
        <v>104</v>
      </c>
      <c r="BM252" s="13" t="s">
        <v>711</v>
      </c>
    </row>
    <row r="253" spans="2:65" s="1" customFormat="1" ht="16.5" customHeight="1">
      <c r="B253" s="31"/>
      <c r="C253" s="183" t="s">
        <v>712</v>
      </c>
      <c r="D253" s="183" t="s">
        <v>177</v>
      </c>
      <c r="E253" s="184" t="s">
        <v>713</v>
      </c>
      <c r="F253" s="185" t="s">
        <v>714</v>
      </c>
      <c r="G253" s="186" t="s">
        <v>180</v>
      </c>
      <c r="H253" s="187">
        <v>44.951999999999998</v>
      </c>
      <c r="I253" s="188"/>
      <c r="J253" s="189">
        <f t="shared" si="60"/>
        <v>0</v>
      </c>
      <c r="K253" s="185" t="s">
        <v>230</v>
      </c>
      <c r="L253" s="35"/>
      <c r="M253" s="190" t="s">
        <v>1</v>
      </c>
      <c r="N253" s="191" t="s">
        <v>52</v>
      </c>
      <c r="O253" s="57"/>
      <c r="P253" s="192">
        <f t="shared" si="61"/>
        <v>0</v>
      </c>
      <c r="Q253" s="192">
        <v>0</v>
      </c>
      <c r="R253" s="192">
        <f t="shared" si="62"/>
        <v>0</v>
      </c>
      <c r="S253" s="192">
        <v>0.19600000000000001</v>
      </c>
      <c r="T253" s="193">
        <f t="shared" si="63"/>
        <v>8.8105919999999998</v>
      </c>
      <c r="AR253" s="13" t="s">
        <v>104</v>
      </c>
      <c r="AT253" s="13" t="s">
        <v>177</v>
      </c>
      <c r="AU253" s="13" t="s">
        <v>92</v>
      </c>
      <c r="AY253" s="13" t="s">
        <v>175</v>
      </c>
      <c r="BE253" s="194">
        <f t="shared" si="64"/>
        <v>0</v>
      </c>
      <c r="BF253" s="194">
        <f t="shared" si="65"/>
        <v>0</v>
      </c>
      <c r="BG253" s="194">
        <f t="shared" si="66"/>
        <v>0</v>
      </c>
      <c r="BH253" s="194">
        <f t="shared" si="67"/>
        <v>0</v>
      </c>
      <c r="BI253" s="194">
        <f t="shared" si="68"/>
        <v>0</v>
      </c>
      <c r="BJ253" s="13" t="s">
        <v>92</v>
      </c>
      <c r="BK253" s="194">
        <f t="shared" si="69"/>
        <v>0</v>
      </c>
      <c r="BL253" s="13" t="s">
        <v>104</v>
      </c>
      <c r="BM253" s="13" t="s">
        <v>715</v>
      </c>
    </row>
    <row r="254" spans="2:65" s="1" customFormat="1" ht="16.5" customHeight="1">
      <c r="B254" s="31"/>
      <c r="C254" s="183" t="s">
        <v>716</v>
      </c>
      <c r="D254" s="183" t="s">
        <v>177</v>
      </c>
      <c r="E254" s="184" t="s">
        <v>717</v>
      </c>
      <c r="F254" s="185" t="s">
        <v>718</v>
      </c>
      <c r="G254" s="186" t="s">
        <v>180</v>
      </c>
      <c r="H254" s="187">
        <v>53.392000000000003</v>
      </c>
      <c r="I254" s="188"/>
      <c r="J254" s="189">
        <f t="shared" si="60"/>
        <v>0</v>
      </c>
      <c r="K254" s="185" t="s">
        <v>1</v>
      </c>
      <c r="L254" s="35"/>
      <c r="M254" s="190" t="s">
        <v>1</v>
      </c>
      <c r="N254" s="191" t="s">
        <v>52</v>
      </c>
      <c r="O254" s="57"/>
      <c r="P254" s="192">
        <f t="shared" si="61"/>
        <v>0</v>
      </c>
      <c r="Q254" s="192">
        <v>0</v>
      </c>
      <c r="R254" s="192">
        <f t="shared" si="62"/>
        <v>0</v>
      </c>
      <c r="S254" s="192">
        <v>0.19600000000000001</v>
      </c>
      <c r="T254" s="193">
        <f t="shared" si="63"/>
        <v>10.464832000000001</v>
      </c>
      <c r="AR254" s="13" t="s">
        <v>104</v>
      </c>
      <c r="AT254" s="13" t="s">
        <v>177</v>
      </c>
      <c r="AU254" s="13" t="s">
        <v>92</v>
      </c>
      <c r="AY254" s="13" t="s">
        <v>175</v>
      </c>
      <c r="BE254" s="194">
        <f t="shared" si="64"/>
        <v>0</v>
      </c>
      <c r="BF254" s="194">
        <f t="shared" si="65"/>
        <v>0</v>
      </c>
      <c r="BG254" s="194">
        <f t="shared" si="66"/>
        <v>0</v>
      </c>
      <c r="BH254" s="194">
        <f t="shared" si="67"/>
        <v>0</v>
      </c>
      <c r="BI254" s="194">
        <f t="shared" si="68"/>
        <v>0</v>
      </c>
      <c r="BJ254" s="13" t="s">
        <v>92</v>
      </c>
      <c r="BK254" s="194">
        <f t="shared" si="69"/>
        <v>0</v>
      </c>
      <c r="BL254" s="13" t="s">
        <v>104</v>
      </c>
      <c r="BM254" s="13" t="s">
        <v>719</v>
      </c>
    </row>
    <row r="255" spans="2:65" s="1" customFormat="1" ht="16.5" customHeight="1">
      <c r="B255" s="31"/>
      <c r="C255" s="183" t="s">
        <v>720</v>
      </c>
      <c r="D255" s="183" t="s">
        <v>177</v>
      </c>
      <c r="E255" s="184" t="s">
        <v>721</v>
      </c>
      <c r="F255" s="185" t="s">
        <v>722</v>
      </c>
      <c r="G255" s="186" t="s">
        <v>192</v>
      </c>
      <c r="H255" s="187">
        <v>8.593</v>
      </c>
      <c r="I255" s="188"/>
      <c r="J255" s="189">
        <f t="shared" si="60"/>
        <v>0</v>
      </c>
      <c r="K255" s="185" t="s">
        <v>184</v>
      </c>
      <c r="L255" s="35"/>
      <c r="M255" s="190" t="s">
        <v>1</v>
      </c>
      <c r="N255" s="191" t="s">
        <v>52</v>
      </c>
      <c r="O255" s="57"/>
      <c r="P255" s="192">
        <f t="shared" si="61"/>
        <v>0</v>
      </c>
      <c r="Q255" s="192">
        <v>0</v>
      </c>
      <c r="R255" s="192">
        <f t="shared" si="62"/>
        <v>0</v>
      </c>
      <c r="S255" s="192">
        <v>1.905</v>
      </c>
      <c r="T255" s="193">
        <f t="shared" si="63"/>
        <v>16.369665000000001</v>
      </c>
      <c r="AR255" s="13" t="s">
        <v>104</v>
      </c>
      <c r="AT255" s="13" t="s">
        <v>177</v>
      </c>
      <c r="AU255" s="13" t="s">
        <v>92</v>
      </c>
      <c r="AY255" s="13" t="s">
        <v>175</v>
      </c>
      <c r="BE255" s="194">
        <f t="shared" si="64"/>
        <v>0</v>
      </c>
      <c r="BF255" s="194">
        <f t="shared" si="65"/>
        <v>0</v>
      </c>
      <c r="BG255" s="194">
        <f t="shared" si="66"/>
        <v>0</v>
      </c>
      <c r="BH255" s="194">
        <f t="shared" si="67"/>
        <v>0</v>
      </c>
      <c r="BI255" s="194">
        <f t="shared" si="68"/>
        <v>0</v>
      </c>
      <c r="BJ255" s="13" t="s">
        <v>92</v>
      </c>
      <c r="BK255" s="194">
        <f t="shared" si="69"/>
        <v>0</v>
      </c>
      <c r="BL255" s="13" t="s">
        <v>104</v>
      </c>
      <c r="BM255" s="13" t="s">
        <v>723</v>
      </c>
    </row>
    <row r="256" spans="2:65" s="1" customFormat="1" ht="16.5" customHeight="1">
      <c r="B256" s="31"/>
      <c r="C256" s="183" t="s">
        <v>724</v>
      </c>
      <c r="D256" s="183" t="s">
        <v>177</v>
      </c>
      <c r="E256" s="184" t="s">
        <v>725</v>
      </c>
      <c r="F256" s="185" t="s">
        <v>726</v>
      </c>
      <c r="G256" s="186" t="s">
        <v>192</v>
      </c>
      <c r="H256" s="187">
        <v>1.3640000000000001</v>
      </c>
      <c r="I256" s="188"/>
      <c r="J256" s="189">
        <f t="shared" si="60"/>
        <v>0</v>
      </c>
      <c r="K256" s="185" t="s">
        <v>184</v>
      </c>
      <c r="L256" s="35"/>
      <c r="M256" s="190" t="s">
        <v>1</v>
      </c>
      <c r="N256" s="191" t="s">
        <v>52</v>
      </c>
      <c r="O256" s="57"/>
      <c r="P256" s="192">
        <f t="shared" si="61"/>
        <v>0</v>
      </c>
      <c r="Q256" s="192">
        <v>0</v>
      </c>
      <c r="R256" s="192">
        <f t="shared" si="62"/>
        <v>0</v>
      </c>
      <c r="S256" s="192">
        <v>1.8</v>
      </c>
      <c r="T256" s="193">
        <f t="shared" si="63"/>
        <v>2.4552</v>
      </c>
      <c r="AR256" s="13" t="s">
        <v>104</v>
      </c>
      <c r="AT256" s="13" t="s">
        <v>177</v>
      </c>
      <c r="AU256" s="13" t="s">
        <v>92</v>
      </c>
      <c r="AY256" s="13" t="s">
        <v>175</v>
      </c>
      <c r="BE256" s="194">
        <f t="shared" si="64"/>
        <v>0</v>
      </c>
      <c r="BF256" s="194">
        <f t="shared" si="65"/>
        <v>0</v>
      </c>
      <c r="BG256" s="194">
        <f t="shared" si="66"/>
        <v>0</v>
      </c>
      <c r="BH256" s="194">
        <f t="shared" si="67"/>
        <v>0</v>
      </c>
      <c r="BI256" s="194">
        <f t="shared" si="68"/>
        <v>0</v>
      </c>
      <c r="BJ256" s="13" t="s">
        <v>92</v>
      </c>
      <c r="BK256" s="194">
        <f t="shared" si="69"/>
        <v>0</v>
      </c>
      <c r="BL256" s="13" t="s">
        <v>104</v>
      </c>
      <c r="BM256" s="13" t="s">
        <v>727</v>
      </c>
    </row>
    <row r="257" spans="2:65" s="1" customFormat="1" ht="16.5" customHeight="1">
      <c r="B257" s="31"/>
      <c r="C257" s="183" t="s">
        <v>728</v>
      </c>
      <c r="D257" s="183" t="s">
        <v>177</v>
      </c>
      <c r="E257" s="184" t="s">
        <v>729</v>
      </c>
      <c r="F257" s="185" t="s">
        <v>730</v>
      </c>
      <c r="G257" s="186" t="s">
        <v>269</v>
      </c>
      <c r="H257" s="187">
        <v>25.905000000000001</v>
      </c>
      <c r="I257" s="188"/>
      <c r="J257" s="189">
        <f t="shared" si="60"/>
        <v>0</v>
      </c>
      <c r="K257" s="185" t="s">
        <v>1</v>
      </c>
      <c r="L257" s="35"/>
      <c r="M257" s="190" t="s">
        <v>1</v>
      </c>
      <c r="N257" s="191" t="s">
        <v>52</v>
      </c>
      <c r="O257" s="57"/>
      <c r="P257" s="192">
        <f t="shared" si="61"/>
        <v>0</v>
      </c>
      <c r="Q257" s="192">
        <v>0</v>
      </c>
      <c r="R257" s="192">
        <f t="shared" si="62"/>
        <v>0</v>
      </c>
      <c r="S257" s="192">
        <v>7.0000000000000007E-2</v>
      </c>
      <c r="T257" s="193">
        <f t="shared" si="63"/>
        <v>1.8133500000000002</v>
      </c>
      <c r="AR257" s="13" t="s">
        <v>104</v>
      </c>
      <c r="AT257" s="13" t="s">
        <v>177</v>
      </c>
      <c r="AU257" s="13" t="s">
        <v>92</v>
      </c>
      <c r="AY257" s="13" t="s">
        <v>175</v>
      </c>
      <c r="BE257" s="194">
        <f t="shared" si="64"/>
        <v>0</v>
      </c>
      <c r="BF257" s="194">
        <f t="shared" si="65"/>
        <v>0</v>
      </c>
      <c r="BG257" s="194">
        <f t="shared" si="66"/>
        <v>0</v>
      </c>
      <c r="BH257" s="194">
        <f t="shared" si="67"/>
        <v>0</v>
      </c>
      <c r="BI257" s="194">
        <f t="shared" si="68"/>
        <v>0</v>
      </c>
      <c r="BJ257" s="13" t="s">
        <v>92</v>
      </c>
      <c r="BK257" s="194">
        <f t="shared" si="69"/>
        <v>0</v>
      </c>
      <c r="BL257" s="13" t="s">
        <v>104</v>
      </c>
      <c r="BM257" s="13" t="s">
        <v>731</v>
      </c>
    </row>
    <row r="258" spans="2:65" s="1" customFormat="1" ht="16.5" customHeight="1">
      <c r="B258" s="31"/>
      <c r="C258" s="183" t="s">
        <v>732</v>
      </c>
      <c r="D258" s="183" t="s">
        <v>177</v>
      </c>
      <c r="E258" s="184" t="s">
        <v>733</v>
      </c>
      <c r="F258" s="185" t="s">
        <v>734</v>
      </c>
      <c r="G258" s="186" t="s">
        <v>192</v>
      </c>
      <c r="H258" s="187">
        <v>8.3000000000000004E-2</v>
      </c>
      <c r="I258" s="188"/>
      <c r="J258" s="189">
        <f t="shared" si="60"/>
        <v>0</v>
      </c>
      <c r="K258" s="185" t="s">
        <v>184</v>
      </c>
      <c r="L258" s="35"/>
      <c r="M258" s="190" t="s">
        <v>1</v>
      </c>
      <c r="N258" s="191" t="s">
        <v>52</v>
      </c>
      <c r="O258" s="57"/>
      <c r="P258" s="192">
        <f t="shared" si="61"/>
        <v>0</v>
      </c>
      <c r="Q258" s="192">
        <v>0</v>
      </c>
      <c r="R258" s="192">
        <f t="shared" si="62"/>
        <v>0</v>
      </c>
      <c r="S258" s="192">
        <v>2.2000000000000002</v>
      </c>
      <c r="T258" s="193">
        <f t="shared" si="63"/>
        <v>0.18260000000000001</v>
      </c>
      <c r="AR258" s="13" t="s">
        <v>104</v>
      </c>
      <c r="AT258" s="13" t="s">
        <v>177</v>
      </c>
      <c r="AU258" s="13" t="s">
        <v>92</v>
      </c>
      <c r="AY258" s="13" t="s">
        <v>175</v>
      </c>
      <c r="BE258" s="194">
        <f t="shared" si="64"/>
        <v>0</v>
      </c>
      <c r="BF258" s="194">
        <f t="shared" si="65"/>
        <v>0</v>
      </c>
      <c r="BG258" s="194">
        <f t="shared" si="66"/>
        <v>0</v>
      </c>
      <c r="BH258" s="194">
        <f t="shared" si="67"/>
        <v>0</v>
      </c>
      <c r="BI258" s="194">
        <f t="shared" si="68"/>
        <v>0</v>
      </c>
      <c r="BJ258" s="13" t="s">
        <v>92</v>
      </c>
      <c r="BK258" s="194">
        <f t="shared" si="69"/>
        <v>0</v>
      </c>
      <c r="BL258" s="13" t="s">
        <v>104</v>
      </c>
      <c r="BM258" s="13" t="s">
        <v>735</v>
      </c>
    </row>
    <row r="259" spans="2:65" s="1" customFormat="1" ht="16.5" customHeight="1">
      <c r="B259" s="31"/>
      <c r="C259" s="183" t="s">
        <v>736</v>
      </c>
      <c r="D259" s="183" t="s">
        <v>177</v>
      </c>
      <c r="E259" s="184" t="s">
        <v>737</v>
      </c>
      <c r="F259" s="185" t="s">
        <v>738</v>
      </c>
      <c r="G259" s="186" t="s">
        <v>192</v>
      </c>
      <c r="H259" s="187">
        <v>0.216</v>
      </c>
      <c r="I259" s="188"/>
      <c r="J259" s="189">
        <f t="shared" si="60"/>
        <v>0</v>
      </c>
      <c r="K259" s="185" t="s">
        <v>184</v>
      </c>
      <c r="L259" s="35"/>
      <c r="M259" s="190" t="s">
        <v>1</v>
      </c>
      <c r="N259" s="191" t="s">
        <v>52</v>
      </c>
      <c r="O259" s="57"/>
      <c r="P259" s="192">
        <f t="shared" si="61"/>
        <v>0</v>
      </c>
      <c r="Q259" s="192">
        <v>0</v>
      </c>
      <c r="R259" s="192">
        <f t="shared" si="62"/>
        <v>0</v>
      </c>
      <c r="S259" s="192">
        <v>2.2000000000000002</v>
      </c>
      <c r="T259" s="193">
        <f t="shared" si="63"/>
        <v>0.47520000000000001</v>
      </c>
      <c r="AR259" s="13" t="s">
        <v>104</v>
      </c>
      <c r="AT259" s="13" t="s">
        <v>177</v>
      </c>
      <c r="AU259" s="13" t="s">
        <v>92</v>
      </c>
      <c r="AY259" s="13" t="s">
        <v>175</v>
      </c>
      <c r="BE259" s="194">
        <f t="shared" si="64"/>
        <v>0</v>
      </c>
      <c r="BF259" s="194">
        <f t="shared" si="65"/>
        <v>0</v>
      </c>
      <c r="BG259" s="194">
        <f t="shared" si="66"/>
        <v>0</v>
      </c>
      <c r="BH259" s="194">
        <f t="shared" si="67"/>
        <v>0</v>
      </c>
      <c r="BI259" s="194">
        <f t="shared" si="68"/>
        <v>0</v>
      </c>
      <c r="BJ259" s="13" t="s">
        <v>92</v>
      </c>
      <c r="BK259" s="194">
        <f t="shared" si="69"/>
        <v>0</v>
      </c>
      <c r="BL259" s="13" t="s">
        <v>104</v>
      </c>
      <c r="BM259" s="13" t="s">
        <v>739</v>
      </c>
    </row>
    <row r="260" spans="2:65" s="1" customFormat="1" ht="16.5" customHeight="1">
      <c r="B260" s="31"/>
      <c r="C260" s="183" t="s">
        <v>740</v>
      </c>
      <c r="D260" s="183" t="s">
        <v>177</v>
      </c>
      <c r="E260" s="184" t="s">
        <v>741</v>
      </c>
      <c r="F260" s="185" t="s">
        <v>742</v>
      </c>
      <c r="G260" s="186" t="s">
        <v>192</v>
      </c>
      <c r="H260" s="187">
        <v>27.49</v>
      </c>
      <c r="I260" s="188"/>
      <c r="J260" s="189">
        <f t="shared" si="60"/>
        <v>0</v>
      </c>
      <c r="K260" s="185" t="s">
        <v>184</v>
      </c>
      <c r="L260" s="35"/>
      <c r="M260" s="190" t="s">
        <v>1</v>
      </c>
      <c r="N260" s="191" t="s">
        <v>52</v>
      </c>
      <c r="O260" s="57"/>
      <c r="P260" s="192">
        <f t="shared" si="61"/>
        <v>0</v>
      </c>
      <c r="Q260" s="192">
        <v>0</v>
      </c>
      <c r="R260" s="192">
        <f t="shared" si="62"/>
        <v>0</v>
      </c>
      <c r="S260" s="192">
        <v>2.2000000000000002</v>
      </c>
      <c r="T260" s="193">
        <f t="shared" si="63"/>
        <v>60.478000000000002</v>
      </c>
      <c r="AR260" s="13" t="s">
        <v>104</v>
      </c>
      <c r="AT260" s="13" t="s">
        <v>177</v>
      </c>
      <c r="AU260" s="13" t="s">
        <v>92</v>
      </c>
      <c r="AY260" s="13" t="s">
        <v>175</v>
      </c>
      <c r="BE260" s="194">
        <f t="shared" si="64"/>
        <v>0</v>
      </c>
      <c r="BF260" s="194">
        <f t="shared" si="65"/>
        <v>0</v>
      </c>
      <c r="BG260" s="194">
        <f t="shared" si="66"/>
        <v>0</v>
      </c>
      <c r="BH260" s="194">
        <f t="shared" si="67"/>
        <v>0</v>
      </c>
      <c r="BI260" s="194">
        <f t="shared" si="68"/>
        <v>0</v>
      </c>
      <c r="BJ260" s="13" t="s">
        <v>92</v>
      </c>
      <c r="BK260" s="194">
        <f t="shared" si="69"/>
        <v>0</v>
      </c>
      <c r="BL260" s="13" t="s">
        <v>104</v>
      </c>
      <c r="BM260" s="13" t="s">
        <v>743</v>
      </c>
    </row>
    <row r="261" spans="2:65" s="1" customFormat="1" ht="16.5" customHeight="1">
      <c r="B261" s="31"/>
      <c r="C261" s="183" t="s">
        <v>744</v>
      </c>
      <c r="D261" s="183" t="s">
        <v>177</v>
      </c>
      <c r="E261" s="184" t="s">
        <v>745</v>
      </c>
      <c r="F261" s="185" t="s">
        <v>746</v>
      </c>
      <c r="G261" s="186" t="s">
        <v>180</v>
      </c>
      <c r="H261" s="187">
        <v>12.74</v>
      </c>
      <c r="I261" s="188"/>
      <c r="J261" s="189">
        <f t="shared" si="60"/>
        <v>0</v>
      </c>
      <c r="K261" s="185" t="s">
        <v>1</v>
      </c>
      <c r="L261" s="35"/>
      <c r="M261" s="190" t="s">
        <v>1</v>
      </c>
      <c r="N261" s="191" t="s">
        <v>52</v>
      </c>
      <c r="O261" s="57"/>
      <c r="P261" s="192">
        <f t="shared" si="61"/>
        <v>0</v>
      </c>
      <c r="Q261" s="192">
        <v>0</v>
      </c>
      <c r="R261" s="192">
        <f t="shared" si="62"/>
        <v>0</v>
      </c>
      <c r="S261" s="192">
        <v>0.02</v>
      </c>
      <c r="T261" s="193">
        <f t="shared" si="63"/>
        <v>0.25480000000000003</v>
      </c>
      <c r="AR261" s="13" t="s">
        <v>104</v>
      </c>
      <c r="AT261" s="13" t="s">
        <v>177</v>
      </c>
      <c r="AU261" s="13" t="s">
        <v>92</v>
      </c>
      <c r="AY261" s="13" t="s">
        <v>175</v>
      </c>
      <c r="BE261" s="194">
        <f t="shared" si="64"/>
        <v>0</v>
      </c>
      <c r="BF261" s="194">
        <f t="shared" si="65"/>
        <v>0</v>
      </c>
      <c r="BG261" s="194">
        <f t="shared" si="66"/>
        <v>0</v>
      </c>
      <c r="BH261" s="194">
        <f t="shared" si="67"/>
        <v>0</v>
      </c>
      <c r="BI261" s="194">
        <f t="shared" si="68"/>
        <v>0</v>
      </c>
      <c r="BJ261" s="13" t="s">
        <v>92</v>
      </c>
      <c r="BK261" s="194">
        <f t="shared" si="69"/>
        <v>0</v>
      </c>
      <c r="BL261" s="13" t="s">
        <v>104</v>
      </c>
      <c r="BM261" s="13" t="s">
        <v>747</v>
      </c>
    </row>
    <row r="262" spans="2:65" s="1" customFormat="1" ht="16.5" customHeight="1">
      <c r="B262" s="31"/>
      <c r="C262" s="183" t="s">
        <v>748</v>
      </c>
      <c r="D262" s="183" t="s">
        <v>177</v>
      </c>
      <c r="E262" s="184" t="s">
        <v>749</v>
      </c>
      <c r="F262" s="185" t="s">
        <v>750</v>
      </c>
      <c r="G262" s="186" t="s">
        <v>192</v>
      </c>
      <c r="H262" s="187">
        <v>10.967000000000001</v>
      </c>
      <c r="I262" s="188"/>
      <c r="J262" s="189">
        <f t="shared" si="60"/>
        <v>0</v>
      </c>
      <c r="K262" s="185" t="s">
        <v>1</v>
      </c>
      <c r="L262" s="35"/>
      <c r="M262" s="190" t="s">
        <v>1</v>
      </c>
      <c r="N262" s="191" t="s">
        <v>52</v>
      </c>
      <c r="O262" s="57"/>
      <c r="P262" s="192">
        <f t="shared" si="61"/>
        <v>0</v>
      </c>
      <c r="Q262" s="192">
        <v>0</v>
      </c>
      <c r="R262" s="192">
        <f t="shared" si="62"/>
        <v>0</v>
      </c>
      <c r="S262" s="192">
        <v>1.4</v>
      </c>
      <c r="T262" s="193">
        <f t="shared" si="63"/>
        <v>15.3538</v>
      </c>
      <c r="AR262" s="13" t="s">
        <v>104</v>
      </c>
      <c r="AT262" s="13" t="s">
        <v>177</v>
      </c>
      <c r="AU262" s="13" t="s">
        <v>92</v>
      </c>
      <c r="AY262" s="13" t="s">
        <v>175</v>
      </c>
      <c r="BE262" s="194">
        <f t="shared" si="64"/>
        <v>0</v>
      </c>
      <c r="BF262" s="194">
        <f t="shared" si="65"/>
        <v>0</v>
      </c>
      <c r="BG262" s="194">
        <f t="shared" si="66"/>
        <v>0</v>
      </c>
      <c r="BH262" s="194">
        <f t="shared" si="67"/>
        <v>0</v>
      </c>
      <c r="BI262" s="194">
        <f t="shared" si="68"/>
        <v>0</v>
      </c>
      <c r="BJ262" s="13" t="s">
        <v>92</v>
      </c>
      <c r="BK262" s="194">
        <f t="shared" si="69"/>
        <v>0</v>
      </c>
      <c r="BL262" s="13" t="s">
        <v>104</v>
      </c>
      <c r="BM262" s="13" t="s">
        <v>751</v>
      </c>
    </row>
    <row r="263" spans="2:65" s="1" customFormat="1" ht="16.5" customHeight="1">
      <c r="B263" s="31"/>
      <c r="C263" s="183" t="s">
        <v>752</v>
      </c>
      <c r="D263" s="183" t="s">
        <v>177</v>
      </c>
      <c r="E263" s="184" t="s">
        <v>753</v>
      </c>
      <c r="F263" s="185" t="s">
        <v>754</v>
      </c>
      <c r="G263" s="186" t="s">
        <v>180</v>
      </c>
      <c r="H263" s="187">
        <v>29.774000000000001</v>
      </c>
      <c r="I263" s="188"/>
      <c r="J263" s="189">
        <f t="shared" si="60"/>
        <v>0</v>
      </c>
      <c r="K263" s="185" t="s">
        <v>184</v>
      </c>
      <c r="L263" s="35"/>
      <c r="M263" s="190" t="s">
        <v>1</v>
      </c>
      <c r="N263" s="191" t="s">
        <v>52</v>
      </c>
      <c r="O263" s="57"/>
      <c r="P263" s="192">
        <f t="shared" si="61"/>
        <v>0</v>
      </c>
      <c r="Q263" s="192">
        <v>0</v>
      </c>
      <c r="R263" s="192">
        <f t="shared" si="62"/>
        <v>0</v>
      </c>
      <c r="S263" s="192">
        <v>7.5999999999999998E-2</v>
      </c>
      <c r="T263" s="193">
        <f t="shared" si="63"/>
        <v>2.2628240000000002</v>
      </c>
      <c r="AR263" s="13" t="s">
        <v>104</v>
      </c>
      <c r="AT263" s="13" t="s">
        <v>177</v>
      </c>
      <c r="AU263" s="13" t="s">
        <v>92</v>
      </c>
      <c r="AY263" s="13" t="s">
        <v>175</v>
      </c>
      <c r="BE263" s="194">
        <f t="shared" si="64"/>
        <v>0</v>
      </c>
      <c r="BF263" s="194">
        <f t="shared" si="65"/>
        <v>0</v>
      </c>
      <c r="BG263" s="194">
        <f t="shared" si="66"/>
        <v>0</v>
      </c>
      <c r="BH263" s="194">
        <f t="shared" si="67"/>
        <v>0</v>
      </c>
      <c r="BI263" s="194">
        <f t="shared" si="68"/>
        <v>0</v>
      </c>
      <c r="BJ263" s="13" t="s">
        <v>92</v>
      </c>
      <c r="BK263" s="194">
        <f t="shared" si="69"/>
        <v>0</v>
      </c>
      <c r="BL263" s="13" t="s">
        <v>104</v>
      </c>
      <c r="BM263" s="13" t="s">
        <v>755</v>
      </c>
    </row>
    <row r="264" spans="2:65" s="1" customFormat="1" ht="16.5" customHeight="1">
      <c r="B264" s="31"/>
      <c r="C264" s="183" t="s">
        <v>756</v>
      </c>
      <c r="D264" s="183" t="s">
        <v>177</v>
      </c>
      <c r="E264" s="184" t="s">
        <v>757</v>
      </c>
      <c r="F264" s="185" t="s">
        <v>758</v>
      </c>
      <c r="G264" s="186" t="s">
        <v>180</v>
      </c>
      <c r="H264" s="187">
        <v>79.510000000000005</v>
      </c>
      <c r="I264" s="188"/>
      <c r="J264" s="189">
        <f t="shared" si="60"/>
        <v>0</v>
      </c>
      <c r="K264" s="185" t="s">
        <v>184</v>
      </c>
      <c r="L264" s="35"/>
      <c r="M264" s="190" t="s">
        <v>1</v>
      </c>
      <c r="N264" s="191" t="s">
        <v>52</v>
      </c>
      <c r="O264" s="57"/>
      <c r="P264" s="192">
        <f t="shared" si="61"/>
        <v>0</v>
      </c>
      <c r="Q264" s="192">
        <v>0</v>
      </c>
      <c r="R264" s="192">
        <f t="shared" si="62"/>
        <v>0</v>
      </c>
      <c r="S264" s="192">
        <v>0.02</v>
      </c>
      <c r="T264" s="193">
        <f t="shared" si="63"/>
        <v>1.5902000000000001</v>
      </c>
      <c r="AR264" s="13" t="s">
        <v>104</v>
      </c>
      <c r="AT264" s="13" t="s">
        <v>177</v>
      </c>
      <c r="AU264" s="13" t="s">
        <v>92</v>
      </c>
      <c r="AY264" s="13" t="s">
        <v>175</v>
      </c>
      <c r="BE264" s="194">
        <f t="shared" si="64"/>
        <v>0</v>
      </c>
      <c r="BF264" s="194">
        <f t="shared" si="65"/>
        <v>0</v>
      </c>
      <c r="BG264" s="194">
        <f t="shared" si="66"/>
        <v>0</v>
      </c>
      <c r="BH264" s="194">
        <f t="shared" si="67"/>
        <v>0</v>
      </c>
      <c r="BI264" s="194">
        <f t="shared" si="68"/>
        <v>0</v>
      </c>
      <c r="BJ264" s="13" t="s">
        <v>92</v>
      </c>
      <c r="BK264" s="194">
        <f t="shared" si="69"/>
        <v>0</v>
      </c>
      <c r="BL264" s="13" t="s">
        <v>104</v>
      </c>
      <c r="BM264" s="13" t="s">
        <v>759</v>
      </c>
    </row>
    <row r="265" spans="2:65" s="1" customFormat="1" ht="16.5" customHeight="1">
      <c r="B265" s="31"/>
      <c r="C265" s="183" t="s">
        <v>760</v>
      </c>
      <c r="D265" s="183" t="s">
        <v>177</v>
      </c>
      <c r="E265" s="184" t="s">
        <v>761</v>
      </c>
      <c r="F265" s="185" t="s">
        <v>762</v>
      </c>
      <c r="G265" s="186" t="s">
        <v>180</v>
      </c>
      <c r="H265" s="187">
        <v>334.81</v>
      </c>
      <c r="I265" s="188"/>
      <c r="J265" s="189">
        <f t="shared" si="60"/>
        <v>0</v>
      </c>
      <c r="K265" s="185" t="s">
        <v>184</v>
      </c>
      <c r="L265" s="35"/>
      <c r="M265" s="190" t="s">
        <v>1</v>
      </c>
      <c r="N265" s="191" t="s">
        <v>52</v>
      </c>
      <c r="O265" s="57"/>
      <c r="P265" s="192">
        <f t="shared" si="61"/>
        <v>0</v>
      </c>
      <c r="Q265" s="192">
        <v>0</v>
      </c>
      <c r="R265" s="192">
        <f t="shared" si="62"/>
        <v>0</v>
      </c>
      <c r="S265" s="192">
        <v>0.02</v>
      </c>
      <c r="T265" s="193">
        <f t="shared" si="63"/>
        <v>6.6962000000000002</v>
      </c>
      <c r="AR265" s="13" t="s">
        <v>104</v>
      </c>
      <c r="AT265" s="13" t="s">
        <v>177</v>
      </c>
      <c r="AU265" s="13" t="s">
        <v>92</v>
      </c>
      <c r="AY265" s="13" t="s">
        <v>175</v>
      </c>
      <c r="BE265" s="194">
        <f t="shared" si="64"/>
        <v>0</v>
      </c>
      <c r="BF265" s="194">
        <f t="shared" si="65"/>
        <v>0</v>
      </c>
      <c r="BG265" s="194">
        <f t="shared" si="66"/>
        <v>0</v>
      </c>
      <c r="BH265" s="194">
        <f t="shared" si="67"/>
        <v>0</v>
      </c>
      <c r="BI265" s="194">
        <f t="shared" si="68"/>
        <v>0</v>
      </c>
      <c r="BJ265" s="13" t="s">
        <v>92</v>
      </c>
      <c r="BK265" s="194">
        <f t="shared" si="69"/>
        <v>0</v>
      </c>
      <c r="BL265" s="13" t="s">
        <v>104</v>
      </c>
      <c r="BM265" s="13" t="s">
        <v>763</v>
      </c>
    </row>
    <row r="266" spans="2:65" s="1" customFormat="1" ht="16.5" customHeight="1">
      <c r="B266" s="31"/>
      <c r="C266" s="183" t="s">
        <v>764</v>
      </c>
      <c r="D266" s="183" t="s">
        <v>177</v>
      </c>
      <c r="E266" s="184" t="s">
        <v>765</v>
      </c>
      <c r="F266" s="185" t="s">
        <v>766</v>
      </c>
      <c r="G266" s="186" t="s">
        <v>180</v>
      </c>
      <c r="H266" s="187">
        <v>175.11500000000001</v>
      </c>
      <c r="I266" s="188"/>
      <c r="J266" s="189">
        <f t="shared" si="60"/>
        <v>0</v>
      </c>
      <c r="K266" s="185" t="s">
        <v>1</v>
      </c>
      <c r="L266" s="35"/>
      <c r="M266" s="190" t="s">
        <v>1</v>
      </c>
      <c r="N266" s="191" t="s">
        <v>52</v>
      </c>
      <c r="O266" s="57"/>
      <c r="P266" s="192">
        <f t="shared" si="61"/>
        <v>0</v>
      </c>
      <c r="Q266" s="192">
        <v>0</v>
      </c>
      <c r="R266" s="192">
        <f t="shared" si="62"/>
        <v>0</v>
      </c>
      <c r="S266" s="192">
        <v>4.5999999999999999E-2</v>
      </c>
      <c r="T266" s="193">
        <f t="shared" si="63"/>
        <v>8.0552899999999994</v>
      </c>
      <c r="AR266" s="13" t="s">
        <v>104</v>
      </c>
      <c r="AT266" s="13" t="s">
        <v>177</v>
      </c>
      <c r="AU266" s="13" t="s">
        <v>92</v>
      </c>
      <c r="AY266" s="13" t="s">
        <v>175</v>
      </c>
      <c r="BE266" s="194">
        <f t="shared" si="64"/>
        <v>0</v>
      </c>
      <c r="BF266" s="194">
        <f t="shared" si="65"/>
        <v>0</v>
      </c>
      <c r="BG266" s="194">
        <f t="shared" si="66"/>
        <v>0</v>
      </c>
      <c r="BH266" s="194">
        <f t="shared" si="67"/>
        <v>0</v>
      </c>
      <c r="BI266" s="194">
        <f t="shared" si="68"/>
        <v>0</v>
      </c>
      <c r="BJ266" s="13" t="s">
        <v>92</v>
      </c>
      <c r="BK266" s="194">
        <f t="shared" si="69"/>
        <v>0</v>
      </c>
      <c r="BL266" s="13" t="s">
        <v>104</v>
      </c>
      <c r="BM266" s="13" t="s">
        <v>767</v>
      </c>
    </row>
    <row r="267" spans="2:65" s="1" customFormat="1" ht="16.5" customHeight="1">
      <c r="B267" s="31"/>
      <c r="C267" s="183" t="s">
        <v>768</v>
      </c>
      <c r="D267" s="183" t="s">
        <v>177</v>
      </c>
      <c r="E267" s="184" t="s">
        <v>769</v>
      </c>
      <c r="F267" s="185" t="s">
        <v>770</v>
      </c>
      <c r="G267" s="186" t="s">
        <v>180</v>
      </c>
      <c r="H267" s="187">
        <v>33.308</v>
      </c>
      <c r="I267" s="188"/>
      <c r="J267" s="189">
        <f t="shared" si="60"/>
        <v>0</v>
      </c>
      <c r="K267" s="185" t="s">
        <v>184</v>
      </c>
      <c r="L267" s="35"/>
      <c r="M267" s="190" t="s">
        <v>1</v>
      </c>
      <c r="N267" s="191" t="s">
        <v>52</v>
      </c>
      <c r="O267" s="57"/>
      <c r="P267" s="192">
        <f t="shared" si="61"/>
        <v>0</v>
      </c>
      <c r="Q267" s="192">
        <v>0</v>
      </c>
      <c r="R267" s="192">
        <f t="shared" si="62"/>
        <v>0</v>
      </c>
      <c r="S267" s="192">
        <v>6.8000000000000005E-2</v>
      </c>
      <c r="T267" s="193">
        <f t="shared" si="63"/>
        <v>2.2649440000000003</v>
      </c>
      <c r="AR267" s="13" t="s">
        <v>104</v>
      </c>
      <c r="AT267" s="13" t="s">
        <v>177</v>
      </c>
      <c r="AU267" s="13" t="s">
        <v>92</v>
      </c>
      <c r="AY267" s="13" t="s">
        <v>175</v>
      </c>
      <c r="BE267" s="194">
        <f t="shared" si="64"/>
        <v>0</v>
      </c>
      <c r="BF267" s="194">
        <f t="shared" si="65"/>
        <v>0</v>
      </c>
      <c r="BG267" s="194">
        <f t="shared" si="66"/>
        <v>0</v>
      </c>
      <c r="BH267" s="194">
        <f t="shared" si="67"/>
        <v>0</v>
      </c>
      <c r="BI267" s="194">
        <f t="shared" si="68"/>
        <v>0</v>
      </c>
      <c r="BJ267" s="13" t="s">
        <v>92</v>
      </c>
      <c r="BK267" s="194">
        <f t="shared" si="69"/>
        <v>0</v>
      </c>
      <c r="BL267" s="13" t="s">
        <v>104</v>
      </c>
      <c r="BM267" s="13" t="s">
        <v>771</v>
      </c>
    </row>
    <row r="268" spans="2:65" s="1" customFormat="1" ht="16.5" customHeight="1">
      <c r="B268" s="31"/>
      <c r="C268" s="183" t="s">
        <v>772</v>
      </c>
      <c r="D268" s="183" t="s">
        <v>177</v>
      </c>
      <c r="E268" s="184" t="s">
        <v>773</v>
      </c>
      <c r="F268" s="185" t="s">
        <v>774</v>
      </c>
      <c r="G268" s="186" t="s">
        <v>236</v>
      </c>
      <c r="H268" s="187">
        <v>176.53299999999999</v>
      </c>
      <c r="I268" s="188"/>
      <c r="J268" s="189">
        <f t="shared" si="60"/>
        <v>0</v>
      </c>
      <c r="K268" s="185" t="s">
        <v>230</v>
      </c>
      <c r="L268" s="35"/>
      <c r="M268" s="190" t="s">
        <v>1</v>
      </c>
      <c r="N268" s="191" t="s">
        <v>52</v>
      </c>
      <c r="O268" s="57"/>
      <c r="P268" s="192">
        <f t="shared" si="61"/>
        <v>0</v>
      </c>
      <c r="Q268" s="192">
        <v>0</v>
      </c>
      <c r="R268" s="192">
        <f t="shared" si="62"/>
        <v>0</v>
      </c>
      <c r="S268" s="192">
        <v>0</v>
      </c>
      <c r="T268" s="193">
        <f t="shared" si="63"/>
        <v>0</v>
      </c>
      <c r="AR268" s="13" t="s">
        <v>104</v>
      </c>
      <c r="AT268" s="13" t="s">
        <v>177</v>
      </c>
      <c r="AU268" s="13" t="s">
        <v>92</v>
      </c>
      <c r="AY268" s="13" t="s">
        <v>175</v>
      </c>
      <c r="BE268" s="194">
        <f t="shared" si="64"/>
        <v>0</v>
      </c>
      <c r="BF268" s="194">
        <f t="shared" si="65"/>
        <v>0</v>
      </c>
      <c r="BG268" s="194">
        <f t="shared" si="66"/>
        <v>0</v>
      </c>
      <c r="BH268" s="194">
        <f t="shared" si="67"/>
        <v>0</v>
      </c>
      <c r="BI268" s="194">
        <f t="shared" si="68"/>
        <v>0</v>
      </c>
      <c r="BJ268" s="13" t="s">
        <v>92</v>
      </c>
      <c r="BK268" s="194">
        <f t="shared" si="69"/>
        <v>0</v>
      </c>
      <c r="BL268" s="13" t="s">
        <v>104</v>
      </c>
      <c r="BM268" s="13" t="s">
        <v>775</v>
      </c>
    </row>
    <row r="269" spans="2:65" s="1" customFormat="1" ht="16.5" customHeight="1">
      <c r="B269" s="31"/>
      <c r="C269" s="183" t="s">
        <v>776</v>
      </c>
      <c r="D269" s="183" t="s">
        <v>177</v>
      </c>
      <c r="E269" s="184" t="s">
        <v>777</v>
      </c>
      <c r="F269" s="185" t="s">
        <v>778</v>
      </c>
      <c r="G269" s="186" t="s">
        <v>236</v>
      </c>
      <c r="H269" s="187">
        <v>176.53299999999999</v>
      </c>
      <c r="I269" s="188"/>
      <c r="J269" s="189">
        <f t="shared" si="60"/>
        <v>0</v>
      </c>
      <c r="K269" s="185" t="s">
        <v>230</v>
      </c>
      <c r="L269" s="35"/>
      <c r="M269" s="190" t="s">
        <v>1</v>
      </c>
      <c r="N269" s="191" t="s">
        <v>52</v>
      </c>
      <c r="O269" s="57"/>
      <c r="P269" s="192">
        <f t="shared" si="61"/>
        <v>0</v>
      </c>
      <c r="Q269" s="192">
        <v>0</v>
      </c>
      <c r="R269" s="192">
        <f t="shared" si="62"/>
        <v>0</v>
      </c>
      <c r="S269" s="192">
        <v>0</v>
      </c>
      <c r="T269" s="193">
        <f t="shared" si="63"/>
        <v>0</v>
      </c>
      <c r="AR269" s="13" t="s">
        <v>104</v>
      </c>
      <c r="AT269" s="13" t="s">
        <v>177</v>
      </c>
      <c r="AU269" s="13" t="s">
        <v>92</v>
      </c>
      <c r="AY269" s="13" t="s">
        <v>175</v>
      </c>
      <c r="BE269" s="194">
        <f t="shared" si="64"/>
        <v>0</v>
      </c>
      <c r="BF269" s="194">
        <f t="shared" si="65"/>
        <v>0</v>
      </c>
      <c r="BG269" s="194">
        <f t="shared" si="66"/>
        <v>0</v>
      </c>
      <c r="BH269" s="194">
        <f t="shared" si="67"/>
        <v>0</v>
      </c>
      <c r="BI269" s="194">
        <f t="shared" si="68"/>
        <v>0</v>
      </c>
      <c r="BJ269" s="13" t="s">
        <v>92</v>
      </c>
      <c r="BK269" s="194">
        <f t="shared" si="69"/>
        <v>0</v>
      </c>
      <c r="BL269" s="13" t="s">
        <v>104</v>
      </c>
      <c r="BM269" s="13" t="s">
        <v>779</v>
      </c>
    </row>
    <row r="270" spans="2:65" s="1" customFormat="1" ht="16.5" customHeight="1">
      <c r="B270" s="31"/>
      <c r="C270" s="183" t="s">
        <v>780</v>
      </c>
      <c r="D270" s="183" t="s">
        <v>177</v>
      </c>
      <c r="E270" s="184" t="s">
        <v>781</v>
      </c>
      <c r="F270" s="185" t="s">
        <v>782</v>
      </c>
      <c r="G270" s="186" t="s">
        <v>269</v>
      </c>
      <c r="H270" s="187">
        <v>60</v>
      </c>
      <c r="I270" s="188"/>
      <c r="J270" s="189">
        <f t="shared" si="60"/>
        <v>0</v>
      </c>
      <c r="K270" s="185" t="s">
        <v>230</v>
      </c>
      <c r="L270" s="35"/>
      <c r="M270" s="190" t="s">
        <v>1</v>
      </c>
      <c r="N270" s="191" t="s">
        <v>52</v>
      </c>
      <c r="O270" s="57"/>
      <c r="P270" s="192">
        <f t="shared" si="61"/>
        <v>0</v>
      </c>
      <c r="Q270" s="192">
        <v>1.58E-3</v>
      </c>
      <c r="R270" s="192">
        <f t="shared" si="62"/>
        <v>9.4799999999999995E-2</v>
      </c>
      <c r="S270" s="192">
        <v>0</v>
      </c>
      <c r="T270" s="193">
        <f t="shared" si="63"/>
        <v>0</v>
      </c>
      <c r="AR270" s="13" t="s">
        <v>104</v>
      </c>
      <c r="AT270" s="13" t="s">
        <v>177</v>
      </c>
      <c r="AU270" s="13" t="s">
        <v>92</v>
      </c>
      <c r="AY270" s="13" t="s">
        <v>175</v>
      </c>
      <c r="BE270" s="194">
        <f t="shared" si="64"/>
        <v>0</v>
      </c>
      <c r="BF270" s="194">
        <f t="shared" si="65"/>
        <v>0</v>
      </c>
      <c r="BG270" s="194">
        <f t="shared" si="66"/>
        <v>0</v>
      </c>
      <c r="BH270" s="194">
        <f t="shared" si="67"/>
        <v>0</v>
      </c>
      <c r="BI270" s="194">
        <f t="shared" si="68"/>
        <v>0</v>
      </c>
      <c r="BJ270" s="13" t="s">
        <v>92</v>
      </c>
      <c r="BK270" s="194">
        <f t="shared" si="69"/>
        <v>0</v>
      </c>
      <c r="BL270" s="13" t="s">
        <v>104</v>
      </c>
      <c r="BM270" s="13" t="s">
        <v>783</v>
      </c>
    </row>
    <row r="271" spans="2:65" s="1" customFormat="1" ht="16.5" customHeight="1">
      <c r="B271" s="31"/>
      <c r="C271" s="183" t="s">
        <v>784</v>
      </c>
      <c r="D271" s="183" t="s">
        <v>177</v>
      </c>
      <c r="E271" s="184" t="s">
        <v>785</v>
      </c>
      <c r="F271" s="185" t="s">
        <v>786</v>
      </c>
      <c r="G271" s="186" t="s">
        <v>269</v>
      </c>
      <c r="H271" s="187">
        <v>75</v>
      </c>
      <c r="I271" s="188"/>
      <c r="J271" s="189">
        <f t="shared" si="60"/>
        <v>0</v>
      </c>
      <c r="K271" s="185" t="s">
        <v>1</v>
      </c>
      <c r="L271" s="35"/>
      <c r="M271" s="190" t="s">
        <v>1</v>
      </c>
      <c r="N271" s="191" t="s">
        <v>52</v>
      </c>
      <c r="O271" s="57"/>
      <c r="P271" s="192">
        <f t="shared" si="61"/>
        <v>0</v>
      </c>
      <c r="Q271" s="192">
        <v>1.3999999999999999E-4</v>
      </c>
      <c r="R271" s="192">
        <f t="shared" si="62"/>
        <v>1.0499999999999999E-2</v>
      </c>
      <c r="S271" s="192">
        <v>0</v>
      </c>
      <c r="T271" s="193">
        <f t="shared" si="63"/>
        <v>0</v>
      </c>
      <c r="AR271" s="13" t="s">
        <v>104</v>
      </c>
      <c r="AT271" s="13" t="s">
        <v>177</v>
      </c>
      <c r="AU271" s="13" t="s">
        <v>92</v>
      </c>
      <c r="AY271" s="13" t="s">
        <v>175</v>
      </c>
      <c r="BE271" s="194">
        <f t="shared" si="64"/>
        <v>0</v>
      </c>
      <c r="BF271" s="194">
        <f t="shared" si="65"/>
        <v>0</v>
      </c>
      <c r="BG271" s="194">
        <f t="shared" si="66"/>
        <v>0</v>
      </c>
      <c r="BH271" s="194">
        <f t="shared" si="67"/>
        <v>0</v>
      </c>
      <c r="BI271" s="194">
        <f t="shared" si="68"/>
        <v>0</v>
      </c>
      <c r="BJ271" s="13" t="s">
        <v>92</v>
      </c>
      <c r="BK271" s="194">
        <f t="shared" si="69"/>
        <v>0</v>
      </c>
      <c r="BL271" s="13" t="s">
        <v>104</v>
      </c>
      <c r="BM271" s="13" t="s">
        <v>787</v>
      </c>
    </row>
    <row r="272" spans="2:65" s="1" customFormat="1" ht="16.5" customHeight="1">
      <c r="B272" s="31"/>
      <c r="C272" s="183" t="s">
        <v>788</v>
      </c>
      <c r="D272" s="183" t="s">
        <v>177</v>
      </c>
      <c r="E272" s="184" t="s">
        <v>789</v>
      </c>
      <c r="F272" s="185" t="s">
        <v>790</v>
      </c>
      <c r="G272" s="186" t="s">
        <v>269</v>
      </c>
      <c r="H272" s="187">
        <v>135</v>
      </c>
      <c r="I272" s="188"/>
      <c r="J272" s="189">
        <f t="shared" si="60"/>
        <v>0</v>
      </c>
      <c r="K272" s="185" t="s">
        <v>1</v>
      </c>
      <c r="L272" s="35"/>
      <c r="M272" s="190" t="s">
        <v>1</v>
      </c>
      <c r="N272" s="191" t="s">
        <v>52</v>
      </c>
      <c r="O272" s="57"/>
      <c r="P272" s="192">
        <f t="shared" si="61"/>
        <v>0</v>
      </c>
      <c r="Q272" s="192">
        <v>0</v>
      </c>
      <c r="R272" s="192">
        <f t="shared" si="62"/>
        <v>0</v>
      </c>
      <c r="S272" s="192">
        <v>0</v>
      </c>
      <c r="T272" s="193">
        <f t="shared" si="63"/>
        <v>0</v>
      </c>
      <c r="AR272" s="13" t="s">
        <v>104</v>
      </c>
      <c r="AT272" s="13" t="s">
        <v>177</v>
      </c>
      <c r="AU272" s="13" t="s">
        <v>92</v>
      </c>
      <c r="AY272" s="13" t="s">
        <v>175</v>
      </c>
      <c r="BE272" s="194">
        <f t="shared" si="64"/>
        <v>0</v>
      </c>
      <c r="BF272" s="194">
        <f t="shared" si="65"/>
        <v>0</v>
      </c>
      <c r="BG272" s="194">
        <f t="shared" si="66"/>
        <v>0</v>
      </c>
      <c r="BH272" s="194">
        <f t="shared" si="67"/>
        <v>0</v>
      </c>
      <c r="BI272" s="194">
        <f t="shared" si="68"/>
        <v>0</v>
      </c>
      <c r="BJ272" s="13" t="s">
        <v>92</v>
      </c>
      <c r="BK272" s="194">
        <f t="shared" si="69"/>
        <v>0</v>
      </c>
      <c r="BL272" s="13" t="s">
        <v>104</v>
      </c>
      <c r="BM272" s="13" t="s">
        <v>791</v>
      </c>
    </row>
    <row r="273" spans="2:65" s="1" customFormat="1" ht="16.5" customHeight="1">
      <c r="B273" s="31"/>
      <c r="C273" s="183" t="s">
        <v>792</v>
      </c>
      <c r="D273" s="183" t="s">
        <v>177</v>
      </c>
      <c r="E273" s="184" t="s">
        <v>793</v>
      </c>
      <c r="F273" s="185" t="s">
        <v>794</v>
      </c>
      <c r="G273" s="186" t="s">
        <v>795</v>
      </c>
      <c r="H273" s="187">
        <v>176.53299999999999</v>
      </c>
      <c r="I273" s="188"/>
      <c r="J273" s="189">
        <f t="shared" si="60"/>
        <v>0</v>
      </c>
      <c r="K273" s="185" t="s">
        <v>1</v>
      </c>
      <c r="L273" s="35"/>
      <c r="M273" s="190" t="s">
        <v>1</v>
      </c>
      <c r="N273" s="191" t="s">
        <v>52</v>
      </c>
      <c r="O273" s="57"/>
      <c r="P273" s="192">
        <f t="shared" si="61"/>
        <v>0</v>
      </c>
      <c r="Q273" s="192">
        <v>0</v>
      </c>
      <c r="R273" s="192">
        <f t="shared" si="62"/>
        <v>0</v>
      </c>
      <c r="S273" s="192">
        <v>0</v>
      </c>
      <c r="T273" s="193">
        <f t="shared" si="63"/>
        <v>0</v>
      </c>
      <c r="AR273" s="13" t="s">
        <v>104</v>
      </c>
      <c r="AT273" s="13" t="s">
        <v>177</v>
      </c>
      <c r="AU273" s="13" t="s">
        <v>92</v>
      </c>
      <c r="AY273" s="13" t="s">
        <v>175</v>
      </c>
      <c r="BE273" s="194">
        <f t="shared" si="64"/>
        <v>0</v>
      </c>
      <c r="BF273" s="194">
        <f t="shared" si="65"/>
        <v>0</v>
      </c>
      <c r="BG273" s="194">
        <f t="shared" si="66"/>
        <v>0</v>
      </c>
      <c r="BH273" s="194">
        <f t="shared" si="67"/>
        <v>0</v>
      </c>
      <c r="BI273" s="194">
        <f t="shared" si="68"/>
        <v>0</v>
      </c>
      <c r="BJ273" s="13" t="s">
        <v>92</v>
      </c>
      <c r="BK273" s="194">
        <f t="shared" si="69"/>
        <v>0</v>
      </c>
      <c r="BL273" s="13" t="s">
        <v>104</v>
      </c>
      <c r="BM273" s="13" t="s">
        <v>796</v>
      </c>
    </row>
    <row r="274" spans="2:65" s="1" customFormat="1" ht="16.5" customHeight="1">
      <c r="B274" s="31"/>
      <c r="C274" s="183" t="s">
        <v>797</v>
      </c>
      <c r="D274" s="183" t="s">
        <v>177</v>
      </c>
      <c r="E274" s="184" t="s">
        <v>798</v>
      </c>
      <c r="F274" s="185" t="s">
        <v>799</v>
      </c>
      <c r="G274" s="186" t="s">
        <v>795</v>
      </c>
      <c r="H274" s="187">
        <v>2647.9949999999999</v>
      </c>
      <c r="I274" s="188"/>
      <c r="J274" s="189">
        <f t="shared" si="60"/>
        <v>0</v>
      </c>
      <c r="K274" s="185" t="s">
        <v>1</v>
      </c>
      <c r="L274" s="35"/>
      <c r="M274" s="190" t="s">
        <v>1</v>
      </c>
      <c r="N274" s="191" t="s">
        <v>52</v>
      </c>
      <c r="O274" s="57"/>
      <c r="P274" s="192">
        <f t="shared" si="61"/>
        <v>0</v>
      </c>
      <c r="Q274" s="192">
        <v>0</v>
      </c>
      <c r="R274" s="192">
        <f t="shared" si="62"/>
        <v>0</v>
      </c>
      <c r="S274" s="192">
        <v>0</v>
      </c>
      <c r="T274" s="193">
        <f t="shared" si="63"/>
        <v>0</v>
      </c>
      <c r="AR274" s="13" t="s">
        <v>104</v>
      </c>
      <c r="AT274" s="13" t="s">
        <v>177</v>
      </c>
      <c r="AU274" s="13" t="s">
        <v>92</v>
      </c>
      <c r="AY274" s="13" t="s">
        <v>175</v>
      </c>
      <c r="BE274" s="194">
        <f t="shared" si="64"/>
        <v>0</v>
      </c>
      <c r="BF274" s="194">
        <f t="shared" si="65"/>
        <v>0</v>
      </c>
      <c r="BG274" s="194">
        <f t="shared" si="66"/>
        <v>0</v>
      </c>
      <c r="BH274" s="194">
        <f t="shared" si="67"/>
        <v>0</v>
      </c>
      <c r="BI274" s="194">
        <f t="shared" si="68"/>
        <v>0</v>
      </c>
      <c r="BJ274" s="13" t="s">
        <v>92</v>
      </c>
      <c r="BK274" s="194">
        <f t="shared" si="69"/>
        <v>0</v>
      </c>
      <c r="BL274" s="13" t="s">
        <v>104</v>
      </c>
      <c r="BM274" s="13" t="s">
        <v>800</v>
      </c>
    </row>
    <row r="275" spans="2:65" s="1" customFormat="1" ht="16.5" customHeight="1">
      <c r="B275" s="31"/>
      <c r="C275" s="183" t="s">
        <v>801</v>
      </c>
      <c r="D275" s="183" t="s">
        <v>177</v>
      </c>
      <c r="E275" s="184" t="s">
        <v>802</v>
      </c>
      <c r="F275" s="185" t="s">
        <v>803</v>
      </c>
      <c r="G275" s="186" t="s">
        <v>795</v>
      </c>
      <c r="H275" s="187">
        <v>176.53299999999999</v>
      </c>
      <c r="I275" s="188"/>
      <c r="J275" s="189">
        <f t="shared" si="60"/>
        <v>0</v>
      </c>
      <c r="K275" s="185" t="s">
        <v>1</v>
      </c>
      <c r="L275" s="35"/>
      <c r="M275" s="190" t="s">
        <v>1</v>
      </c>
      <c r="N275" s="191" t="s">
        <v>52</v>
      </c>
      <c r="O275" s="57"/>
      <c r="P275" s="192">
        <f t="shared" si="61"/>
        <v>0</v>
      </c>
      <c r="Q275" s="192">
        <v>0</v>
      </c>
      <c r="R275" s="192">
        <f t="shared" si="62"/>
        <v>0</v>
      </c>
      <c r="S275" s="192">
        <v>0</v>
      </c>
      <c r="T275" s="193">
        <f t="shared" si="63"/>
        <v>0</v>
      </c>
      <c r="AR275" s="13" t="s">
        <v>104</v>
      </c>
      <c r="AT275" s="13" t="s">
        <v>177</v>
      </c>
      <c r="AU275" s="13" t="s">
        <v>92</v>
      </c>
      <c r="AY275" s="13" t="s">
        <v>175</v>
      </c>
      <c r="BE275" s="194">
        <f t="shared" si="64"/>
        <v>0</v>
      </c>
      <c r="BF275" s="194">
        <f t="shared" si="65"/>
        <v>0</v>
      </c>
      <c r="BG275" s="194">
        <f t="shared" si="66"/>
        <v>0</v>
      </c>
      <c r="BH275" s="194">
        <f t="shared" si="67"/>
        <v>0</v>
      </c>
      <c r="BI275" s="194">
        <f t="shared" si="68"/>
        <v>0</v>
      </c>
      <c r="BJ275" s="13" t="s">
        <v>92</v>
      </c>
      <c r="BK275" s="194">
        <f t="shared" si="69"/>
        <v>0</v>
      </c>
      <c r="BL275" s="13" t="s">
        <v>104</v>
      </c>
      <c r="BM275" s="13" t="s">
        <v>804</v>
      </c>
    </row>
    <row r="276" spans="2:65" s="1" customFormat="1" ht="16.5" customHeight="1">
      <c r="B276" s="31"/>
      <c r="C276" s="183" t="s">
        <v>805</v>
      </c>
      <c r="D276" s="183" t="s">
        <v>177</v>
      </c>
      <c r="E276" s="184" t="s">
        <v>806</v>
      </c>
      <c r="F276" s="185" t="s">
        <v>807</v>
      </c>
      <c r="G276" s="186" t="s">
        <v>795</v>
      </c>
      <c r="H276" s="187">
        <v>1412.2639999999999</v>
      </c>
      <c r="I276" s="188"/>
      <c r="J276" s="189">
        <f t="shared" si="60"/>
        <v>0</v>
      </c>
      <c r="K276" s="185" t="s">
        <v>1</v>
      </c>
      <c r="L276" s="35"/>
      <c r="M276" s="190" t="s">
        <v>1</v>
      </c>
      <c r="N276" s="191" t="s">
        <v>52</v>
      </c>
      <c r="O276" s="57"/>
      <c r="P276" s="192">
        <f t="shared" si="61"/>
        <v>0</v>
      </c>
      <c r="Q276" s="192">
        <v>0</v>
      </c>
      <c r="R276" s="192">
        <f t="shared" si="62"/>
        <v>0</v>
      </c>
      <c r="S276" s="192">
        <v>0</v>
      </c>
      <c r="T276" s="193">
        <f t="shared" si="63"/>
        <v>0</v>
      </c>
      <c r="AR276" s="13" t="s">
        <v>104</v>
      </c>
      <c r="AT276" s="13" t="s">
        <v>177</v>
      </c>
      <c r="AU276" s="13" t="s">
        <v>92</v>
      </c>
      <c r="AY276" s="13" t="s">
        <v>175</v>
      </c>
      <c r="BE276" s="194">
        <f t="shared" si="64"/>
        <v>0</v>
      </c>
      <c r="BF276" s="194">
        <f t="shared" si="65"/>
        <v>0</v>
      </c>
      <c r="BG276" s="194">
        <f t="shared" si="66"/>
        <v>0</v>
      </c>
      <c r="BH276" s="194">
        <f t="shared" si="67"/>
        <v>0</v>
      </c>
      <c r="BI276" s="194">
        <f t="shared" si="68"/>
        <v>0</v>
      </c>
      <c r="BJ276" s="13" t="s">
        <v>92</v>
      </c>
      <c r="BK276" s="194">
        <f t="shared" si="69"/>
        <v>0</v>
      </c>
      <c r="BL276" s="13" t="s">
        <v>104</v>
      </c>
      <c r="BM276" s="13" t="s">
        <v>808</v>
      </c>
    </row>
    <row r="277" spans="2:65" s="1" customFormat="1" ht="16.5" customHeight="1">
      <c r="B277" s="31"/>
      <c r="C277" s="183" t="s">
        <v>809</v>
      </c>
      <c r="D277" s="183" t="s">
        <v>177</v>
      </c>
      <c r="E277" s="184" t="s">
        <v>810</v>
      </c>
      <c r="F277" s="185" t="s">
        <v>811</v>
      </c>
      <c r="G277" s="186" t="s">
        <v>236</v>
      </c>
      <c r="H277" s="187">
        <v>176.53299999999999</v>
      </c>
      <c r="I277" s="188"/>
      <c r="J277" s="189">
        <f t="shared" si="60"/>
        <v>0</v>
      </c>
      <c r="K277" s="185" t="s">
        <v>1</v>
      </c>
      <c r="L277" s="35"/>
      <c r="M277" s="190" t="s">
        <v>1</v>
      </c>
      <c r="N277" s="191" t="s">
        <v>52</v>
      </c>
      <c r="O277" s="57"/>
      <c r="P277" s="192">
        <f t="shared" si="61"/>
        <v>0</v>
      </c>
      <c r="Q277" s="192">
        <v>0</v>
      </c>
      <c r="R277" s="192">
        <f t="shared" si="62"/>
        <v>0</v>
      </c>
      <c r="S277" s="192">
        <v>0</v>
      </c>
      <c r="T277" s="193">
        <f t="shared" si="63"/>
        <v>0</v>
      </c>
      <c r="AR277" s="13" t="s">
        <v>104</v>
      </c>
      <c r="AT277" s="13" t="s">
        <v>177</v>
      </c>
      <c r="AU277" s="13" t="s">
        <v>92</v>
      </c>
      <c r="AY277" s="13" t="s">
        <v>175</v>
      </c>
      <c r="BE277" s="194">
        <f t="shared" si="64"/>
        <v>0</v>
      </c>
      <c r="BF277" s="194">
        <f t="shared" si="65"/>
        <v>0</v>
      </c>
      <c r="BG277" s="194">
        <f t="shared" si="66"/>
        <v>0</v>
      </c>
      <c r="BH277" s="194">
        <f t="shared" si="67"/>
        <v>0</v>
      </c>
      <c r="BI277" s="194">
        <f t="shared" si="68"/>
        <v>0</v>
      </c>
      <c r="BJ277" s="13" t="s">
        <v>92</v>
      </c>
      <c r="BK277" s="194">
        <f t="shared" si="69"/>
        <v>0</v>
      </c>
      <c r="BL277" s="13" t="s">
        <v>104</v>
      </c>
      <c r="BM277" s="13" t="s">
        <v>812</v>
      </c>
    </row>
    <row r="278" spans="2:65" s="11" customFormat="1" ht="22.9" customHeight="1">
      <c r="B278" s="167"/>
      <c r="C278" s="168"/>
      <c r="D278" s="169" t="s">
        <v>79</v>
      </c>
      <c r="E278" s="181" t="s">
        <v>579</v>
      </c>
      <c r="F278" s="181" t="s">
        <v>813</v>
      </c>
      <c r="G278" s="168"/>
      <c r="H278" s="168"/>
      <c r="I278" s="171"/>
      <c r="J278" s="182">
        <f>BK278</f>
        <v>0</v>
      </c>
      <c r="K278" s="168"/>
      <c r="L278" s="173"/>
      <c r="M278" s="174"/>
      <c r="N278" s="175"/>
      <c r="O278" s="175"/>
      <c r="P278" s="176">
        <f>P279</f>
        <v>0</v>
      </c>
      <c r="Q278" s="175"/>
      <c r="R278" s="176">
        <f>R279</f>
        <v>0</v>
      </c>
      <c r="S278" s="175"/>
      <c r="T278" s="177">
        <f>T279</f>
        <v>0</v>
      </c>
      <c r="AR278" s="178" t="s">
        <v>87</v>
      </c>
      <c r="AT278" s="179" t="s">
        <v>79</v>
      </c>
      <c r="AU278" s="179" t="s">
        <v>87</v>
      </c>
      <c r="AY278" s="178" t="s">
        <v>175</v>
      </c>
      <c r="BK278" s="180">
        <f>BK279</f>
        <v>0</v>
      </c>
    </row>
    <row r="279" spans="2:65" s="1" customFormat="1" ht="16.5" customHeight="1">
      <c r="B279" s="31"/>
      <c r="C279" s="183" t="s">
        <v>814</v>
      </c>
      <c r="D279" s="183" t="s">
        <v>177</v>
      </c>
      <c r="E279" s="184" t="s">
        <v>815</v>
      </c>
      <c r="F279" s="185" t="s">
        <v>816</v>
      </c>
      <c r="G279" s="186" t="s">
        <v>795</v>
      </c>
      <c r="H279" s="187">
        <v>837.14700000000005</v>
      </c>
      <c r="I279" s="188"/>
      <c r="J279" s="189">
        <f>ROUND(I279*H279,2)</f>
        <v>0</v>
      </c>
      <c r="K279" s="185" t="s">
        <v>1</v>
      </c>
      <c r="L279" s="35"/>
      <c r="M279" s="190" t="s">
        <v>1</v>
      </c>
      <c r="N279" s="191" t="s">
        <v>52</v>
      </c>
      <c r="O279" s="57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AR279" s="13" t="s">
        <v>104</v>
      </c>
      <c r="AT279" s="13" t="s">
        <v>177</v>
      </c>
      <c r="AU279" s="13" t="s">
        <v>92</v>
      </c>
      <c r="AY279" s="13" t="s">
        <v>175</v>
      </c>
      <c r="BE279" s="194">
        <f>IF(N279="základná",J279,0)</f>
        <v>0</v>
      </c>
      <c r="BF279" s="194">
        <f>IF(N279="znížená",J279,0)</f>
        <v>0</v>
      </c>
      <c r="BG279" s="194">
        <f>IF(N279="zákl. prenesená",J279,0)</f>
        <v>0</v>
      </c>
      <c r="BH279" s="194">
        <f>IF(N279="zníž. prenesená",J279,0)</f>
        <v>0</v>
      </c>
      <c r="BI279" s="194">
        <f>IF(N279="nulová",J279,0)</f>
        <v>0</v>
      </c>
      <c r="BJ279" s="13" t="s">
        <v>92</v>
      </c>
      <c r="BK279" s="194">
        <f>ROUND(I279*H279,2)</f>
        <v>0</v>
      </c>
      <c r="BL279" s="13" t="s">
        <v>104</v>
      </c>
      <c r="BM279" s="13" t="s">
        <v>817</v>
      </c>
    </row>
    <row r="280" spans="2:65" s="11" customFormat="1" ht="25.9" customHeight="1">
      <c r="B280" s="167"/>
      <c r="C280" s="168"/>
      <c r="D280" s="169" t="s">
        <v>79</v>
      </c>
      <c r="E280" s="170" t="s">
        <v>818</v>
      </c>
      <c r="F280" s="170" t="s">
        <v>819</v>
      </c>
      <c r="G280" s="168"/>
      <c r="H280" s="168"/>
      <c r="I280" s="171"/>
      <c r="J280" s="172">
        <f>BK280</f>
        <v>0</v>
      </c>
      <c r="K280" s="168"/>
      <c r="L280" s="173"/>
      <c r="M280" s="174"/>
      <c r="N280" s="175"/>
      <c r="O280" s="175"/>
      <c r="P280" s="176">
        <f>P281+P291+P300+P312+P322+P325+P329+P338</f>
        <v>0</v>
      </c>
      <c r="Q280" s="175"/>
      <c r="R280" s="176">
        <f>R281+R291+R300+R312+R322+R325+R329+R338</f>
        <v>888.53925219170003</v>
      </c>
      <c r="S280" s="175"/>
      <c r="T280" s="177">
        <f>T281+T291+T300+T312+T322+T325+T329+T338</f>
        <v>0.80207099999999998</v>
      </c>
      <c r="AR280" s="178" t="s">
        <v>92</v>
      </c>
      <c r="AT280" s="179" t="s">
        <v>79</v>
      </c>
      <c r="AU280" s="179" t="s">
        <v>80</v>
      </c>
      <c r="AY280" s="178" t="s">
        <v>175</v>
      </c>
      <c r="BK280" s="180">
        <f>BK281+BK291+BK300+BK312+BK322+BK325+BK329+BK338</f>
        <v>0</v>
      </c>
    </row>
    <row r="281" spans="2:65" s="11" customFormat="1" ht="22.9" customHeight="1">
      <c r="B281" s="167"/>
      <c r="C281" s="168"/>
      <c r="D281" s="169" t="s">
        <v>79</v>
      </c>
      <c r="E281" s="181" t="s">
        <v>820</v>
      </c>
      <c r="F281" s="181" t="s">
        <v>821</v>
      </c>
      <c r="G281" s="168"/>
      <c r="H281" s="168"/>
      <c r="I281" s="171"/>
      <c r="J281" s="182">
        <f>BK281</f>
        <v>0</v>
      </c>
      <c r="K281" s="168"/>
      <c r="L281" s="173"/>
      <c r="M281" s="174"/>
      <c r="N281" s="175"/>
      <c r="O281" s="175"/>
      <c r="P281" s="176">
        <f>SUM(P282:P290)</f>
        <v>0</v>
      </c>
      <c r="Q281" s="175"/>
      <c r="R281" s="176">
        <f>SUM(R282:R290)</f>
        <v>0.97800000000000009</v>
      </c>
      <c r="S281" s="175"/>
      <c r="T281" s="177">
        <f>SUM(T282:T290)</f>
        <v>0</v>
      </c>
      <c r="AR281" s="178" t="s">
        <v>92</v>
      </c>
      <c r="AT281" s="179" t="s">
        <v>79</v>
      </c>
      <c r="AU281" s="179" t="s">
        <v>87</v>
      </c>
      <c r="AY281" s="178" t="s">
        <v>175</v>
      </c>
      <c r="BK281" s="180">
        <f>SUM(BK282:BK290)</f>
        <v>0</v>
      </c>
    </row>
    <row r="282" spans="2:65" s="1" customFormat="1" ht="16.5" customHeight="1">
      <c r="B282" s="31"/>
      <c r="C282" s="183" t="s">
        <v>822</v>
      </c>
      <c r="D282" s="183" t="s">
        <v>177</v>
      </c>
      <c r="E282" s="184" t="s">
        <v>823</v>
      </c>
      <c r="F282" s="185" t="s">
        <v>824</v>
      </c>
      <c r="G282" s="186" t="s">
        <v>253</v>
      </c>
      <c r="H282" s="187">
        <v>35</v>
      </c>
      <c r="I282" s="188"/>
      <c r="J282" s="189">
        <f t="shared" ref="J282:J290" si="70">ROUND(I282*H282,2)</f>
        <v>0</v>
      </c>
      <c r="K282" s="185" t="s">
        <v>237</v>
      </c>
      <c r="L282" s="35"/>
      <c r="M282" s="190" t="s">
        <v>1</v>
      </c>
      <c r="N282" s="191" t="s">
        <v>52</v>
      </c>
      <c r="O282" s="57"/>
      <c r="P282" s="192">
        <f t="shared" ref="P282:P290" si="71">O282*H282</f>
        <v>0</v>
      </c>
      <c r="Q282" s="192">
        <v>0</v>
      </c>
      <c r="R282" s="192">
        <f t="shared" ref="R282:R290" si="72">Q282*H282</f>
        <v>0</v>
      </c>
      <c r="S282" s="192">
        <v>0</v>
      </c>
      <c r="T282" s="193">
        <f t="shared" ref="T282:T290" si="73">S282*H282</f>
        <v>0</v>
      </c>
      <c r="AR282" s="13" t="s">
        <v>241</v>
      </c>
      <c r="AT282" s="13" t="s">
        <v>177</v>
      </c>
      <c r="AU282" s="13" t="s">
        <v>92</v>
      </c>
      <c r="AY282" s="13" t="s">
        <v>175</v>
      </c>
      <c r="BE282" s="194">
        <f t="shared" ref="BE282:BE290" si="74">IF(N282="základná",J282,0)</f>
        <v>0</v>
      </c>
      <c r="BF282" s="194">
        <f t="shared" ref="BF282:BF290" si="75">IF(N282="znížená",J282,0)</f>
        <v>0</v>
      </c>
      <c r="BG282" s="194">
        <f t="shared" ref="BG282:BG290" si="76">IF(N282="zákl. prenesená",J282,0)</f>
        <v>0</v>
      </c>
      <c r="BH282" s="194">
        <f t="shared" ref="BH282:BH290" si="77">IF(N282="zníž. prenesená",J282,0)</f>
        <v>0</v>
      </c>
      <c r="BI282" s="194">
        <f t="shared" ref="BI282:BI290" si="78">IF(N282="nulová",J282,0)</f>
        <v>0</v>
      </c>
      <c r="BJ282" s="13" t="s">
        <v>92</v>
      </c>
      <c r="BK282" s="194">
        <f t="shared" ref="BK282:BK290" si="79">ROUND(I282*H282,2)</f>
        <v>0</v>
      </c>
      <c r="BL282" s="13" t="s">
        <v>241</v>
      </c>
      <c r="BM282" s="13" t="s">
        <v>825</v>
      </c>
    </row>
    <row r="283" spans="2:65" s="1" customFormat="1" ht="16.5" customHeight="1">
      <c r="B283" s="31"/>
      <c r="C283" s="195" t="s">
        <v>826</v>
      </c>
      <c r="D283" s="195" t="s">
        <v>233</v>
      </c>
      <c r="E283" s="196" t="s">
        <v>827</v>
      </c>
      <c r="F283" s="197" t="s">
        <v>828</v>
      </c>
      <c r="G283" s="198" t="s">
        <v>253</v>
      </c>
      <c r="H283" s="199">
        <v>12</v>
      </c>
      <c r="I283" s="200"/>
      <c r="J283" s="201">
        <f t="shared" si="70"/>
        <v>0</v>
      </c>
      <c r="K283" s="197" t="s">
        <v>1</v>
      </c>
      <c r="L283" s="202"/>
      <c r="M283" s="203" t="s">
        <v>1</v>
      </c>
      <c r="N283" s="204" t="s">
        <v>52</v>
      </c>
      <c r="O283" s="57"/>
      <c r="P283" s="192">
        <f t="shared" si="71"/>
        <v>0</v>
      </c>
      <c r="Q283" s="192">
        <v>2.5000000000000001E-2</v>
      </c>
      <c r="R283" s="192">
        <f t="shared" si="72"/>
        <v>0.30000000000000004</v>
      </c>
      <c r="S283" s="192">
        <v>0</v>
      </c>
      <c r="T283" s="193">
        <f t="shared" si="73"/>
        <v>0</v>
      </c>
      <c r="AR283" s="13" t="s">
        <v>305</v>
      </c>
      <c r="AT283" s="13" t="s">
        <v>233</v>
      </c>
      <c r="AU283" s="13" t="s">
        <v>92</v>
      </c>
      <c r="AY283" s="13" t="s">
        <v>175</v>
      </c>
      <c r="BE283" s="194">
        <f t="shared" si="74"/>
        <v>0</v>
      </c>
      <c r="BF283" s="194">
        <f t="shared" si="75"/>
        <v>0</v>
      </c>
      <c r="BG283" s="194">
        <f t="shared" si="76"/>
        <v>0</v>
      </c>
      <c r="BH283" s="194">
        <f t="shared" si="77"/>
        <v>0</v>
      </c>
      <c r="BI283" s="194">
        <f t="shared" si="78"/>
        <v>0</v>
      </c>
      <c r="BJ283" s="13" t="s">
        <v>92</v>
      </c>
      <c r="BK283" s="194">
        <f t="shared" si="79"/>
        <v>0</v>
      </c>
      <c r="BL283" s="13" t="s">
        <v>241</v>
      </c>
      <c r="BM283" s="13" t="s">
        <v>829</v>
      </c>
    </row>
    <row r="284" spans="2:65" s="1" customFormat="1" ht="16.5" customHeight="1">
      <c r="B284" s="31"/>
      <c r="C284" s="195" t="s">
        <v>830</v>
      </c>
      <c r="D284" s="195" t="s">
        <v>233</v>
      </c>
      <c r="E284" s="196" t="s">
        <v>831</v>
      </c>
      <c r="F284" s="197" t="s">
        <v>832</v>
      </c>
      <c r="G284" s="198" t="s">
        <v>253</v>
      </c>
      <c r="H284" s="199">
        <v>11</v>
      </c>
      <c r="I284" s="200"/>
      <c r="J284" s="201">
        <f t="shared" si="70"/>
        <v>0</v>
      </c>
      <c r="K284" s="197" t="s">
        <v>1</v>
      </c>
      <c r="L284" s="202"/>
      <c r="M284" s="203" t="s">
        <v>1</v>
      </c>
      <c r="N284" s="204" t="s">
        <v>52</v>
      </c>
      <c r="O284" s="57"/>
      <c r="P284" s="192">
        <f t="shared" si="71"/>
        <v>0</v>
      </c>
      <c r="Q284" s="192">
        <v>2.5000000000000001E-2</v>
      </c>
      <c r="R284" s="192">
        <f t="shared" si="72"/>
        <v>0.27500000000000002</v>
      </c>
      <c r="S284" s="192">
        <v>0</v>
      </c>
      <c r="T284" s="193">
        <f t="shared" si="73"/>
        <v>0</v>
      </c>
      <c r="AR284" s="13" t="s">
        <v>305</v>
      </c>
      <c r="AT284" s="13" t="s">
        <v>233</v>
      </c>
      <c r="AU284" s="13" t="s">
        <v>92</v>
      </c>
      <c r="AY284" s="13" t="s">
        <v>175</v>
      </c>
      <c r="BE284" s="194">
        <f t="shared" si="74"/>
        <v>0</v>
      </c>
      <c r="BF284" s="194">
        <f t="shared" si="75"/>
        <v>0</v>
      </c>
      <c r="BG284" s="194">
        <f t="shared" si="76"/>
        <v>0</v>
      </c>
      <c r="BH284" s="194">
        <f t="shared" si="77"/>
        <v>0</v>
      </c>
      <c r="BI284" s="194">
        <f t="shared" si="78"/>
        <v>0</v>
      </c>
      <c r="BJ284" s="13" t="s">
        <v>92</v>
      </c>
      <c r="BK284" s="194">
        <f t="shared" si="79"/>
        <v>0</v>
      </c>
      <c r="BL284" s="13" t="s">
        <v>241</v>
      </c>
      <c r="BM284" s="13" t="s">
        <v>833</v>
      </c>
    </row>
    <row r="285" spans="2:65" s="1" customFormat="1" ht="16.5" customHeight="1">
      <c r="B285" s="31"/>
      <c r="C285" s="195" t="s">
        <v>834</v>
      </c>
      <c r="D285" s="195" t="s">
        <v>233</v>
      </c>
      <c r="E285" s="196" t="s">
        <v>835</v>
      </c>
      <c r="F285" s="197" t="s">
        <v>836</v>
      </c>
      <c r="G285" s="198" t="s">
        <v>253</v>
      </c>
      <c r="H285" s="199">
        <v>23</v>
      </c>
      <c r="I285" s="200"/>
      <c r="J285" s="201">
        <f t="shared" si="70"/>
        <v>0</v>
      </c>
      <c r="K285" s="197" t="s">
        <v>1</v>
      </c>
      <c r="L285" s="202"/>
      <c r="M285" s="203" t="s">
        <v>1</v>
      </c>
      <c r="N285" s="204" t="s">
        <v>52</v>
      </c>
      <c r="O285" s="57"/>
      <c r="P285" s="192">
        <f t="shared" si="71"/>
        <v>0</v>
      </c>
      <c r="Q285" s="192">
        <v>1E-3</v>
      </c>
      <c r="R285" s="192">
        <f t="shared" si="72"/>
        <v>2.3E-2</v>
      </c>
      <c r="S285" s="192">
        <v>0</v>
      </c>
      <c r="T285" s="193">
        <f t="shared" si="73"/>
        <v>0</v>
      </c>
      <c r="AR285" s="13" t="s">
        <v>305</v>
      </c>
      <c r="AT285" s="13" t="s">
        <v>233</v>
      </c>
      <c r="AU285" s="13" t="s">
        <v>92</v>
      </c>
      <c r="AY285" s="13" t="s">
        <v>175</v>
      </c>
      <c r="BE285" s="194">
        <f t="shared" si="74"/>
        <v>0</v>
      </c>
      <c r="BF285" s="194">
        <f t="shared" si="75"/>
        <v>0</v>
      </c>
      <c r="BG285" s="194">
        <f t="shared" si="76"/>
        <v>0</v>
      </c>
      <c r="BH285" s="194">
        <f t="shared" si="77"/>
        <v>0</v>
      </c>
      <c r="BI285" s="194">
        <f t="shared" si="78"/>
        <v>0</v>
      </c>
      <c r="BJ285" s="13" t="s">
        <v>92</v>
      </c>
      <c r="BK285" s="194">
        <f t="shared" si="79"/>
        <v>0</v>
      </c>
      <c r="BL285" s="13" t="s">
        <v>241</v>
      </c>
      <c r="BM285" s="13" t="s">
        <v>837</v>
      </c>
    </row>
    <row r="286" spans="2:65" s="1" customFormat="1" ht="16.5" customHeight="1">
      <c r="B286" s="31"/>
      <c r="C286" s="195" t="s">
        <v>838</v>
      </c>
      <c r="D286" s="195" t="s">
        <v>233</v>
      </c>
      <c r="E286" s="196" t="s">
        <v>839</v>
      </c>
      <c r="F286" s="197" t="s">
        <v>840</v>
      </c>
      <c r="G286" s="198" t="s">
        <v>253</v>
      </c>
      <c r="H286" s="199">
        <v>12</v>
      </c>
      <c r="I286" s="200"/>
      <c r="J286" s="201">
        <f t="shared" si="70"/>
        <v>0</v>
      </c>
      <c r="K286" s="197" t="s">
        <v>1</v>
      </c>
      <c r="L286" s="202"/>
      <c r="M286" s="203" t="s">
        <v>1</v>
      </c>
      <c r="N286" s="204" t="s">
        <v>52</v>
      </c>
      <c r="O286" s="57"/>
      <c r="P286" s="192">
        <f t="shared" si="71"/>
        <v>0</v>
      </c>
      <c r="Q286" s="192">
        <v>0.03</v>
      </c>
      <c r="R286" s="192">
        <f t="shared" si="72"/>
        <v>0.36</v>
      </c>
      <c r="S286" s="192">
        <v>0</v>
      </c>
      <c r="T286" s="193">
        <f t="shared" si="73"/>
        <v>0</v>
      </c>
      <c r="AR286" s="13" t="s">
        <v>305</v>
      </c>
      <c r="AT286" s="13" t="s">
        <v>233</v>
      </c>
      <c r="AU286" s="13" t="s">
        <v>92</v>
      </c>
      <c r="AY286" s="13" t="s">
        <v>175</v>
      </c>
      <c r="BE286" s="194">
        <f t="shared" si="74"/>
        <v>0</v>
      </c>
      <c r="BF286" s="194">
        <f t="shared" si="75"/>
        <v>0</v>
      </c>
      <c r="BG286" s="194">
        <f t="shared" si="76"/>
        <v>0</v>
      </c>
      <c r="BH286" s="194">
        <f t="shared" si="77"/>
        <v>0</v>
      </c>
      <c r="BI286" s="194">
        <f t="shared" si="78"/>
        <v>0</v>
      </c>
      <c r="BJ286" s="13" t="s">
        <v>92</v>
      </c>
      <c r="BK286" s="194">
        <f t="shared" si="79"/>
        <v>0</v>
      </c>
      <c r="BL286" s="13" t="s">
        <v>241</v>
      </c>
      <c r="BM286" s="13" t="s">
        <v>841</v>
      </c>
    </row>
    <row r="287" spans="2:65" s="1" customFormat="1" ht="16.5" customHeight="1">
      <c r="B287" s="31"/>
      <c r="C287" s="195" t="s">
        <v>842</v>
      </c>
      <c r="D287" s="195" t="s">
        <v>233</v>
      </c>
      <c r="E287" s="196" t="s">
        <v>835</v>
      </c>
      <c r="F287" s="197" t="s">
        <v>836</v>
      </c>
      <c r="G287" s="198" t="s">
        <v>253</v>
      </c>
      <c r="H287" s="199">
        <v>12</v>
      </c>
      <c r="I287" s="200"/>
      <c r="J287" s="201">
        <f t="shared" si="70"/>
        <v>0</v>
      </c>
      <c r="K287" s="197" t="s">
        <v>1</v>
      </c>
      <c r="L287" s="202"/>
      <c r="M287" s="203" t="s">
        <v>1</v>
      </c>
      <c r="N287" s="204" t="s">
        <v>52</v>
      </c>
      <c r="O287" s="57"/>
      <c r="P287" s="192">
        <f t="shared" si="71"/>
        <v>0</v>
      </c>
      <c r="Q287" s="192">
        <v>1E-3</v>
      </c>
      <c r="R287" s="192">
        <f t="shared" si="72"/>
        <v>1.2E-2</v>
      </c>
      <c r="S287" s="192">
        <v>0</v>
      </c>
      <c r="T287" s="193">
        <f t="shared" si="73"/>
        <v>0</v>
      </c>
      <c r="AR287" s="13" t="s">
        <v>305</v>
      </c>
      <c r="AT287" s="13" t="s">
        <v>233</v>
      </c>
      <c r="AU287" s="13" t="s">
        <v>92</v>
      </c>
      <c r="AY287" s="13" t="s">
        <v>175</v>
      </c>
      <c r="BE287" s="194">
        <f t="shared" si="74"/>
        <v>0</v>
      </c>
      <c r="BF287" s="194">
        <f t="shared" si="75"/>
        <v>0</v>
      </c>
      <c r="BG287" s="194">
        <f t="shared" si="76"/>
        <v>0</v>
      </c>
      <c r="BH287" s="194">
        <f t="shared" si="77"/>
        <v>0</v>
      </c>
      <c r="BI287" s="194">
        <f t="shared" si="78"/>
        <v>0</v>
      </c>
      <c r="BJ287" s="13" t="s">
        <v>92</v>
      </c>
      <c r="BK287" s="194">
        <f t="shared" si="79"/>
        <v>0</v>
      </c>
      <c r="BL287" s="13" t="s">
        <v>241</v>
      </c>
      <c r="BM287" s="13" t="s">
        <v>843</v>
      </c>
    </row>
    <row r="288" spans="2:65" s="1" customFormat="1" ht="16.5" customHeight="1">
      <c r="B288" s="31"/>
      <c r="C288" s="183" t="s">
        <v>844</v>
      </c>
      <c r="D288" s="183" t="s">
        <v>177</v>
      </c>
      <c r="E288" s="184" t="s">
        <v>845</v>
      </c>
      <c r="F288" s="185" t="s">
        <v>846</v>
      </c>
      <c r="G288" s="186" t="s">
        <v>253</v>
      </c>
      <c r="H288" s="187">
        <v>8</v>
      </c>
      <c r="I288" s="188"/>
      <c r="J288" s="189">
        <f t="shared" si="70"/>
        <v>0</v>
      </c>
      <c r="K288" s="185" t="s">
        <v>184</v>
      </c>
      <c r="L288" s="35"/>
      <c r="M288" s="190" t="s">
        <v>1</v>
      </c>
      <c r="N288" s="191" t="s">
        <v>52</v>
      </c>
      <c r="O288" s="57"/>
      <c r="P288" s="192">
        <f t="shared" si="71"/>
        <v>0</v>
      </c>
      <c r="Q288" s="192">
        <v>0</v>
      </c>
      <c r="R288" s="192">
        <f t="shared" si="72"/>
        <v>0</v>
      </c>
      <c r="S288" s="192">
        <v>0</v>
      </c>
      <c r="T288" s="193">
        <f t="shared" si="73"/>
        <v>0</v>
      </c>
      <c r="AR288" s="13" t="s">
        <v>241</v>
      </c>
      <c r="AT288" s="13" t="s">
        <v>177</v>
      </c>
      <c r="AU288" s="13" t="s">
        <v>92</v>
      </c>
      <c r="AY288" s="13" t="s">
        <v>175</v>
      </c>
      <c r="BE288" s="194">
        <f t="shared" si="74"/>
        <v>0</v>
      </c>
      <c r="BF288" s="194">
        <f t="shared" si="75"/>
        <v>0</v>
      </c>
      <c r="BG288" s="194">
        <f t="shared" si="76"/>
        <v>0</v>
      </c>
      <c r="BH288" s="194">
        <f t="shared" si="77"/>
        <v>0</v>
      </c>
      <c r="BI288" s="194">
        <f t="shared" si="78"/>
        <v>0</v>
      </c>
      <c r="BJ288" s="13" t="s">
        <v>92</v>
      </c>
      <c r="BK288" s="194">
        <f t="shared" si="79"/>
        <v>0</v>
      </c>
      <c r="BL288" s="13" t="s">
        <v>241</v>
      </c>
      <c r="BM288" s="13" t="s">
        <v>847</v>
      </c>
    </row>
    <row r="289" spans="2:65" s="1" customFormat="1" ht="22.5" customHeight="1">
      <c r="B289" s="31"/>
      <c r="C289" s="195" t="s">
        <v>848</v>
      </c>
      <c r="D289" s="195" t="s">
        <v>233</v>
      </c>
      <c r="E289" s="196" t="s">
        <v>849</v>
      </c>
      <c r="F289" s="197" t="s">
        <v>850</v>
      </c>
      <c r="G289" s="198" t="s">
        <v>253</v>
      </c>
      <c r="H289" s="199">
        <v>8</v>
      </c>
      <c r="I289" s="200"/>
      <c r="J289" s="201">
        <f t="shared" si="70"/>
        <v>0</v>
      </c>
      <c r="K289" s="197" t="s">
        <v>184</v>
      </c>
      <c r="L289" s="202"/>
      <c r="M289" s="203" t="s">
        <v>1</v>
      </c>
      <c r="N289" s="204" t="s">
        <v>52</v>
      </c>
      <c r="O289" s="57"/>
      <c r="P289" s="192">
        <f t="shared" si="71"/>
        <v>0</v>
      </c>
      <c r="Q289" s="192">
        <v>1E-3</v>
      </c>
      <c r="R289" s="192">
        <f t="shared" si="72"/>
        <v>8.0000000000000002E-3</v>
      </c>
      <c r="S289" s="192">
        <v>0</v>
      </c>
      <c r="T289" s="193">
        <f t="shared" si="73"/>
        <v>0</v>
      </c>
      <c r="AR289" s="13" t="s">
        <v>305</v>
      </c>
      <c r="AT289" s="13" t="s">
        <v>233</v>
      </c>
      <c r="AU289" s="13" t="s">
        <v>92</v>
      </c>
      <c r="AY289" s="13" t="s">
        <v>175</v>
      </c>
      <c r="BE289" s="194">
        <f t="shared" si="74"/>
        <v>0</v>
      </c>
      <c r="BF289" s="194">
        <f t="shared" si="75"/>
        <v>0</v>
      </c>
      <c r="BG289" s="194">
        <f t="shared" si="76"/>
        <v>0</v>
      </c>
      <c r="BH289" s="194">
        <f t="shared" si="77"/>
        <v>0</v>
      </c>
      <c r="BI289" s="194">
        <f t="shared" si="78"/>
        <v>0</v>
      </c>
      <c r="BJ289" s="13" t="s">
        <v>92</v>
      </c>
      <c r="BK289" s="194">
        <f t="shared" si="79"/>
        <v>0</v>
      </c>
      <c r="BL289" s="13" t="s">
        <v>241</v>
      </c>
      <c r="BM289" s="13" t="s">
        <v>851</v>
      </c>
    </row>
    <row r="290" spans="2:65" s="1" customFormat="1" ht="16.5" customHeight="1">
      <c r="B290" s="31"/>
      <c r="C290" s="183" t="s">
        <v>852</v>
      </c>
      <c r="D290" s="183" t="s">
        <v>177</v>
      </c>
      <c r="E290" s="184" t="s">
        <v>853</v>
      </c>
      <c r="F290" s="185" t="s">
        <v>854</v>
      </c>
      <c r="G290" s="186" t="s">
        <v>855</v>
      </c>
      <c r="H290" s="205"/>
      <c r="I290" s="188"/>
      <c r="J290" s="189">
        <f t="shared" si="70"/>
        <v>0</v>
      </c>
      <c r="K290" s="185" t="s">
        <v>1</v>
      </c>
      <c r="L290" s="35"/>
      <c r="M290" s="190" t="s">
        <v>1</v>
      </c>
      <c r="N290" s="191" t="s">
        <v>52</v>
      </c>
      <c r="O290" s="57"/>
      <c r="P290" s="192">
        <f t="shared" si="71"/>
        <v>0</v>
      </c>
      <c r="Q290" s="192">
        <v>0</v>
      </c>
      <c r="R290" s="192">
        <f t="shared" si="72"/>
        <v>0</v>
      </c>
      <c r="S290" s="192">
        <v>0</v>
      </c>
      <c r="T290" s="193">
        <f t="shared" si="73"/>
        <v>0</v>
      </c>
      <c r="AR290" s="13" t="s">
        <v>241</v>
      </c>
      <c r="AT290" s="13" t="s">
        <v>177</v>
      </c>
      <c r="AU290" s="13" t="s">
        <v>92</v>
      </c>
      <c r="AY290" s="13" t="s">
        <v>175</v>
      </c>
      <c r="BE290" s="194">
        <f t="shared" si="74"/>
        <v>0</v>
      </c>
      <c r="BF290" s="194">
        <f t="shared" si="75"/>
        <v>0</v>
      </c>
      <c r="BG290" s="194">
        <f t="shared" si="76"/>
        <v>0</v>
      </c>
      <c r="BH290" s="194">
        <f t="shared" si="77"/>
        <v>0</v>
      </c>
      <c r="BI290" s="194">
        <f t="shared" si="78"/>
        <v>0</v>
      </c>
      <c r="BJ290" s="13" t="s">
        <v>92</v>
      </c>
      <c r="BK290" s="194">
        <f t="shared" si="79"/>
        <v>0</v>
      </c>
      <c r="BL290" s="13" t="s">
        <v>241</v>
      </c>
      <c r="BM290" s="13" t="s">
        <v>856</v>
      </c>
    </row>
    <row r="291" spans="2:65" s="11" customFormat="1" ht="22.9" customHeight="1">
      <c r="B291" s="167"/>
      <c r="C291" s="168"/>
      <c r="D291" s="169" t="s">
        <v>79</v>
      </c>
      <c r="E291" s="181" t="s">
        <v>857</v>
      </c>
      <c r="F291" s="181" t="s">
        <v>858</v>
      </c>
      <c r="G291" s="168"/>
      <c r="H291" s="168"/>
      <c r="I291" s="171"/>
      <c r="J291" s="182">
        <f>BK291</f>
        <v>0</v>
      </c>
      <c r="K291" s="168"/>
      <c r="L291" s="173"/>
      <c r="M291" s="174"/>
      <c r="N291" s="175"/>
      <c r="O291" s="175"/>
      <c r="P291" s="176">
        <f>SUM(P292:P299)</f>
        <v>0</v>
      </c>
      <c r="Q291" s="175"/>
      <c r="R291" s="176">
        <f>SUM(R292:R299)</f>
        <v>4.0424810999999998</v>
      </c>
      <c r="S291" s="175"/>
      <c r="T291" s="177">
        <f>SUM(T292:T299)</f>
        <v>0.29789100000000002</v>
      </c>
      <c r="AR291" s="178" t="s">
        <v>92</v>
      </c>
      <c r="AT291" s="179" t="s">
        <v>79</v>
      </c>
      <c r="AU291" s="179" t="s">
        <v>87</v>
      </c>
      <c r="AY291" s="178" t="s">
        <v>175</v>
      </c>
      <c r="BK291" s="180">
        <f>SUM(BK292:BK299)</f>
        <v>0</v>
      </c>
    </row>
    <row r="292" spans="2:65" s="1" customFormat="1" ht="16.5" customHeight="1">
      <c r="B292" s="31"/>
      <c r="C292" s="183" t="s">
        <v>859</v>
      </c>
      <c r="D292" s="183" t="s">
        <v>177</v>
      </c>
      <c r="E292" s="184" t="s">
        <v>860</v>
      </c>
      <c r="F292" s="185" t="s">
        <v>861</v>
      </c>
      <c r="G292" s="186" t="s">
        <v>180</v>
      </c>
      <c r="H292" s="187">
        <v>9.0269999999999992</v>
      </c>
      <c r="I292" s="188"/>
      <c r="J292" s="189">
        <f t="shared" ref="J292:J299" si="80">ROUND(I292*H292,2)</f>
        <v>0</v>
      </c>
      <c r="K292" s="185" t="s">
        <v>184</v>
      </c>
      <c r="L292" s="35"/>
      <c r="M292" s="190" t="s">
        <v>1</v>
      </c>
      <c r="N292" s="191" t="s">
        <v>52</v>
      </c>
      <c r="O292" s="57"/>
      <c r="P292" s="192">
        <f t="shared" ref="P292:P299" si="81">O292*H292</f>
        <v>0</v>
      </c>
      <c r="Q292" s="192">
        <v>0</v>
      </c>
      <c r="R292" s="192">
        <f t="shared" ref="R292:R299" si="82">Q292*H292</f>
        <v>0</v>
      </c>
      <c r="S292" s="192">
        <v>3.3000000000000002E-2</v>
      </c>
      <c r="T292" s="193">
        <f t="shared" ref="T292:T299" si="83">S292*H292</f>
        <v>0.29789100000000002</v>
      </c>
      <c r="AR292" s="13" t="s">
        <v>241</v>
      </c>
      <c r="AT292" s="13" t="s">
        <v>177</v>
      </c>
      <c r="AU292" s="13" t="s">
        <v>92</v>
      </c>
      <c r="AY292" s="13" t="s">
        <v>175</v>
      </c>
      <c r="BE292" s="194">
        <f t="shared" ref="BE292:BE299" si="84">IF(N292="základná",J292,0)</f>
        <v>0</v>
      </c>
      <c r="BF292" s="194">
        <f t="shared" ref="BF292:BF299" si="85">IF(N292="znížená",J292,0)</f>
        <v>0</v>
      </c>
      <c r="BG292" s="194">
        <f t="shared" ref="BG292:BG299" si="86">IF(N292="zákl. prenesená",J292,0)</f>
        <v>0</v>
      </c>
      <c r="BH292" s="194">
        <f t="shared" ref="BH292:BH299" si="87">IF(N292="zníž. prenesená",J292,0)</f>
        <v>0</v>
      </c>
      <c r="BI292" s="194">
        <f t="shared" ref="BI292:BI299" si="88">IF(N292="nulová",J292,0)</f>
        <v>0</v>
      </c>
      <c r="BJ292" s="13" t="s">
        <v>92</v>
      </c>
      <c r="BK292" s="194">
        <f t="shared" ref="BK292:BK299" si="89">ROUND(I292*H292,2)</f>
        <v>0</v>
      </c>
      <c r="BL292" s="13" t="s">
        <v>241</v>
      </c>
      <c r="BM292" s="13" t="s">
        <v>862</v>
      </c>
    </row>
    <row r="293" spans="2:65" s="1" customFormat="1" ht="16.5" customHeight="1">
      <c r="B293" s="31"/>
      <c r="C293" s="183" t="s">
        <v>863</v>
      </c>
      <c r="D293" s="183" t="s">
        <v>177</v>
      </c>
      <c r="E293" s="184" t="s">
        <v>864</v>
      </c>
      <c r="F293" s="185" t="s">
        <v>865</v>
      </c>
      <c r="G293" s="186" t="s">
        <v>866</v>
      </c>
      <c r="H293" s="187">
        <v>1671.6320000000001</v>
      </c>
      <c r="I293" s="188"/>
      <c r="J293" s="189">
        <f t="shared" si="80"/>
        <v>0</v>
      </c>
      <c r="K293" s="185" t="s">
        <v>184</v>
      </c>
      <c r="L293" s="35"/>
      <c r="M293" s="190" t="s">
        <v>1</v>
      </c>
      <c r="N293" s="191" t="s">
        <v>52</v>
      </c>
      <c r="O293" s="57"/>
      <c r="P293" s="192">
        <f t="shared" si="81"/>
        <v>0</v>
      </c>
      <c r="Q293" s="192">
        <v>5.0000000000000002E-5</v>
      </c>
      <c r="R293" s="192">
        <f t="shared" si="82"/>
        <v>8.3581600000000006E-2</v>
      </c>
      <c r="S293" s="192">
        <v>0</v>
      </c>
      <c r="T293" s="193">
        <f t="shared" si="83"/>
        <v>0</v>
      </c>
      <c r="AR293" s="13" t="s">
        <v>241</v>
      </c>
      <c r="AT293" s="13" t="s">
        <v>177</v>
      </c>
      <c r="AU293" s="13" t="s">
        <v>92</v>
      </c>
      <c r="AY293" s="13" t="s">
        <v>175</v>
      </c>
      <c r="BE293" s="194">
        <f t="shared" si="84"/>
        <v>0</v>
      </c>
      <c r="BF293" s="194">
        <f t="shared" si="85"/>
        <v>0</v>
      </c>
      <c r="BG293" s="194">
        <f t="shared" si="86"/>
        <v>0</v>
      </c>
      <c r="BH293" s="194">
        <f t="shared" si="87"/>
        <v>0</v>
      </c>
      <c r="BI293" s="194">
        <f t="shared" si="88"/>
        <v>0</v>
      </c>
      <c r="BJ293" s="13" t="s">
        <v>92</v>
      </c>
      <c r="BK293" s="194">
        <f t="shared" si="89"/>
        <v>0</v>
      </c>
      <c r="BL293" s="13" t="s">
        <v>241</v>
      </c>
      <c r="BM293" s="13" t="s">
        <v>867</v>
      </c>
    </row>
    <row r="294" spans="2:65" s="1" customFormat="1" ht="16.5" customHeight="1">
      <c r="B294" s="31"/>
      <c r="C294" s="195" t="s">
        <v>868</v>
      </c>
      <c r="D294" s="195" t="s">
        <v>233</v>
      </c>
      <c r="E294" s="196" t="s">
        <v>869</v>
      </c>
      <c r="F294" s="197" t="s">
        <v>870</v>
      </c>
      <c r="G294" s="198" t="s">
        <v>236</v>
      </c>
      <c r="H294" s="199">
        <v>1.6719999999999999</v>
      </c>
      <c r="I294" s="200"/>
      <c r="J294" s="201">
        <f t="shared" si="80"/>
        <v>0</v>
      </c>
      <c r="K294" s="197" t="s">
        <v>1</v>
      </c>
      <c r="L294" s="202"/>
      <c r="M294" s="203" t="s">
        <v>1</v>
      </c>
      <c r="N294" s="204" t="s">
        <v>52</v>
      </c>
      <c r="O294" s="57"/>
      <c r="P294" s="192">
        <f t="shared" si="81"/>
        <v>0</v>
      </c>
      <c r="Q294" s="192">
        <v>1</v>
      </c>
      <c r="R294" s="192">
        <f t="shared" si="82"/>
        <v>1.6719999999999999</v>
      </c>
      <c r="S294" s="192">
        <v>0</v>
      </c>
      <c r="T294" s="193">
        <f t="shared" si="83"/>
        <v>0</v>
      </c>
      <c r="AR294" s="13" t="s">
        <v>305</v>
      </c>
      <c r="AT294" s="13" t="s">
        <v>233</v>
      </c>
      <c r="AU294" s="13" t="s">
        <v>92</v>
      </c>
      <c r="AY294" s="13" t="s">
        <v>175</v>
      </c>
      <c r="BE294" s="194">
        <f t="shared" si="84"/>
        <v>0</v>
      </c>
      <c r="BF294" s="194">
        <f t="shared" si="85"/>
        <v>0</v>
      </c>
      <c r="BG294" s="194">
        <f t="shared" si="86"/>
        <v>0</v>
      </c>
      <c r="BH294" s="194">
        <f t="shared" si="87"/>
        <v>0</v>
      </c>
      <c r="BI294" s="194">
        <f t="shared" si="88"/>
        <v>0</v>
      </c>
      <c r="BJ294" s="13" t="s">
        <v>92</v>
      </c>
      <c r="BK294" s="194">
        <f t="shared" si="89"/>
        <v>0</v>
      </c>
      <c r="BL294" s="13" t="s">
        <v>241</v>
      </c>
      <c r="BM294" s="13" t="s">
        <v>871</v>
      </c>
    </row>
    <row r="295" spans="2:65" s="1" customFormat="1" ht="16.5" customHeight="1">
      <c r="B295" s="31"/>
      <c r="C295" s="183" t="s">
        <v>872</v>
      </c>
      <c r="D295" s="183" t="s">
        <v>177</v>
      </c>
      <c r="E295" s="184" t="s">
        <v>873</v>
      </c>
      <c r="F295" s="185" t="s">
        <v>874</v>
      </c>
      <c r="G295" s="186" t="s">
        <v>866</v>
      </c>
      <c r="H295" s="187">
        <v>2177.9899999999998</v>
      </c>
      <c r="I295" s="188"/>
      <c r="J295" s="189">
        <f t="shared" si="80"/>
        <v>0</v>
      </c>
      <c r="K295" s="185" t="s">
        <v>184</v>
      </c>
      <c r="L295" s="35"/>
      <c r="M295" s="190" t="s">
        <v>1</v>
      </c>
      <c r="N295" s="191" t="s">
        <v>52</v>
      </c>
      <c r="O295" s="57"/>
      <c r="P295" s="192">
        <f t="shared" si="81"/>
        <v>0</v>
      </c>
      <c r="Q295" s="192">
        <v>5.0000000000000002E-5</v>
      </c>
      <c r="R295" s="192">
        <f t="shared" si="82"/>
        <v>0.1088995</v>
      </c>
      <c r="S295" s="192">
        <v>0</v>
      </c>
      <c r="T295" s="193">
        <f t="shared" si="83"/>
        <v>0</v>
      </c>
      <c r="AR295" s="13" t="s">
        <v>241</v>
      </c>
      <c r="AT295" s="13" t="s">
        <v>177</v>
      </c>
      <c r="AU295" s="13" t="s">
        <v>92</v>
      </c>
      <c r="AY295" s="13" t="s">
        <v>175</v>
      </c>
      <c r="BE295" s="194">
        <f t="shared" si="84"/>
        <v>0</v>
      </c>
      <c r="BF295" s="194">
        <f t="shared" si="85"/>
        <v>0</v>
      </c>
      <c r="BG295" s="194">
        <f t="shared" si="86"/>
        <v>0</v>
      </c>
      <c r="BH295" s="194">
        <f t="shared" si="87"/>
        <v>0</v>
      </c>
      <c r="BI295" s="194">
        <f t="shared" si="88"/>
        <v>0</v>
      </c>
      <c r="BJ295" s="13" t="s">
        <v>92</v>
      </c>
      <c r="BK295" s="194">
        <f t="shared" si="89"/>
        <v>0</v>
      </c>
      <c r="BL295" s="13" t="s">
        <v>241</v>
      </c>
      <c r="BM295" s="13" t="s">
        <v>875</v>
      </c>
    </row>
    <row r="296" spans="2:65" s="1" customFormat="1" ht="22.5" customHeight="1">
      <c r="B296" s="31"/>
      <c r="C296" s="195" t="s">
        <v>876</v>
      </c>
      <c r="D296" s="195" t="s">
        <v>233</v>
      </c>
      <c r="E296" s="196" t="s">
        <v>877</v>
      </c>
      <c r="F296" s="197" t="s">
        <v>878</v>
      </c>
      <c r="G296" s="198" t="s">
        <v>236</v>
      </c>
      <c r="H296" s="199">
        <v>2.1779999999999999</v>
      </c>
      <c r="I296" s="200"/>
      <c r="J296" s="201">
        <f t="shared" si="80"/>
        <v>0</v>
      </c>
      <c r="K296" s="197" t="s">
        <v>1</v>
      </c>
      <c r="L296" s="202"/>
      <c r="M296" s="203" t="s">
        <v>1</v>
      </c>
      <c r="N296" s="204" t="s">
        <v>52</v>
      </c>
      <c r="O296" s="57"/>
      <c r="P296" s="192">
        <f t="shared" si="81"/>
        <v>0</v>
      </c>
      <c r="Q296" s="192">
        <v>1</v>
      </c>
      <c r="R296" s="192">
        <f t="shared" si="82"/>
        <v>2.1779999999999999</v>
      </c>
      <c r="S296" s="192">
        <v>0</v>
      </c>
      <c r="T296" s="193">
        <f t="shared" si="83"/>
        <v>0</v>
      </c>
      <c r="AR296" s="13" t="s">
        <v>305</v>
      </c>
      <c r="AT296" s="13" t="s">
        <v>233</v>
      </c>
      <c r="AU296" s="13" t="s">
        <v>92</v>
      </c>
      <c r="AY296" s="13" t="s">
        <v>175</v>
      </c>
      <c r="BE296" s="194">
        <f t="shared" si="84"/>
        <v>0</v>
      </c>
      <c r="BF296" s="194">
        <f t="shared" si="85"/>
        <v>0</v>
      </c>
      <c r="BG296" s="194">
        <f t="shared" si="86"/>
        <v>0</v>
      </c>
      <c r="BH296" s="194">
        <f t="shared" si="87"/>
        <v>0</v>
      </c>
      <c r="BI296" s="194">
        <f t="shared" si="88"/>
        <v>0</v>
      </c>
      <c r="BJ296" s="13" t="s">
        <v>92</v>
      </c>
      <c r="BK296" s="194">
        <f t="shared" si="89"/>
        <v>0</v>
      </c>
      <c r="BL296" s="13" t="s">
        <v>241</v>
      </c>
      <c r="BM296" s="13" t="s">
        <v>879</v>
      </c>
    </row>
    <row r="297" spans="2:65" s="1" customFormat="1" ht="16.5" customHeight="1">
      <c r="B297" s="31"/>
      <c r="C297" s="183" t="s">
        <v>880</v>
      </c>
      <c r="D297" s="183" t="s">
        <v>177</v>
      </c>
      <c r="E297" s="184" t="s">
        <v>881</v>
      </c>
      <c r="F297" s="185" t="s">
        <v>882</v>
      </c>
      <c r="G297" s="186" t="s">
        <v>866</v>
      </c>
      <c r="H297" s="187">
        <v>1671.6320000000001</v>
      </c>
      <c r="I297" s="188"/>
      <c r="J297" s="189">
        <f t="shared" si="80"/>
        <v>0</v>
      </c>
      <c r="K297" s="185" t="s">
        <v>1</v>
      </c>
      <c r="L297" s="35"/>
      <c r="M297" s="190" t="s">
        <v>1</v>
      </c>
      <c r="N297" s="191" t="s">
        <v>52</v>
      </c>
      <c r="O297" s="57"/>
      <c r="P297" s="192">
        <f t="shared" si="81"/>
        <v>0</v>
      </c>
      <c r="Q297" s="192">
        <v>0</v>
      </c>
      <c r="R297" s="192">
        <f t="shared" si="82"/>
        <v>0</v>
      </c>
      <c r="S297" s="192">
        <v>0</v>
      </c>
      <c r="T297" s="193">
        <f t="shared" si="83"/>
        <v>0</v>
      </c>
      <c r="AR297" s="13" t="s">
        <v>241</v>
      </c>
      <c r="AT297" s="13" t="s">
        <v>177</v>
      </c>
      <c r="AU297" s="13" t="s">
        <v>92</v>
      </c>
      <c r="AY297" s="13" t="s">
        <v>175</v>
      </c>
      <c r="BE297" s="194">
        <f t="shared" si="84"/>
        <v>0</v>
      </c>
      <c r="BF297" s="194">
        <f t="shared" si="85"/>
        <v>0</v>
      </c>
      <c r="BG297" s="194">
        <f t="shared" si="86"/>
        <v>0</v>
      </c>
      <c r="BH297" s="194">
        <f t="shared" si="87"/>
        <v>0</v>
      </c>
      <c r="BI297" s="194">
        <f t="shared" si="88"/>
        <v>0</v>
      </c>
      <c r="BJ297" s="13" t="s">
        <v>92</v>
      </c>
      <c r="BK297" s="194">
        <f t="shared" si="89"/>
        <v>0</v>
      </c>
      <c r="BL297" s="13" t="s">
        <v>241</v>
      </c>
      <c r="BM297" s="13" t="s">
        <v>883</v>
      </c>
    </row>
    <row r="298" spans="2:65" s="1" customFormat="1" ht="16.5" customHeight="1">
      <c r="B298" s="31"/>
      <c r="C298" s="183" t="s">
        <v>884</v>
      </c>
      <c r="D298" s="183" t="s">
        <v>177</v>
      </c>
      <c r="E298" s="184" t="s">
        <v>885</v>
      </c>
      <c r="F298" s="185" t="s">
        <v>886</v>
      </c>
      <c r="G298" s="186" t="s">
        <v>866</v>
      </c>
      <c r="H298" s="187">
        <v>2177.9899999999998</v>
      </c>
      <c r="I298" s="188"/>
      <c r="J298" s="189">
        <f t="shared" si="80"/>
        <v>0</v>
      </c>
      <c r="K298" s="185" t="s">
        <v>1</v>
      </c>
      <c r="L298" s="35"/>
      <c r="M298" s="190" t="s">
        <v>1</v>
      </c>
      <c r="N298" s="191" t="s">
        <v>52</v>
      </c>
      <c r="O298" s="57"/>
      <c r="P298" s="192">
        <f t="shared" si="81"/>
        <v>0</v>
      </c>
      <c r="Q298" s="192">
        <v>0</v>
      </c>
      <c r="R298" s="192">
        <f t="shared" si="82"/>
        <v>0</v>
      </c>
      <c r="S298" s="192">
        <v>0</v>
      </c>
      <c r="T298" s="193">
        <f t="shared" si="83"/>
        <v>0</v>
      </c>
      <c r="AR298" s="13" t="s">
        <v>241</v>
      </c>
      <c r="AT298" s="13" t="s">
        <v>177</v>
      </c>
      <c r="AU298" s="13" t="s">
        <v>92</v>
      </c>
      <c r="AY298" s="13" t="s">
        <v>175</v>
      </c>
      <c r="BE298" s="194">
        <f t="shared" si="84"/>
        <v>0</v>
      </c>
      <c r="BF298" s="194">
        <f t="shared" si="85"/>
        <v>0</v>
      </c>
      <c r="BG298" s="194">
        <f t="shared" si="86"/>
        <v>0</v>
      </c>
      <c r="BH298" s="194">
        <f t="shared" si="87"/>
        <v>0</v>
      </c>
      <c r="BI298" s="194">
        <f t="shared" si="88"/>
        <v>0</v>
      </c>
      <c r="BJ298" s="13" t="s">
        <v>92</v>
      </c>
      <c r="BK298" s="194">
        <f t="shared" si="89"/>
        <v>0</v>
      </c>
      <c r="BL298" s="13" t="s">
        <v>241</v>
      </c>
      <c r="BM298" s="13" t="s">
        <v>887</v>
      </c>
    </row>
    <row r="299" spans="2:65" s="1" customFormat="1" ht="16.5" customHeight="1">
      <c r="B299" s="31"/>
      <c r="C299" s="183" t="s">
        <v>888</v>
      </c>
      <c r="D299" s="183" t="s">
        <v>177</v>
      </c>
      <c r="E299" s="184" t="s">
        <v>889</v>
      </c>
      <c r="F299" s="185" t="s">
        <v>890</v>
      </c>
      <c r="G299" s="186" t="s">
        <v>855</v>
      </c>
      <c r="H299" s="205"/>
      <c r="I299" s="188"/>
      <c r="J299" s="189">
        <f t="shared" si="80"/>
        <v>0</v>
      </c>
      <c r="K299" s="185" t="s">
        <v>184</v>
      </c>
      <c r="L299" s="35"/>
      <c r="M299" s="190" t="s">
        <v>1</v>
      </c>
      <c r="N299" s="191" t="s">
        <v>52</v>
      </c>
      <c r="O299" s="57"/>
      <c r="P299" s="192">
        <f t="shared" si="81"/>
        <v>0</v>
      </c>
      <c r="Q299" s="192">
        <v>0</v>
      </c>
      <c r="R299" s="192">
        <f t="shared" si="82"/>
        <v>0</v>
      </c>
      <c r="S299" s="192">
        <v>0</v>
      </c>
      <c r="T299" s="193">
        <f t="shared" si="83"/>
        <v>0</v>
      </c>
      <c r="AR299" s="13" t="s">
        <v>241</v>
      </c>
      <c r="AT299" s="13" t="s">
        <v>177</v>
      </c>
      <c r="AU299" s="13" t="s">
        <v>92</v>
      </c>
      <c r="AY299" s="13" t="s">
        <v>175</v>
      </c>
      <c r="BE299" s="194">
        <f t="shared" si="84"/>
        <v>0</v>
      </c>
      <c r="BF299" s="194">
        <f t="shared" si="85"/>
        <v>0</v>
      </c>
      <c r="BG299" s="194">
        <f t="shared" si="86"/>
        <v>0</v>
      </c>
      <c r="BH299" s="194">
        <f t="shared" si="87"/>
        <v>0</v>
      </c>
      <c r="BI299" s="194">
        <f t="shared" si="88"/>
        <v>0</v>
      </c>
      <c r="BJ299" s="13" t="s">
        <v>92</v>
      </c>
      <c r="BK299" s="194">
        <f t="shared" si="89"/>
        <v>0</v>
      </c>
      <c r="BL299" s="13" t="s">
        <v>241</v>
      </c>
      <c r="BM299" s="13" t="s">
        <v>891</v>
      </c>
    </row>
    <row r="300" spans="2:65" s="11" customFormat="1" ht="22.9" customHeight="1">
      <c r="B300" s="167"/>
      <c r="C300" s="168"/>
      <c r="D300" s="169" t="s">
        <v>79</v>
      </c>
      <c r="E300" s="181" t="s">
        <v>892</v>
      </c>
      <c r="F300" s="181" t="s">
        <v>893</v>
      </c>
      <c r="G300" s="168"/>
      <c r="H300" s="168"/>
      <c r="I300" s="171"/>
      <c r="J300" s="182">
        <f>BK300</f>
        <v>0</v>
      </c>
      <c r="K300" s="168"/>
      <c r="L300" s="173"/>
      <c r="M300" s="174"/>
      <c r="N300" s="175"/>
      <c r="O300" s="175"/>
      <c r="P300" s="176">
        <f>SUM(P301:P311)</f>
        <v>0</v>
      </c>
      <c r="Q300" s="175"/>
      <c r="R300" s="176">
        <f>SUM(R301:R311)</f>
        <v>10.929402741699999</v>
      </c>
      <c r="S300" s="175"/>
      <c r="T300" s="177">
        <f>SUM(T301:T311)</f>
        <v>0</v>
      </c>
      <c r="AR300" s="178" t="s">
        <v>92</v>
      </c>
      <c r="AT300" s="179" t="s">
        <v>79</v>
      </c>
      <c r="AU300" s="179" t="s">
        <v>87</v>
      </c>
      <c r="AY300" s="178" t="s">
        <v>175</v>
      </c>
      <c r="BK300" s="180">
        <f>SUM(BK301:BK311)</f>
        <v>0</v>
      </c>
    </row>
    <row r="301" spans="2:65" s="1" customFormat="1" ht="16.5" customHeight="1">
      <c r="B301" s="31"/>
      <c r="C301" s="183" t="s">
        <v>894</v>
      </c>
      <c r="D301" s="183" t="s">
        <v>177</v>
      </c>
      <c r="E301" s="184" t="s">
        <v>895</v>
      </c>
      <c r="F301" s="185" t="s">
        <v>896</v>
      </c>
      <c r="G301" s="186" t="s">
        <v>180</v>
      </c>
      <c r="H301" s="187">
        <v>58.595999999999997</v>
      </c>
      <c r="I301" s="188"/>
      <c r="J301" s="189">
        <f t="shared" ref="J301:J311" si="90">ROUND(I301*H301,2)</f>
        <v>0</v>
      </c>
      <c r="K301" s="185" t="s">
        <v>184</v>
      </c>
      <c r="L301" s="35"/>
      <c r="M301" s="190" t="s">
        <v>1</v>
      </c>
      <c r="N301" s="191" t="s">
        <v>52</v>
      </c>
      <c r="O301" s="57"/>
      <c r="P301" s="192">
        <f t="shared" ref="P301:P311" si="91">O301*H301</f>
        <v>0</v>
      </c>
      <c r="Q301" s="192">
        <v>4.5900000000000003E-3</v>
      </c>
      <c r="R301" s="192">
        <f t="shared" ref="R301:R311" si="92">Q301*H301</f>
        <v>0.26895564</v>
      </c>
      <c r="S301" s="192">
        <v>0</v>
      </c>
      <c r="T301" s="193">
        <f t="shared" ref="T301:T311" si="93">S301*H301</f>
        <v>0</v>
      </c>
      <c r="AR301" s="13" t="s">
        <v>241</v>
      </c>
      <c r="AT301" s="13" t="s">
        <v>177</v>
      </c>
      <c r="AU301" s="13" t="s">
        <v>92</v>
      </c>
      <c r="AY301" s="13" t="s">
        <v>175</v>
      </c>
      <c r="BE301" s="194">
        <f t="shared" ref="BE301:BE311" si="94">IF(N301="základná",J301,0)</f>
        <v>0</v>
      </c>
      <c r="BF301" s="194">
        <f t="shared" ref="BF301:BF311" si="95">IF(N301="znížená",J301,0)</f>
        <v>0</v>
      </c>
      <c r="BG301" s="194">
        <f t="shared" ref="BG301:BG311" si="96">IF(N301="zákl. prenesená",J301,0)</f>
        <v>0</v>
      </c>
      <c r="BH301" s="194">
        <f t="shared" ref="BH301:BH311" si="97">IF(N301="zníž. prenesená",J301,0)</f>
        <v>0</v>
      </c>
      <c r="BI301" s="194">
        <f t="shared" ref="BI301:BI311" si="98">IF(N301="nulová",J301,0)</f>
        <v>0</v>
      </c>
      <c r="BJ301" s="13" t="s">
        <v>92</v>
      </c>
      <c r="BK301" s="194">
        <f t="shared" ref="BK301:BK311" si="99">ROUND(I301*H301,2)</f>
        <v>0</v>
      </c>
      <c r="BL301" s="13" t="s">
        <v>241</v>
      </c>
      <c r="BM301" s="13" t="s">
        <v>897</v>
      </c>
    </row>
    <row r="302" spans="2:65" s="1" customFormat="1" ht="16.5" customHeight="1">
      <c r="B302" s="31"/>
      <c r="C302" s="195" t="s">
        <v>898</v>
      </c>
      <c r="D302" s="195" t="s">
        <v>233</v>
      </c>
      <c r="E302" s="196" t="s">
        <v>899</v>
      </c>
      <c r="F302" s="197" t="s">
        <v>900</v>
      </c>
      <c r="G302" s="198" t="s">
        <v>180</v>
      </c>
      <c r="H302" s="199">
        <v>59.768000000000001</v>
      </c>
      <c r="I302" s="200"/>
      <c r="J302" s="201">
        <f t="shared" si="90"/>
        <v>0</v>
      </c>
      <c r="K302" s="197" t="s">
        <v>1</v>
      </c>
      <c r="L302" s="202"/>
      <c r="M302" s="203" t="s">
        <v>1</v>
      </c>
      <c r="N302" s="204" t="s">
        <v>52</v>
      </c>
      <c r="O302" s="57"/>
      <c r="P302" s="192">
        <f t="shared" si="91"/>
        <v>0</v>
      </c>
      <c r="Q302" s="192">
        <v>1.7999999999999999E-2</v>
      </c>
      <c r="R302" s="192">
        <f t="shared" si="92"/>
        <v>1.0758239999999999</v>
      </c>
      <c r="S302" s="192">
        <v>0</v>
      </c>
      <c r="T302" s="193">
        <f t="shared" si="93"/>
        <v>0</v>
      </c>
      <c r="AR302" s="13" t="s">
        <v>305</v>
      </c>
      <c r="AT302" s="13" t="s">
        <v>233</v>
      </c>
      <c r="AU302" s="13" t="s">
        <v>92</v>
      </c>
      <c r="AY302" s="13" t="s">
        <v>175</v>
      </c>
      <c r="BE302" s="194">
        <f t="shared" si="94"/>
        <v>0</v>
      </c>
      <c r="BF302" s="194">
        <f t="shared" si="95"/>
        <v>0</v>
      </c>
      <c r="BG302" s="194">
        <f t="shared" si="96"/>
        <v>0</v>
      </c>
      <c r="BH302" s="194">
        <f t="shared" si="97"/>
        <v>0</v>
      </c>
      <c r="BI302" s="194">
        <f t="shared" si="98"/>
        <v>0</v>
      </c>
      <c r="BJ302" s="13" t="s">
        <v>92</v>
      </c>
      <c r="BK302" s="194">
        <f t="shared" si="99"/>
        <v>0</v>
      </c>
      <c r="BL302" s="13" t="s">
        <v>241</v>
      </c>
      <c r="BM302" s="13" t="s">
        <v>901</v>
      </c>
    </row>
    <row r="303" spans="2:65" s="1" customFormat="1" ht="16.5" customHeight="1">
      <c r="B303" s="31"/>
      <c r="C303" s="183" t="s">
        <v>902</v>
      </c>
      <c r="D303" s="183" t="s">
        <v>177</v>
      </c>
      <c r="E303" s="184" t="s">
        <v>903</v>
      </c>
      <c r="F303" s="185" t="s">
        <v>904</v>
      </c>
      <c r="G303" s="186" t="s">
        <v>269</v>
      </c>
      <c r="H303" s="187">
        <v>255.928</v>
      </c>
      <c r="I303" s="188"/>
      <c r="J303" s="189">
        <f t="shared" si="90"/>
        <v>0</v>
      </c>
      <c r="K303" s="185" t="s">
        <v>1</v>
      </c>
      <c r="L303" s="35"/>
      <c r="M303" s="190" t="s">
        <v>1</v>
      </c>
      <c r="N303" s="191" t="s">
        <v>52</v>
      </c>
      <c r="O303" s="57"/>
      <c r="P303" s="192">
        <f t="shared" si="91"/>
        <v>0</v>
      </c>
      <c r="Q303" s="192">
        <v>9.1259999999999996E-4</v>
      </c>
      <c r="R303" s="192">
        <f t="shared" si="92"/>
        <v>0.23355989279999997</v>
      </c>
      <c r="S303" s="192">
        <v>0</v>
      </c>
      <c r="T303" s="193">
        <f t="shared" si="93"/>
        <v>0</v>
      </c>
      <c r="AR303" s="13" t="s">
        <v>241</v>
      </c>
      <c r="AT303" s="13" t="s">
        <v>177</v>
      </c>
      <c r="AU303" s="13" t="s">
        <v>92</v>
      </c>
      <c r="AY303" s="13" t="s">
        <v>175</v>
      </c>
      <c r="BE303" s="194">
        <f t="shared" si="94"/>
        <v>0</v>
      </c>
      <c r="BF303" s="194">
        <f t="shared" si="95"/>
        <v>0</v>
      </c>
      <c r="BG303" s="194">
        <f t="shared" si="96"/>
        <v>0</v>
      </c>
      <c r="BH303" s="194">
        <f t="shared" si="97"/>
        <v>0</v>
      </c>
      <c r="BI303" s="194">
        <f t="shared" si="98"/>
        <v>0</v>
      </c>
      <c r="BJ303" s="13" t="s">
        <v>92</v>
      </c>
      <c r="BK303" s="194">
        <f t="shared" si="99"/>
        <v>0</v>
      </c>
      <c r="BL303" s="13" t="s">
        <v>241</v>
      </c>
      <c r="BM303" s="13" t="s">
        <v>905</v>
      </c>
    </row>
    <row r="304" spans="2:65" s="1" customFormat="1" ht="16.5" customHeight="1">
      <c r="B304" s="31"/>
      <c r="C304" s="195" t="s">
        <v>906</v>
      </c>
      <c r="D304" s="195" t="s">
        <v>233</v>
      </c>
      <c r="E304" s="196" t="s">
        <v>899</v>
      </c>
      <c r="F304" s="197" t="s">
        <v>900</v>
      </c>
      <c r="G304" s="198" t="s">
        <v>180</v>
      </c>
      <c r="H304" s="199">
        <v>26.105</v>
      </c>
      <c r="I304" s="200"/>
      <c r="J304" s="201">
        <f t="shared" si="90"/>
        <v>0</v>
      </c>
      <c r="K304" s="197" t="s">
        <v>1</v>
      </c>
      <c r="L304" s="202"/>
      <c r="M304" s="203" t="s">
        <v>1</v>
      </c>
      <c r="N304" s="204" t="s">
        <v>52</v>
      </c>
      <c r="O304" s="57"/>
      <c r="P304" s="192">
        <f t="shared" si="91"/>
        <v>0</v>
      </c>
      <c r="Q304" s="192">
        <v>1.7999999999999999E-2</v>
      </c>
      <c r="R304" s="192">
        <f t="shared" si="92"/>
        <v>0.46988999999999997</v>
      </c>
      <c r="S304" s="192">
        <v>0</v>
      </c>
      <c r="T304" s="193">
        <f t="shared" si="93"/>
        <v>0</v>
      </c>
      <c r="AR304" s="13" t="s">
        <v>305</v>
      </c>
      <c r="AT304" s="13" t="s">
        <v>233</v>
      </c>
      <c r="AU304" s="13" t="s">
        <v>92</v>
      </c>
      <c r="AY304" s="13" t="s">
        <v>175</v>
      </c>
      <c r="BE304" s="194">
        <f t="shared" si="94"/>
        <v>0</v>
      </c>
      <c r="BF304" s="194">
        <f t="shared" si="95"/>
        <v>0</v>
      </c>
      <c r="BG304" s="194">
        <f t="shared" si="96"/>
        <v>0</v>
      </c>
      <c r="BH304" s="194">
        <f t="shared" si="97"/>
        <v>0</v>
      </c>
      <c r="BI304" s="194">
        <f t="shared" si="98"/>
        <v>0</v>
      </c>
      <c r="BJ304" s="13" t="s">
        <v>92</v>
      </c>
      <c r="BK304" s="194">
        <f t="shared" si="99"/>
        <v>0</v>
      </c>
      <c r="BL304" s="13" t="s">
        <v>241</v>
      </c>
      <c r="BM304" s="13" t="s">
        <v>907</v>
      </c>
    </row>
    <row r="305" spans="2:65" s="1" customFormat="1" ht="16.5" customHeight="1">
      <c r="B305" s="31"/>
      <c r="C305" s="183" t="s">
        <v>908</v>
      </c>
      <c r="D305" s="183" t="s">
        <v>177</v>
      </c>
      <c r="E305" s="184" t="s">
        <v>909</v>
      </c>
      <c r="F305" s="185" t="s">
        <v>910</v>
      </c>
      <c r="G305" s="186" t="s">
        <v>269</v>
      </c>
      <c r="H305" s="187">
        <v>72.213999999999999</v>
      </c>
      <c r="I305" s="188"/>
      <c r="J305" s="189">
        <f t="shared" si="90"/>
        <v>0</v>
      </c>
      <c r="K305" s="185" t="s">
        <v>1</v>
      </c>
      <c r="L305" s="35"/>
      <c r="M305" s="190" t="s">
        <v>1</v>
      </c>
      <c r="N305" s="191" t="s">
        <v>52</v>
      </c>
      <c r="O305" s="57"/>
      <c r="P305" s="192">
        <f t="shared" si="91"/>
        <v>0</v>
      </c>
      <c r="Q305" s="192">
        <v>9.3134999999999995E-4</v>
      </c>
      <c r="R305" s="192">
        <f t="shared" si="92"/>
        <v>6.7256508899999998E-2</v>
      </c>
      <c r="S305" s="192">
        <v>0</v>
      </c>
      <c r="T305" s="193">
        <f t="shared" si="93"/>
        <v>0</v>
      </c>
      <c r="AR305" s="13" t="s">
        <v>241</v>
      </c>
      <c r="AT305" s="13" t="s">
        <v>177</v>
      </c>
      <c r="AU305" s="13" t="s">
        <v>92</v>
      </c>
      <c r="AY305" s="13" t="s">
        <v>175</v>
      </c>
      <c r="BE305" s="194">
        <f t="shared" si="94"/>
        <v>0</v>
      </c>
      <c r="BF305" s="194">
        <f t="shared" si="95"/>
        <v>0</v>
      </c>
      <c r="BG305" s="194">
        <f t="shared" si="96"/>
        <v>0</v>
      </c>
      <c r="BH305" s="194">
        <f t="shared" si="97"/>
        <v>0</v>
      </c>
      <c r="BI305" s="194">
        <f t="shared" si="98"/>
        <v>0</v>
      </c>
      <c r="BJ305" s="13" t="s">
        <v>92</v>
      </c>
      <c r="BK305" s="194">
        <f t="shared" si="99"/>
        <v>0</v>
      </c>
      <c r="BL305" s="13" t="s">
        <v>241</v>
      </c>
      <c r="BM305" s="13" t="s">
        <v>911</v>
      </c>
    </row>
    <row r="306" spans="2:65" s="1" customFormat="1" ht="16.5" customHeight="1">
      <c r="B306" s="31"/>
      <c r="C306" s="195" t="s">
        <v>912</v>
      </c>
      <c r="D306" s="195" t="s">
        <v>233</v>
      </c>
      <c r="E306" s="196" t="s">
        <v>899</v>
      </c>
      <c r="F306" s="197" t="s">
        <v>900</v>
      </c>
      <c r="G306" s="198" t="s">
        <v>180</v>
      </c>
      <c r="H306" s="199">
        <v>7.3659999999999997</v>
      </c>
      <c r="I306" s="200"/>
      <c r="J306" s="201">
        <f t="shared" si="90"/>
        <v>0</v>
      </c>
      <c r="K306" s="197" t="s">
        <v>1</v>
      </c>
      <c r="L306" s="202"/>
      <c r="M306" s="203" t="s">
        <v>1</v>
      </c>
      <c r="N306" s="204" t="s">
        <v>52</v>
      </c>
      <c r="O306" s="57"/>
      <c r="P306" s="192">
        <f t="shared" si="91"/>
        <v>0</v>
      </c>
      <c r="Q306" s="192">
        <v>1.7999999999999999E-2</v>
      </c>
      <c r="R306" s="192">
        <f t="shared" si="92"/>
        <v>0.13258799999999998</v>
      </c>
      <c r="S306" s="192">
        <v>0</v>
      </c>
      <c r="T306" s="193">
        <f t="shared" si="93"/>
        <v>0</v>
      </c>
      <c r="AR306" s="13" t="s">
        <v>305</v>
      </c>
      <c r="AT306" s="13" t="s">
        <v>233</v>
      </c>
      <c r="AU306" s="13" t="s">
        <v>92</v>
      </c>
      <c r="AY306" s="13" t="s">
        <v>175</v>
      </c>
      <c r="BE306" s="194">
        <f t="shared" si="94"/>
        <v>0</v>
      </c>
      <c r="BF306" s="194">
        <f t="shared" si="95"/>
        <v>0</v>
      </c>
      <c r="BG306" s="194">
        <f t="shared" si="96"/>
        <v>0</v>
      </c>
      <c r="BH306" s="194">
        <f t="shared" si="97"/>
        <v>0</v>
      </c>
      <c r="BI306" s="194">
        <f t="shared" si="98"/>
        <v>0</v>
      </c>
      <c r="BJ306" s="13" t="s">
        <v>92</v>
      </c>
      <c r="BK306" s="194">
        <f t="shared" si="99"/>
        <v>0</v>
      </c>
      <c r="BL306" s="13" t="s">
        <v>241</v>
      </c>
      <c r="BM306" s="13" t="s">
        <v>913</v>
      </c>
    </row>
    <row r="307" spans="2:65" s="1" customFormat="1" ht="16.5" customHeight="1">
      <c r="B307" s="31"/>
      <c r="C307" s="183" t="s">
        <v>914</v>
      </c>
      <c r="D307" s="183" t="s">
        <v>177</v>
      </c>
      <c r="E307" s="184" t="s">
        <v>915</v>
      </c>
      <c r="F307" s="185" t="s">
        <v>916</v>
      </c>
      <c r="G307" s="186" t="s">
        <v>180</v>
      </c>
      <c r="H307" s="187">
        <v>307.60000000000002</v>
      </c>
      <c r="I307" s="188"/>
      <c r="J307" s="189">
        <f t="shared" si="90"/>
        <v>0</v>
      </c>
      <c r="K307" s="185" t="s">
        <v>184</v>
      </c>
      <c r="L307" s="35"/>
      <c r="M307" s="190" t="s">
        <v>1</v>
      </c>
      <c r="N307" s="191" t="s">
        <v>52</v>
      </c>
      <c r="O307" s="57"/>
      <c r="P307" s="192">
        <f t="shared" si="91"/>
        <v>0</v>
      </c>
      <c r="Q307" s="192">
        <v>4.6899999999999997E-3</v>
      </c>
      <c r="R307" s="192">
        <f t="shared" si="92"/>
        <v>1.442644</v>
      </c>
      <c r="S307" s="192">
        <v>0</v>
      </c>
      <c r="T307" s="193">
        <f t="shared" si="93"/>
        <v>0</v>
      </c>
      <c r="AR307" s="13" t="s">
        <v>241</v>
      </c>
      <c r="AT307" s="13" t="s">
        <v>177</v>
      </c>
      <c r="AU307" s="13" t="s">
        <v>92</v>
      </c>
      <c r="AY307" s="13" t="s">
        <v>175</v>
      </c>
      <c r="BE307" s="194">
        <f t="shared" si="94"/>
        <v>0</v>
      </c>
      <c r="BF307" s="194">
        <f t="shared" si="95"/>
        <v>0</v>
      </c>
      <c r="BG307" s="194">
        <f t="shared" si="96"/>
        <v>0</v>
      </c>
      <c r="BH307" s="194">
        <f t="shared" si="97"/>
        <v>0</v>
      </c>
      <c r="BI307" s="194">
        <f t="shared" si="98"/>
        <v>0</v>
      </c>
      <c r="BJ307" s="13" t="s">
        <v>92</v>
      </c>
      <c r="BK307" s="194">
        <f t="shared" si="99"/>
        <v>0</v>
      </c>
      <c r="BL307" s="13" t="s">
        <v>241</v>
      </c>
      <c r="BM307" s="13" t="s">
        <v>917</v>
      </c>
    </row>
    <row r="308" spans="2:65" s="1" customFormat="1" ht="16.5" customHeight="1">
      <c r="B308" s="31"/>
      <c r="C308" s="195" t="s">
        <v>918</v>
      </c>
      <c r="D308" s="195" t="s">
        <v>233</v>
      </c>
      <c r="E308" s="196" t="s">
        <v>899</v>
      </c>
      <c r="F308" s="197" t="s">
        <v>900</v>
      </c>
      <c r="G308" s="198" t="s">
        <v>180</v>
      </c>
      <c r="H308" s="199">
        <v>313.75200000000001</v>
      </c>
      <c r="I308" s="200"/>
      <c r="J308" s="201">
        <f t="shared" si="90"/>
        <v>0</v>
      </c>
      <c r="K308" s="197" t="s">
        <v>1</v>
      </c>
      <c r="L308" s="202"/>
      <c r="M308" s="203" t="s">
        <v>1</v>
      </c>
      <c r="N308" s="204" t="s">
        <v>52</v>
      </c>
      <c r="O308" s="57"/>
      <c r="P308" s="192">
        <f t="shared" si="91"/>
        <v>0</v>
      </c>
      <c r="Q308" s="192">
        <v>1.7999999999999999E-2</v>
      </c>
      <c r="R308" s="192">
        <f t="shared" si="92"/>
        <v>5.6475359999999997</v>
      </c>
      <c r="S308" s="192">
        <v>0</v>
      </c>
      <c r="T308" s="193">
        <f t="shared" si="93"/>
        <v>0</v>
      </c>
      <c r="AR308" s="13" t="s">
        <v>305</v>
      </c>
      <c r="AT308" s="13" t="s">
        <v>233</v>
      </c>
      <c r="AU308" s="13" t="s">
        <v>92</v>
      </c>
      <c r="AY308" s="13" t="s">
        <v>175</v>
      </c>
      <c r="BE308" s="194">
        <f t="shared" si="94"/>
        <v>0</v>
      </c>
      <c r="BF308" s="194">
        <f t="shared" si="95"/>
        <v>0</v>
      </c>
      <c r="BG308" s="194">
        <f t="shared" si="96"/>
        <v>0</v>
      </c>
      <c r="BH308" s="194">
        <f t="shared" si="97"/>
        <v>0</v>
      </c>
      <c r="BI308" s="194">
        <f t="shared" si="98"/>
        <v>0</v>
      </c>
      <c r="BJ308" s="13" t="s">
        <v>92</v>
      </c>
      <c r="BK308" s="194">
        <f t="shared" si="99"/>
        <v>0</v>
      </c>
      <c r="BL308" s="13" t="s">
        <v>241</v>
      </c>
      <c r="BM308" s="13" t="s">
        <v>919</v>
      </c>
    </row>
    <row r="309" spans="2:65" s="1" customFormat="1" ht="16.5" customHeight="1">
      <c r="B309" s="31"/>
      <c r="C309" s="183" t="s">
        <v>920</v>
      </c>
      <c r="D309" s="183" t="s">
        <v>177</v>
      </c>
      <c r="E309" s="184" t="s">
        <v>921</v>
      </c>
      <c r="F309" s="185" t="s">
        <v>922</v>
      </c>
      <c r="G309" s="186" t="s">
        <v>180</v>
      </c>
      <c r="H309" s="187">
        <v>69.03</v>
      </c>
      <c r="I309" s="188"/>
      <c r="J309" s="189">
        <f t="shared" si="90"/>
        <v>0</v>
      </c>
      <c r="K309" s="185" t="s">
        <v>184</v>
      </c>
      <c r="L309" s="35"/>
      <c r="M309" s="190" t="s">
        <v>1</v>
      </c>
      <c r="N309" s="191" t="s">
        <v>52</v>
      </c>
      <c r="O309" s="57"/>
      <c r="P309" s="192">
        <f t="shared" si="91"/>
        <v>0</v>
      </c>
      <c r="Q309" s="192">
        <v>4.6899999999999997E-3</v>
      </c>
      <c r="R309" s="192">
        <f t="shared" si="92"/>
        <v>0.3237507</v>
      </c>
      <c r="S309" s="192">
        <v>0</v>
      </c>
      <c r="T309" s="193">
        <f t="shared" si="93"/>
        <v>0</v>
      </c>
      <c r="AR309" s="13" t="s">
        <v>241</v>
      </c>
      <c r="AT309" s="13" t="s">
        <v>177</v>
      </c>
      <c r="AU309" s="13" t="s">
        <v>92</v>
      </c>
      <c r="AY309" s="13" t="s">
        <v>175</v>
      </c>
      <c r="BE309" s="194">
        <f t="shared" si="94"/>
        <v>0</v>
      </c>
      <c r="BF309" s="194">
        <f t="shared" si="95"/>
        <v>0</v>
      </c>
      <c r="BG309" s="194">
        <f t="shared" si="96"/>
        <v>0</v>
      </c>
      <c r="BH309" s="194">
        <f t="shared" si="97"/>
        <v>0</v>
      </c>
      <c r="BI309" s="194">
        <f t="shared" si="98"/>
        <v>0</v>
      </c>
      <c r="BJ309" s="13" t="s">
        <v>92</v>
      </c>
      <c r="BK309" s="194">
        <f t="shared" si="99"/>
        <v>0</v>
      </c>
      <c r="BL309" s="13" t="s">
        <v>241</v>
      </c>
      <c r="BM309" s="13" t="s">
        <v>923</v>
      </c>
    </row>
    <row r="310" spans="2:65" s="1" customFormat="1" ht="16.5" customHeight="1">
      <c r="B310" s="31"/>
      <c r="C310" s="195" t="s">
        <v>924</v>
      </c>
      <c r="D310" s="195" t="s">
        <v>233</v>
      </c>
      <c r="E310" s="196" t="s">
        <v>899</v>
      </c>
      <c r="F310" s="197" t="s">
        <v>900</v>
      </c>
      <c r="G310" s="198" t="s">
        <v>180</v>
      </c>
      <c r="H310" s="199">
        <v>70.411000000000001</v>
      </c>
      <c r="I310" s="200"/>
      <c r="J310" s="201">
        <f t="shared" si="90"/>
        <v>0</v>
      </c>
      <c r="K310" s="197" t="s">
        <v>1</v>
      </c>
      <c r="L310" s="202"/>
      <c r="M310" s="203" t="s">
        <v>1</v>
      </c>
      <c r="N310" s="204" t="s">
        <v>52</v>
      </c>
      <c r="O310" s="57"/>
      <c r="P310" s="192">
        <f t="shared" si="91"/>
        <v>0</v>
      </c>
      <c r="Q310" s="192">
        <v>1.7999999999999999E-2</v>
      </c>
      <c r="R310" s="192">
        <f t="shared" si="92"/>
        <v>1.267398</v>
      </c>
      <c r="S310" s="192">
        <v>0</v>
      </c>
      <c r="T310" s="193">
        <f t="shared" si="93"/>
        <v>0</v>
      </c>
      <c r="AR310" s="13" t="s">
        <v>305</v>
      </c>
      <c r="AT310" s="13" t="s">
        <v>233</v>
      </c>
      <c r="AU310" s="13" t="s">
        <v>92</v>
      </c>
      <c r="AY310" s="13" t="s">
        <v>175</v>
      </c>
      <c r="BE310" s="194">
        <f t="shared" si="94"/>
        <v>0</v>
      </c>
      <c r="BF310" s="194">
        <f t="shared" si="95"/>
        <v>0</v>
      </c>
      <c r="BG310" s="194">
        <f t="shared" si="96"/>
        <v>0</v>
      </c>
      <c r="BH310" s="194">
        <f t="shared" si="97"/>
        <v>0</v>
      </c>
      <c r="BI310" s="194">
        <f t="shared" si="98"/>
        <v>0</v>
      </c>
      <c r="BJ310" s="13" t="s">
        <v>92</v>
      </c>
      <c r="BK310" s="194">
        <f t="shared" si="99"/>
        <v>0</v>
      </c>
      <c r="BL310" s="13" t="s">
        <v>241</v>
      </c>
      <c r="BM310" s="13" t="s">
        <v>925</v>
      </c>
    </row>
    <row r="311" spans="2:65" s="1" customFormat="1" ht="16.5" customHeight="1">
      <c r="B311" s="31"/>
      <c r="C311" s="183" t="s">
        <v>926</v>
      </c>
      <c r="D311" s="183" t="s">
        <v>177</v>
      </c>
      <c r="E311" s="184" t="s">
        <v>927</v>
      </c>
      <c r="F311" s="185" t="s">
        <v>928</v>
      </c>
      <c r="G311" s="186" t="s">
        <v>855</v>
      </c>
      <c r="H311" s="205"/>
      <c r="I311" s="188"/>
      <c r="J311" s="189">
        <f t="shared" si="90"/>
        <v>0</v>
      </c>
      <c r="K311" s="185" t="s">
        <v>230</v>
      </c>
      <c r="L311" s="35"/>
      <c r="M311" s="190" t="s">
        <v>1</v>
      </c>
      <c r="N311" s="191" t="s">
        <v>52</v>
      </c>
      <c r="O311" s="57"/>
      <c r="P311" s="192">
        <f t="shared" si="91"/>
        <v>0</v>
      </c>
      <c r="Q311" s="192">
        <v>0</v>
      </c>
      <c r="R311" s="192">
        <f t="shared" si="92"/>
        <v>0</v>
      </c>
      <c r="S311" s="192">
        <v>0</v>
      </c>
      <c r="T311" s="193">
        <f t="shared" si="93"/>
        <v>0</v>
      </c>
      <c r="AR311" s="13" t="s">
        <v>241</v>
      </c>
      <c r="AT311" s="13" t="s">
        <v>177</v>
      </c>
      <c r="AU311" s="13" t="s">
        <v>92</v>
      </c>
      <c r="AY311" s="13" t="s">
        <v>175</v>
      </c>
      <c r="BE311" s="194">
        <f t="shared" si="94"/>
        <v>0</v>
      </c>
      <c r="BF311" s="194">
        <f t="shared" si="95"/>
        <v>0</v>
      </c>
      <c r="BG311" s="194">
        <f t="shared" si="96"/>
        <v>0</v>
      </c>
      <c r="BH311" s="194">
        <f t="shared" si="97"/>
        <v>0</v>
      </c>
      <c r="BI311" s="194">
        <f t="shared" si="98"/>
        <v>0</v>
      </c>
      <c r="BJ311" s="13" t="s">
        <v>92</v>
      </c>
      <c r="BK311" s="194">
        <f t="shared" si="99"/>
        <v>0</v>
      </c>
      <c r="BL311" s="13" t="s">
        <v>241</v>
      </c>
      <c r="BM311" s="13" t="s">
        <v>929</v>
      </c>
    </row>
    <row r="312" spans="2:65" s="11" customFormat="1" ht="22.9" customHeight="1">
      <c r="B312" s="167"/>
      <c r="C312" s="168"/>
      <c r="D312" s="169" t="s">
        <v>79</v>
      </c>
      <c r="E312" s="181" t="s">
        <v>930</v>
      </c>
      <c r="F312" s="181" t="s">
        <v>931</v>
      </c>
      <c r="G312" s="168"/>
      <c r="H312" s="168"/>
      <c r="I312" s="171"/>
      <c r="J312" s="182">
        <f>BK312</f>
        <v>0</v>
      </c>
      <c r="K312" s="168"/>
      <c r="L312" s="173"/>
      <c r="M312" s="174"/>
      <c r="N312" s="175"/>
      <c r="O312" s="175"/>
      <c r="P312" s="176">
        <f>SUM(P313:P321)</f>
        <v>0</v>
      </c>
      <c r="Q312" s="175"/>
      <c r="R312" s="176">
        <f>SUM(R313:R321)</f>
        <v>1.1612931500000001</v>
      </c>
      <c r="S312" s="175"/>
      <c r="T312" s="177">
        <f>SUM(T313:T321)</f>
        <v>0</v>
      </c>
      <c r="AR312" s="178" t="s">
        <v>92</v>
      </c>
      <c r="AT312" s="179" t="s">
        <v>79</v>
      </c>
      <c r="AU312" s="179" t="s">
        <v>87</v>
      </c>
      <c r="AY312" s="178" t="s">
        <v>175</v>
      </c>
      <c r="BK312" s="180">
        <f>SUM(BK313:BK321)</f>
        <v>0</v>
      </c>
    </row>
    <row r="313" spans="2:65" s="1" customFormat="1" ht="16.5" customHeight="1">
      <c r="B313" s="31"/>
      <c r="C313" s="183" t="s">
        <v>932</v>
      </c>
      <c r="D313" s="183" t="s">
        <v>177</v>
      </c>
      <c r="E313" s="184" t="s">
        <v>933</v>
      </c>
      <c r="F313" s="185" t="s">
        <v>934</v>
      </c>
      <c r="G313" s="186" t="s">
        <v>269</v>
      </c>
      <c r="H313" s="187">
        <v>152.84700000000001</v>
      </c>
      <c r="I313" s="188"/>
      <c r="J313" s="189">
        <f t="shared" ref="J313:J321" si="100">ROUND(I313*H313,2)</f>
        <v>0</v>
      </c>
      <c r="K313" s="185" t="s">
        <v>184</v>
      </c>
      <c r="L313" s="35"/>
      <c r="M313" s="190" t="s">
        <v>1</v>
      </c>
      <c r="N313" s="191" t="s">
        <v>52</v>
      </c>
      <c r="O313" s="57"/>
      <c r="P313" s="192">
        <f t="shared" ref="P313:P321" si="101">O313*H313</f>
        <v>0</v>
      </c>
      <c r="Q313" s="192">
        <v>1.0000000000000001E-5</v>
      </c>
      <c r="R313" s="192">
        <f t="shared" ref="R313:R321" si="102">Q313*H313</f>
        <v>1.5284700000000003E-3</v>
      </c>
      <c r="S313" s="192">
        <v>0</v>
      </c>
      <c r="T313" s="193">
        <f t="shared" ref="T313:T321" si="103">S313*H313</f>
        <v>0</v>
      </c>
      <c r="AR313" s="13" t="s">
        <v>241</v>
      </c>
      <c r="AT313" s="13" t="s">
        <v>177</v>
      </c>
      <c r="AU313" s="13" t="s">
        <v>92</v>
      </c>
      <c r="AY313" s="13" t="s">
        <v>175</v>
      </c>
      <c r="BE313" s="194">
        <f t="shared" ref="BE313:BE321" si="104">IF(N313="základná",J313,0)</f>
        <v>0</v>
      </c>
      <c r="BF313" s="194">
        <f t="shared" ref="BF313:BF321" si="105">IF(N313="znížená",J313,0)</f>
        <v>0</v>
      </c>
      <c r="BG313" s="194">
        <f t="shared" ref="BG313:BG321" si="106">IF(N313="zákl. prenesená",J313,0)</f>
        <v>0</v>
      </c>
      <c r="BH313" s="194">
        <f t="shared" ref="BH313:BH321" si="107">IF(N313="zníž. prenesená",J313,0)</f>
        <v>0</v>
      </c>
      <c r="BI313" s="194">
        <f t="shared" ref="BI313:BI321" si="108">IF(N313="nulová",J313,0)</f>
        <v>0</v>
      </c>
      <c r="BJ313" s="13" t="s">
        <v>92</v>
      </c>
      <c r="BK313" s="194">
        <f t="shared" ref="BK313:BK321" si="109">ROUND(I313*H313,2)</f>
        <v>0</v>
      </c>
      <c r="BL313" s="13" t="s">
        <v>241</v>
      </c>
      <c r="BM313" s="13" t="s">
        <v>935</v>
      </c>
    </row>
    <row r="314" spans="2:65" s="1" customFormat="1" ht="16.5" customHeight="1">
      <c r="B314" s="31"/>
      <c r="C314" s="195" t="s">
        <v>936</v>
      </c>
      <c r="D314" s="195" t="s">
        <v>233</v>
      </c>
      <c r="E314" s="196" t="s">
        <v>937</v>
      </c>
      <c r="F314" s="197" t="s">
        <v>938</v>
      </c>
      <c r="G314" s="198" t="s">
        <v>269</v>
      </c>
      <c r="H314" s="199">
        <v>154.376</v>
      </c>
      <c r="I314" s="200"/>
      <c r="J314" s="201">
        <f t="shared" si="100"/>
        <v>0</v>
      </c>
      <c r="K314" s="197" t="s">
        <v>184</v>
      </c>
      <c r="L314" s="202"/>
      <c r="M314" s="203" t="s">
        <v>1</v>
      </c>
      <c r="N314" s="204" t="s">
        <v>52</v>
      </c>
      <c r="O314" s="57"/>
      <c r="P314" s="192">
        <f t="shared" si="101"/>
        <v>0</v>
      </c>
      <c r="Q314" s="192">
        <v>5.0000000000000001E-4</v>
      </c>
      <c r="R314" s="192">
        <f t="shared" si="102"/>
        <v>7.7188000000000007E-2</v>
      </c>
      <c r="S314" s="192">
        <v>0</v>
      </c>
      <c r="T314" s="193">
        <f t="shared" si="103"/>
        <v>0</v>
      </c>
      <c r="AR314" s="13" t="s">
        <v>305</v>
      </c>
      <c r="AT314" s="13" t="s">
        <v>233</v>
      </c>
      <c r="AU314" s="13" t="s">
        <v>92</v>
      </c>
      <c r="AY314" s="13" t="s">
        <v>175</v>
      </c>
      <c r="BE314" s="194">
        <f t="shared" si="104"/>
        <v>0</v>
      </c>
      <c r="BF314" s="194">
        <f t="shared" si="105"/>
        <v>0</v>
      </c>
      <c r="BG314" s="194">
        <f t="shared" si="106"/>
        <v>0</v>
      </c>
      <c r="BH314" s="194">
        <f t="shared" si="107"/>
        <v>0</v>
      </c>
      <c r="BI314" s="194">
        <f t="shared" si="108"/>
        <v>0</v>
      </c>
      <c r="BJ314" s="13" t="s">
        <v>92</v>
      </c>
      <c r="BK314" s="194">
        <f t="shared" si="109"/>
        <v>0</v>
      </c>
      <c r="BL314" s="13" t="s">
        <v>241</v>
      </c>
      <c r="BM314" s="13" t="s">
        <v>939</v>
      </c>
    </row>
    <row r="315" spans="2:65" s="1" customFormat="1" ht="16.5" customHeight="1">
      <c r="B315" s="31"/>
      <c r="C315" s="183" t="s">
        <v>940</v>
      </c>
      <c r="D315" s="183" t="s">
        <v>177</v>
      </c>
      <c r="E315" s="184" t="s">
        <v>941</v>
      </c>
      <c r="F315" s="185" t="s">
        <v>942</v>
      </c>
      <c r="G315" s="186" t="s">
        <v>269</v>
      </c>
      <c r="H315" s="187">
        <v>29.8</v>
      </c>
      <c r="I315" s="188"/>
      <c r="J315" s="189">
        <f t="shared" si="100"/>
        <v>0</v>
      </c>
      <c r="K315" s="185" t="s">
        <v>184</v>
      </c>
      <c r="L315" s="35"/>
      <c r="M315" s="190" t="s">
        <v>1</v>
      </c>
      <c r="N315" s="191" t="s">
        <v>52</v>
      </c>
      <c r="O315" s="57"/>
      <c r="P315" s="192">
        <f t="shared" si="101"/>
        <v>0</v>
      </c>
      <c r="Q315" s="192">
        <v>0</v>
      </c>
      <c r="R315" s="192">
        <f t="shared" si="102"/>
        <v>0</v>
      </c>
      <c r="S315" s="192">
        <v>0</v>
      </c>
      <c r="T315" s="193">
        <f t="shared" si="103"/>
        <v>0</v>
      </c>
      <c r="AR315" s="13" t="s">
        <v>241</v>
      </c>
      <c r="AT315" s="13" t="s">
        <v>177</v>
      </c>
      <c r="AU315" s="13" t="s">
        <v>92</v>
      </c>
      <c r="AY315" s="13" t="s">
        <v>175</v>
      </c>
      <c r="BE315" s="194">
        <f t="shared" si="104"/>
        <v>0</v>
      </c>
      <c r="BF315" s="194">
        <f t="shared" si="105"/>
        <v>0</v>
      </c>
      <c r="BG315" s="194">
        <f t="shared" si="106"/>
        <v>0</v>
      </c>
      <c r="BH315" s="194">
        <f t="shared" si="107"/>
        <v>0</v>
      </c>
      <c r="BI315" s="194">
        <f t="shared" si="108"/>
        <v>0</v>
      </c>
      <c r="BJ315" s="13" t="s">
        <v>92</v>
      </c>
      <c r="BK315" s="194">
        <f t="shared" si="109"/>
        <v>0</v>
      </c>
      <c r="BL315" s="13" t="s">
        <v>241</v>
      </c>
      <c r="BM315" s="13" t="s">
        <v>943</v>
      </c>
    </row>
    <row r="316" spans="2:65" s="1" customFormat="1" ht="16.5" customHeight="1">
      <c r="B316" s="31"/>
      <c r="C316" s="195" t="s">
        <v>944</v>
      </c>
      <c r="D316" s="195" t="s">
        <v>233</v>
      </c>
      <c r="E316" s="196" t="s">
        <v>945</v>
      </c>
      <c r="F316" s="197" t="s">
        <v>946</v>
      </c>
      <c r="G316" s="198" t="s">
        <v>269</v>
      </c>
      <c r="H316" s="199">
        <v>30.097999999999999</v>
      </c>
      <c r="I316" s="200"/>
      <c r="J316" s="201">
        <f t="shared" si="100"/>
        <v>0</v>
      </c>
      <c r="K316" s="197" t="s">
        <v>184</v>
      </c>
      <c r="L316" s="202"/>
      <c r="M316" s="203" t="s">
        <v>1</v>
      </c>
      <c r="N316" s="204" t="s">
        <v>52</v>
      </c>
      <c r="O316" s="57"/>
      <c r="P316" s="192">
        <f t="shared" si="101"/>
        <v>0</v>
      </c>
      <c r="Q316" s="192">
        <v>4.0999999999999999E-4</v>
      </c>
      <c r="R316" s="192">
        <f t="shared" si="102"/>
        <v>1.2340179999999999E-2</v>
      </c>
      <c r="S316" s="192">
        <v>0</v>
      </c>
      <c r="T316" s="193">
        <f t="shared" si="103"/>
        <v>0</v>
      </c>
      <c r="AR316" s="13" t="s">
        <v>305</v>
      </c>
      <c r="AT316" s="13" t="s">
        <v>233</v>
      </c>
      <c r="AU316" s="13" t="s">
        <v>92</v>
      </c>
      <c r="AY316" s="13" t="s">
        <v>175</v>
      </c>
      <c r="BE316" s="194">
        <f t="shared" si="104"/>
        <v>0</v>
      </c>
      <c r="BF316" s="194">
        <f t="shared" si="105"/>
        <v>0</v>
      </c>
      <c r="BG316" s="194">
        <f t="shared" si="106"/>
        <v>0</v>
      </c>
      <c r="BH316" s="194">
        <f t="shared" si="107"/>
        <v>0</v>
      </c>
      <c r="BI316" s="194">
        <f t="shared" si="108"/>
        <v>0</v>
      </c>
      <c r="BJ316" s="13" t="s">
        <v>92</v>
      </c>
      <c r="BK316" s="194">
        <f t="shared" si="109"/>
        <v>0</v>
      </c>
      <c r="BL316" s="13" t="s">
        <v>241</v>
      </c>
      <c r="BM316" s="13" t="s">
        <v>947</v>
      </c>
    </row>
    <row r="317" spans="2:65" s="1" customFormat="1" ht="16.5" customHeight="1">
      <c r="B317" s="31"/>
      <c r="C317" s="183" t="s">
        <v>948</v>
      </c>
      <c r="D317" s="183" t="s">
        <v>177</v>
      </c>
      <c r="E317" s="184" t="s">
        <v>949</v>
      </c>
      <c r="F317" s="185" t="s">
        <v>950</v>
      </c>
      <c r="G317" s="186" t="s">
        <v>180</v>
      </c>
      <c r="H317" s="187">
        <v>131.15</v>
      </c>
      <c r="I317" s="188"/>
      <c r="J317" s="189">
        <f t="shared" si="100"/>
        <v>0</v>
      </c>
      <c r="K317" s="185" t="s">
        <v>184</v>
      </c>
      <c r="L317" s="35"/>
      <c r="M317" s="190" t="s">
        <v>1</v>
      </c>
      <c r="N317" s="191" t="s">
        <v>52</v>
      </c>
      <c r="O317" s="57"/>
      <c r="P317" s="192">
        <f t="shared" si="101"/>
        <v>0</v>
      </c>
      <c r="Q317" s="192">
        <v>2.0000000000000002E-5</v>
      </c>
      <c r="R317" s="192">
        <f t="shared" si="102"/>
        <v>2.6230000000000003E-3</v>
      </c>
      <c r="S317" s="192">
        <v>0</v>
      </c>
      <c r="T317" s="193">
        <f t="shared" si="103"/>
        <v>0</v>
      </c>
      <c r="AR317" s="13" t="s">
        <v>241</v>
      </c>
      <c r="AT317" s="13" t="s">
        <v>177</v>
      </c>
      <c r="AU317" s="13" t="s">
        <v>92</v>
      </c>
      <c r="AY317" s="13" t="s">
        <v>175</v>
      </c>
      <c r="BE317" s="194">
        <f t="shared" si="104"/>
        <v>0</v>
      </c>
      <c r="BF317" s="194">
        <f t="shared" si="105"/>
        <v>0</v>
      </c>
      <c r="BG317" s="194">
        <f t="shared" si="106"/>
        <v>0</v>
      </c>
      <c r="BH317" s="194">
        <f t="shared" si="107"/>
        <v>0</v>
      </c>
      <c r="BI317" s="194">
        <f t="shared" si="108"/>
        <v>0</v>
      </c>
      <c r="BJ317" s="13" t="s">
        <v>92</v>
      </c>
      <c r="BK317" s="194">
        <f t="shared" si="109"/>
        <v>0</v>
      </c>
      <c r="BL317" s="13" t="s">
        <v>241</v>
      </c>
      <c r="BM317" s="13" t="s">
        <v>951</v>
      </c>
    </row>
    <row r="318" spans="2:65" s="1" customFormat="1" ht="16.5" customHeight="1">
      <c r="B318" s="31"/>
      <c r="C318" s="195" t="s">
        <v>952</v>
      </c>
      <c r="D318" s="195" t="s">
        <v>233</v>
      </c>
      <c r="E318" s="196" t="s">
        <v>953</v>
      </c>
      <c r="F318" s="197" t="s">
        <v>954</v>
      </c>
      <c r="G318" s="198" t="s">
        <v>180</v>
      </c>
      <c r="H318" s="199">
        <v>133.773</v>
      </c>
      <c r="I318" s="200"/>
      <c r="J318" s="201">
        <f t="shared" si="100"/>
        <v>0</v>
      </c>
      <c r="K318" s="197" t="s">
        <v>184</v>
      </c>
      <c r="L318" s="202"/>
      <c r="M318" s="203" t="s">
        <v>1</v>
      </c>
      <c r="N318" s="204" t="s">
        <v>52</v>
      </c>
      <c r="O318" s="57"/>
      <c r="P318" s="192">
        <f t="shared" si="101"/>
        <v>0</v>
      </c>
      <c r="Q318" s="192">
        <v>7.9000000000000008E-3</v>
      </c>
      <c r="R318" s="192">
        <f t="shared" si="102"/>
        <v>1.0568067000000001</v>
      </c>
      <c r="S318" s="192">
        <v>0</v>
      </c>
      <c r="T318" s="193">
        <f t="shared" si="103"/>
        <v>0</v>
      </c>
      <c r="AR318" s="13" t="s">
        <v>305</v>
      </c>
      <c r="AT318" s="13" t="s">
        <v>233</v>
      </c>
      <c r="AU318" s="13" t="s">
        <v>92</v>
      </c>
      <c r="AY318" s="13" t="s">
        <v>175</v>
      </c>
      <c r="BE318" s="194">
        <f t="shared" si="104"/>
        <v>0</v>
      </c>
      <c r="BF318" s="194">
        <f t="shared" si="105"/>
        <v>0</v>
      </c>
      <c r="BG318" s="194">
        <f t="shared" si="106"/>
        <v>0</v>
      </c>
      <c r="BH318" s="194">
        <f t="shared" si="107"/>
        <v>0</v>
      </c>
      <c r="BI318" s="194">
        <f t="shared" si="108"/>
        <v>0</v>
      </c>
      <c r="BJ318" s="13" t="s">
        <v>92</v>
      </c>
      <c r="BK318" s="194">
        <f t="shared" si="109"/>
        <v>0</v>
      </c>
      <c r="BL318" s="13" t="s">
        <v>241</v>
      </c>
      <c r="BM318" s="13" t="s">
        <v>955</v>
      </c>
    </row>
    <row r="319" spans="2:65" s="1" customFormat="1" ht="16.5" customHeight="1">
      <c r="B319" s="31"/>
      <c r="C319" s="183" t="s">
        <v>956</v>
      </c>
      <c r="D319" s="183" t="s">
        <v>177</v>
      </c>
      <c r="E319" s="184" t="s">
        <v>957</v>
      </c>
      <c r="F319" s="185" t="s">
        <v>958</v>
      </c>
      <c r="G319" s="186" t="s">
        <v>180</v>
      </c>
      <c r="H319" s="187">
        <v>131.15</v>
      </c>
      <c r="I319" s="188"/>
      <c r="J319" s="189">
        <f t="shared" si="100"/>
        <v>0</v>
      </c>
      <c r="K319" s="185" t="s">
        <v>184</v>
      </c>
      <c r="L319" s="35"/>
      <c r="M319" s="190" t="s">
        <v>1</v>
      </c>
      <c r="N319" s="191" t="s">
        <v>52</v>
      </c>
      <c r="O319" s="57"/>
      <c r="P319" s="192">
        <f t="shared" si="101"/>
        <v>0</v>
      </c>
      <c r="Q319" s="192">
        <v>0</v>
      </c>
      <c r="R319" s="192">
        <f t="shared" si="102"/>
        <v>0</v>
      </c>
      <c r="S319" s="192">
        <v>0</v>
      </c>
      <c r="T319" s="193">
        <f t="shared" si="103"/>
        <v>0</v>
      </c>
      <c r="AR319" s="13" t="s">
        <v>241</v>
      </c>
      <c r="AT319" s="13" t="s">
        <v>177</v>
      </c>
      <c r="AU319" s="13" t="s">
        <v>92</v>
      </c>
      <c r="AY319" s="13" t="s">
        <v>175</v>
      </c>
      <c r="BE319" s="194">
        <f t="shared" si="104"/>
        <v>0</v>
      </c>
      <c r="BF319" s="194">
        <f t="shared" si="105"/>
        <v>0</v>
      </c>
      <c r="BG319" s="194">
        <f t="shared" si="106"/>
        <v>0</v>
      </c>
      <c r="BH319" s="194">
        <f t="shared" si="107"/>
        <v>0</v>
      </c>
      <c r="BI319" s="194">
        <f t="shared" si="108"/>
        <v>0</v>
      </c>
      <c r="BJ319" s="13" t="s">
        <v>92</v>
      </c>
      <c r="BK319" s="194">
        <f t="shared" si="109"/>
        <v>0</v>
      </c>
      <c r="BL319" s="13" t="s">
        <v>241</v>
      </c>
      <c r="BM319" s="13" t="s">
        <v>959</v>
      </c>
    </row>
    <row r="320" spans="2:65" s="1" customFormat="1" ht="16.5" customHeight="1">
      <c r="B320" s="31"/>
      <c r="C320" s="195" t="s">
        <v>960</v>
      </c>
      <c r="D320" s="195" t="s">
        <v>233</v>
      </c>
      <c r="E320" s="196" t="s">
        <v>961</v>
      </c>
      <c r="F320" s="197" t="s">
        <v>962</v>
      </c>
      <c r="G320" s="198" t="s">
        <v>180</v>
      </c>
      <c r="H320" s="199">
        <v>135.08500000000001</v>
      </c>
      <c r="I320" s="200"/>
      <c r="J320" s="201">
        <f t="shared" si="100"/>
        <v>0</v>
      </c>
      <c r="K320" s="197" t="s">
        <v>184</v>
      </c>
      <c r="L320" s="202"/>
      <c r="M320" s="203" t="s">
        <v>1</v>
      </c>
      <c r="N320" s="204" t="s">
        <v>52</v>
      </c>
      <c r="O320" s="57"/>
      <c r="P320" s="192">
        <f t="shared" si="101"/>
        <v>0</v>
      </c>
      <c r="Q320" s="192">
        <v>8.0000000000000007E-5</v>
      </c>
      <c r="R320" s="192">
        <f t="shared" si="102"/>
        <v>1.0806800000000002E-2</v>
      </c>
      <c r="S320" s="192">
        <v>0</v>
      </c>
      <c r="T320" s="193">
        <f t="shared" si="103"/>
        <v>0</v>
      </c>
      <c r="AR320" s="13" t="s">
        <v>305</v>
      </c>
      <c r="AT320" s="13" t="s">
        <v>233</v>
      </c>
      <c r="AU320" s="13" t="s">
        <v>92</v>
      </c>
      <c r="AY320" s="13" t="s">
        <v>175</v>
      </c>
      <c r="BE320" s="194">
        <f t="shared" si="104"/>
        <v>0</v>
      </c>
      <c r="BF320" s="194">
        <f t="shared" si="105"/>
        <v>0</v>
      </c>
      <c r="BG320" s="194">
        <f t="shared" si="106"/>
        <v>0</v>
      </c>
      <c r="BH320" s="194">
        <f t="shared" si="107"/>
        <v>0</v>
      </c>
      <c r="BI320" s="194">
        <f t="shared" si="108"/>
        <v>0</v>
      </c>
      <c r="BJ320" s="13" t="s">
        <v>92</v>
      </c>
      <c r="BK320" s="194">
        <f t="shared" si="109"/>
        <v>0</v>
      </c>
      <c r="BL320" s="13" t="s">
        <v>241</v>
      </c>
      <c r="BM320" s="13" t="s">
        <v>963</v>
      </c>
    </row>
    <row r="321" spans="2:65" s="1" customFormat="1" ht="16.5" customHeight="1">
      <c r="B321" s="31"/>
      <c r="C321" s="183" t="s">
        <v>964</v>
      </c>
      <c r="D321" s="183" t="s">
        <v>177</v>
      </c>
      <c r="E321" s="184" t="s">
        <v>965</v>
      </c>
      <c r="F321" s="185" t="s">
        <v>966</v>
      </c>
      <c r="G321" s="186" t="s">
        <v>855</v>
      </c>
      <c r="H321" s="205"/>
      <c r="I321" s="188"/>
      <c r="J321" s="189">
        <f t="shared" si="100"/>
        <v>0</v>
      </c>
      <c r="K321" s="185" t="s">
        <v>1</v>
      </c>
      <c r="L321" s="35"/>
      <c r="M321" s="190" t="s">
        <v>1</v>
      </c>
      <c r="N321" s="191" t="s">
        <v>52</v>
      </c>
      <c r="O321" s="57"/>
      <c r="P321" s="192">
        <f t="shared" si="101"/>
        <v>0</v>
      </c>
      <c r="Q321" s="192">
        <v>0</v>
      </c>
      <c r="R321" s="192">
        <f t="shared" si="102"/>
        <v>0</v>
      </c>
      <c r="S321" s="192">
        <v>0</v>
      </c>
      <c r="T321" s="193">
        <f t="shared" si="103"/>
        <v>0</v>
      </c>
      <c r="AR321" s="13" t="s">
        <v>241</v>
      </c>
      <c r="AT321" s="13" t="s">
        <v>177</v>
      </c>
      <c r="AU321" s="13" t="s">
        <v>92</v>
      </c>
      <c r="AY321" s="13" t="s">
        <v>175</v>
      </c>
      <c r="BE321" s="194">
        <f t="shared" si="104"/>
        <v>0</v>
      </c>
      <c r="BF321" s="194">
        <f t="shared" si="105"/>
        <v>0</v>
      </c>
      <c r="BG321" s="194">
        <f t="shared" si="106"/>
        <v>0</v>
      </c>
      <c r="BH321" s="194">
        <f t="shared" si="107"/>
        <v>0</v>
      </c>
      <c r="BI321" s="194">
        <f t="shared" si="108"/>
        <v>0</v>
      </c>
      <c r="BJ321" s="13" t="s">
        <v>92</v>
      </c>
      <c r="BK321" s="194">
        <f t="shared" si="109"/>
        <v>0</v>
      </c>
      <c r="BL321" s="13" t="s">
        <v>241</v>
      </c>
      <c r="BM321" s="13" t="s">
        <v>967</v>
      </c>
    </row>
    <row r="322" spans="2:65" s="11" customFormat="1" ht="22.9" customHeight="1">
      <c r="B322" s="167"/>
      <c r="C322" s="168"/>
      <c r="D322" s="169" t="s">
        <v>79</v>
      </c>
      <c r="E322" s="181" t="s">
        <v>968</v>
      </c>
      <c r="F322" s="181" t="s">
        <v>969</v>
      </c>
      <c r="G322" s="168"/>
      <c r="H322" s="168"/>
      <c r="I322" s="171"/>
      <c r="J322" s="182">
        <f>BK322</f>
        <v>0</v>
      </c>
      <c r="K322" s="168"/>
      <c r="L322" s="173"/>
      <c r="M322" s="174"/>
      <c r="N322" s="175"/>
      <c r="O322" s="175"/>
      <c r="P322" s="176">
        <f>SUM(P323:P324)</f>
        <v>0</v>
      </c>
      <c r="Q322" s="175"/>
      <c r="R322" s="176">
        <f>SUM(R323:R324)</f>
        <v>0</v>
      </c>
      <c r="S322" s="175"/>
      <c r="T322" s="177">
        <f>SUM(T323:T324)</f>
        <v>0.50417999999999996</v>
      </c>
      <c r="AR322" s="178" t="s">
        <v>92</v>
      </c>
      <c r="AT322" s="179" t="s">
        <v>79</v>
      </c>
      <c r="AU322" s="179" t="s">
        <v>87</v>
      </c>
      <c r="AY322" s="178" t="s">
        <v>175</v>
      </c>
      <c r="BK322" s="180">
        <f>SUM(BK323:BK324)</f>
        <v>0</v>
      </c>
    </row>
    <row r="323" spans="2:65" s="1" customFormat="1" ht="16.5" customHeight="1">
      <c r="B323" s="31"/>
      <c r="C323" s="183" t="s">
        <v>970</v>
      </c>
      <c r="D323" s="183" t="s">
        <v>177</v>
      </c>
      <c r="E323" s="184" t="s">
        <v>971</v>
      </c>
      <c r="F323" s="185" t="s">
        <v>972</v>
      </c>
      <c r="G323" s="186" t="s">
        <v>269</v>
      </c>
      <c r="H323" s="187">
        <v>239.03</v>
      </c>
      <c r="I323" s="188"/>
      <c r="J323" s="189">
        <f>ROUND(I323*H323,2)</f>
        <v>0</v>
      </c>
      <c r="K323" s="185" t="s">
        <v>184</v>
      </c>
      <c r="L323" s="35"/>
      <c r="M323" s="190" t="s">
        <v>1</v>
      </c>
      <c r="N323" s="191" t="s">
        <v>52</v>
      </c>
      <c r="O323" s="57"/>
      <c r="P323" s="192">
        <f>O323*H323</f>
        <v>0</v>
      </c>
      <c r="Q323" s="192">
        <v>0</v>
      </c>
      <c r="R323" s="192">
        <f>Q323*H323</f>
        <v>0</v>
      </c>
      <c r="S323" s="192">
        <v>1E-3</v>
      </c>
      <c r="T323" s="193">
        <f>S323*H323</f>
        <v>0.23902999999999999</v>
      </c>
      <c r="AR323" s="13" t="s">
        <v>241</v>
      </c>
      <c r="AT323" s="13" t="s">
        <v>177</v>
      </c>
      <c r="AU323" s="13" t="s">
        <v>92</v>
      </c>
      <c r="AY323" s="13" t="s">
        <v>175</v>
      </c>
      <c r="BE323" s="194">
        <f>IF(N323="základná",J323,0)</f>
        <v>0</v>
      </c>
      <c r="BF323" s="194">
        <f>IF(N323="znížená",J323,0)</f>
        <v>0</v>
      </c>
      <c r="BG323" s="194">
        <f>IF(N323="zákl. prenesená",J323,0)</f>
        <v>0</v>
      </c>
      <c r="BH323" s="194">
        <f>IF(N323="zníž. prenesená",J323,0)</f>
        <v>0</v>
      </c>
      <c r="BI323" s="194">
        <f>IF(N323="nulová",J323,0)</f>
        <v>0</v>
      </c>
      <c r="BJ323" s="13" t="s">
        <v>92</v>
      </c>
      <c r="BK323" s="194">
        <f>ROUND(I323*H323,2)</f>
        <v>0</v>
      </c>
      <c r="BL323" s="13" t="s">
        <v>241</v>
      </c>
      <c r="BM323" s="13" t="s">
        <v>973</v>
      </c>
    </row>
    <row r="324" spans="2:65" s="1" customFormat="1" ht="16.5" customHeight="1">
      <c r="B324" s="31"/>
      <c r="C324" s="183" t="s">
        <v>974</v>
      </c>
      <c r="D324" s="183" t="s">
        <v>177</v>
      </c>
      <c r="E324" s="184" t="s">
        <v>975</v>
      </c>
      <c r="F324" s="185" t="s">
        <v>976</v>
      </c>
      <c r="G324" s="186" t="s">
        <v>180</v>
      </c>
      <c r="H324" s="187">
        <v>265.14999999999998</v>
      </c>
      <c r="I324" s="188"/>
      <c r="J324" s="189">
        <f>ROUND(I324*H324,2)</f>
        <v>0</v>
      </c>
      <c r="K324" s="185" t="s">
        <v>1</v>
      </c>
      <c r="L324" s="35"/>
      <c r="M324" s="190" t="s">
        <v>1</v>
      </c>
      <c r="N324" s="191" t="s">
        <v>52</v>
      </c>
      <c r="O324" s="57"/>
      <c r="P324" s="192">
        <f>O324*H324</f>
        <v>0</v>
      </c>
      <c r="Q324" s="192">
        <v>0</v>
      </c>
      <c r="R324" s="192">
        <f>Q324*H324</f>
        <v>0</v>
      </c>
      <c r="S324" s="192">
        <v>1E-3</v>
      </c>
      <c r="T324" s="193">
        <f>S324*H324</f>
        <v>0.26515</v>
      </c>
      <c r="AR324" s="13" t="s">
        <v>241</v>
      </c>
      <c r="AT324" s="13" t="s">
        <v>177</v>
      </c>
      <c r="AU324" s="13" t="s">
        <v>92</v>
      </c>
      <c r="AY324" s="13" t="s">
        <v>175</v>
      </c>
      <c r="BE324" s="194">
        <f>IF(N324="základná",J324,0)</f>
        <v>0</v>
      </c>
      <c r="BF324" s="194">
        <f>IF(N324="znížená",J324,0)</f>
        <v>0</v>
      </c>
      <c r="BG324" s="194">
        <f>IF(N324="zákl. prenesená",J324,0)</f>
        <v>0</v>
      </c>
      <c r="BH324" s="194">
        <f>IF(N324="zníž. prenesená",J324,0)</f>
        <v>0</v>
      </c>
      <c r="BI324" s="194">
        <f>IF(N324="nulová",J324,0)</f>
        <v>0</v>
      </c>
      <c r="BJ324" s="13" t="s">
        <v>92</v>
      </c>
      <c r="BK324" s="194">
        <f>ROUND(I324*H324,2)</f>
        <v>0</v>
      </c>
      <c r="BL324" s="13" t="s">
        <v>241</v>
      </c>
      <c r="BM324" s="13" t="s">
        <v>977</v>
      </c>
    </row>
    <row r="325" spans="2:65" s="11" customFormat="1" ht="22.9" customHeight="1">
      <c r="B325" s="167"/>
      <c r="C325" s="168"/>
      <c r="D325" s="169" t="s">
        <v>79</v>
      </c>
      <c r="E325" s="181" t="s">
        <v>978</v>
      </c>
      <c r="F325" s="181" t="s">
        <v>979</v>
      </c>
      <c r="G325" s="168"/>
      <c r="H325" s="168"/>
      <c r="I325" s="171"/>
      <c r="J325" s="182">
        <f>BK325</f>
        <v>0</v>
      </c>
      <c r="K325" s="168"/>
      <c r="L325" s="173"/>
      <c r="M325" s="174"/>
      <c r="N325" s="175"/>
      <c r="O325" s="175"/>
      <c r="P325" s="176">
        <f>SUM(P326:P328)</f>
        <v>0</v>
      </c>
      <c r="Q325" s="175"/>
      <c r="R325" s="176">
        <f>SUM(R326:R328)</f>
        <v>5.3302218799999999</v>
      </c>
      <c r="S325" s="175"/>
      <c r="T325" s="177">
        <f>SUM(T326:T328)</f>
        <v>0</v>
      </c>
      <c r="AR325" s="178" t="s">
        <v>92</v>
      </c>
      <c r="AT325" s="179" t="s">
        <v>79</v>
      </c>
      <c r="AU325" s="179" t="s">
        <v>87</v>
      </c>
      <c r="AY325" s="178" t="s">
        <v>175</v>
      </c>
      <c r="BK325" s="180">
        <f>SUM(BK326:BK328)</f>
        <v>0</v>
      </c>
    </row>
    <row r="326" spans="2:65" s="1" customFormat="1" ht="16.5" customHeight="1">
      <c r="B326" s="31"/>
      <c r="C326" s="183" t="s">
        <v>980</v>
      </c>
      <c r="D326" s="183" t="s">
        <v>177</v>
      </c>
      <c r="E326" s="184" t="s">
        <v>981</v>
      </c>
      <c r="F326" s="185" t="s">
        <v>982</v>
      </c>
      <c r="G326" s="186" t="s">
        <v>180</v>
      </c>
      <c r="H326" s="187">
        <v>232.84200000000001</v>
      </c>
      <c r="I326" s="188"/>
      <c r="J326" s="189">
        <f>ROUND(I326*H326,2)</f>
        <v>0</v>
      </c>
      <c r="K326" s="185" t="s">
        <v>1</v>
      </c>
      <c r="L326" s="35"/>
      <c r="M326" s="190" t="s">
        <v>1</v>
      </c>
      <c r="N326" s="191" t="s">
        <v>52</v>
      </c>
      <c r="O326" s="57"/>
      <c r="P326" s="192">
        <f>O326*H326</f>
        <v>0</v>
      </c>
      <c r="Q326" s="192">
        <v>4.9399999999999999E-3</v>
      </c>
      <c r="R326" s="192">
        <f>Q326*H326</f>
        <v>1.15023948</v>
      </c>
      <c r="S326" s="192">
        <v>0</v>
      </c>
      <c r="T326" s="193">
        <f>S326*H326</f>
        <v>0</v>
      </c>
      <c r="AR326" s="13" t="s">
        <v>241</v>
      </c>
      <c r="AT326" s="13" t="s">
        <v>177</v>
      </c>
      <c r="AU326" s="13" t="s">
        <v>92</v>
      </c>
      <c r="AY326" s="13" t="s">
        <v>175</v>
      </c>
      <c r="BE326" s="194">
        <f>IF(N326="základná",J326,0)</f>
        <v>0</v>
      </c>
      <c r="BF326" s="194">
        <f>IF(N326="znížená",J326,0)</f>
        <v>0</v>
      </c>
      <c r="BG326" s="194">
        <f>IF(N326="zákl. prenesená",J326,0)</f>
        <v>0</v>
      </c>
      <c r="BH326" s="194">
        <f>IF(N326="zníž. prenesená",J326,0)</f>
        <v>0</v>
      </c>
      <c r="BI326" s="194">
        <f>IF(N326="nulová",J326,0)</f>
        <v>0</v>
      </c>
      <c r="BJ326" s="13" t="s">
        <v>92</v>
      </c>
      <c r="BK326" s="194">
        <f>ROUND(I326*H326,2)</f>
        <v>0</v>
      </c>
      <c r="BL326" s="13" t="s">
        <v>241</v>
      </c>
      <c r="BM326" s="13" t="s">
        <v>983</v>
      </c>
    </row>
    <row r="327" spans="2:65" s="1" customFormat="1" ht="16.5" customHeight="1">
      <c r="B327" s="31"/>
      <c r="C327" s="195" t="s">
        <v>984</v>
      </c>
      <c r="D327" s="195" t="s">
        <v>233</v>
      </c>
      <c r="E327" s="196" t="s">
        <v>985</v>
      </c>
      <c r="F327" s="197" t="s">
        <v>986</v>
      </c>
      <c r="G327" s="198" t="s">
        <v>180</v>
      </c>
      <c r="H327" s="199">
        <v>237.499</v>
      </c>
      <c r="I327" s="200"/>
      <c r="J327" s="201">
        <f>ROUND(I327*H327,2)</f>
        <v>0</v>
      </c>
      <c r="K327" s="197" t="s">
        <v>1</v>
      </c>
      <c r="L327" s="202"/>
      <c r="M327" s="203" t="s">
        <v>1</v>
      </c>
      <c r="N327" s="204" t="s">
        <v>52</v>
      </c>
      <c r="O327" s="57"/>
      <c r="P327" s="192">
        <f>O327*H327</f>
        <v>0</v>
      </c>
      <c r="Q327" s="192">
        <v>1.7600000000000001E-2</v>
      </c>
      <c r="R327" s="192">
        <f>Q327*H327</f>
        <v>4.1799824000000001</v>
      </c>
      <c r="S327" s="192">
        <v>0</v>
      </c>
      <c r="T327" s="193">
        <f>S327*H327</f>
        <v>0</v>
      </c>
      <c r="AR327" s="13" t="s">
        <v>305</v>
      </c>
      <c r="AT327" s="13" t="s">
        <v>233</v>
      </c>
      <c r="AU327" s="13" t="s">
        <v>92</v>
      </c>
      <c r="AY327" s="13" t="s">
        <v>175</v>
      </c>
      <c r="BE327" s="194">
        <f>IF(N327="základná",J327,0)</f>
        <v>0</v>
      </c>
      <c r="BF327" s="194">
        <f>IF(N327="znížená",J327,0)</f>
        <v>0</v>
      </c>
      <c r="BG327" s="194">
        <f>IF(N327="zákl. prenesená",J327,0)</f>
        <v>0</v>
      </c>
      <c r="BH327" s="194">
        <f>IF(N327="zníž. prenesená",J327,0)</f>
        <v>0</v>
      </c>
      <c r="BI327" s="194">
        <f>IF(N327="nulová",J327,0)</f>
        <v>0</v>
      </c>
      <c r="BJ327" s="13" t="s">
        <v>92</v>
      </c>
      <c r="BK327" s="194">
        <f>ROUND(I327*H327,2)</f>
        <v>0</v>
      </c>
      <c r="BL327" s="13" t="s">
        <v>241</v>
      </c>
      <c r="BM327" s="13" t="s">
        <v>987</v>
      </c>
    </row>
    <row r="328" spans="2:65" s="1" customFormat="1" ht="16.5" customHeight="1">
      <c r="B328" s="31"/>
      <c r="C328" s="183" t="s">
        <v>988</v>
      </c>
      <c r="D328" s="183" t="s">
        <v>177</v>
      </c>
      <c r="E328" s="184" t="s">
        <v>989</v>
      </c>
      <c r="F328" s="185" t="s">
        <v>990</v>
      </c>
      <c r="G328" s="186" t="s">
        <v>855</v>
      </c>
      <c r="H328" s="205"/>
      <c r="I328" s="188"/>
      <c r="J328" s="189">
        <f>ROUND(I328*H328,2)</f>
        <v>0</v>
      </c>
      <c r="K328" s="185" t="s">
        <v>230</v>
      </c>
      <c r="L328" s="35"/>
      <c r="M328" s="190" t="s">
        <v>1</v>
      </c>
      <c r="N328" s="191" t="s">
        <v>52</v>
      </c>
      <c r="O328" s="57"/>
      <c r="P328" s="192">
        <f>O328*H328</f>
        <v>0</v>
      </c>
      <c r="Q328" s="192">
        <v>0</v>
      </c>
      <c r="R328" s="192">
        <f>Q328*H328</f>
        <v>0</v>
      </c>
      <c r="S328" s="192">
        <v>0</v>
      </c>
      <c r="T328" s="193">
        <f>S328*H328</f>
        <v>0</v>
      </c>
      <c r="AR328" s="13" t="s">
        <v>241</v>
      </c>
      <c r="AT328" s="13" t="s">
        <v>177</v>
      </c>
      <c r="AU328" s="13" t="s">
        <v>92</v>
      </c>
      <c r="AY328" s="13" t="s">
        <v>175</v>
      </c>
      <c r="BE328" s="194">
        <f>IF(N328="základná",J328,0)</f>
        <v>0</v>
      </c>
      <c r="BF328" s="194">
        <f>IF(N328="znížená",J328,0)</f>
        <v>0</v>
      </c>
      <c r="BG328" s="194">
        <f>IF(N328="zákl. prenesená",J328,0)</f>
        <v>0</v>
      </c>
      <c r="BH328" s="194">
        <f>IF(N328="zníž. prenesená",J328,0)</f>
        <v>0</v>
      </c>
      <c r="BI328" s="194">
        <f>IF(N328="nulová",J328,0)</f>
        <v>0</v>
      </c>
      <c r="BJ328" s="13" t="s">
        <v>92</v>
      </c>
      <c r="BK328" s="194">
        <f>ROUND(I328*H328,2)</f>
        <v>0</v>
      </c>
      <c r="BL328" s="13" t="s">
        <v>241</v>
      </c>
      <c r="BM328" s="13" t="s">
        <v>991</v>
      </c>
    </row>
    <row r="329" spans="2:65" s="11" customFormat="1" ht="22.9" customHeight="1">
      <c r="B329" s="167"/>
      <c r="C329" s="168"/>
      <c r="D329" s="169" t="s">
        <v>79</v>
      </c>
      <c r="E329" s="181" t="s">
        <v>992</v>
      </c>
      <c r="F329" s="181" t="s">
        <v>993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SUM(P330:P337)</f>
        <v>0</v>
      </c>
      <c r="Q329" s="175"/>
      <c r="R329" s="176">
        <f>SUM(R330:R337)</f>
        <v>865.30040824000002</v>
      </c>
      <c r="S329" s="175"/>
      <c r="T329" s="177">
        <f>SUM(T330:T337)</f>
        <v>0</v>
      </c>
      <c r="AR329" s="178" t="s">
        <v>92</v>
      </c>
      <c r="AT329" s="179" t="s">
        <v>79</v>
      </c>
      <c r="AU329" s="179" t="s">
        <v>87</v>
      </c>
      <c r="AY329" s="178" t="s">
        <v>175</v>
      </c>
      <c r="BK329" s="180">
        <f>SUM(BK330:BK337)</f>
        <v>0</v>
      </c>
    </row>
    <row r="330" spans="2:65" s="1" customFormat="1" ht="16.5" customHeight="1">
      <c r="B330" s="31"/>
      <c r="C330" s="183" t="s">
        <v>994</v>
      </c>
      <c r="D330" s="183" t="s">
        <v>177</v>
      </c>
      <c r="E330" s="184" t="s">
        <v>995</v>
      </c>
      <c r="F330" s="185" t="s">
        <v>996</v>
      </c>
      <c r="G330" s="186" t="s">
        <v>180</v>
      </c>
      <c r="H330" s="187">
        <v>37.25</v>
      </c>
      <c r="I330" s="188"/>
      <c r="J330" s="189">
        <f t="shared" ref="J330:J337" si="110">ROUND(I330*H330,2)</f>
        <v>0</v>
      </c>
      <c r="K330" s="185" t="s">
        <v>237</v>
      </c>
      <c r="L330" s="35"/>
      <c r="M330" s="190" t="s">
        <v>1</v>
      </c>
      <c r="N330" s="191" t="s">
        <v>52</v>
      </c>
      <c r="O330" s="57"/>
      <c r="P330" s="192">
        <f t="shared" ref="P330:P337" si="111">O330*H330</f>
        <v>0</v>
      </c>
      <c r="Q330" s="192">
        <v>0</v>
      </c>
      <c r="R330" s="192">
        <f t="shared" ref="R330:R337" si="112">Q330*H330</f>
        <v>0</v>
      </c>
      <c r="S330" s="192">
        <v>0</v>
      </c>
      <c r="T330" s="193">
        <f t="shared" ref="T330:T337" si="113">S330*H330</f>
        <v>0</v>
      </c>
      <c r="AR330" s="13" t="s">
        <v>241</v>
      </c>
      <c r="AT330" s="13" t="s">
        <v>177</v>
      </c>
      <c r="AU330" s="13" t="s">
        <v>92</v>
      </c>
      <c r="AY330" s="13" t="s">
        <v>175</v>
      </c>
      <c r="BE330" s="194">
        <f t="shared" ref="BE330:BE337" si="114">IF(N330="základná",J330,0)</f>
        <v>0</v>
      </c>
      <c r="BF330" s="194">
        <f t="shared" ref="BF330:BF337" si="115">IF(N330="znížená",J330,0)</f>
        <v>0</v>
      </c>
      <c r="BG330" s="194">
        <f t="shared" ref="BG330:BG337" si="116">IF(N330="zákl. prenesená",J330,0)</f>
        <v>0</v>
      </c>
      <c r="BH330" s="194">
        <f t="shared" ref="BH330:BH337" si="117">IF(N330="zníž. prenesená",J330,0)</f>
        <v>0</v>
      </c>
      <c r="BI330" s="194">
        <f t="shared" ref="BI330:BI337" si="118">IF(N330="nulová",J330,0)</f>
        <v>0</v>
      </c>
      <c r="BJ330" s="13" t="s">
        <v>92</v>
      </c>
      <c r="BK330" s="194">
        <f t="shared" ref="BK330:BK337" si="119">ROUND(I330*H330,2)</f>
        <v>0</v>
      </c>
      <c r="BL330" s="13" t="s">
        <v>241</v>
      </c>
      <c r="BM330" s="13" t="s">
        <v>997</v>
      </c>
    </row>
    <row r="331" spans="2:65" s="1" customFormat="1" ht="16.5" customHeight="1">
      <c r="B331" s="31"/>
      <c r="C331" s="183" t="s">
        <v>998</v>
      </c>
      <c r="D331" s="183" t="s">
        <v>177</v>
      </c>
      <c r="E331" s="184" t="s">
        <v>999</v>
      </c>
      <c r="F331" s="185" t="s">
        <v>1000</v>
      </c>
      <c r="G331" s="186" t="s">
        <v>180</v>
      </c>
      <c r="H331" s="187">
        <v>37.25</v>
      </c>
      <c r="I331" s="188"/>
      <c r="J331" s="189">
        <f t="shared" si="110"/>
        <v>0</v>
      </c>
      <c r="K331" s="185" t="s">
        <v>1</v>
      </c>
      <c r="L331" s="35"/>
      <c r="M331" s="190" t="s">
        <v>1</v>
      </c>
      <c r="N331" s="191" t="s">
        <v>52</v>
      </c>
      <c r="O331" s="57"/>
      <c r="P331" s="192">
        <f t="shared" si="111"/>
        <v>0</v>
      </c>
      <c r="Q331" s="192">
        <v>1.7000000000000001E-4</v>
      </c>
      <c r="R331" s="192">
        <f t="shared" si="112"/>
        <v>6.3325000000000005E-3</v>
      </c>
      <c r="S331" s="192">
        <v>0</v>
      </c>
      <c r="T331" s="193">
        <f t="shared" si="113"/>
        <v>0</v>
      </c>
      <c r="AR331" s="13" t="s">
        <v>241</v>
      </c>
      <c r="AT331" s="13" t="s">
        <v>177</v>
      </c>
      <c r="AU331" s="13" t="s">
        <v>92</v>
      </c>
      <c r="AY331" s="13" t="s">
        <v>175</v>
      </c>
      <c r="BE331" s="194">
        <f t="shared" si="114"/>
        <v>0</v>
      </c>
      <c r="BF331" s="194">
        <f t="shared" si="115"/>
        <v>0</v>
      </c>
      <c r="BG331" s="194">
        <f t="shared" si="116"/>
        <v>0</v>
      </c>
      <c r="BH331" s="194">
        <f t="shared" si="117"/>
        <v>0</v>
      </c>
      <c r="BI331" s="194">
        <f t="shared" si="118"/>
        <v>0</v>
      </c>
      <c r="BJ331" s="13" t="s">
        <v>92</v>
      </c>
      <c r="BK331" s="194">
        <f t="shared" si="119"/>
        <v>0</v>
      </c>
      <c r="BL331" s="13" t="s">
        <v>241</v>
      </c>
      <c r="BM331" s="13" t="s">
        <v>1001</v>
      </c>
    </row>
    <row r="332" spans="2:65" s="1" customFormat="1" ht="16.5" customHeight="1">
      <c r="B332" s="31"/>
      <c r="C332" s="183" t="s">
        <v>1002</v>
      </c>
      <c r="D332" s="183" t="s">
        <v>177</v>
      </c>
      <c r="E332" s="184" t="s">
        <v>1003</v>
      </c>
      <c r="F332" s="185" t="s">
        <v>1004</v>
      </c>
      <c r="G332" s="186" t="s">
        <v>180</v>
      </c>
      <c r="H332" s="187">
        <v>100.786</v>
      </c>
      <c r="I332" s="188"/>
      <c r="J332" s="189">
        <f t="shared" si="110"/>
        <v>0</v>
      </c>
      <c r="K332" s="185" t="s">
        <v>237</v>
      </c>
      <c r="L332" s="35"/>
      <c r="M332" s="190" t="s">
        <v>1</v>
      </c>
      <c r="N332" s="191" t="s">
        <v>52</v>
      </c>
      <c r="O332" s="57"/>
      <c r="P332" s="192">
        <f t="shared" si="111"/>
        <v>0</v>
      </c>
      <c r="Q332" s="192">
        <v>2.4000000000000001E-4</v>
      </c>
      <c r="R332" s="192">
        <f t="shared" si="112"/>
        <v>2.4188640000000001E-2</v>
      </c>
      <c r="S332" s="192">
        <v>0</v>
      </c>
      <c r="T332" s="193">
        <f t="shared" si="113"/>
        <v>0</v>
      </c>
      <c r="AR332" s="13" t="s">
        <v>241</v>
      </c>
      <c r="AT332" s="13" t="s">
        <v>177</v>
      </c>
      <c r="AU332" s="13" t="s">
        <v>92</v>
      </c>
      <c r="AY332" s="13" t="s">
        <v>175</v>
      </c>
      <c r="BE332" s="194">
        <f t="shared" si="114"/>
        <v>0</v>
      </c>
      <c r="BF332" s="194">
        <f t="shared" si="115"/>
        <v>0</v>
      </c>
      <c r="BG332" s="194">
        <f t="shared" si="116"/>
        <v>0</v>
      </c>
      <c r="BH332" s="194">
        <f t="shared" si="117"/>
        <v>0</v>
      </c>
      <c r="BI332" s="194">
        <f t="shared" si="118"/>
        <v>0</v>
      </c>
      <c r="BJ332" s="13" t="s">
        <v>92</v>
      </c>
      <c r="BK332" s="194">
        <f t="shared" si="119"/>
        <v>0</v>
      </c>
      <c r="BL332" s="13" t="s">
        <v>241</v>
      </c>
      <c r="BM332" s="13" t="s">
        <v>1005</v>
      </c>
    </row>
    <row r="333" spans="2:65" s="1" customFormat="1" ht="16.5" customHeight="1">
      <c r="B333" s="31"/>
      <c r="C333" s="183" t="s">
        <v>1006</v>
      </c>
      <c r="D333" s="183" t="s">
        <v>177</v>
      </c>
      <c r="E333" s="184" t="s">
        <v>1007</v>
      </c>
      <c r="F333" s="185" t="s">
        <v>1008</v>
      </c>
      <c r="G333" s="186" t="s">
        <v>180</v>
      </c>
      <c r="H333" s="187">
        <v>100.786</v>
      </c>
      <c r="I333" s="188"/>
      <c r="J333" s="189">
        <f t="shared" si="110"/>
        <v>0</v>
      </c>
      <c r="K333" s="185" t="s">
        <v>1</v>
      </c>
      <c r="L333" s="35"/>
      <c r="M333" s="190" t="s">
        <v>1</v>
      </c>
      <c r="N333" s="191" t="s">
        <v>52</v>
      </c>
      <c r="O333" s="57"/>
      <c r="P333" s="192">
        <f t="shared" si="111"/>
        <v>0</v>
      </c>
      <c r="Q333" s="192">
        <v>8.0000000000000007E-5</v>
      </c>
      <c r="R333" s="192">
        <f t="shared" si="112"/>
        <v>8.0628800000000014E-3</v>
      </c>
      <c r="S333" s="192">
        <v>0</v>
      </c>
      <c r="T333" s="193">
        <f t="shared" si="113"/>
        <v>0</v>
      </c>
      <c r="AR333" s="13" t="s">
        <v>241</v>
      </c>
      <c r="AT333" s="13" t="s">
        <v>177</v>
      </c>
      <c r="AU333" s="13" t="s">
        <v>92</v>
      </c>
      <c r="AY333" s="13" t="s">
        <v>175</v>
      </c>
      <c r="BE333" s="194">
        <f t="shared" si="114"/>
        <v>0</v>
      </c>
      <c r="BF333" s="194">
        <f t="shared" si="115"/>
        <v>0</v>
      </c>
      <c r="BG333" s="194">
        <f t="shared" si="116"/>
        <v>0</v>
      </c>
      <c r="BH333" s="194">
        <f t="shared" si="117"/>
        <v>0</v>
      </c>
      <c r="BI333" s="194">
        <f t="shared" si="118"/>
        <v>0</v>
      </c>
      <c r="BJ333" s="13" t="s">
        <v>92</v>
      </c>
      <c r="BK333" s="194">
        <f t="shared" si="119"/>
        <v>0</v>
      </c>
      <c r="BL333" s="13" t="s">
        <v>241</v>
      </c>
      <c r="BM333" s="13" t="s">
        <v>1009</v>
      </c>
    </row>
    <row r="334" spans="2:65" s="1" customFormat="1" ht="16.5" customHeight="1">
      <c r="B334" s="31"/>
      <c r="C334" s="183" t="s">
        <v>1010</v>
      </c>
      <c r="D334" s="183" t="s">
        <v>177</v>
      </c>
      <c r="E334" s="184" t="s">
        <v>1011</v>
      </c>
      <c r="F334" s="185" t="s">
        <v>1012</v>
      </c>
      <c r="G334" s="186" t="s">
        <v>180</v>
      </c>
      <c r="H334" s="187">
        <v>28.452999999999999</v>
      </c>
      <c r="I334" s="188"/>
      <c r="J334" s="189">
        <f t="shared" si="110"/>
        <v>0</v>
      </c>
      <c r="K334" s="185" t="s">
        <v>237</v>
      </c>
      <c r="L334" s="35"/>
      <c r="M334" s="190" t="s">
        <v>1</v>
      </c>
      <c r="N334" s="191" t="s">
        <v>52</v>
      </c>
      <c r="O334" s="57"/>
      <c r="P334" s="192">
        <f t="shared" si="111"/>
        <v>0</v>
      </c>
      <c r="Q334" s="192">
        <v>1.1E-4</v>
      </c>
      <c r="R334" s="192">
        <f t="shared" si="112"/>
        <v>3.1298300000000001E-3</v>
      </c>
      <c r="S334" s="192">
        <v>0</v>
      </c>
      <c r="T334" s="193">
        <f t="shared" si="113"/>
        <v>0</v>
      </c>
      <c r="AR334" s="13" t="s">
        <v>241</v>
      </c>
      <c r="AT334" s="13" t="s">
        <v>177</v>
      </c>
      <c r="AU334" s="13" t="s">
        <v>92</v>
      </c>
      <c r="AY334" s="13" t="s">
        <v>175</v>
      </c>
      <c r="BE334" s="194">
        <f t="shared" si="114"/>
        <v>0</v>
      </c>
      <c r="BF334" s="194">
        <f t="shared" si="115"/>
        <v>0</v>
      </c>
      <c r="BG334" s="194">
        <f t="shared" si="116"/>
        <v>0</v>
      </c>
      <c r="BH334" s="194">
        <f t="shared" si="117"/>
        <v>0</v>
      </c>
      <c r="BI334" s="194">
        <f t="shared" si="118"/>
        <v>0</v>
      </c>
      <c r="BJ334" s="13" t="s">
        <v>92</v>
      </c>
      <c r="BK334" s="194">
        <f t="shared" si="119"/>
        <v>0</v>
      </c>
      <c r="BL334" s="13" t="s">
        <v>241</v>
      </c>
      <c r="BM334" s="13" t="s">
        <v>1013</v>
      </c>
    </row>
    <row r="335" spans="2:65" s="1" customFormat="1" ht="16.5" customHeight="1">
      <c r="B335" s="31"/>
      <c r="C335" s="183" t="s">
        <v>1014</v>
      </c>
      <c r="D335" s="183" t="s">
        <v>177</v>
      </c>
      <c r="E335" s="184" t="s">
        <v>1015</v>
      </c>
      <c r="F335" s="185" t="s">
        <v>1016</v>
      </c>
      <c r="G335" s="186" t="s">
        <v>180</v>
      </c>
      <c r="H335" s="187">
        <v>14.227</v>
      </c>
      <c r="I335" s="188"/>
      <c r="J335" s="189">
        <f t="shared" si="110"/>
        <v>0</v>
      </c>
      <c r="K335" s="185" t="s">
        <v>237</v>
      </c>
      <c r="L335" s="35"/>
      <c r="M335" s="190" t="s">
        <v>1</v>
      </c>
      <c r="N335" s="191" t="s">
        <v>52</v>
      </c>
      <c r="O335" s="57"/>
      <c r="P335" s="192">
        <f t="shared" si="111"/>
        <v>0</v>
      </c>
      <c r="Q335" s="192">
        <v>2.2000000000000001E-4</v>
      </c>
      <c r="R335" s="192">
        <f t="shared" si="112"/>
        <v>3.1299400000000003E-3</v>
      </c>
      <c r="S335" s="192">
        <v>0</v>
      </c>
      <c r="T335" s="193">
        <f t="shared" si="113"/>
        <v>0</v>
      </c>
      <c r="AR335" s="13" t="s">
        <v>241</v>
      </c>
      <c r="AT335" s="13" t="s">
        <v>177</v>
      </c>
      <c r="AU335" s="13" t="s">
        <v>92</v>
      </c>
      <c r="AY335" s="13" t="s">
        <v>175</v>
      </c>
      <c r="BE335" s="194">
        <f t="shared" si="114"/>
        <v>0</v>
      </c>
      <c r="BF335" s="194">
        <f t="shared" si="115"/>
        <v>0</v>
      </c>
      <c r="BG335" s="194">
        <f t="shared" si="116"/>
        <v>0</v>
      </c>
      <c r="BH335" s="194">
        <f t="shared" si="117"/>
        <v>0</v>
      </c>
      <c r="BI335" s="194">
        <f t="shared" si="118"/>
        <v>0</v>
      </c>
      <c r="BJ335" s="13" t="s">
        <v>92</v>
      </c>
      <c r="BK335" s="194">
        <f t="shared" si="119"/>
        <v>0</v>
      </c>
      <c r="BL335" s="13" t="s">
        <v>241</v>
      </c>
      <c r="BM335" s="13" t="s">
        <v>1017</v>
      </c>
    </row>
    <row r="336" spans="2:65" s="1" customFormat="1" ht="16.5" customHeight="1">
      <c r="B336" s="31"/>
      <c r="C336" s="183" t="s">
        <v>1018</v>
      </c>
      <c r="D336" s="183" t="s">
        <v>177</v>
      </c>
      <c r="E336" s="184" t="s">
        <v>1019</v>
      </c>
      <c r="F336" s="185" t="s">
        <v>1020</v>
      </c>
      <c r="G336" s="186" t="s">
        <v>180</v>
      </c>
      <c r="H336" s="187">
        <v>649.17700000000002</v>
      </c>
      <c r="I336" s="188"/>
      <c r="J336" s="189">
        <f t="shared" si="110"/>
        <v>0</v>
      </c>
      <c r="K336" s="185" t="s">
        <v>230</v>
      </c>
      <c r="L336" s="35"/>
      <c r="M336" s="190" t="s">
        <v>1</v>
      </c>
      <c r="N336" s="191" t="s">
        <v>52</v>
      </c>
      <c r="O336" s="57"/>
      <c r="P336" s="192">
        <f t="shared" si="111"/>
        <v>0</v>
      </c>
      <c r="Q336" s="192">
        <v>5.1999999999999995E-4</v>
      </c>
      <c r="R336" s="192">
        <f t="shared" si="112"/>
        <v>0.33757203999999996</v>
      </c>
      <c r="S336" s="192">
        <v>0</v>
      </c>
      <c r="T336" s="193">
        <f t="shared" si="113"/>
        <v>0</v>
      </c>
      <c r="AR336" s="13" t="s">
        <v>241</v>
      </c>
      <c r="AT336" s="13" t="s">
        <v>177</v>
      </c>
      <c r="AU336" s="13" t="s">
        <v>92</v>
      </c>
      <c r="AY336" s="13" t="s">
        <v>175</v>
      </c>
      <c r="BE336" s="194">
        <f t="shared" si="114"/>
        <v>0</v>
      </c>
      <c r="BF336" s="194">
        <f t="shared" si="115"/>
        <v>0</v>
      </c>
      <c r="BG336" s="194">
        <f t="shared" si="116"/>
        <v>0</v>
      </c>
      <c r="BH336" s="194">
        <f t="shared" si="117"/>
        <v>0</v>
      </c>
      <c r="BI336" s="194">
        <f t="shared" si="118"/>
        <v>0</v>
      </c>
      <c r="BJ336" s="13" t="s">
        <v>92</v>
      </c>
      <c r="BK336" s="194">
        <f t="shared" si="119"/>
        <v>0</v>
      </c>
      <c r="BL336" s="13" t="s">
        <v>241</v>
      </c>
      <c r="BM336" s="13" t="s">
        <v>1021</v>
      </c>
    </row>
    <row r="337" spans="2:65" s="1" customFormat="1" ht="16.5" customHeight="1">
      <c r="B337" s="31"/>
      <c r="C337" s="183" t="s">
        <v>1022</v>
      </c>
      <c r="D337" s="183" t="s">
        <v>177</v>
      </c>
      <c r="E337" s="184" t="s">
        <v>1023</v>
      </c>
      <c r="F337" s="185" t="s">
        <v>1024</v>
      </c>
      <c r="G337" s="186" t="s">
        <v>180</v>
      </c>
      <c r="H337" s="187">
        <v>649.17700000000002</v>
      </c>
      <c r="I337" s="188"/>
      <c r="J337" s="189">
        <f t="shared" si="110"/>
        <v>0</v>
      </c>
      <c r="K337" s="185" t="s">
        <v>230</v>
      </c>
      <c r="L337" s="35"/>
      <c r="M337" s="190" t="s">
        <v>1</v>
      </c>
      <c r="N337" s="191" t="s">
        <v>52</v>
      </c>
      <c r="O337" s="57"/>
      <c r="P337" s="192">
        <f t="shared" si="111"/>
        <v>0</v>
      </c>
      <c r="Q337" s="192">
        <v>1.33233</v>
      </c>
      <c r="R337" s="192">
        <f t="shared" si="112"/>
        <v>864.91799241000001</v>
      </c>
      <c r="S337" s="192">
        <v>0</v>
      </c>
      <c r="T337" s="193">
        <f t="shared" si="113"/>
        <v>0</v>
      </c>
      <c r="AR337" s="13" t="s">
        <v>241</v>
      </c>
      <c r="AT337" s="13" t="s">
        <v>177</v>
      </c>
      <c r="AU337" s="13" t="s">
        <v>92</v>
      </c>
      <c r="AY337" s="13" t="s">
        <v>175</v>
      </c>
      <c r="BE337" s="194">
        <f t="shared" si="114"/>
        <v>0</v>
      </c>
      <c r="BF337" s="194">
        <f t="shared" si="115"/>
        <v>0</v>
      </c>
      <c r="BG337" s="194">
        <f t="shared" si="116"/>
        <v>0</v>
      </c>
      <c r="BH337" s="194">
        <f t="shared" si="117"/>
        <v>0</v>
      </c>
      <c r="BI337" s="194">
        <f t="shared" si="118"/>
        <v>0</v>
      </c>
      <c r="BJ337" s="13" t="s">
        <v>92</v>
      </c>
      <c r="BK337" s="194">
        <f t="shared" si="119"/>
        <v>0</v>
      </c>
      <c r="BL337" s="13" t="s">
        <v>241</v>
      </c>
      <c r="BM337" s="13" t="s">
        <v>1025</v>
      </c>
    </row>
    <row r="338" spans="2:65" s="11" customFormat="1" ht="22.9" customHeight="1">
      <c r="B338" s="167"/>
      <c r="C338" s="168"/>
      <c r="D338" s="169" t="s">
        <v>79</v>
      </c>
      <c r="E338" s="181" t="s">
        <v>1026</v>
      </c>
      <c r="F338" s="181" t="s">
        <v>1027</v>
      </c>
      <c r="G338" s="168"/>
      <c r="H338" s="168"/>
      <c r="I338" s="171"/>
      <c r="J338" s="182">
        <f>BK338</f>
        <v>0</v>
      </c>
      <c r="K338" s="168"/>
      <c r="L338" s="173"/>
      <c r="M338" s="174"/>
      <c r="N338" s="175"/>
      <c r="O338" s="175"/>
      <c r="P338" s="176">
        <f>SUM(P339:P351)</f>
        <v>0</v>
      </c>
      <c r="Q338" s="175"/>
      <c r="R338" s="176">
        <f>SUM(R339:R351)</f>
        <v>0.79744508000000003</v>
      </c>
      <c r="S338" s="175"/>
      <c r="T338" s="177">
        <f>SUM(T339:T351)</f>
        <v>0</v>
      </c>
      <c r="AR338" s="178" t="s">
        <v>92</v>
      </c>
      <c r="AT338" s="179" t="s">
        <v>79</v>
      </c>
      <c r="AU338" s="179" t="s">
        <v>87</v>
      </c>
      <c r="AY338" s="178" t="s">
        <v>175</v>
      </c>
      <c r="BK338" s="180">
        <f>SUM(BK339:BK351)</f>
        <v>0</v>
      </c>
    </row>
    <row r="339" spans="2:65" s="1" customFormat="1" ht="16.5" customHeight="1">
      <c r="B339" s="31"/>
      <c r="C339" s="183" t="s">
        <v>1028</v>
      </c>
      <c r="D339" s="183" t="s">
        <v>177</v>
      </c>
      <c r="E339" s="184" t="s">
        <v>1029</v>
      </c>
      <c r="F339" s="185" t="s">
        <v>1030</v>
      </c>
      <c r="G339" s="186" t="s">
        <v>253</v>
      </c>
      <c r="H339" s="187">
        <v>152</v>
      </c>
      <c r="I339" s="188"/>
      <c r="J339" s="189">
        <f t="shared" ref="J339:J351" si="120">ROUND(I339*H339,2)</f>
        <v>0</v>
      </c>
      <c r="K339" s="185" t="s">
        <v>184</v>
      </c>
      <c r="L339" s="35"/>
      <c r="M339" s="190" t="s">
        <v>1</v>
      </c>
      <c r="N339" s="191" t="s">
        <v>52</v>
      </c>
      <c r="O339" s="57"/>
      <c r="P339" s="192">
        <f t="shared" ref="P339:P351" si="121">O339*H339</f>
        <v>0</v>
      </c>
      <c r="Q339" s="192">
        <v>0</v>
      </c>
      <c r="R339" s="192">
        <f t="shared" ref="R339:R351" si="122">Q339*H339</f>
        <v>0</v>
      </c>
      <c r="S339" s="192">
        <v>0</v>
      </c>
      <c r="T339" s="193">
        <f t="shared" ref="T339:T351" si="123">S339*H339</f>
        <v>0</v>
      </c>
      <c r="AR339" s="13" t="s">
        <v>241</v>
      </c>
      <c r="AT339" s="13" t="s">
        <v>177</v>
      </c>
      <c r="AU339" s="13" t="s">
        <v>92</v>
      </c>
      <c r="AY339" s="13" t="s">
        <v>175</v>
      </c>
      <c r="BE339" s="194">
        <f t="shared" ref="BE339:BE351" si="124">IF(N339="základná",J339,0)</f>
        <v>0</v>
      </c>
      <c r="BF339" s="194">
        <f t="shared" ref="BF339:BF351" si="125">IF(N339="znížená",J339,0)</f>
        <v>0</v>
      </c>
      <c r="BG339" s="194">
        <f t="shared" ref="BG339:BG351" si="126">IF(N339="zákl. prenesená",J339,0)</f>
        <v>0</v>
      </c>
      <c r="BH339" s="194">
        <f t="shared" ref="BH339:BH351" si="127">IF(N339="zníž. prenesená",J339,0)</f>
        <v>0</v>
      </c>
      <c r="BI339" s="194">
        <f t="shared" ref="BI339:BI351" si="128">IF(N339="nulová",J339,0)</f>
        <v>0</v>
      </c>
      <c r="BJ339" s="13" t="s">
        <v>92</v>
      </c>
      <c r="BK339" s="194">
        <f t="shared" ref="BK339:BK351" si="129">ROUND(I339*H339,2)</f>
        <v>0</v>
      </c>
      <c r="BL339" s="13" t="s">
        <v>241</v>
      </c>
      <c r="BM339" s="13" t="s">
        <v>1031</v>
      </c>
    </row>
    <row r="340" spans="2:65" s="1" customFormat="1" ht="16.5" customHeight="1">
      <c r="B340" s="31"/>
      <c r="C340" s="183" t="s">
        <v>1032</v>
      </c>
      <c r="D340" s="183" t="s">
        <v>177</v>
      </c>
      <c r="E340" s="184" t="s">
        <v>1033</v>
      </c>
      <c r="F340" s="185" t="s">
        <v>1034</v>
      </c>
      <c r="G340" s="186" t="s">
        <v>269</v>
      </c>
      <c r="H340" s="187">
        <v>871.54</v>
      </c>
      <c r="I340" s="188"/>
      <c r="J340" s="189">
        <f t="shared" si="120"/>
        <v>0</v>
      </c>
      <c r="K340" s="185" t="s">
        <v>230</v>
      </c>
      <c r="L340" s="35"/>
      <c r="M340" s="190" t="s">
        <v>1</v>
      </c>
      <c r="N340" s="191" t="s">
        <v>52</v>
      </c>
      <c r="O340" s="57"/>
      <c r="P340" s="192">
        <f t="shared" si="121"/>
        <v>0</v>
      </c>
      <c r="Q340" s="192">
        <v>0</v>
      </c>
      <c r="R340" s="192">
        <f t="shared" si="122"/>
        <v>0</v>
      </c>
      <c r="S340" s="192">
        <v>0</v>
      </c>
      <c r="T340" s="193">
        <f t="shared" si="123"/>
        <v>0</v>
      </c>
      <c r="AR340" s="13" t="s">
        <v>241</v>
      </c>
      <c r="AT340" s="13" t="s">
        <v>177</v>
      </c>
      <c r="AU340" s="13" t="s">
        <v>92</v>
      </c>
      <c r="AY340" s="13" t="s">
        <v>175</v>
      </c>
      <c r="BE340" s="194">
        <f t="shared" si="124"/>
        <v>0</v>
      </c>
      <c r="BF340" s="194">
        <f t="shared" si="125"/>
        <v>0</v>
      </c>
      <c r="BG340" s="194">
        <f t="shared" si="126"/>
        <v>0</v>
      </c>
      <c r="BH340" s="194">
        <f t="shared" si="127"/>
        <v>0</v>
      </c>
      <c r="BI340" s="194">
        <f t="shared" si="128"/>
        <v>0</v>
      </c>
      <c r="BJ340" s="13" t="s">
        <v>92</v>
      </c>
      <c r="BK340" s="194">
        <f t="shared" si="129"/>
        <v>0</v>
      </c>
      <c r="BL340" s="13" t="s">
        <v>241</v>
      </c>
      <c r="BM340" s="13" t="s">
        <v>1035</v>
      </c>
    </row>
    <row r="341" spans="2:65" s="1" customFormat="1" ht="16.5" customHeight="1">
      <c r="B341" s="31"/>
      <c r="C341" s="195" t="s">
        <v>1036</v>
      </c>
      <c r="D341" s="195" t="s">
        <v>233</v>
      </c>
      <c r="E341" s="196" t="s">
        <v>1037</v>
      </c>
      <c r="F341" s="197" t="s">
        <v>1038</v>
      </c>
      <c r="G341" s="198" t="s">
        <v>253</v>
      </c>
      <c r="H341" s="199">
        <v>18</v>
      </c>
      <c r="I341" s="200"/>
      <c r="J341" s="201">
        <f t="shared" si="120"/>
        <v>0</v>
      </c>
      <c r="K341" s="197" t="s">
        <v>230</v>
      </c>
      <c r="L341" s="202"/>
      <c r="M341" s="203" t="s">
        <v>1</v>
      </c>
      <c r="N341" s="204" t="s">
        <v>52</v>
      </c>
      <c r="O341" s="57"/>
      <c r="P341" s="192">
        <f t="shared" si="121"/>
        <v>0</v>
      </c>
      <c r="Q341" s="192">
        <v>2.9999999999999997E-4</v>
      </c>
      <c r="R341" s="192">
        <f t="shared" si="122"/>
        <v>5.3999999999999994E-3</v>
      </c>
      <c r="S341" s="192">
        <v>0</v>
      </c>
      <c r="T341" s="193">
        <f t="shared" si="123"/>
        <v>0</v>
      </c>
      <c r="AR341" s="13" t="s">
        <v>305</v>
      </c>
      <c r="AT341" s="13" t="s">
        <v>233</v>
      </c>
      <c r="AU341" s="13" t="s">
        <v>92</v>
      </c>
      <c r="AY341" s="13" t="s">
        <v>175</v>
      </c>
      <c r="BE341" s="194">
        <f t="shared" si="124"/>
        <v>0</v>
      </c>
      <c r="BF341" s="194">
        <f t="shared" si="125"/>
        <v>0</v>
      </c>
      <c r="BG341" s="194">
        <f t="shared" si="126"/>
        <v>0</v>
      </c>
      <c r="BH341" s="194">
        <f t="shared" si="127"/>
        <v>0</v>
      </c>
      <c r="BI341" s="194">
        <f t="shared" si="128"/>
        <v>0</v>
      </c>
      <c r="BJ341" s="13" t="s">
        <v>92</v>
      </c>
      <c r="BK341" s="194">
        <f t="shared" si="129"/>
        <v>0</v>
      </c>
      <c r="BL341" s="13" t="s">
        <v>241</v>
      </c>
      <c r="BM341" s="13" t="s">
        <v>1039</v>
      </c>
    </row>
    <row r="342" spans="2:65" s="1" customFormat="1" ht="16.5" customHeight="1">
      <c r="B342" s="31"/>
      <c r="C342" s="183" t="s">
        <v>1040</v>
      </c>
      <c r="D342" s="183" t="s">
        <v>177</v>
      </c>
      <c r="E342" s="184" t="s">
        <v>1041</v>
      </c>
      <c r="F342" s="185" t="s">
        <v>1042</v>
      </c>
      <c r="G342" s="186" t="s">
        <v>180</v>
      </c>
      <c r="H342" s="187">
        <v>1399.068</v>
      </c>
      <c r="I342" s="188"/>
      <c r="J342" s="189">
        <f t="shared" si="120"/>
        <v>0</v>
      </c>
      <c r="K342" s="185" t="s">
        <v>1</v>
      </c>
      <c r="L342" s="35"/>
      <c r="M342" s="190" t="s">
        <v>1</v>
      </c>
      <c r="N342" s="191" t="s">
        <v>52</v>
      </c>
      <c r="O342" s="57"/>
      <c r="P342" s="192">
        <f t="shared" si="121"/>
        <v>0</v>
      </c>
      <c r="Q342" s="192">
        <v>1.8000000000000001E-4</v>
      </c>
      <c r="R342" s="192">
        <f t="shared" si="122"/>
        <v>0.25183224000000004</v>
      </c>
      <c r="S342" s="192">
        <v>0</v>
      </c>
      <c r="T342" s="193">
        <f t="shared" si="123"/>
        <v>0</v>
      </c>
      <c r="AR342" s="13" t="s">
        <v>241</v>
      </c>
      <c r="AT342" s="13" t="s">
        <v>177</v>
      </c>
      <c r="AU342" s="13" t="s">
        <v>92</v>
      </c>
      <c r="AY342" s="13" t="s">
        <v>175</v>
      </c>
      <c r="BE342" s="194">
        <f t="shared" si="124"/>
        <v>0</v>
      </c>
      <c r="BF342" s="194">
        <f t="shared" si="125"/>
        <v>0</v>
      </c>
      <c r="BG342" s="194">
        <f t="shared" si="126"/>
        <v>0</v>
      </c>
      <c r="BH342" s="194">
        <f t="shared" si="127"/>
        <v>0</v>
      </c>
      <c r="BI342" s="194">
        <f t="shared" si="128"/>
        <v>0</v>
      </c>
      <c r="BJ342" s="13" t="s">
        <v>92</v>
      </c>
      <c r="BK342" s="194">
        <f t="shared" si="129"/>
        <v>0</v>
      </c>
      <c r="BL342" s="13" t="s">
        <v>241</v>
      </c>
      <c r="BM342" s="13" t="s">
        <v>1043</v>
      </c>
    </row>
    <row r="343" spans="2:65" s="1" customFormat="1" ht="16.5" customHeight="1">
      <c r="B343" s="31"/>
      <c r="C343" s="183" t="s">
        <v>1044</v>
      </c>
      <c r="D343" s="183" t="s">
        <v>177</v>
      </c>
      <c r="E343" s="184" t="s">
        <v>1045</v>
      </c>
      <c r="F343" s="185" t="s">
        <v>1046</v>
      </c>
      <c r="G343" s="186" t="s">
        <v>180</v>
      </c>
      <c r="H343" s="187">
        <v>414.32</v>
      </c>
      <c r="I343" s="188"/>
      <c r="J343" s="189">
        <f t="shared" si="120"/>
        <v>0</v>
      </c>
      <c r="K343" s="185" t="s">
        <v>237</v>
      </c>
      <c r="L343" s="35"/>
      <c r="M343" s="190" t="s">
        <v>1</v>
      </c>
      <c r="N343" s="191" t="s">
        <v>52</v>
      </c>
      <c r="O343" s="57"/>
      <c r="P343" s="192">
        <f t="shared" si="121"/>
        <v>0</v>
      </c>
      <c r="Q343" s="192">
        <v>2.0000000000000002E-5</v>
      </c>
      <c r="R343" s="192">
        <f t="shared" si="122"/>
        <v>8.2864000000000011E-3</v>
      </c>
      <c r="S343" s="192">
        <v>0</v>
      </c>
      <c r="T343" s="193">
        <f t="shared" si="123"/>
        <v>0</v>
      </c>
      <c r="AR343" s="13" t="s">
        <v>241</v>
      </c>
      <c r="AT343" s="13" t="s">
        <v>177</v>
      </c>
      <c r="AU343" s="13" t="s">
        <v>92</v>
      </c>
      <c r="AY343" s="13" t="s">
        <v>175</v>
      </c>
      <c r="BE343" s="194">
        <f t="shared" si="124"/>
        <v>0</v>
      </c>
      <c r="BF343" s="194">
        <f t="shared" si="125"/>
        <v>0</v>
      </c>
      <c r="BG343" s="194">
        <f t="shared" si="126"/>
        <v>0</v>
      </c>
      <c r="BH343" s="194">
        <f t="shared" si="127"/>
        <v>0</v>
      </c>
      <c r="BI343" s="194">
        <f t="shared" si="128"/>
        <v>0</v>
      </c>
      <c r="BJ343" s="13" t="s">
        <v>92</v>
      </c>
      <c r="BK343" s="194">
        <f t="shared" si="129"/>
        <v>0</v>
      </c>
      <c r="BL343" s="13" t="s">
        <v>241</v>
      </c>
      <c r="BM343" s="13" t="s">
        <v>1047</v>
      </c>
    </row>
    <row r="344" spans="2:65" s="1" customFormat="1" ht="16.5" customHeight="1">
      <c r="B344" s="31"/>
      <c r="C344" s="183" t="s">
        <v>1048</v>
      </c>
      <c r="D344" s="183" t="s">
        <v>177</v>
      </c>
      <c r="E344" s="184" t="s">
        <v>1049</v>
      </c>
      <c r="F344" s="185" t="s">
        <v>1050</v>
      </c>
      <c r="G344" s="186" t="s">
        <v>180</v>
      </c>
      <c r="H344" s="187">
        <v>414.32</v>
      </c>
      <c r="I344" s="188"/>
      <c r="J344" s="189">
        <f t="shared" si="120"/>
        <v>0</v>
      </c>
      <c r="K344" s="185" t="s">
        <v>237</v>
      </c>
      <c r="L344" s="35"/>
      <c r="M344" s="190" t="s">
        <v>1</v>
      </c>
      <c r="N344" s="191" t="s">
        <v>52</v>
      </c>
      <c r="O344" s="57"/>
      <c r="P344" s="192">
        <f t="shared" si="121"/>
        <v>0</v>
      </c>
      <c r="Q344" s="192">
        <v>0</v>
      </c>
      <c r="R344" s="192">
        <f t="shared" si="122"/>
        <v>0</v>
      </c>
      <c r="S344" s="192">
        <v>0</v>
      </c>
      <c r="T344" s="193">
        <f t="shared" si="123"/>
        <v>0</v>
      </c>
      <c r="AR344" s="13" t="s">
        <v>241</v>
      </c>
      <c r="AT344" s="13" t="s">
        <v>177</v>
      </c>
      <c r="AU344" s="13" t="s">
        <v>92</v>
      </c>
      <c r="AY344" s="13" t="s">
        <v>175</v>
      </c>
      <c r="BE344" s="194">
        <f t="shared" si="124"/>
        <v>0</v>
      </c>
      <c r="BF344" s="194">
        <f t="shared" si="125"/>
        <v>0</v>
      </c>
      <c r="BG344" s="194">
        <f t="shared" si="126"/>
        <v>0</v>
      </c>
      <c r="BH344" s="194">
        <f t="shared" si="127"/>
        <v>0</v>
      </c>
      <c r="BI344" s="194">
        <f t="shared" si="128"/>
        <v>0</v>
      </c>
      <c r="BJ344" s="13" t="s">
        <v>92</v>
      </c>
      <c r="BK344" s="194">
        <f t="shared" si="129"/>
        <v>0</v>
      </c>
      <c r="BL344" s="13" t="s">
        <v>241</v>
      </c>
      <c r="BM344" s="13" t="s">
        <v>1051</v>
      </c>
    </row>
    <row r="345" spans="2:65" s="1" customFormat="1" ht="16.5" customHeight="1">
      <c r="B345" s="31"/>
      <c r="C345" s="183" t="s">
        <v>1052</v>
      </c>
      <c r="D345" s="183" t="s">
        <v>177</v>
      </c>
      <c r="E345" s="184" t="s">
        <v>1053</v>
      </c>
      <c r="F345" s="185" t="s">
        <v>1054</v>
      </c>
      <c r="G345" s="186" t="s">
        <v>180</v>
      </c>
      <c r="H345" s="187">
        <v>414.32</v>
      </c>
      <c r="I345" s="188"/>
      <c r="J345" s="189">
        <f t="shared" si="120"/>
        <v>0</v>
      </c>
      <c r="K345" s="185" t="s">
        <v>237</v>
      </c>
      <c r="L345" s="35"/>
      <c r="M345" s="190" t="s">
        <v>1</v>
      </c>
      <c r="N345" s="191" t="s">
        <v>52</v>
      </c>
      <c r="O345" s="57"/>
      <c r="P345" s="192">
        <f t="shared" si="121"/>
        <v>0</v>
      </c>
      <c r="Q345" s="192">
        <v>8.0000000000000007E-5</v>
      </c>
      <c r="R345" s="192">
        <f t="shared" si="122"/>
        <v>3.3145600000000004E-2</v>
      </c>
      <c r="S345" s="192">
        <v>0</v>
      </c>
      <c r="T345" s="193">
        <f t="shared" si="123"/>
        <v>0</v>
      </c>
      <c r="AR345" s="13" t="s">
        <v>241</v>
      </c>
      <c r="AT345" s="13" t="s">
        <v>177</v>
      </c>
      <c r="AU345" s="13" t="s">
        <v>92</v>
      </c>
      <c r="AY345" s="13" t="s">
        <v>175</v>
      </c>
      <c r="BE345" s="194">
        <f t="shared" si="124"/>
        <v>0</v>
      </c>
      <c r="BF345" s="194">
        <f t="shared" si="125"/>
        <v>0</v>
      </c>
      <c r="BG345" s="194">
        <f t="shared" si="126"/>
        <v>0</v>
      </c>
      <c r="BH345" s="194">
        <f t="shared" si="127"/>
        <v>0</v>
      </c>
      <c r="BI345" s="194">
        <f t="shared" si="128"/>
        <v>0</v>
      </c>
      <c r="BJ345" s="13" t="s">
        <v>92</v>
      </c>
      <c r="BK345" s="194">
        <f t="shared" si="129"/>
        <v>0</v>
      </c>
      <c r="BL345" s="13" t="s">
        <v>241</v>
      </c>
      <c r="BM345" s="13" t="s">
        <v>1055</v>
      </c>
    </row>
    <row r="346" spans="2:65" s="1" customFormat="1" ht="16.5" customHeight="1">
      <c r="B346" s="31"/>
      <c r="C346" s="183" t="s">
        <v>1056</v>
      </c>
      <c r="D346" s="183" t="s">
        <v>177</v>
      </c>
      <c r="E346" s="184" t="s">
        <v>1057</v>
      </c>
      <c r="F346" s="185" t="s">
        <v>1058</v>
      </c>
      <c r="G346" s="186" t="s">
        <v>180</v>
      </c>
      <c r="H346" s="187">
        <v>213.31</v>
      </c>
      <c r="I346" s="188"/>
      <c r="J346" s="189">
        <f t="shared" si="120"/>
        <v>0</v>
      </c>
      <c r="K346" s="185" t="s">
        <v>237</v>
      </c>
      <c r="L346" s="35"/>
      <c r="M346" s="190" t="s">
        <v>1</v>
      </c>
      <c r="N346" s="191" t="s">
        <v>52</v>
      </c>
      <c r="O346" s="57"/>
      <c r="P346" s="192">
        <f t="shared" si="121"/>
        <v>0</v>
      </c>
      <c r="Q346" s="192">
        <v>1.4999999999999999E-4</v>
      </c>
      <c r="R346" s="192">
        <f t="shared" si="122"/>
        <v>3.1996499999999997E-2</v>
      </c>
      <c r="S346" s="192">
        <v>0</v>
      </c>
      <c r="T346" s="193">
        <f t="shared" si="123"/>
        <v>0</v>
      </c>
      <c r="AR346" s="13" t="s">
        <v>241</v>
      </c>
      <c r="AT346" s="13" t="s">
        <v>177</v>
      </c>
      <c r="AU346" s="13" t="s">
        <v>92</v>
      </c>
      <c r="AY346" s="13" t="s">
        <v>175</v>
      </c>
      <c r="BE346" s="194">
        <f t="shared" si="124"/>
        <v>0</v>
      </c>
      <c r="BF346" s="194">
        <f t="shared" si="125"/>
        <v>0</v>
      </c>
      <c r="BG346" s="194">
        <f t="shared" si="126"/>
        <v>0</v>
      </c>
      <c r="BH346" s="194">
        <f t="shared" si="127"/>
        <v>0</v>
      </c>
      <c r="BI346" s="194">
        <f t="shared" si="128"/>
        <v>0</v>
      </c>
      <c r="BJ346" s="13" t="s">
        <v>92</v>
      </c>
      <c r="BK346" s="194">
        <f t="shared" si="129"/>
        <v>0</v>
      </c>
      <c r="BL346" s="13" t="s">
        <v>241</v>
      </c>
      <c r="BM346" s="13" t="s">
        <v>1059</v>
      </c>
    </row>
    <row r="347" spans="2:65" s="1" customFormat="1" ht="16.5" customHeight="1">
      <c r="B347" s="31"/>
      <c r="C347" s="183" t="s">
        <v>1060</v>
      </c>
      <c r="D347" s="183" t="s">
        <v>177</v>
      </c>
      <c r="E347" s="184" t="s">
        <v>1061</v>
      </c>
      <c r="F347" s="185" t="s">
        <v>1062</v>
      </c>
      <c r="G347" s="186" t="s">
        <v>180</v>
      </c>
      <c r="H347" s="187">
        <v>581.27</v>
      </c>
      <c r="I347" s="188"/>
      <c r="J347" s="189">
        <f t="shared" si="120"/>
        <v>0</v>
      </c>
      <c r="K347" s="185" t="s">
        <v>230</v>
      </c>
      <c r="L347" s="35"/>
      <c r="M347" s="190" t="s">
        <v>1</v>
      </c>
      <c r="N347" s="191" t="s">
        <v>52</v>
      </c>
      <c r="O347" s="57"/>
      <c r="P347" s="192">
        <f t="shared" si="121"/>
        <v>0</v>
      </c>
      <c r="Q347" s="192">
        <v>0</v>
      </c>
      <c r="R347" s="192">
        <f t="shared" si="122"/>
        <v>0</v>
      </c>
      <c r="S347" s="192">
        <v>0</v>
      </c>
      <c r="T347" s="193">
        <f t="shared" si="123"/>
        <v>0</v>
      </c>
      <c r="AR347" s="13" t="s">
        <v>241</v>
      </c>
      <c r="AT347" s="13" t="s">
        <v>177</v>
      </c>
      <c r="AU347" s="13" t="s">
        <v>92</v>
      </c>
      <c r="AY347" s="13" t="s">
        <v>175</v>
      </c>
      <c r="BE347" s="194">
        <f t="shared" si="124"/>
        <v>0</v>
      </c>
      <c r="BF347" s="194">
        <f t="shared" si="125"/>
        <v>0</v>
      </c>
      <c r="BG347" s="194">
        <f t="shared" si="126"/>
        <v>0</v>
      </c>
      <c r="BH347" s="194">
        <f t="shared" si="127"/>
        <v>0</v>
      </c>
      <c r="BI347" s="194">
        <f t="shared" si="128"/>
        <v>0</v>
      </c>
      <c r="BJ347" s="13" t="s">
        <v>92</v>
      </c>
      <c r="BK347" s="194">
        <f t="shared" si="129"/>
        <v>0</v>
      </c>
      <c r="BL347" s="13" t="s">
        <v>241</v>
      </c>
      <c r="BM347" s="13" t="s">
        <v>1063</v>
      </c>
    </row>
    <row r="348" spans="2:65" s="1" customFormat="1" ht="22.5" customHeight="1">
      <c r="B348" s="31"/>
      <c r="C348" s="183" t="s">
        <v>1064</v>
      </c>
      <c r="D348" s="183" t="s">
        <v>177</v>
      </c>
      <c r="E348" s="184" t="s">
        <v>1065</v>
      </c>
      <c r="F348" s="185" t="s">
        <v>1066</v>
      </c>
      <c r="G348" s="186" t="s">
        <v>180</v>
      </c>
      <c r="H348" s="187">
        <v>717.66399999999999</v>
      </c>
      <c r="I348" s="188"/>
      <c r="J348" s="189">
        <f t="shared" si="120"/>
        <v>0</v>
      </c>
      <c r="K348" s="185" t="s">
        <v>237</v>
      </c>
      <c r="L348" s="35"/>
      <c r="M348" s="190" t="s">
        <v>1</v>
      </c>
      <c r="N348" s="191" t="s">
        <v>52</v>
      </c>
      <c r="O348" s="57"/>
      <c r="P348" s="192">
        <f t="shared" si="121"/>
        <v>0</v>
      </c>
      <c r="Q348" s="192">
        <v>3.3E-4</v>
      </c>
      <c r="R348" s="192">
        <f t="shared" si="122"/>
        <v>0.23682912</v>
      </c>
      <c r="S348" s="192">
        <v>0</v>
      </c>
      <c r="T348" s="193">
        <f t="shared" si="123"/>
        <v>0</v>
      </c>
      <c r="AR348" s="13" t="s">
        <v>241</v>
      </c>
      <c r="AT348" s="13" t="s">
        <v>177</v>
      </c>
      <c r="AU348" s="13" t="s">
        <v>92</v>
      </c>
      <c r="AY348" s="13" t="s">
        <v>175</v>
      </c>
      <c r="BE348" s="194">
        <f t="shared" si="124"/>
        <v>0</v>
      </c>
      <c r="BF348" s="194">
        <f t="shared" si="125"/>
        <v>0</v>
      </c>
      <c r="BG348" s="194">
        <f t="shared" si="126"/>
        <v>0</v>
      </c>
      <c r="BH348" s="194">
        <f t="shared" si="127"/>
        <v>0</v>
      </c>
      <c r="BI348" s="194">
        <f t="shared" si="128"/>
        <v>0</v>
      </c>
      <c r="BJ348" s="13" t="s">
        <v>92</v>
      </c>
      <c r="BK348" s="194">
        <f t="shared" si="129"/>
        <v>0</v>
      </c>
      <c r="BL348" s="13" t="s">
        <v>241</v>
      </c>
      <c r="BM348" s="13" t="s">
        <v>1067</v>
      </c>
    </row>
    <row r="349" spans="2:65" s="1" customFormat="1" ht="22.5" customHeight="1">
      <c r="B349" s="31"/>
      <c r="C349" s="183" t="s">
        <v>1068</v>
      </c>
      <c r="D349" s="183" t="s">
        <v>177</v>
      </c>
      <c r="E349" s="184" t="s">
        <v>1069</v>
      </c>
      <c r="F349" s="185" t="s">
        <v>1070</v>
      </c>
      <c r="G349" s="186" t="s">
        <v>180</v>
      </c>
      <c r="H349" s="187">
        <v>414.32</v>
      </c>
      <c r="I349" s="188"/>
      <c r="J349" s="189">
        <f t="shared" si="120"/>
        <v>0</v>
      </c>
      <c r="K349" s="185" t="s">
        <v>237</v>
      </c>
      <c r="L349" s="35"/>
      <c r="M349" s="190" t="s">
        <v>1</v>
      </c>
      <c r="N349" s="191" t="s">
        <v>52</v>
      </c>
      <c r="O349" s="57"/>
      <c r="P349" s="192">
        <f t="shared" si="121"/>
        <v>0</v>
      </c>
      <c r="Q349" s="192">
        <v>3.3E-4</v>
      </c>
      <c r="R349" s="192">
        <f t="shared" si="122"/>
        <v>0.1367256</v>
      </c>
      <c r="S349" s="192">
        <v>0</v>
      </c>
      <c r="T349" s="193">
        <f t="shared" si="123"/>
        <v>0</v>
      </c>
      <c r="AR349" s="13" t="s">
        <v>241</v>
      </c>
      <c r="AT349" s="13" t="s">
        <v>177</v>
      </c>
      <c r="AU349" s="13" t="s">
        <v>92</v>
      </c>
      <c r="AY349" s="13" t="s">
        <v>175</v>
      </c>
      <c r="BE349" s="194">
        <f t="shared" si="124"/>
        <v>0</v>
      </c>
      <c r="BF349" s="194">
        <f t="shared" si="125"/>
        <v>0</v>
      </c>
      <c r="BG349" s="194">
        <f t="shared" si="126"/>
        <v>0</v>
      </c>
      <c r="BH349" s="194">
        <f t="shared" si="127"/>
        <v>0</v>
      </c>
      <c r="BI349" s="194">
        <f t="shared" si="128"/>
        <v>0</v>
      </c>
      <c r="BJ349" s="13" t="s">
        <v>92</v>
      </c>
      <c r="BK349" s="194">
        <f t="shared" si="129"/>
        <v>0</v>
      </c>
      <c r="BL349" s="13" t="s">
        <v>241</v>
      </c>
      <c r="BM349" s="13" t="s">
        <v>1071</v>
      </c>
    </row>
    <row r="350" spans="2:65" s="1" customFormat="1" ht="22.5" customHeight="1">
      <c r="B350" s="31"/>
      <c r="C350" s="183" t="s">
        <v>1072</v>
      </c>
      <c r="D350" s="183" t="s">
        <v>177</v>
      </c>
      <c r="E350" s="184" t="s">
        <v>1073</v>
      </c>
      <c r="F350" s="185" t="s">
        <v>1074</v>
      </c>
      <c r="G350" s="186" t="s">
        <v>180</v>
      </c>
      <c r="H350" s="187">
        <v>105.943</v>
      </c>
      <c r="I350" s="188"/>
      <c r="J350" s="189">
        <f t="shared" si="120"/>
        <v>0</v>
      </c>
      <c r="K350" s="185" t="s">
        <v>184</v>
      </c>
      <c r="L350" s="35"/>
      <c r="M350" s="190" t="s">
        <v>1</v>
      </c>
      <c r="N350" s="191" t="s">
        <v>52</v>
      </c>
      <c r="O350" s="57"/>
      <c r="P350" s="192">
        <f t="shared" si="121"/>
        <v>0</v>
      </c>
      <c r="Q350" s="192">
        <v>3.3E-4</v>
      </c>
      <c r="R350" s="192">
        <f t="shared" si="122"/>
        <v>3.4961189999999996E-2</v>
      </c>
      <c r="S350" s="192">
        <v>0</v>
      </c>
      <c r="T350" s="193">
        <f t="shared" si="123"/>
        <v>0</v>
      </c>
      <c r="AR350" s="13" t="s">
        <v>241</v>
      </c>
      <c r="AT350" s="13" t="s">
        <v>177</v>
      </c>
      <c r="AU350" s="13" t="s">
        <v>92</v>
      </c>
      <c r="AY350" s="13" t="s">
        <v>175</v>
      </c>
      <c r="BE350" s="194">
        <f t="shared" si="124"/>
        <v>0</v>
      </c>
      <c r="BF350" s="194">
        <f t="shared" si="125"/>
        <v>0</v>
      </c>
      <c r="BG350" s="194">
        <f t="shared" si="126"/>
        <v>0</v>
      </c>
      <c r="BH350" s="194">
        <f t="shared" si="127"/>
        <v>0</v>
      </c>
      <c r="BI350" s="194">
        <f t="shared" si="128"/>
        <v>0</v>
      </c>
      <c r="BJ350" s="13" t="s">
        <v>92</v>
      </c>
      <c r="BK350" s="194">
        <f t="shared" si="129"/>
        <v>0</v>
      </c>
      <c r="BL350" s="13" t="s">
        <v>241</v>
      </c>
      <c r="BM350" s="13" t="s">
        <v>1075</v>
      </c>
    </row>
    <row r="351" spans="2:65" s="1" customFormat="1" ht="22.5" customHeight="1">
      <c r="B351" s="31"/>
      <c r="C351" s="183" t="s">
        <v>1076</v>
      </c>
      <c r="D351" s="183" t="s">
        <v>177</v>
      </c>
      <c r="E351" s="184" t="s">
        <v>1077</v>
      </c>
      <c r="F351" s="185" t="s">
        <v>1078</v>
      </c>
      <c r="G351" s="186" t="s">
        <v>180</v>
      </c>
      <c r="H351" s="187">
        <v>176.571</v>
      </c>
      <c r="I351" s="188"/>
      <c r="J351" s="189">
        <f t="shared" si="120"/>
        <v>0</v>
      </c>
      <c r="K351" s="185" t="s">
        <v>184</v>
      </c>
      <c r="L351" s="35"/>
      <c r="M351" s="190" t="s">
        <v>1</v>
      </c>
      <c r="N351" s="191" t="s">
        <v>52</v>
      </c>
      <c r="O351" s="57"/>
      <c r="P351" s="192">
        <f t="shared" si="121"/>
        <v>0</v>
      </c>
      <c r="Q351" s="192">
        <v>3.3E-4</v>
      </c>
      <c r="R351" s="192">
        <f t="shared" si="122"/>
        <v>5.8268429999999996E-2</v>
      </c>
      <c r="S351" s="192">
        <v>0</v>
      </c>
      <c r="T351" s="193">
        <f t="shared" si="123"/>
        <v>0</v>
      </c>
      <c r="AR351" s="13" t="s">
        <v>241</v>
      </c>
      <c r="AT351" s="13" t="s">
        <v>177</v>
      </c>
      <c r="AU351" s="13" t="s">
        <v>92</v>
      </c>
      <c r="AY351" s="13" t="s">
        <v>175</v>
      </c>
      <c r="BE351" s="194">
        <f t="shared" si="124"/>
        <v>0</v>
      </c>
      <c r="BF351" s="194">
        <f t="shared" si="125"/>
        <v>0</v>
      </c>
      <c r="BG351" s="194">
        <f t="shared" si="126"/>
        <v>0</v>
      </c>
      <c r="BH351" s="194">
        <f t="shared" si="127"/>
        <v>0</v>
      </c>
      <c r="BI351" s="194">
        <f t="shared" si="128"/>
        <v>0</v>
      </c>
      <c r="BJ351" s="13" t="s">
        <v>92</v>
      </c>
      <c r="BK351" s="194">
        <f t="shared" si="129"/>
        <v>0</v>
      </c>
      <c r="BL351" s="13" t="s">
        <v>241</v>
      </c>
      <c r="BM351" s="13" t="s">
        <v>1079</v>
      </c>
    </row>
    <row r="352" spans="2:65" s="11" customFormat="1" ht="25.9" customHeight="1">
      <c r="B352" s="167"/>
      <c r="C352" s="168"/>
      <c r="D352" s="169" t="s">
        <v>79</v>
      </c>
      <c r="E352" s="170" t="s">
        <v>233</v>
      </c>
      <c r="F352" s="170" t="s">
        <v>1080</v>
      </c>
      <c r="G352" s="168"/>
      <c r="H352" s="168"/>
      <c r="I352" s="171"/>
      <c r="J352" s="172">
        <f>BK352</f>
        <v>0</v>
      </c>
      <c r="K352" s="168"/>
      <c r="L352" s="173"/>
      <c r="M352" s="174"/>
      <c r="N352" s="175"/>
      <c r="O352" s="175"/>
      <c r="P352" s="176">
        <f>P353</f>
        <v>0</v>
      </c>
      <c r="Q352" s="175"/>
      <c r="R352" s="176">
        <f>R353</f>
        <v>0.83</v>
      </c>
      <c r="S352" s="175"/>
      <c r="T352" s="177">
        <f>T353</f>
        <v>0</v>
      </c>
      <c r="AR352" s="178" t="s">
        <v>97</v>
      </c>
      <c r="AT352" s="179" t="s">
        <v>79</v>
      </c>
      <c r="AU352" s="179" t="s">
        <v>80</v>
      </c>
      <c r="AY352" s="178" t="s">
        <v>175</v>
      </c>
      <c r="BK352" s="180">
        <f>BK353</f>
        <v>0</v>
      </c>
    </row>
    <row r="353" spans="2:65" s="11" customFormat="1" ht="22.9" customHeight="1">
      <c r="B353" s="167"/>
      <c r="C353" s="168"/>
      <c r="D353" s="169" t="s">
        <v>79</v>
      </c>
      <c r="E353" s="181" t="s">
        <v>1081</v>
      </c>
      <c r="F353" s="181" t="s">
        <v>1082</v>
      </c>
      <c r="G353" s="168"/>
      <c r="H353" s="168"/>
      <c r="I353" s="171"/>
      <c r="J353" s="182">
        <f>BK353</f>
        <v>0</v>
      </c>
      <c r="K353" s="168"/>
      <c r="L353" s="173"/>
      <c r="M353" s="174"/>
      <c r="N353" s="175"/>
      <c r="O353" s="175"/>
      <c r="P353" s="176">
        <f>SUM(P354:P357)</f>
        <v>0</v>
      </c>
      <c r="Q353" s="175"/>
      <c r="R353" s="176">
        <f>SUM(R354:R357)</f>
        <v>0.83</v>
      </c>
      <c r="S353" s="175"/>
      <c r="T353" s="177">
        <f>SUM(T354:T357)</f>
        <v>0</v>
      </c>
      <c r="AR353" s="178" t="s">
        <v>97</v>
      </c>
      <c r="AT353" s="179" t="s">
        <v>79</v>
      </c>
      <c r="AU353" s="179" t="s">
        <v>87</v>
      </c>
      <c r="AY353" s="178" t="s">
        <v>175</v>
      </c>
      <c r="BK353" s="180">
        <f>SUM(BK354:BK357)</f>
        <v>0</v>
      </c>
    </row>
    <row r="354" spans="2:65" s="1" customFormat="1" ht="16.5" customHeight="1">
      <c r="B354" s="31"/>
      <c r="C354" s="183" t="s">
        <v>1083</v>
      </c>
      <c r="D354" s="183" t="s">
        <v>177</v>
      </c>
      <c r="E354" s="184" t="s">
        <v>1084</v>
      </c>
      <c r="F354" s="185" t="s">
        <v>1085</v>
      </c>
      <c r="G354" s="186" t="s">
        <v>253</v>
      </c>
      <c r="H354" s="187">
        <v>1</v>
      </c>
      <c r="I354" s="188"/>
      <c r="J354" s="189">
        <f>ROUND(I354*H354,2)</f>
        <v>0</v>
      </c>
      <c r="K354" s="185" t="s">
        <v>1</v>
      </c>
      <c r="L354" s="35"/>
      <c r="M354" s="190" t="s">
        <v>1</v>
      </c>
      <c r="N354" s="191" t="s">
        <v>52</v>
      </c>
      <c r="O354" s="57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3" t="s">
        <v>437</v>
      </c>
      <c r="AT354" s="13" t="s">
        <v>177</v>
      </c>
      <c r="AU354" s="13" t="s">
        <v>92</v>
      </c>
      <c r="AY354" s="13" t="s">
        <v>175</v>
      </c>
      <c r="BE354" s="194">
        <f>IF(N354="základná",J354,0)</f>
        <v>0</v>
      </c>
      <c r="BF354" s="194">
        <f>IF(N354="znížená",J354,0)</f>
        <v>0</v>
      </c>
      <c r="BG354" s="194">
        <f>IF(N354="zákl. prenesená",J354,0)</f>
        <v>0</v>
      </c>
      <c r="BH354" s="194">
        <f>IF(N354="zníž. prenesená",J354,0)</f>
        <v>0</v>
      </c>
      <c r="BI354" s="194">
        <f>IF(N354="nulová",J354,0)</f>
        <v>0</v>
      </c>
      <c r="BJ354" s="13" t="s">
        <v>92</v>
      </c>
      <c r="BK354" s="194">
        <f>ROUND(I354*H354,2)</f>
        <v>0</v>
      </c>
      <c r="BL354" s="13" t="s">
        <v>437</v>
      </c>
      <c r="BM354" s="13" t="s">
        <v>1086</v>
      </c>
    </row>
    <row r="355" spans="2:65" s="1" customFormat="1" ht="16.5" customHeight="1">
      <c r="B355" s="31"/>
      <c r="C355" s="195" t="s">
        <v>1087</v>
      </c>
      <c r="D355" s="195" t="s">
        <v>233</v>
      </c>
      <c r="E355" s="196" t="s">
        <v>1088</v>
      </c>
      <c r="F355" s="197" t="s">
        <v>1089</v>
      </c>
      <c r="G355" s="198" t="s">
        <v>253</v>
      </c>
      <c r="H355" s="199">
        <v>1</v>
      </c>
      <c r="I355" s="200"/>
      <c r="J355" s="201">
        <f>ROUND(I355*H355,2)</f>
        <v>0</v>
      </c>
      <c r="K355" s="197" t="s">
        <v>1</v>
      </c>
      <c r="L355" s="202"/>
      <c r="M355" s="203" t="s">
        <v>1</v>
      </c>
      <c r="N355" s="204" t="s">
        <v>52</v>
      </c>
      <c r="O355" s="57"/>
      <c r="P355" s="192">
        <f>O355*H355</f>
        <v>0</v>
      </c>
      <c r="Q355" s="192">
        <v>0.83</v>
      </c>
      <c r="R355" s="192">
        <f>Q355*H355</f>
        <v>0.83</v>
      </c>
      <c r="S355" s="192">
        <v>0</v>
      </c>
      <c r="T355" s="193">
        <f>S355*H355</f>
        <v>0</v>
      </c>
      <c r="AR355" s="13" t="s">
        <v>695</v>
      </c>
      <c r="AT355" s="13" t="s">
        <v>233</v>
      </c>
      <c r="AU355" s="13" t="s">
        <v>92</v>
      </c>
      <c r="AY355" s="13" t="s">
        <v>175</v>
      </c>
      <c r="BE355" s="194">
        <f>IF(N355="základná",J355,0)</f>
        <v>0</v>
      </c>
      <c r="BF355" s="194">
        <f>IF(N355="znížená",J355,0)</f>
        <v>0</v>
      </c>
      <c r="BG355" s="194">
        <f>IF(N355="zákl. prenesená",J355,0)</f>
        <v>0</v>
      </c>
      <c r="BH355" s="194">
        <f>IF(N355="zníž. prenesená",J355,0)</f>
        <v>0</v>
      </c>
      <c r="BI355" s="194">
        <f>IF(N355="nulová",J355,0)</f>
        <v>0</v>
      </c>
      <c r="BJ355" s="13" t="s">
        <v>92</v>
      </c>
      <c r="BK355" s="194">
        <f>ROUND(I355*H355,2)</f>
        <v>0</v>
      </c>
      <c r="BL355" s="13" t="s">
        <v>695</v>
      </c>
      <c r="BM355" s="13" t="s">
        <v>1090</v>
      </c>
    </row>
    <row r="356" spans="2:65" s="1" customFormat="1" ht="16.5" customHeight="1">
      <c r="B356" s="31"/>
      <c r="C356" s="183" t="s">
        <v>1091</v>
      </c>
      <c r="D356" s="183" t="s">
        <v>177</v>
      </c>
      <c r="E356" s="184" t="s">
        <v>1092</v>
      </c>
      <c r="F356" s="185" t="s">
        <v>1093</v>
      </c>
      <c r="G356" s="186" t="s">
        <v>253</v>
      </c>
      <c r="H356" s="187">
        <v>1</v>
      </c>
      <c r="I356" s="188"/>
      <c r="J356" s="189">
        <f>ROUND(I356*H356,2)</f>
        <v>0</v>
      </c>
      <c r="K356" s="185" t="s">
        <v>1</v>
      </c>
      <c r="L356" s="35"/>
      <c r="M356" s="190" t="s">
        <v>1</v>
      </c>
      <c r="N356" s="191" t="s">
        <v>52</v>
      </c>
      <c r="O356" s="57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AR356" s="13" t="s">
        <v>437</v>
      </c>
      <c r="AT356" s="13" t="s">
        <v>177</v>
      </c>
      <c r="AU356" s="13" t="s">
        <v>92</v>
      </c>
      <c r="AY356" s="13" t="s">
        <v>175</v>
      </c>
      <c r="BE356" s="194">
        <f>IF(N356="základná",J356,0)</f>
        <v>0</v>
      </c>
      <c r="BF356" s="194">
        <f>IF(N356="znížená",J356,0)</f>
        <v>0</v>
      </c>
      <c r="BG356" s="194">
        <f>IF(N356="zákl. prenesená",J356,0)</f>
        <v>0</v>
      </c>
      <c r="BH356" s="194">
        <f>IF(N356="zníž. prenesená",J356,0)</f>
        <v>0</v>
      </c>
      <c r="BI356" s="194">
        <f>IF(N356="nulová",J356,0)</f>
        <v>0</v>
      </c>
      <c r="BJ356" s="13" t="s">
        <v>92</v>
      </c>
      <c r="BK356" s="194">
        <f>ROUND(I356*H356,2)</f>
        <v>0</v>
      </c>
      <c r="BL356" s="13" t="s">
        <v>437</v>
      </c>
      <c r="BM356" s="13" t="s">
        <v>1094</v>
      </c>
    </row>
    <row r="357" spans="2:65" s="1" customFormat="1" ht="16.5" customHeight="1">
      <c r="B357" s="31"/>
      <c r="C357" s="183" t="s">
        <v>1095</v>
      </c>
      <c r="D357" s="183" t="s">
        <v>177</v>
      </c>
      <c r="E357" s="184" t="s">
        <v>1096</v>
      </c>
      <c r="F357" s="185" t="s">
        <v>1097</v>
      </c>
      <c r="G357" s="186" t="s">
        <v>253</v>
      </c>
      <c r="H357" s="187">
        <v>2</v>
      </c>
      <c r="I357" s="188"/>
      <c r="J357" s="189">
        <f>ROUND(I357*H357,2)</f>
        <v>0</v>
      </c>
      <c r="K357" s="185" t="s">
        <v>1</v>
      </c>
      <c r="L357" s="35"/>
      <c r="M357" s="206" t="s">
        <v>1</v>
      </c>
      <c r="N357" s="207" t="s">
        <v>52</v>
      </c>
      <c r="O357" s="208"/>
      <c r="P357" s="209">
        <f>O357*H357</f>
        <v>0</v>
      </c>
      <c r="Q357" s="209">
        <v>0</v>
      </c>
      <c r="R357" s="209">
        <f>Q357*H357</f>
        <v>0</v>
      </c>
      <c r="S357" s="209">
        <v>0</v>
      </c>
      <c r="T357" s="210">
        <f>S357*H357</f>
        <v>0</v>
      </c>
      <c r="AR357" s="13" t="s">
        <v>437</v>
      </c>
      <c r="AT357" s="13" t="s">
        <v>177</v>
      </c>
      <c r="AU357" s="13" t="s">
        <v>92</v>
      </c>
      <c r="AY357" s="13" t="s">
        <v>175</v>
      </c>
      <c r="BE357" s="194">
        <f>IF(N357="základná",J357,0)</f>
        <v>0</v>
      </c>
      <c r="BF357" s="194">
        <f>IF(N357="znížená",J357,0)</f>
        <v>0</v>
      </c>
      <c r="BG357" s="194">
        <f>IF(N357="zákl. prenesená",J357,0)</f>
        <v>0</v>
      </c>
      <c r="BH357" s="194">
        <f>IF(N357="zníž. prenesená",J357,0)</f>
        <v>0</v>
      </c>
      <c r="BI357" s="194">
        <f>IF(N357="nulová",J357,0)</f>
        <v>0</v>
      </c>
      <c r="BJ357" s="13" t="s">
        <v>92</v>
      </c>
      <c r="BK357" s="194">
        <f>ROUND(I357*H357,2)</f>
        <v>0</v>
      </c>
      <c r="BL357" s="13" t="s">
        <v>437</v>
      </c>
      <c r="BM357" s="13" t="s">
        <v>1098</v>
      </c>
    </row>
    <row r="358" spans="2:65" s="1" customFormat="1" ht="6.95" customHeight="1">
      <c r="B358" s="43"/>
      <c r="C358" s="44"/>
      <c r="D358" s="44"/>
      <c r="E358" s="44"/>
      <c r="F358" s="44"/>
      <c r="G358" s="44"/>
      <c r="H358" s="44"/>
      <c r="I358" s="134"/>
      <c r="J358" s="44"/>
      <c r="K358" s="44"/>
      <c r="L358" s="35"/>
    </row>
  </sheetData>
  <sheetProtection algorithmName="SHA-512" hashValue="tMCsIbUFQxHKi8/iFsXNXtvrVY8Cnt4Cn+pEkEdnEmEKYlMRt99mbgL5ThsPSSSVb6jWO5SS/ld86tz2WhX4lA==" saltValue="DpEK4Ay7V9kCxDPme2cP4ML7HwGOqCkGSTbSVnnKICxispUuLOH1eP+8tn1Tf2LPqvKHTv0Ka8yhM2D8yets1g==" spinCount="100000" sheet="1" objects="1" scenarios="1" formatColumns="0" formatRows="0" autoFilter="0"/>
  <autoFilter ref="C111:K357"/>
  <mergeCells count="15">
    <mergeCell ref="E98:H98"/>
    <mergeCell ref="E102:H102"/>
    <mergeCell ref="E100:H100"/>
    <mergeCell ref="E104:H10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105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132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1099</v>
      </c>
      <c r="I12" s="109"/>
      <c r="L12" s="35"/>
    </row>
    <row r="13" spans="2:46" s="1" customFormat="1" ht="36.950000000000003" customHeight="1">
      <c r="B13" s="35"/>
      <c r="E13" s="261" t="s">
        <v>1100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1101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ROUND(J93,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ROUND((SUM(BE93:BE135)),  2)</f>
        <v>0</v>
      </c>
      <c r="I37" s="123">
        <v>0.2</v>
      </c>
      <c r="J37" s="122">
        <f>ROUND(((SUM(BE93:BE135))*I37),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ROUND((SUM(BF93:BF135)),  2)</f>
        <v>0</v>
      </c>
      <c r="I38" s="123">
        <v>0.2</v>
      </c>
      <c r="J38" s="122">
        <f>ROUND(((SUM(BF93:BF135))*I38),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ROUND((SUM(BG93:BG135)),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ROUND((SUM(BH93:BH135)),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ROUND((SUM(BI93:BI135)),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132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1099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2018004.1A.2a - Bleskozvod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Bc. Stanislav Varga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J93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159</v>
      </c>
      <c r="E68" s="146"/>
      <c r="F68" s="146"/>
      <c r="G68" s="146"/>
      <c r="H68" s="146"/>
      <c r="I68" s="147"/>
      <c r="J68" s="148">
        <f>J94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1102</v>
      </c>
      <c r="E69" s="152"/>
      <c r="F69" s="152"/>
      <c r="G69" s="152"/>
      <c r="H69" s="152"/>
      <c r="I69" s="153"/>
      <c r="J69" s="154">
        <f>J95</f>
        <v>0</v>
      </c>
      <c r="K69" s="90"/>
      <c r="L69" s="155"/>
    </row>
    <row r="70" spans="2:47" s="1" customFormat="1" ht="21.75" customHeight="1">
      <c r="B70" s="31"/>
      <c r="C70" s="32"/>
      <c r="D70" s="32"/>
      <c r="E70" s="32"/>
      <c r="F70" s="32"/>
      <c r="G70" s="32"/>
      <c r="H70" s="32"/>
      <c r="I70" s="109"/>
      <c r="J70" s="32"/>
      <c r="K70" s="32"/>
      <c r="L70" s="35"/>
    </row>
    <row r="71" spans="2:47" s="1" customFormat="1" ht="6.95" customHeight="1">
      <c r="B71" s="43"/>
      <c r="C71" s="44"/>
      <c r="D71" s="44"/>
      <c r="E71" s="44"/>
      <c r="F71" s="44"/>
      <c r="G71" s="44"/>
      <c r="H71" s="44"/>
      <c r="I71" s="134"/>
      <c r="J71" s="44"/>
      <c r="K71" s="44"/>
      <c r="L71" s="35"/>
    </row>
    <row r="75" spans="2:47" s="1" customFormat="1" ht="6.95" customHeight="1">
      <c r="B75" s="45"/>
      <c r="C75" s="46"/>
      <c r="D75" s="46"/>
      <c r="E75" s="46"/>
      <c r="F75" s="46"/>
      <c r="G75" s="46"/>
      <c r="H75" s="46"/>
      <c r="I75" s="137"/>
      <c r="J75" s="46"/>
      <c r="K75" s="46"/>
      <c r="L75" s="35"/>
    </row>
    <row r="76" spans="2:47" s="1" customFormat="1" ht="24.95" customHeight="1">
      <c r="B76" s="31"/>
      <c r="C76" s="19" t="s">
        <v>161</v>
      </c>
      <c r="D76" s="32"/>
      <c r="E76" s="32"/>
      <c r="F76" s="32"/>
      <c r="G76" s="32"/>
      <c r="H76" s="32"/>
      <c r="I76" s="109"/>
      <c r="J76" s="32"/>
      <c r="K76" s="32"/>
      <c r="L76" s="35"/>
    </row>
    <row r="77" spans="2:47" s="1" customFormat="1" ht="6.95" customHeight="1">
      <c r="B77" s="31"/>
      <c r="C77" s="32"/>
      <c r="D77" s="32"/>
      <c r="E77" s="32"/>
      <c r="F77" s="32"/>
      <c r="G77" s="32"/>
      <c r="H77" s="32"/>
      <c r="I77" s="109"/>
      <c r="J77" s="32"/>
      <c r="K77" s="32"/>
      <c r="L77" s="35"/>
    </row>
    <row r="78" spans="2:47" s="1" customFormat="1" ht="12" customHeight="1">
      <c r="B78" s="31"/>
      <c r="C78" s="25" t="s">
        <v>15</v>
      </c>
      <c r="D78" s="32"/>
      <c r="E78" s="32"/>
      <c r="F78" s="32"/>
      <c r="G78" s="32"/>
      <c r="H78" s="32"/>
      <c r="I78" s="109"/>
      <c r="J78" s="32"/>
      <c r="K78" s="32"/>
      <c r="L78" s="35"/>
    </row>
    <row r="79" spans="2:47" s="1" customFormat="1" ht="16.5" customHeight="1">
      <c r="B79" s="31"/>
      <c r="C79" s="32"/>
      <c r="D79" s="32"/>
      <c r="E79" s="265" t="str">
        <f>E7</f>
        <v>Zavŕšenie transformačného procesu s cieľom sociálnej integrácie občanov s mentálnym postihnutím v DSS Slatinka</v>
      </c>
      <c r="F79" s="266"/>
      <c r="G79" s="266"/>
      <c r="H79" s="266"/>
      <c r="I79" s="109"/>
      <c r="J79" s="32"/>
      <c r="K79" s="32"/>
      <c r="L79" s="35"/>
    </row>
    <row r="80" spans="2:47" ht="12" customHeight="1">
      <c r="B80" s="17"/>
      <c r="C80" s="25" t="s">
        <v>129</v>
      </c>
      <c r="D80" s="18"/>
      <c r="E80" s="18"/>
      <c r="F80" s="18"/>
      <c r="G80" s="18"/>
      <c r="H80" s="18"/>
      <c r="J80" s="18"/>
      <c r="K80" s="18"/>
      <c r="L80" s="16"/>
    </row>
    <row r="81" spans="2:65" ht="16.5" customHeight="1">
      <c r="B81" s="17"/>
      <c r="C81" s="18"/>
      <c r="D81" s="18"/>
      <c r="E81" s="265" t="s">
        <v>130</v>
      </c>
      <c r="F81" s="236"/>
      <c r="G81" s="236"/>
      <c r="H81" s="236"/>
      <c r="J81" s="18"/>
      <c r="K81" s="18"/>
      <c r="L81" s="16"/>
    </row>
    <row r="82" spans="2:65" ht="12" customHeight="1">
      <c r="B82" s="17"/>
      <c r="C82" s="25" t="s">
        <v>131</v>
      </c>
      <c r="D82" s="18"/>
      <c r="E82" s="18"/>
      <c r="F82" s="18"/>
      <c r="G82" s="18"/>
      <c r="H82" s="18"/>
      <c r="J82" s="18"/>
      <c r="K82" s="18"/>
      <c r="L82" s="16"/>
    </row>
    <row r="83" spans="2:65" s="1" customFormat="1" ht="16.5" customHeight="1">
      <c r="B83" s="31"/>
      <c r="C83" s="32"/>
      <c r="D83" s="32"/>
      <c r="E83" s="266" t="s">
        <v>132</v>
      </c>
      <c r="F83" s="231"/>
      <c r="G83" s="231"/>
      <c r="H83" s="231"/>
      <c r="I83" s="109"/>
      <c r="J83" s="32"/>
      <c r="K83" s="32"/>
      <c r="L83" s="35"/>
    </row>
    <row r="84" spans="2:65" s="1" customFormat="1" ht="12" customHeight="1">
      <c r="B84" s="31"/>
      <c r="C84" s="25" t="s">
        <v>1099</v>
      </c>
      <c r="D84" s="32"/>
      <c r="E84" s="32"/>
      <c r="F84" s="32"/>
      <c r="G84" s="32"/>
      <c r="H84" s="32"/>
      <c r="I84" s="109"/>
      <c r="J84" s="32"/>
      <c r="K84" s="32"/>
      <c r="L84" s="35"/>
    </row>
    <row r="85" spans="2:65" s="1" customFormat="1" ht="16.5" customHeight="1">
      <c r="B85" s="31"/>
      <c r="C85" s="32"/>
      <c r="D85" s="32"/>
      <c r="E85" s="232" t="str">
        <f>E13</f>
        <v>2018004.1A.2a - Bleskozvod</v>
      </c>
      <c r="F85" s="231"/>
      <c r="G85" s="231"/>
      <c r="H85" s="231"/>
      <c r="I85" s="109"/>
      <c r="J85" s="32"/>
      <c r="K85" s="32"/>
      <c r="L85" s="35"/>
    </row>
    <row r="86" spans="2:65" s="1" customFormat="1" ht="6.9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65" s="1" customFormat="1" ht="12" customHeight="1">
      <c r="B87" s="31"/>
      <c r="C87" s="25" t="s">
        <v>21</v>
      </c>
      <c r="D87" s="32"/>
      <c r="E87" s="32"/>
      <c r="F87" s="23" t="str">
        <f>F16</f>
        <v>Lučenec</v>
      </c>
      <c r="G87" s="32"/>
      <c r="H87" s="32"/>
      <c r="I87" s="110" t="s">
        <v>23</v>
      </c>
      <c r="J87" s="52" t="str">
        <f>IF(J16="","",J16)</f>
        <v>21. 1. 2019</v>
      </c>
      <c r="K87" s="32"/>
      <c r="L87" s="35"/>
    </row>
    <row r="88" spans="2:65" s="1" customFormat="1" ht="6.95" customHeight="1">
      <c r="B88" s="31"/>
      <c r="C88" s="32"/>
      <c r="D88" s="32"/>
      <c r="E88" s="32"/>
      <c r="F88" s="32"/>
      <c r="G88" s="32"/>
      <c r="H88" s="32"/>
      <c r="I88" s="109"/>
      <c r="J88" s="32"/>
      <c r="K88" s="32"/>
      <c r="L88" s="35"/>
    </row>
    <row r="89" spans="2:65" s="1" customFormat="1" ht="13.7" customHeight="1">
      <c r="B89" s="31"/>
      <c r="C89" s="25" t="s">
        <v>29</v>
      </c>
      <c r="D89" s="32"/>
      <c r="E89" s="32"/>
      <c r="F89" s="23" t="str">
        <f>E19</f>
        <v>Domov sociálnych služieb SLATINKA</v>
      </c>
      <c r="G89" s="32"/>
      <c r="H89" s="32"/>
      <c r="I89" s="110" t="s">
        <v>37</v>
      </c>
      <c r="J89" s="29" t="str">
        <f>E25</f>
        <v>PROMOST s.r.o.</v>
      </c>
      <c r="K89" s="32"/>
      <c r="L89" s="35"/>
    </row>
    <row r="90" spans="2:65" s="1" customFormat="1" ht="13.7" customHeight="1">
      <c r="B90" s="31"/>
      <c r="C90" s="25" t="s">
        <v>35</v>
      </c>
      <c r="D90" s="32"/>
      <c r="E90" s="32"/>
      <c r="F90" s="23" t="str">
        <f>IF(E22="","",E22)</f>
        <v>Vyplň údaj</v>
      </c>
      <c r="G90" s="32"/>
      <c r="H90" s="32"/>
      <c r="I90" s="110" t="s">
        <v>41</v>
      </c>
      <c r="J90" s="29" t="str">
        <f>E28</f>
        <v>Bc. Stanislav Varga</v>
      </c>
      <c r="K90" s="32"/>
      <c r="L90" s="35"/>
    </row>
    <row r="91" spans="2:65" s="1" customFormat="1" ht="10.35" customHeight="1">
      <c r="B91" s="31"/>
      <c r="C91" s="32"/>
      <c r="D91" s="32"/>
      <c r="E91" s="32"/>
      <c r="F91" s="32"/>
      <c r="G91" s="32"/>
      <c r="H91" s="32"/>
      <c r="I91" s="109"/>
      <c r="J91" s="32"/>
      <c r="K91" s="32"/>
      <c r="L91" s="35"/>
    </row>
    <row r="92" spans="2:65" s="10" customFormat="1" ht="29.25" customHeight="1">
      <c r="B92" s="156"/>
      <c r="C92" s="157" t="s">
        <v>162</v>
      </c>
      <c r="D92" s="158" t="s">
        <v>65</v>
      </c>
      <c r="E92" s="158" t="s">
        <v>61</v>
      </c>
      <c r="F92" s="158" t="s">
        <v>62</v>
      </c>
      <c r="G92" s="158" t="s">
        <v>163</v>
      </c>
      <c r="H92" s="158" t="s">
        <v>164</v>
      </c>
      <c r="I92" s="159" t="s">
        <v>165</v>
      </c>
      <c r="J92" s="160" t="s">
        <v>137</v>
      </c>
      <c r="K92" s="161" t="s">
        <v>166</v>
      </c>
      <c r="L92" s="162"/>
      <c r="M92" s="61" t="s">
        <v>1</v>
      </c>
      <c r="N92" s="62" t="s">
        <v>50</v>
      </c>
      <c r="O92" s="62" t="s">
        <v>167</v>
      </c>
      <c r="P92" s="62" t="s">
        <v>168</v>
      </c>
      <c r="Q92" s="62" t="s">
        <v>169</v>
      </c>
      <c r="R92" s="62" t="s">
        <v>170</v>
      </c>
      <c r="S92" s="62" t="s">
        <v>171</v>
      </c>
      <c r="T92" s="63" t="s">
        <v>172</v>
      </c>
    </row>
    <row r="93" spans="2:65" s="1" customFormat="1" ht="22.9" customHeight="1">
      <c r="B93" s="31"/>
      <c r="C93" s="68" t="s">
        <v>138</v>
      </c>
      <c r="D93" s="32"/>
      <c r="E93" s="32"/>
      <c r="F93" s="32"/>
      <c r="G93" s="32"/>
      <c r="H93" s="32"/>
      <c r="I93" s="109"/>
      <c r="J93" s="163">
        <f>BK93</f>
        <v>0</v>
      </c>
      <c r="K93" s="32"/>
      <c r="L93" s="35"/>
      <c r="M93" s="64"/>
      <c r="N93" s="65"/>
      <c r="O93" s="65"/>
      <c r="P93" s="164">
        <f>P94</f>
        <v>0</v>
      </c>
      <c r="Q93" s="65"/>
      <c r="R93" s="164">
        <f>R94</f>
        <v>0.25541999999999998</v>
      </c>
      <c r="S93" s="65"/>
      <c r="T93" s="165">
        <f>T94</f>
        <v>0</v>
      </c>
      <c r="AT93" s="13" t="s">
        <v>79</v>
      </c>
      <c r="AU93" s="13" t="s">
        <v>139</v>
      </c>
      <c r="BK93" s="166">
        <f>BK94</f>
        <v>0</v>
      </c>
    </row>
    <row r="94" spans="2:65" s="11" customFormat="1" ht="25.9" customHeight="1">
      <c r="B94" s="167"/>
      <c r="C94" s="168"/>
      <c r="D94" s="169" t="s">
        <v>79</v>
      </c>
      <c r="E94" s="170" t="s">
        <v>233</v>
      </c>
      <c r="F94" s="170" t="s">
        <v>1080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P95</f>
        <v>0</v>
      </c>
      <c r="Q94" s="175"/>
      <c r="R94" s="176">
        <f>R95</f>
        <v>0.25541999999999998</v>
      </c>
      <c r="S94" s="175"/>
      <c r="T94" s="177">
        <f>T95</f>
        <v>0</v>
      </c>
      <c r="AR94" s="178" t="s">
        <v>97</v>
      </c>
      <c r="AT94" s="179" t="s">
        <v>79</v>
      </c>
      <c r="AU94" s="179" t="s">
        <v>80</v>
      </c>
      <c r="AY94" s="178" t="s">
        <v>175</v>
      </c>
      <c r="BK94" s="180">
        <f>BK95</f>
        <v>0</v>
      </c>
    </row>
    <row r="95" spans="2:65" s="11" customFormat="1" ht="22.9" customHeight="1">
      <c r="B95" s="167"/>
      <c r="C95" s="168"/>
      <c r="D95" s="169" t="s">
        <v>79</v>
      </c>
      <c r="E95" s="181" t="s">
        <v>1103</v>
      </c>
      <c r="F95" s="181" t="s">
        <v>1104</v>
      </c>
      <c r="G95" s="168"/>
      <c r="H95" s="168"/>
      <c r="I95" s="171"/>
      <c r="J95" s="182">
        <f>BK95</f>
        <v>0</v>
      </c>
      <c r="K95" s="168"/>
      <c r="L95" s="173"/>
      <c r="M95" s="174"/>
      <c r="N95" s="175"/>
      <c r="O95" s="175"/>
      <c r="P95" s="176">
        <f>SUM(P96:P135)</f>
        <v>0</v>
      </c>
      <c r="Q95" s="175"/>
      <c r="R95" s="176">
        <f>SUM(R96:R135)</f>
        <v>0.25541999999999998</v>
      </c>
      <c r="S95" s="175"/>
      <c r="T95" s="177">
        <f>SUM(T96:T135)</f>
        <v>0</v>
      </c>
      <c r="AR95" s="178" t="s">
        <v>97</v>
      </c>
      <c r="AT95" s="179" t="s">
        <v>79</v>
      </c>
      <c r="AU95" s="179" t="s">
        <v>87</v>
      </c>
      <c r="AY95" s="178" t="s">
        <v>175</v>
      </c>
      <c r="BK95" s="180">
        <f>SUM(BK96:BK135)</f>
        <v>0</v>
      </c>
    </row>
    <row r="96" spans="2:65" s="1" customFormat="1" ht="16.5" customHeight="1">
      <c r="B96" s="31"/>
      <c r="C96" s="183" t="s">
        <v>87</v>
      </c>
      <c r="D96" s="183" t="s">
        <v>177</v>
      </c>
      <c r="E96" s="184" t="s">
        <v>1105</v>
      </c>
      <c r="F96" s="185" t="s">
        <v>1106</v>
      </c>
      <c r="G96" s="186" t="s">
        <v>269</v>
      </c>
      <c r="H96" s="187">
        <v>30</v>
      </c>
      <c r="I96" s="188"/>
      <c r="J96" s="189">
        <f t="shared" ref="J96:J135" si="0">ROUND(I96*H96,2)</f>
        <v>0</v>
      </c>
      <c r="K96" s="185" t="s">
        <v>184</v>
      </c>
      <c r="L96" s="35"/>
      <c r="M96" s="190" t="s">
        <v>1</v>
      </c>
      <c r="N96" s="191" t="s">
        <v>52</v>
      </c>
      <c r="O96" s="57"/>
      <c r="P96" s="192">
        <f t="shared" ref="P96:P135" si="1">O96*H96</f>
        <v>0</v>
      </c>
      <c r="Q96" s="192">
        <v>0</v>
      </c>
      <c r="R96" s="192">
        <f t="shared" ref="R96:R135" si="2">Q96*H96</f>
        <v>0</v>
      </c>
      <c r="S96" s="192">
        <v>0</v>
      </c>
      <c r="T96" s="193">
        <f t="shared" ref="T96:T135" si="3">S96*H96</f>
        <v>0</v>
      </c>
      <c r="AR96" s="13" t="s">
        <v>437</v>
      </c>
      <c r="AT96" s="13" t="s">
        <v>177</v>
      </c>
      <c r="AU96" s="13" t="s">
        <v>92</v>
      </c>
      <c r="AY96" s="13" t="s">
        <v>175</v>
      </c>
      <c r="BE96" s="194">
        <f t="shared" ref="BE96:BE135" si="4">IF(N96="základná",J96,0)</f>
        <v>0</v>
      </c>
      <c r="BF96" s="194">
        <f t="shared" ref="BF96:BF135" si="5">IF(N96="znížená",J96,0)</f>
        <v>0</v>
      </c>
      <c r="BG96" s="194">
        <f t="shared" ref="BG96:BG135" si="6">IF(N96="zákl. prenesená",J96,0)</f>
        <v>0</v>
      </c>
      <c r="BH96" s="194">
        <f t="shared" ref="BH96:BH135" si="7">IF(N96="zníž. prenesená",J96,0)</f>
        <v>0</v>
      </c>
      <c r="BI96" s="194">
        <f t="shared" ref="BI96:BI135" si="8">IF(N96="nulová",J96,0)</f>
        <v>0</v>
      </c>
      <c r="BJ96" s="13" t="s">
        <v>92</v>
      </c>
      <c r="BK96" s="194">
        <f t="shared" ref="BK96:BK135" si="9">ROUND(I96*H96,2)</f>
        <v>0</v>
      </c>
      <c r="BL96" s="13" t="s">
        <v>437</v>
      </c>
      <c r="BM96" s="13" t="s">
        <v>1107</v>
      </c>
    </row>
    <row r="97" spans="2:65" s="1" customFormat="1" ht="16.5" customHeight="1">
      <c r="B97" s="31"/>
      <c r="C97" s="195" t="s">
        <v>92</v>
      </c>
      <c r="D97" s="195" t="s">
        <v>233</v>
      </c>
      <c r="E97" s="196" t="s">
        <v>1108</v>
      </c>
      <c r="F97" s="197" t="s">
        <v>1109</v>
      </c>
      <c r="G97" s="198" t="s">
        <v>866</v>
      </c>
      <c r="H97" s="199">
        <v>18.5</v>
      </c>
      <c r="I97" s="200"/>
      <c r="J97" s="201">
        <f t="shared" si="0"/>
        <v>0</v>
      </c>
      <c r="K97" s="197" t="s">
        <v>184</v>
      </c>
      <c r="L97" s="202"/>
      <c r="M97" s="203" t="s">
        <v>1</v>
      </c>
      <c r="N97" s="204" t="s">
        <v>52</v>
      </c>
      <c r="O97" s="57"/>
      <c r="P97" s="192">
        <f t="shared" si="1"/>
        <v>0</v>
      </c>
      <c r="Q97" s="192">
        <v>1E-3</v>
      </c>
      <c r="R97" s="192">
        <f t="shared" si="2"/>
        <v>1.8499999999999999E-2</v>
      </c>
      <c r="S97" s="192">
        <v>0</v>
      </c>
      <c r="T97" s="193">
        <f t="shared" si="3"/>
        <v>0</v>
      </c>
      <c r="AR97" s="13" t="s">
        <v>695</v>
      </c>
      <c r="AT97" s="13" t="s">
        <v>233</v>
      </c>
      <c r="AU97" s="13" t="s">
        <v>92</v>
      </c>
      <c r="AY97" s="13" t="s">
        <v>175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3" t="s">
        <v>92</v>
      </c>
      <c r="BK97" s="194">
        <f t="shared" si="9"/>
        <v>0</v>
      </c>
      <c r="BL97" s="13" t="s">
        <v>695</v>
      </c>
      <c r="BM97" s="13" t="s">
        <v>1110</v>
      </c>
    </row>
    <row r="98" spans="2:65" s="1" customFormat="1" ht="16.5" customHeight="1">
      <c r="B98" s="31"/>
      <c r="C98" s="183" t="s">
        <v>97</v>
      </c>
      <c r="D98" s="183" t="s">
        <v>177</v>
      </c>
      <c r="E98" s="184" t="s">
        <v>1111</v>
      </c>
      <c r="F98" s="185" t="s">
        <v>1112</v>
      </c>
      <c r="G98" s="186" t="s">
        <v>253</v>
      </c>
      <c r="H98" s="187">
        <v>8</v>
      </c>
      <c r="I98" s="188"/>
      <c r="J98" s="189">
        <f t="shared" si="0"/>
        <v>0</v>
      </c>
      <c r="K98" s="185" t="s">
        <v>184</v>
      </c>
      <c r="L98" s="35"/>
      <c r="M98" s="190" t="s">
        <v>1</v>
      </c>
      <c r="N98" s="191" t="s">
        <v>52</v>
      </c>
      <c r="O98" s="57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3" t="s">
        <v>437</v>
      </c>
      <c r="AT98" s="13" t="s">
        <v>177</v>
      </c>
      <c r="AU98" s="13" t="s">
        <v>92</v>
      </c>
      <c r="AY98" s="13" t="s">
        <v>175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3" t="s">
        <v>92</v>
      </c>
      <c r="BK98" s="194">
        <f t="shared" si="9"/>
        <v>0</v>
      </c>
      <c r="BL98" s="13" t="s">
        <v>437</v>
      </c>
      <c r="BM98" s="13" t="s">
        <v>1113</v>
      </c>
    </row>
    <row r="99" spans="2:65" s="1" customFormat="1" ht="16.5" customHeight="1">
      <c r="B99" s="31"/>
      <c r="C99" s="195" t="s">
        <v>104</v>
      </c>
      <c r="D99" s="195" t="s">
        <v>233</v>
      </c>
      <c r="E99" s="196" t="s">
        <v>1114</v>
      </c>
      <c r="F99" s="197" t="s">
        <v>1115</v>
      </c>
      <c r="G99" s="198" t="s">
        <v>253</v>
      </c>
      <c r="H99" s="199">
        <v>8</v>
      </c>
      <c r="I99" s="200"/>
      <c r="J99" s="201">
        <f t="shared" si="0"/>
        <v>0</v>
      </c>
      <c r="K99" s="197" t="s">
        <v>184</v>
      </c>
      <c r="L99" s="202"/>
      <c r="M99" s="203" t="s">
        <v>1</v>
      </c>
      <c r="N99" s="204" t="s">
        <v>52</v>
      </c>
      <c r="O99" s="57"/>
      <c r="P99" s="192">
        <f t="shared" si="1"/>
        <v>0</v>
      </c>
      <c r="Q99" s="192">
        <v>5.0000000000000002E-5</v>
      </c>
      <c r="R99" s="192">
        <f t="shared" si="2"/>
        <v>4.0000000000000002E-4</v>
      </c>
      <c r="S99" s="192">
        <v>0</v>
      </c>
      <c r="T99" s="193">
        <f t="shared" si="3"/>
        <v>0</v>
      </c>
      <c r="AR99" s="13" t="s">
        <v>695</v>
      </c>
      <c r="AT99" s="13" t="s">
        <v>233</v>
      </c>
      <c r="AU99" s="13" t="s">
        <v>92</v>
      </c>
      <c r="AY99" s="13" t="s">
        <v>175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3" t="s">
        <v>92</v>
      </c>
      <c r="BK99" s="194">
        <f t="shared" si="9"/>
        <v>0</v>
      </c>
      <c r="BL99" s="13" t="s">
        <v>695</v>
      </c>
      <c r="BM99" s="13" t="s">
        <v>1116</v>
      </c>
    </row>
    <row r="100" spans="2:65" s="1" customFormat="1" ht="16.5" customHeight="1">
      <c r="B100" s="31"/>
      <c r="C100" s="195" t="s">
        <v>194</v>
      </c>
      <c r="D100" s="195" t="s">
        <v>233</v>
      </c>
      <c r="E100" s="196" t="s">
        <v>1117</v>
      </c>
      <c r="F100" s="197" t="s">
        <v>1118</v>
      </c>
      <c r="G100" s="198" t="s">
        <v>253</v>
      </c>
      <c r="H100" s="199">
        <v>8</v>
      </c>
      <c r="I100" s="200"/>
      <c r="J100" s="201">
        <f t="shared" si="0"/>
        <v>0</v>
      </c>
      <c r="K100" s="197" t="s">
        <v>184</v>
      </c>
      <c r="L100" s="202"/>
      <c r="M100" s="203" t="s">
        <v>1</v>
      </c>
      <c r="N100" s="204" t="s">
        <v>52</v>
      </c>
      <c r="O100" s="57"/>
      <c r="P100" s="192">
        <f t="shared" si="1"/>
        <v>0</v>
      </c>
      <c r="Q100" s="192">
        <v>3.5E-4</v>
      </c>
      <c r="R100" s="192">
        <f t="shared" si="2"/>
        <v>2.8E-3</v>
      </c>
      <c r="S100" s="192">
        <v>0</v>
      </c>
      <c r="T100" s="193">
        <f t="shared" si="3"/>
        <v>0</v>
      </c>
      <c r="AR100" s="13" t="s">
        <v>695</v>
      </c>
      <c r="AT100" s="13" t="s">
        <v>233</v>
      </c>
      <c r="AU100" s="13" t="s">
        <v>92</v>
      </c>
      <c r="AY100" s="13" t="s">
        <v>175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3" t="s">
        <v>92</v>
      </c>
      <c r="BK100" s="194">
        <f t="shared" si="9"/>
        <v>0</v>
      </c>
      <c r="BL100" s="13" t="s">
        <v>695</v>
      </c>
      <c r="BM100" s="13" t="s">
        <v>1119</v>
      </c>
    </row>
    <row r="101" spans="2:65" s="1" customFormat="1" ht="16.5" customHeight="1">
      <c r="B101" s="31"/>
      <c r="C101" s="183" t="s">
        <v>199</v>
      </c>
      <c r="D101" s="183" t="s">
        <v>177</v>
      </c>
      <c r="E101" s="184" t="s">
        <v>1120</v>
      </c>
      <c r="F101" s="185" t="s">
        <v>1121</v>
      </c>
      <c r="G101" s="186" t="s">
        <v>253</v>
      </c>
      <c r="H101" s="187">
        <v>7</v>
      </c>
      <c r="I101" s="188"/>
      <c r="J101" s="189">
        <f t="shared" si="0"/>
        <v>0</v>
      </c>
      <c r="K101" s="185" t="s">
        <v>184</v>
      </c>
      <c r="L101" s="35"/>
      <c r="M101" s="190" t="s">
        <v>1</v>
      </c>
      <c r="N101" s="191" t="s">
        <v>52</v>
      </c>
      <c r="O101" s="57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3" t="s">
        <v>437</v>
      </c>
      <c r="AT101" s="13" t="s">
        <v>177</v>
      </c>
      <c r="AU101" s="13" t="s">
        <v>92</v>
      </c>
      <c r="AY101" s="13" t="s">
        <v>175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3" t="s">
        <v>92</v>
      </c>
      <c r="BK101" s="194">
        <f t="shared" si="9"/>
        <v>0</v>
      </c>
      <c r="BL101" s="13" t="s">
        <v>437</v>
      </c>
      <c r="BM101" s="13" t="s">
        <v>1122</v>
      </c>
    </row>
    <row r="102" spans="2:65" s="1" customFormat="1" ht="16.5" customHeight="1">
      <c r="B102" s="31"/>
      <c r="C102" s="195" t="s">
        <v>203</v>
      </c>
      <c r="D102" s="195" t="s">
        <v>233</v>
      </c>
      <c r="E102" s="196" t="s">
        <v>1123</v>
      </c>
      <c r="F102" s="197" t="s">
        <v>1124</v>
      </c>
      <c r="G102" s="198" t="s">
        <v>253</v>
      </c>
      <c r="H102" s="199">
        <v>7</v>
      </c>
      <c r="I102" s="200"/>
      <c r="J102" s="201">
        <f t="shared" si="0"/>
        <v>0</v>
      </c>
      <c r="K102" s="197" t="s">
        <v>184</v>
      </c>
      <c r="L102" s="202"/>
      <c r="M102" s="203" t="s">
        <v>1</v>
      </c>
      <c r="N102" s="204" t="s">
        <v>52</v>
      </c>
      <c r="O102" s="57"/>
      <c r="P102" s="192">
        <f t="shared" si="1"/>
        <v>0</v>
      </c>
      <c r="Q102" s="192">
        <v>3.0000000000000001E-5</v>
      </c>
      <c r="R102" s="192">
        <f t="shared" si="2"/>
        <v>2.1000000000000001E-4</v>
      </c>
      <c r="S102" s="192">
        <v>0</v>
      </c>
      <c r="T102" s="193">
        <f t="shared" si="3"/>
        <v>0</v>
      </c>
      <c r="AR102" s="13" t="s">
        <v>695</v>
      </c>
      <c r="AT102" s="13" t="s">
        <v>233</v>
      </c>
      <c r="AU102" s="13" t="s">
        <v>92</v>
      </c>
      <c r="AY102" s="13" t="s">
        <v>175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3" t="s">
        <v>92</v>
      </c>
      <c r="BK102" s="194">
        <f t="shared" si="9"/>
        <v>0</v>
      </c>
      <c r="BL102" s="13" t="s">
        <v>695</v>
      </c>
      <c r="BM102" s="13" t="s">
        <v>1125</v>
      </c>
    </row>
    <row r="103" spans="2:65" s="1" customFormat="1" ht="16.5" customHeight="1">
      <c r="B103" s="31"/>
      <c r="C103" s="195" t="s">
        <v>207</v>
      </c>
      <c r="D103" s="195" t="s">
        <v>233</v>
      </c>
      <c r="E103" s="196" t="s">
        <v>1126</v>
      </c>
      <c r="F103" s="197" t="s">
        <v>1127</v>
      </c>
      <c r="G103" s="198" t="s">
        <v>253</v>
      </c>
      <c r="H103" s="199">
        <v>7</v>
      </c>
      <c r="I103" s="200"/>
      <c r="J103" s="201">
        <f t="shared" si="0"/>
        <v>0</v>
      </c>
      <c r="K103" s="197" t="s">
        <v>184</v>
      </c>
      <c r="L103" s="202"/>
      <c r="M103" s="203" t="s">
        <v>1</v>
      </c>
      <c r="N103" s="204" t="s">
        <v>52</v>
      </c>
      <c r="O103" s="57"/>
      <c r="P103" s="192">
        <f t="shared" si="1"/>
        <v>0</v>
      </c>
      <c r="Q103" s="192">
        <v>3.0000000000000001E-5</v>
      </c>
      <c r="R103" s="192">
        <f t="shared" si="2"/>
        <v>2.1000000000000001E-4</v>
      </c>
      <c r="S103" s="192">
        <v>0</v>
      </c>
      <c r="T103" s="193">
        <f t="shared" si="3"/>
        <v>0</v>
      </c>
      <c r="AR103" s="13" t="s">
        <v>695</v>
      </c>
      <c r="AT103" s="13" t="s">
        <v>233</v>
      </c>
      <c r="AU103" s="13" t="s">
        <v>92</v>
      </c>
      <c r="AY103" s="13" t="s">
        <v>175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3" t="s">
        <v>92</v>
      </c>
      <c r="BK103" s="194">
        <f t="shared" si="9"/>
        <v>0</v>
      </c>
      <c r="BL103" s="13" t="s">
        <v>695</v>
      </c>
      <c r="BM103" s="13" t="s">
        <v>1128</v>
      </c>
    </row>
    <row r="104" spans="2:65" s="1" customFormat="1" ht="16.5" customHeight="1">
      <c r="B104" s="31"/>
      <c r="C104" s="183" t="s">
        <v>211</v>
      </c>
      <c r="D104" s="183" t="s">
        <v>177</v>
      </c>
      <c r="E104" s="184" t="s">
        <v>1129</v>
      </c>
      <c r="F104" s="185" t="s">
        <v>1130</v>
      </c>
      <c r="G104" s="186" t="s">
        <v>269</v>
      </c>
      <c r="H104" s="187">
        <v>15</v>
      </c>
      <c r="I104" s="188"/>
      <c r="J104" s="189">
        <f t="shared" si="0"/>
        <v>0</v>
      </c>
      <c r="K104" s="185" t="s">
        <v>184</v>
      </c>
      <c r="L104" s="35"/>
      <c r="M104" s="190" t="s">
        <v>1</v>
      </c>
      <c r="N104" s="191" t="s">
        <v>52</v>
      </c>
      <c r="O104" s="57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3" t="s">
        <v>437</v>
      </c>
      <c r="AT104" s="13" t="s">
        <v>177</v>
      </c>
      <c r="AU104" s="13" t="s">
        <v>92</v>
      </c>
      <c r="AY104" s="13" t="s">
        <v>175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3" t="s">
        <v>92</v>
      </c>
      <c r="BK104" s="194">
        <f t="shared" si="9"/>
        <v>0</v>
      </c>
      <c r="BL104" s="13" t="s">
        <v>437</v>
      </c>
      <c r="BM104" s="13" t="s">
        <v>1131</v>
      </c>
    </row>
    <row r="105" spans="2:65" s="1" customFormat="1" ht="16.5" customHeight="1">
      <c r="B105" s="31"/>
      <c r="C105" s="195" t="s">
        <v>215</v>
      </c>
      <c r="D105" s="195" t="s">
        <v>233</v>
      </c>
      <c r="E105" s="196" t="s">
        <v>1132</v>
      </c>
      <c r="F105" s="197" t="s">
        <v>1133</v>
      </c>
      <c r="G105" s="198" t="s">
        <v>253</v>
      </c>
      <c r="H105" s="199">
        <v>1</v>
      </c>
      <c r="I105" s="200"/>
      <c r="J105" s="201">
        <f t="shared" si="0"/>
        <v>0</v>
      </c>
      <c r="K105" s="197" t="s">
        <v>1</v>
      </c>
      <c r="L105" s="202"/>
      <c r="M105" s="203" t="s">
        <v>1</v>
      </c>
      <c r="N105" s="204" t="s">
        <v>52</v>
      </c>
      <c r="O105" s="57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3" t="s">
        <v>1134</v>
      </c>
      <c r="AT105" s="13" t="s">
        <v>233</v>
      </c>
      <c r="AU105" s="13" t="s">
        <v>92</v>
      </c>
      <c r="AY105" s="13" t="s">
        <v>175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3" t="s">
        <v>92</v>
      </c>
      <c r="BK105" s="194">
        <f t="shared" si="9"/>
        <v>0</v>
      </c>
      <c r="BL105" s="13" t="s">
        <v>437</v>
      </c>
      <c r="BM105" s="13" t="s">
        <v>1135</v>
      </c>
    </row>
    <row r="106" spans="2:65" s="1" customFormat="1" ht="16.5" customHeight="1">
      <c r="B106" s="31"/>
      <c r="C106" s="183" t="s">
        <v>219</v>
      </c>
      <c r="D106" s="183" t="s">
        <v>177</v>
      </c>
      <c r="E106" s="184" t="s">
        <v>1136</v>
      </c>
      <c r="F106" s="185" t="s">
        <v>1137</v>
      </c>
      <c r="G106" s="186" t="s">
        <v>253</v>
      </c>
      <c r="H106" s="187">
        <v>212</v>
      </c>
      <c r="I106" s="188"/>
      <c r="J106" s="189">
        <f t="shared" si="0"/>
        <v>0</v>
      </c>
      <c r="K106" s="185" t="s">
        <v>184</v>
      </c>
      <c r="L106" s="35"/>
      <c r="M106" s="190" t="s">
        <v>1</v>
      </c>
      <c r="N106" s="191" t="s">
        <v>52</v>
      </c>
      <c r="O106" s="57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13" t="s">
        <v>437</v>
      </c>
      <c r="AT106" s="13" t="s">
        <v>177</v>
      </c>
      <c r="AU106" s="13" t="s">
        <v>92</v>
      </c>
      <c r="AY106" s="13" t="s">
        <v>175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3" t="s">
        <v>92</v>
      </c>
      <c r="BK106" s="194">
        <f t="shared" si="9"/>
        <v>0</v>
      </c>
      <c r="BL106" s="13" t="s">
        <v>437</v>
      </c>
      <c r="BM106" s="13" t="s">
        <v>1138</v>
      </c>
    </row>
    <row r="107" spans="2:65" s="1" customFormat="1" ht="16.5" customHeight="1">
      <c r="B107" s="31"/>
      <c r="C107" s="195" t="s">
        <v>223</v>
      </c>
      <c r="D107" s="195" t="s">
        <v>233</v>
      </c>
      <c r="E107" s="196" t="s">
        <v>1139</v>
      </c>
      <c r="F107" s="197" t="s">
        <v>1140</v>
      </c>
      <c r="G107" s="198" t="s">
        <v>253</v>
      </c>
      <c r="H107" s="199">
        <v>212</v>
      </c>
      <c r="I107" s="200"/>
      <c r="J107" s="201">
        <f t="shared" si="0"/>
        <v>0</v>
      </c>
      <c r="K107" s="197" t="s">
        <v>184</v>
      </c>
      <c r="L107" s="202"/>
      <c r="M107" s="203" t="s">
        <v>1</v>
      </c>
      <c r="N107" s="204" t="s">
        <v>52</v>
      </c>
      <c r="O107" s="57"/>
      <c r="P107" s="192">
        <f t="shared" si="1"/>
        <v>0</v>
      </c>
      <c r="Q107" s="192">
        <v>1.9000000000000001E-4</v>
      </c>
      <c r="R107" s="192">
        <f t="shared" si="2"/>
        <v>4.0280000000000003E-2</v>
      </c>
      <c r="S107" s="192">
        <v>0</v>
      </c>
      <c r="T107" s="193">
        <f t="shared" si="3"/>
        <v>0</v>
      </c>
      <c r="AR107" s="13" t="s">
        <v>695</v>
      </c>
      <c r="AT107" s="13" t="s">
        <v>233</v>
      </c>
      <c r="AU107" s="13" t="s">
        <v>92</v>
      </c>
      <c r="AY107" s="13" t="s">
        <v>175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3" t="s">
        <v>92</v>
      </c>
      <c r="BK107" s="194">
        <f t="shared" si="9"/>
        <v>0</v>
      </c>
      <c r="BL107" s="13" t="s">
        <v>695</v>
      </c>
      <c r="BM107" s="13" t="s">
        <v>1141</v>
      </c>
    </row>
    <row r="108" spans="2:65" s="1" customFormat="1" ht="16.5" customHeight="1">
      <c r="B108" s="31"/>
      <c r="C108" s="183" t="s">
        <v>227</v>
      </c>
      <c r="D108" s="183" t="s">
        <v>177</v>
      </c>
      <c r="E108" s="184" t="s">
        <v>1142</v>
      </c>
      <c r="F108" s="185" t="s">
        <v>1143</v>
      </c>
      <c r="G108" s="186" t="s">
        <v>253</v>
      </c>
      <c r="H108" s="187">
        <v>2</v>
      </c>
      <c r="I108" s="188"/>
      <c r="J108" s="189">
        <f t="shared" si="0"/>
        <v>0</v>
      </c>
      <c r="K108" s="185" t="s">
        <v>184</v>
      </c>
      <c r="L108" s="35"/>
      <c r="M108" s="190" t="s">
        <v>1</v>
      </c>
      <c r="N108" s="191" t="s">
        <v>52</v>
      </c>
      <c r="O108" s="57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13" t="s">
        <v>437</v>
      </c>
      <c r="AT108" s="13" t="s">
        <v>177</v>
      </c>
      <c r="AU108" s="13" t="s">
        <v>92</v>
      </c>
      <c r="AY108" s="13" t="s">
        <v>175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3" t="s">
        <v>92</v>
      </c>
      <c r="BK108" s="194">
        <f t="shared" si="9"/>
        <v>0</v>
      </c>
      <c r="BL108" s="13" t="s">
        <v>437</v>
      </c>
      <c r="BM108" s="13" t="s">
        <v>1144</v>
      </c>
    </row>
    <row r="109" spans="2:65" s="1" customFormat="1" ht="16.5" customHeight="1">
      <c r="B109" s="31"/>
      <c r="C109" s="195" t="s">
        <v>232</v>
      </c>
      <c r="D109" s="195" t="s">
        <v>233</v>
      </c>
      <c r="E109" s="196" t="s">
        <v>1145</v>
      </c>
      <c r="F109" s="197" t="s">
        <v>1146</v>
      </c>
      <c r="G109" s="198" t="s">
        <v>253</v>
      </c>
      <c r="H109" s="199">
        <v>2</v>
      </c>
      <c r="I109" s="200"/>
      <c r="J109" s="201">
        <f t="shared" si="0"/>
        <v>0</v>
      </c>
      <c r="K109" s="197" t="s">
        <v>184</v>
      </c>
      <c r="L109" s="202"/>
      <c r="M109" s="203" t="s">
        <v>1</v>
      </c>
      <c r="N109" s="204" t="s">
        <v>52</v>
      </c>
      <c r="O109" s="57"/>
      <c r="P109" s="192">
        <f t="shared" si="1"/>
        <v>0</v>
      </c>
      <c r="Q109" s="192">
        <v>4.1999999999999997E-3</v>
      </c>
      <c r="R109" s="192">
        <f t="shared" si="2"/>
        <v>8.3999999999999995E-3</v>
      </c>
      <c r="S109" s="192">
        <v>0</v>
      </c>
      <c r="T109" s="193">
        <f t="shared" si="3"/>
        <v>0</v>
      </c>
      <c r="AR109" s="13" t="s">
        <v>695</v>
      </c>
      <c r="AT109" s="13" t="s">
        <v>233</v>
      </c>
      <c r="AU109" s="13" t="s">
        <v>92</v>
      </c>
      <c r="AY109" s="13" t="s">
        <v>175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3" t="s">
        <v>92</v>
      </c>
      <c r="BK109" s="194">
        <f t="shared" si="9"/>
        <v>0</v>
      </c>
      <c r="BL109" s="13" t="s">
        <v>695</v>
      </c>
      <c r="BM109" s="13" t="s">
        <v>1147</v>
      </c>
    </row>
    <row r="110" spans="2:65" s="1" customFormat="1" ht="16.5" customHeight="1">
      <c r="B110" s="31"/>
      <c r="C110" s="183" t="s">
        <v>239</v>
      </c>
      <c r="D110" s="183" t="s">
        <v>177</v>
      </c>
      <c r="E110" s="184" t="s">
        <v>1148</v>
      </c>
      <c r="F110" s="185" t="s">
        <v>1149</v>
      </c>
      <c r="G110" s="186" t="s">
        <v>253</v>
      </c>
      <c r="H110" s="187">
        <v>4</v>
      </c>
      <c r="I110" s="188"/>
      <c r="J110" s="189">
        <f t="shared" si="0"/>
        <v>0</v>
      </c>
      <c r="K110" s="185" t="s">
        <v>184</v>
      </c>
      <c r="L110" s="35"/>
      <c r="M110" s="190" t="s">
        <v>1</v>
      </c>
      <c r="N110" s="191" t="s">
        <v>52</v>
      </c>
      <c r="O110" s="57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3" t="s">
        <v>437</v>
      </c>
      <c r="AT110" s="13" t="s">
        <v>177</v>
      </c>
      <c r="AU110" s="13" t="s">
        <v>92</v>
      </c>
      <c r="AY110" s="13" t="s">
        <v>175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3" t="s">
        <v>92</v>
      </c>
      <c r="BK110" s="194">
        <f t="shared" si="9"/>
        <v>0</v>
      </c>
      <c r="BL110" s="13" t="s">
        <v>437</v>
      </c>
      <c r="BM110" s="13" t="s">
        <v>1150</v>
      </c>
    </row>
    <row r="111" spans="2:65" s="1" customFormat="1" ht="16.5" customHeight="1">
      <c r="B111" s="31"/>
      <c r="C111" s="195" t="s">
        <v>241</v>
      </c>
      <c r="D111" s="195" t="s">
        <v>233</v>
      </c>
      <c r="E111" s="196" t="s">
        <v>1151</v>
      </c>
      <c r="F111" s="197" t="s">
        <v>1152</v>
      </c>
      <c r="G111" s="198" t="s">
        <v>253</v>
      </c>
      <c r="H111" s="199">
        <v>2</v>
      </c>
      <c r="I111" s="200"/>
      <c r="J111" s="201">
        <f t="shared" si="0"/>
        <v>0</v>
      </c>
      <c r="K111" s="197" t="s">
        <v>184</v>
      </c>
      <c r="L111" s="202"/>
      <c r="M111" s="203" t="s">
        <v>1</v>
      </c>
      <c r="N111" s="204" t="s">
        <v>52</v>
      </c>
      <c r="O111" s="57"/>
      <c r="P111" s="192">
        <f t="shared" si="1"/>
        <v>0</v>
      </c>
      <c r="Q111" s="192">
        <v>3.2000000000000003E-4</v>
      </c>
      <c r="R111" s="192">
        <f t="shared" si="2"/>
        <v>6.4000000000000005E-4</v>
      </c>
      <c r="S111" s="192">
        <v>0</v>
      </c>
      <c r="T111" s="193">
        <f t="shared" si="3"/>
        <v>0</v>
      </c>
      <c r="AR111" s="13" t="s">
        <v>695</v>
      </c>
      <c r="AT111" s="13" t="s">
        <v>233</v>
      </c>
      <c r="AU111" s="13" t="s">
        <v>92</v>
      </c>
      <c r="AY111" s="13" t="s">
        <v>175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695</v>
      </c>
      <c r="BM111" s="13" t="s">
        <v>1153</v>
      </c>
    </row>
    <row r="112" spans="2:65" s="1" customFormat="1" ht="16.5" customHeight="1">
      <c r="B112" s="31"/>
      <c r="C112" s="195" t="s">
        <v>245</v>
      </c>
      <c r="D112" s="195" t="s">
        <v>233</v>
      </c>
      <c r="E112" s="196" t="s">
        <v>1154</v>
      </c>
      <c r="F112" s="197" t="s">
        <v>1155</v>
      </c>
      <c r="G112" s="198" t="s">
        <v>253</v>
      </c>
      <c r="H112" s="199">
        <v>1</v>
      </c>
      <c r="I112" s="200"/>
      <c r="J112" s="201">
        <f t="shared" si="0"/>
        <v>0</v>
      </c>
      <c r="K112" s="197" t="s">
        <v>184</v>
      </c>
      <c r="L112" s="202"/>
      <c r="M112" s="203" t="s">
        <v>1</v>
      </c>
      <c r="N112" s="204" t="s">
        <v>52</v>
      </c>
      <c r="O112" s="57"/>
      <c r="P112" s="192">
        <f t="shared" si="1"/>
        <v>0</v>
      </c>
      <c r="Q112" s="192">
        <v>2.2599999999999999E-3</v>
      </c>
      <c r="R112" s="192">
        <f t="shared" si="2"/>
        <v>2.2599999999999999E-3</v>
      </c>
      <c r="S112" s="192">
        <v>0</v>
      </c>
      <c r="T112" s="193">
        <f t="shared" si="3"/>
        <v>0</v>
      </c>
      <c r="AR112" s="13" t="s">
        <v>695</v>
      </c>
      <c r="AT112" s="13" t="s">
        <v>233</v>
      </c>
      <c r="AU112" s="13" t="s">
        <v>92</v>
      </c>
      <c r="AY112" s="13" t="s">
        <v>175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695</v>
      </c>
      <c r="BM112" s="13" t="s">
        <v>1156</v>
      </c>
    </row>
    <row r="113" spans="2:65" s="1" customFormat="1" ht="16.5" customHeight="1">
      <c r="B113" s="31"/>
      <c r="C113" s="195" t="s">
        <v>250</v>
      </c>
      <c r="D113" s="195" t="s">
        <v>233</v>
      </c>
      <c r="E113" s="196" t="s">
        <v>1157</v>
      </c>
      <c r="F113" s="197" t="s">
        <v>1158</v>
      </c>
      <c r="G113" s="198" t="s">
        <v>253</v>
      </c>
      <c r="H113" s="199">
        <v>1</v>
      </c>
      <c r="I113" s="200"/>
      <c r="J113" s="201">
        <f t="shared" si="0"/>
        <v>0</v>
      </c>
      <c r="K113" s="197" t="s">
        <v>184</v>
      </c>
      <c r="L113" s="202"/>
      <c r="M113" s="203" t="s">
        <v>1</v>
      </c>
      <c r="N113" s="204" t="s">
        <v>52</v>
      </c>
      <c r="O113" s="57"/>
      <c r="P113" s="192">
        <f t="shared" si="1"/>
        <v>0</v>
      </c>
      <c r="Q113" s="192">
        <v>1.23E-3</v>
      </c>
      <c r="R113" s="192">
        <f t="shared" si="2"/>
        <v>1.23E-3</v>
      </c>
      <c r="S113" s="192">
        <v>0</v>
      </c>
      <c r="T113" s="193">
        <f t="shared" si="3"/>
        <v>0</v>
      </c>
      <c r="AR113" s="13" t="s">
        <v>695</v>
      </c>
      <c r="AT113" s="13" t="s">
        <v>233</v>
      </c>
      <c r="AU113" s="13" t="s">
        <v>92</v>
      </c>
      <c r="AY113" s="13" t="s">
        <v>175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695</v>
      </c>
      <c r="BM113" s="13" t="s">
        <v>1159</v>
      </c>
    </row>
    <row r="114" spans="2:65" s="1" customFormat="1" ht="16.5" customHeight="1">
      <c r="B114" s="31"/>
      <c r="C114" s="183" t="s">
        <v>255</v>
      </c>
      <c r="D114" s="183" t="s">
        <v>177</v>
      </c>
      <c r="E114" s="184" t="s">
        <v>1160</v>
      </c>
      <c r="F114" s="185" t="s">
        <v>1161</v>
      </c>
      <c r="G114" s="186" t="s">
        <v>253</v>
      </c>
      <c r="H114" s="187">
        <v>3</v>
      </c>
      <c r="I114" s="188"/>
      <c r="J114" s="189">
        <f t="shared" si="0"/>
        <v>0</v>
      </c>
      <c r="K114" s="185" t="s">
        <v>184</v>
      </c>
      <c r="L114" s="35"/>
      <c r="M114" s="190" t="s">
        <v>1</v>
      </c>
      <c r="N114" s="191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437</v>
      </c>
      <c r="AT114" s="13" t="s">
        <v>177</v>
      </c>
      <c r="AU114" s="13" t="s">
        <v>92</v>
      </c>
      <c r="AY114" s="13" t="s">
        <v>175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437</v>
      </c>
      <c r="BM114" s="13" t="s">
        <v>1162</v>
      </c>
    </row>
    <row r="115" spans="2:65" s="1" customFormat="1" ht="16.5" customHeight="1">
      <c r="B115" s="31"/>
      <c r="C115" s="195" t="s">
        <v>7</v>
      </c>
      <c r="D115" s="195" t="s">
        <v>233</v>
      </c>
      <c r="E115" s="196" t="s">
        <v>1163</v>
      </c>
      <c r="F115" s="197" t="s">
        <v>1164</v>
      </c>
      <c r="G115" s="198" t="s">
        <v>253</v>
      </c>
      <c r="H115" s="199">
        <v>2</v>
      </c>
      <c r="I115" s="200"/>
      <c r="J115" s="201">
        <f t="shared" si="0"/>
        <v>0</v>
      </c>
      <c r="K115" s="197" t="s">
        <v>184</v>
      </c>
      <c r="L115" s="202"/>
      <c r="M115" s="203" t="s">
        <v>1</v>
      </c>
      <c r="N115" s="204" t="s">
        <v>52</v>
      </c>
      <c r="O115" s="57"/>
      <c r="P115" s="192">
        <f t="shared" si="1"/>
        <v>0</v>
      </c>
      <c r="Q115" s="192">
        <v>1.7000000000000001E-4</v>
      </c>
      <c r="R115" s="192">
        <f t="shared" si="2"/>
        <v>3.4000000000000002E-4</v>
      </c>
      <c r="S115" s="192">
        <v>0</v>
      </c>
      <c r="T115" s="193">
        <f t="shared" si="3"/>
        <v>0</v>
      </c>
      <c r="AR115" s="13" t="s">
        <v>695</v>
      </c>
      <c r="AT115" s="13" t="s">
        <v>233</v>
      </c>
      <c r="AU115" s="13" t="s">
        <v>92</v>
      </c>
      <c r="AY115" s="13" t="s">
        <v>175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695</v>
      </c>
      <c r="BM115" s="13" t="s">
        <v>1165</v>
      </c>
    </row>
    <row r="116" spans="2:65" s="1" customFormat="1" ht="16.5" customHeight="1">
      <c r="B116" s="31"/>
      <c r="C116" s="195" t="s">
        <v>262</v>
      </c>
      <c r="D116" s="195" t="s">
        <v>233</v>
      </c>
      <c r="E116" s="196" t="s">
        <v>1166</v>
      </c>
      <c r="F116" s="197" t="s">
        <v>1167</v>
      </c>
      <c r="G116" s="198" t="s">
        <v>253</v>
      </c>
      <c r="H116" s="199">
        <v>1</v>
      </c>
      <c r="I116" s="200"/>
      <c r="J116" s="201">
        <f t="shared" si="0"/>
        <v>0</v>
      </c>
      <c r="K116" s="197" t="s">
        <v>184</v>
      </c>
      <c r="L116" s="202"/>
      <c r="M116" s="203" t="s">
        <v>1</v>
      </c>
      <c r="N116" s="204" t="s">
        <v>52</v>
      </c>
      <c r="O116" s="57"/>
      <c r="P116" s="192">
        <f t="shared" si="1"/>
        <v>0</v>
      </c>
      <c r="Q116" s="192">
        <v>3.3E-4</v>
      </c>
      <c r="R116" s="192">
        <f t="shared" si="2"/>
        <v>3.3E-4</v>
      </c>
      <c r="S116" s="192">
        <v>0</v>
      </c>
      <c r="T116" s="193">
        <f t="shared" si="3"/>
        <v>0</v>
      </c>
      <c r="AR116" s="13" t="s">
        <v>695</v>
      </c>
      <c r="AT116" s="13" t="s">
        <v>233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695</v>
      </c>
      <c r="BM116" s="13" t="s">
        <v>1168</v>
      </c>
    </row>
    <row r="117" spans="2:65" s="1" customFormat="1" ht="16.5" customHeight="1">
      <c r="B117" s="31"/>
      <c r="C117" s="183" t="s">
        <v>266</v>
      </c>
      <c r="D117" s="183" t="s">
        <v>177</v>
      </c>
      <c r="E117" s="184" t="s">
        <v>1169</v>
      </c>
      <c r="F117" s="185" t="s">
        <v>1170</v>
      </c>
      <c r="G117" s="186" t="s">
        <v>253</v>
      </c>
      <c r="H117" s="187">
        <v>18</v>
      </c>
      <c r="I117" s="188"/>
      <c r="J117" s="189">
        <f t="shared" si="0"/>
        <v>0</v>
      </c>
      <c r="K117" s="185" t="s">
        <v>184</v>
      </c>
      <c r="L117" s="35"/>
      <c r="M117" s="190" t="s">
        <v>1</v>
      </c>
      <c r="N117" s="191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3" t="s">
        <v>437</v>
      </c>
      <c r="AT117" s="13" t="s">
        <v>177</v>
      </c>
      <c r="AU117" s="13" t="s">
        <v>92</v>
      </c>
      <c r="AY117" s="13" t="s">
        <v>175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437</v>
      </c>
      <c r="BM117" s="13" t="s">
        <v>1171</v>
      </c>
    </row>
    <row r="118" spans="2:65" s="1" customFormat="1" ht="16.5" customHeight="1">
      <c r="B118" s="31"/>
      <c r="C118" s="195" t="s">
        <v>271</v>
      </c>
      <c r="D118" s="195" t="s">
        <v>233</v>
      </c>
      <c r="E118" s="196" t="s">
        <v>1172</v>
      </c>
      <c r="F118" s="197" t="s">
        <v>1173</v>
      </c>
      <c r="G118" s="198" t="s">
        <v>253</v>
      </c>
      <c r="H118" s="199">
        <v>2</v>
      </c>
      <c r="I118" s="200"/>
      <c r="J118" s="201">
        <f t="shared" si="0"/>
        <v>0</v>
      </c>
      <c r="K118" s="197" t="s">
        <v>184</v>
      </c>
      <c r="L118" s="202"/>
      <c r="M118" s="203" t="s">
        <v>1</v>
      </c>
      <c r="N118" s="204" t="s">
        <v>52</v>
      </c>
      <c r="O118" s="57"/>
      <c r="P118" s="192">
        <f t="shared" si="1"/>
        <v>0</v>
      </c>
      <c r="Q118" s="192">
        <v>4.0000000000000002E-4</v>
      </c>
      <c r="R118" s="192">
        <f t="shared" si="2"/>
        <v>8.0000000000000004E-4</v>
      </c>
      <c r="S118" s="192">
        <v>0</v>
      </c>
      <c r="T118" s="193">
        <f t="shared" si="3"/>
        <v>0</v>
      </c>
      <c r="AR118" s="13" t="s">
        <v>695</v>
      </c>
      <c r="AT118" s="13" t="s">
        <v>233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695</v>
      </c>
      <c r="BM118" s="13" t="s">
        <v>1174</v>
      </c>
    </row>
    <row r="119" spans="2:65" s="1" customFormat="1" ht="16.5" customHeight="1">
      <c r="B119" s="31"/>
      <c r="C119" s="195" t="s">
        <v>273</v>
      </c>
      <c r="D119" s="195" t="s">
        <v>233</v>
      </c>
      <c r="E119" s="196" t="s">
        <v>1175</v>
      </c>
      <c r="F119" s="197" t="s">
        <v>1176</v>
      </c>
      <c r="G119" s="198" t="s">
        <v>253</v>
      </c>
      <c r="H119" s="199">
        <v>16</v>
      </c>
      <c r="I119" s="200"/>
      <c r="J119" s="201">
        <f t="shared" si="0"/>
        <v>0</v>
      </c>
      <c r="K119" s="197" t="s">
        <v>184</v>
      </c>
      <c r="L119" s="202"/>
      <c r="M119" s="203" t="s">
        <v>1</v>
      </c>
      <c r="N119" s="204" t="s">
        <v>52</v>
      </c>
      <c r="O119" s="57"/>
      <c r="P119" s="192">
        <f t="shared" si="1"/>
        <v>0</v>
      </c>
      <c r="Q119" s="192">
        <v>4.0000000000000002E-4</v>
      </c>
      <c r="R119" s="192">
        <f t="shared" si="2"/>
        <v>6.4000000000000003E-3</v>
      </c>
      <c r="S119" s="192">
        <v>0</v>
      </c>
      <c r="T119" s="193">
        <f t="shared" si="3"/>
        <v>0</v>
      </c>
      <c r="AR119" s="13" t="s">
        <v>695</v>
      </c>
      <c r="AT119" s="13" t="s">
        <v>233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695</v>
      </c>
      <c r="BM119" s="13" t="s">
        <v>1177</v>
      </c>
    </row>
    <row r="120" spans="2:65" s="1" customFormat="1" ht="16.5" customHeight="1">
      <c r="B120" s="31"/>
      <c r="C120" s="183" t="s">
        <v>277</v>
      </c>
      <c r="D120" s="183" t="s">
        <v>177</v>
      </c>
      <c r="E120" s="184" t="s">
        <v>1178</v>
      </c>
      <c r="F120" s="185" t="s">
        <v>1179</v>
      </c>
      <c r="G120" s="186" t="s">
        <v>253</v>
      </c>
      <c r="H120" s="187">
        <v>11</v>
      </c>
      <c r="I120" s="188"/>
      <c r="J120" s="189">
        <f t="shared" si="0"/>
        <v>0</v>
      </c>
      <c r="K120" s="185" t="s">
        <v>184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3" t="s">
        <v>437</v>
      </c>
      <c r="AT120" s="13" t="s">
        <v>177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437</v>
      </c>
      <c r="BM120" s="13" t="s">
        <v>1180</v>
      </c>
    </row>
    <row r="121" spans="2:65" s="1" customFormat="1" ht="16.5" customHeight="1">
      <c r="B121" s="31"/>
      <c r="C121" s="195" t="s">
        <v>281</v>
      </c>
      <c r="D121" s="195" t="s">
        <v>233</v>
      </c>
      <c r="E121" s="196" t="s">
        <v>1181</v>
      </c>
      <c r="F121" s="197" t="s">
        <v>1182</v>
      </c>
      <c r="G121" s="198" t="s">
        <v>253</v>
      </c>
      <c r="H121" s="199">
        <v>11</v>
      </c>
      <c r="I121" s="200"/>
      <c r="J121" s="201">
        <f t="shared" si="0"/>
        <v>0</v>
      </c>
      <c r="K121" s="197" t="s">
        <v>184</v>
      </c>
      <c r="L121" s="202"/>
      <c r="M121" s="203" t="s">
        <v>1</v>
      </c>
      <c r="N121" s="204" t="s">
        <v>52</v>
      </c>
      <c r="O121" s="57"/>
      <c r="P121" s="192">
        <f t="shared" si="1"/>
        <v>0</v>
      </c>
      <c r="Q121" s="192">
        <v>2.2000000000000001E-4</v>
      </c>
      <c r="R121" s="192">
        <f t="shared" si="2"/>
        <v>2.4200000000000003E-3</v>
      </c>
      <c r="S121" s="192">
        <v>0</v>
      </c>
      <c r="T121" s="193">
        <f t="shared" si="3"/>
        <v>0</v>
      </c>
      <c r="AR121" s="13" t="s">
        <v>695</v>
      </c>
      <c r="AT121" s="13" t="s">
        <v>233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695</v>
      </c>
      <c r="BM121" s="13" t="s">
        <v>1183</v>
      </c>
    </row>
    <row r="122" spans="2:65" s="1" customFormat="1" ht="16.5" customHeight="1">
      <c r="B122" s="31"/>
      <c r="C122" s="183" t="s">
        <v>285</v>
      </c>
      <c r="D122" s="183" t="s">
        <v>177</v>
      </c>
      <c r="E122" s="184" t="s">
        <v>1184</v>
      </c>
      <c r="F122" s="185" t="s">
        <v>1185</v>
      </c>
      <c r="G122" s="186" t="s">
        <v>253</v>
      </c>
      <c r="H122" s="187">
        <v>44</v>
      </c>
      <c r="I122" s="188"/>
      <c r="J122" s="189">
        <f t="shared" si="0"/>
        <v>0</v>
      </c>
      <c r="K122" s="185" t="s">
        <v>184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3" t="s">
        <v>437</v>
      </c>
      <c r="AT122" s="13" t="s">
        <v>177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437</v>
      </c>
      <c r="BM122" s="13" t="s">
        <v>1186</v>
      </c>
    </row>
    <row r="123" spans="2:65" s="1" customFormat="1" ht="16.5" customHeight="1">
      <c r="B123" s="31"/>
      <c r="C123" s="195" t="s">
        <v>289</v>
      </c>
      <c r="D123" s="195" t="s">
        <v>233</v>
      </c>
      <c r="E123" s="196" t="s">
        <v>1187</v>
      </c>
      <c r="F123" s="197" t="s">
        <v>1188</v>
      </c>
      <c r="G123" s="198" t="s">
        <v>253</v>
      </c>
      <c r="H123" s="199">
        <v>44</v>
      </c>
      <c r="I123" s="200"/>
      <c r="J123" s="201">
        <f t="shared" si="0"/>
        <v>0</v>
      </c>
      <c r="K123" s="197" t="s">
        <v>184</v>
      </c>
      <c r="L123" s="202"/>
      <c r="M123" s="203" t="s">
        <v>1</v>
      </c>
      <c r="N123" s="204" t="s">
        <v>52</v>
      </c>
      <c r="O123" s="57"/>
      <c r="P123" s="192">
        <f t="shared" si="1"/>
        <v>0</v>
      </c>
      <c r="Q123" s="192">
        <v>1.6000000000000001E-4</v>
      </c>
      <c r="R123" s="192">
        <f t="shared" si="2"/>
        <v>7.0400000000000003E-3</v>
      </c>
      <c r="S123" s="192">
        <v>0</v>
      </c>
      <c r="T123" s="193">
        <f t="shared" si="3"/>
        <v>0</v>
      </c>
      <c r="AR123" s="13" t="s">
        <v>695</v>
      </c>
      <c r="AT123" s="13" t="s">
        <v>233</v>
      </c>
      <c r="AU123" s="13" t="s">
        <v>92</v>
      </c>
      <c r="AY123" s="13" t="s">
        <v>175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695</v>
      </c>
      <c r="BM123" s="13" t="s">
        <v>1189</v>
      </c>
    </row>
    <row r="124" spans="2:65" s="1" customFormat="1" ht="16.5" customHeight="1">
      <c r="B124" s="31"/>
      <c r="C124" s="183" t="s">
        <v>293</v>
      </c>
      <c r="D124" s="183" t="s">
        <v>177</v>
      </c>
      <c r="E124" s="184" t="s">
        <v>1190</v>
      </c>
      <c r="F124" s="185" t="s">
        <v>1191</v>
      </c>
      <c r="G124" s="186" t="s">
        <v>253</v>
      </c>
      <c r="H124" s="187">
        <v>13</v>
      </c>
      <c r="I124" s="188"/>
      <c r="J124" s="189">
        <f t="shared" si="0"/>
        <v>0</v>
      </c>
      <c r="K124" s="185" t="s">
        <v>184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3" t="s">
        <v>437</v>
      </c>
      <c r="AT124" s="13" t="s">
        <v>177</v>
      </c>
      <c r="AU124" s="13" t="s">
        <v>92</v>
      </c>
      <c r="AY124" s="13" t="s">
        <v>175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437</v>
      </c>
      <c r="BM124" s="13" t="s">
        <v>1192</v>
      </c>
    </row>
    <row r="125" spans="2:65" s="1" customFormat="1" ht="16.5" customHeight="1">
      <c r="B125" s="31"/>
      <c r="C125" s="195" t="s">
        <v>297</v>
      </c>
      <c r="D125" s="195" t="s">
        <v>233</v>
      </c>
      <c r="E125" s="196" t="s">
        <v>1193</v>
      </c>
      <c r="F125" s="197" t="s">
        <v>1194</v>
      </c>
      <c r="G125" s="198" t="s">
        <v>253</v>
      </c>
      <c r="H125" s="199">
        <v>13</v>
      </c>
      <c r="I125" s="200"/>
      <c r="J125" s="201">
        <f t="shared" si="0"/>
        <v>0</v>
      </c>
      <c r="K125" s="197" t="s">
        <v>184</v>
      </c>
      <c r="L125" s="202"/>
      <c r="M125" s="203" t="s">
        <v>1</v>
      </c>
      <c r="N125" s="204" t="s">
        <v>52</v>
      </c>
      <c r="O125" s="57"/>
      <c r="P125" s="192">
        <f t="shared" si="1"/>
        <v>0</v>
      </c>
      <c r="Q125" s="192">
        <v>2.9E-4</v>
      </c>
      <c r="R125" s="192">
        <f t="shared" si="2"/>
        <v>3.7699999999999999E-3</v>
      </c>
      <c r="S125" s="192">
        <v>0</v>
      </c>
      <c r="T125" s="193">
        <f t="shared" si="3"/>
        <v>0</v>
      </c>
      <c r="AR125" s="13" t="s">
        <v>695</v>
      </c>
      <c r="AT125" s="13" t="s">
        <v>233</v>
      </c>
      <c r="AU125" s="13" t="s">
        <v>92</v>
      </c>
      <c r="AY125" s="13" t="s">
        <v>175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695</v>
      </c>
      <c r="BM125" s="13" t="s">
        <v>1195</v>
      </c>
    </row>
    <row r="126" spans="2:65" s="1" customFormat="1" ht="16.5" customHeight="1">
      <c r="B126" s="31"/>
      <c r="C126" s="183" t="s">
        <v>301</v>
      </c>
      <c r="D126" s="183" t="s">
        <v>177</v>
      </c>
      <c r="E126" s="184" t="s">
        <v>1196</v>
      </c>
      <c r="F126" s="185" t="s">
        <v>1197</v>
      </c>
      <c r="G126" s="186" t="s">
        <v>253</v>
      </c>
      <c r="H126" s="187">
        <v>8</v>
      </c>
      <c r="I126" s="188"/>
      <c r="J126" s="189">
        <f t="shared" si="0"/>
        <v>0</v>
      </c>
      <c r="K126" s="185" t="s">
        <v>184</v>
      </c>
      <c r="L126" s="35"/>
      <c r="M126" s="190" t="s">
        <v>1</v>
      </c>
      <c r="N126" s="191" t="s">
        <v>52</v>
      </c>
      <c r="O126" s="57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3" t="s">
        <v>437</v>
      </c>
      <c r="AT126" s="13" t="s">
        <v>177</v>
      </c>
      <c r="AU126" s="13" t="s">
        <v>92</v>
      </c>
      <c r="AY126" s="13" t="s">
        <v>175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437</v>
      </c>
      <c r="BM126" s="13" t="s">
        <v>1198</v>
      </c>
    </row>
    <row r="127" spans="2:65" s="1" customFormat="1" ht="16.5" customHeight="1">
      <c r="B127" s="31"/>
      <c r="C127" s="195" t="s">
        <v>305</v>
      </c>
      <c r="D127" s="195" t="s">
        <v>233</v>
      </c>
      <c r="E127" s="196" t="s">
        <v>1199</v>
      </c>
      <c r="F127" s="197" t="s">
        <v>1200</v>
      </c>
      <c r="G127" s="198" t="s">
        <v>253</v>
      </c>
      <c r="H127" s="199">
        <v>8</v>
      </c>
      <c r="I127" s="200"/>
      <c r="J127" s="201">
        <f t="shared" si="0"/>
        <v>0</v>
      </c>
      <c r="K127" s="197" t="s">
        <v>184</v>
      </c>
      <c r="L127" s="202"/>
      <c r="M127" s="203" t="s">
        <v>1</v>
      </c>
      <c r="N127" s="204" t="s">
        <v>52</v>
      </c>
      <c r="O127" s="57"/>
      <c r="P127" s="192">
        <f t="shared" si="1"/>
        <v>0</v>
      </c>
      <c r="Q127" s="192">
        <v>1.7000000000000001E-4</v>
      </c>
      <c r="R127" s="192">
        <f t="shared" si="2"/>
        <v>1.3600000000000001E-3</v>
      </c>
      <c r="S127" s="192">
        <v>0</v>
      </c>
      <c r="T127" s="193">
        <f t="shared" si="3"/>
        <v>0</v>
      </c>
      <c r="AR127" s="13" t="s">
        <v>695</v>
      </c>
      <c r="AT127" s="13" t="s">
        <v>233</v>
      </c>
      <c r="AU127" s="13" t="s">
        <v>92</v>
      </c>
      <c r="AY127" s="13" t="s">
        <v>175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695</v>
      </c>
      <c r="BM127" s="13" t="s">
        <v>1201</v>
      </c>
    </row>
    <row r="128" spans="2:65" s="1" customFormat="1" ht="16.5" customHeight="1">
      <c r="B128" s="31"/>
      <c r="C128" s="183" t="s">
        <v>310</v>
      </c>
      <c r="D128" s="183" t="s">
        <v>177</v>
      </c>
      <c r="E128" s="184" t="s">
        <v>1202</v>
      </c>
      <c r="F128" s="185" t="s">
        <v>1203</v>
      </c>
      <c r="G128" s="186" t="s">
        <v>269</v>
      </c>
      <c r="H128" s="187">
        <v>16</v>
      </c>
      <c r="I128" s="188"/>
      <c r="J128" s="189">
        <f t="shared" si="0"/>
        <v>0</v>
      </c>
      <c r="K128" s="185" t="s">
        <v>184</v>
      </c>
      <c r="L128" s="35"/>
      <c r="M128" s="190" t="s">
        <v>1</v>
      </c>
      <c r="N128" s="191" t="s">
        <v>52</v>
      </c>
      <c r="O128" s="57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3" t="s">
        <v>437</v>
      </c>
      <c r="AT128" s="13" t="s">
        <v>177</v>
      </c>
      <c r="AU128" s="13" t="s">
        <v>92</v>
      </c>
      <c r="AY128" s="13" t="s">
        <v>175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437</v>
      </c>
      <c r="BM128" s="13" t="s">
        <v>1204</v>
      </c>
    </row>
    <row r="129" spans="2:65" s="1" customFormat="1" ht="16.5" customHeight="1">
      <c r="B129" s="31"/>
      <c r="C129" s="195" t="s">
        <v>314</v>
      </c>
      <c r="D129" s="195" t="s">
        <v>233</v>
      </c>
      <c r="E129" s="196" t="s">
        <v>1205</v>
      </c>
      <c r="F129" s="197" t="s">
        <v>1206</v>
      </c>
      <c r="G129" s="198" t="s">
        <v>253</v>
      </c>
      <c r="H129" s="199">
        <v>16</v>
      </c>
      <c r="I129" s="200"/>
      <c r="J129" s="201">
        <f t="shared" si="0"/>
        <v>0</v>
      </c>
      <c r="K129" s="197" t="s">
        <v>184</v>
      </c>
      <c r="L129" s="202"/>
      <c r="M129" s="203" t="s">
        <v>1</v>
      </c>
      <c r="N129" s="204" t="s">
        <v>52</v>
      </c>
      <c r="O129" s="57"/>
      <c r="P129" s="192">
        <f t="shared" si="1"/>
        <v>0</v>
      </c>
      <c r="Q129" s="192">
        <v>7.9299999999999995E-3</v>
      </c>
      <c r="R129" s="192">
        <f t="shared" si="2"/>
        <v>0.12687999999999999</v>
      </c>
      <c r="S129" s="192">
        <v>0</v>
      </c>
      <c r="T129" s="193">
        <f t="shared" si="3"/>
        <v>0</v>
      </c>
      <c r="AR129" s="13" t="s">
        <v>695</v>
      </c>
      <c r="AT129" s="13" t="s">
        <v>233</v>
      </c>
      <c r="AU129" s="13" t="s">
        <v>92</v>
      </c>
      <c r="AY129" s="13" t="s">
        <v>175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695</v>
      </c>
      <c r="BM129" s="13" t="s">
        <v>1207</v>
      </c>
    </row>
    <row r="130" spans="2:65" s="1" customFormat="1" ht="16.5" customHeight="1">
      <c r="B130" s="31"/>
      <c r="C130" s="183" t="s">
        <v>318</v>
      </c>
      <c r="D130" s="183" t="s">
        <v>177</v>
      </c>
      <c r="E130" s="184" t="s">
        <v>1208</v>
      </c>
      <c r="F130" s="185" t="s">
        <v>1209</v>
      </c>
      <c r="G130" s="186" t="s">
        <v>269</v>
      </c>
      <c r="H130" s="187">
        <v>106</v>
      </c>
      <c r="I130" s="188"/>
      <c r="J130" s="189">
        <f t="shared" si="0"/>
        <v>0</v>
      </c>
      <c r="K130" s="185" t="s">
        <v>184</v>
      </c>
      <c r="L130" s="35"/>
      <c r="M130" s="190" t="s">
        <v>1</v>
      </c>
      <c r="N130" s="191" t="s">
        <v>52</v>
      </c>
      <c r="O130" s="57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AR130" s="13" t="s">
        <v>437</v>
      </c>
      <c r="AT130" s="13" t="s">
        <v>177</v>
      </c>
      <c r="AU130" s="13" t="s">
        <v>92</v>
      </c>
      <c r="AY130" s="13" t="s">
        <v>175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437</v>
      </c>
      <c r="BM130" s="13" t="s">
        <v>1210</v>
      </c>
    </row>
    <row r="131" spans="2:65" s="1" customFormat="1" ht="16.5" customHeight="1">
      <c r="B131" s="31"/>
      <c r="C131" s="195" t="s">
        <v>322</v>
      </c>
      <c r="D131" s="195" t="s">
        <v>233</v>
      </c>
      <c r="E131" s="196" t="s">
        <v>1211</v>
      </c>
      <c r="F131" s="197" t="s">
        <v>1212</v>
      </c>
      <c r="G131" s="198" t="s">
        <v>866</v>
      </c>
      <c r="H131" s="199">
        <v>14.5</v>
      </c>
      <c r="I131" s="200"/>
      <c r="J131" s="201">
        <f t="shared" si="0"/>
        <v>0</v>
      </c>
      <c r="K131" s="197" t="s">
        <v>184</v>
      </c>
      <c r="L131" s="202"/>
      <c r="M131" s="203" t="s">
        <v>1</v>
      </c>
      <c r="N131" s="204" t="s">
        <v>52</v>
      </c>
      <c r="O131" s="57"/>
      <c r="P131" s="192">
        <f t="shared" si="1"/>
        <v>0</v>
      </c>
      <c r="Q131" s="192">
        <v>1E-3</v>
      </c>
      <c r="R131" s="192">
        <f t="shared" si="2"/>
        <v>1.4500000000000001E-2</v>
      </c>
      <c r="S131" s="192">
        <v>0</v>
      </c>
      <c r="T131" s="193">
        <f t="shared" si="3"/>
        <v>0</v>
      </c>
      <c r="AR131" s="13" t="s">
        <v>695</v>
      </c>
      <c r="AT131" s="13" t="s">
        <v>233</v>
      </c>
      <c r="AU131" s="13" t="s">
        <v>92</v>
      </c>
      <c r="AY131" s="13" t="s">
        <v>175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695</v>
      </c>
      <c r="BM131" s="13" t="s">
        <v>1213</v>
      </c>
    </row>
    <row r="132" spans="2:65" s="1" customFormat="1" ht="16.5" customHeight="1">
      <c r="B132" s="31"/>
      <c r="C132" s="183" t="s">
        <v>326</v>
      </c>
      <c r="D132" s="183" t="s">
        <v>177</v>
      </c>
      <c r="E132" s="184" t="s">
        <v>1214</v>
      </c>
      <c r="F132" s="185" t="s">
        <v>1215</v>
      </c>
      <c r="G132" s="186" t="s">
        <v>269</v>
      </c>
      <c r="H132" s="187">
        <v>54</v>
      </c>
      <c r="I132" s="188"/>
      <c r="J132" s="189">
        <f t="shared" si="0"/>
        <v>0</v>
      </c>
      <c r="K132" s="185" t="s">
        <v>184</v>
      </c>
      <c r="L132" s="35"/>
      <c r="M132" s="190" t="s">
        <v>1</v>
      </c>
      <c r="N132" s="191" t="s">
        <v>52</v>
      </c>
      <c r="O132" s="57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AR132" s="13" t="s">
        <v>437</v>
      </c>
      <c r="AT132" s="13" t="s">
        <v>177</v>
      </c>
      <c r="AU132" s="13" t="s">
        <v>92</v>
      </c>
      <c r="AY132" s="13" t="s">
        <v>175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437</v>
      </c>
      <c r="BM132" s="13" t="s">
        <v>1216</v>
      </c>
    </row>
    <row r="133" spans="2:65" s="1" customFormat="1" ht="16.5" customHeight="1">
      <c r="B133" s="31"/>
      <c r="C133" s="195" t="s">
        <v>330</v>
      </c>
      <c r="D133" s="195" t="s">
        <v>233</v>
      </c>
      <c r="E133" s="196" t="s">
        <v>1217</v>
      </c>
      <c r="F133" s="197" t="s">
        <v>1218</v>
      </c>
      <c r="G133" s="198" t="s">
        <v>269</v>
      </c>
      <c r="H133" s="199">
        <v>54</v>
      </c>
      <c r="I133" s="200"/>
      <c r="J133" s="201">
        <f t="shared" si="0"/>
        <v>0</v>
      </c>
      <c r="K133" s="197" t="s">
        <v>184</v>
      </c>
      <c r="L133" s="202"/>
      <c r="M133" s="203" t="s">
        <v>1</v>
      </c>
      <c r="N133" s="204" t="s">
        <v>52</v>
      </c>
      <c r="O133" s="57"/>
      <c r="P133" s="192">
        <f t="shared" si="1"/>
        <v>0</v>
      </c>
      <c r="Q133" s="192">
        <v>1.7000000000000001E-4</v>
      </c>
      <c r="R133" s="192">
        <f t="shared" si="2"/>
        <v>9.1800000000000007E-3</v>
      </c>
      <c r="S133" s="192">
        <v>0</v>
      </c>
      <c r="T133" s="193">
        <f t="shared" si="3"/>
        <v>0</v>
      </c>
      <c r="AR133" s="13" t="s">
        <v>695</v>
      </c>
      <c r="AT133" s="13" t="s">
        <v>233</v>
      </c>
      <c r="AU133" s="13" t="s">
        <v>92</v>
      </c>
      <c r="AY133" s="13" t="s">
        <v>175</v>
      </c>
      <c r="BE133" s="194">
        <f t="shared" si="4"/>
        <v>0</v>
      </c>
      <c r="BF133" s="194">
        <f t="shared" si="5"/>
        <v>0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3" t="s">
        <v>92</v>
      </c>
      <c r="BK133" s="194">
        <f t="shared" si="9"/>
        <v>0</v>
      </c>
      <c r="BL133" s="13" t="s">
        <v>695</v>
      </c>
      <c r="BM133" s="13" t="s">
        <v>1219</v>
      </c>
    </row>
    <row r="134" spans="2:65" s="1" customFormat="1" ht="16.5" customHeight="1">
      <c r="B134" s="31"/>
      <c r="C134" s="195" t="s">
        <v>334</v>
      </c>
      <c r="D134" s="195" t="s">
        <v>233</v>
      </c>
      <c r="E134" s="196" t="s">
        <v>1220</v>
      </c>
      <c r="F134" s="197" t="s">
        <v>1221</v>
      </c>
      <c r="G134" s="198" t="s">
        <v>253</v>
      </c>
      <c r="H134" s="199">
        <v>17</v>
      </c>
      <c r="I134" s="200"/>
      <c r="J134" s="201">
        <f t="shared" si="0"/>
        <v>0</v>
      </c>
      <c r="K134" s="197" t="s">
        <v>184</v>
      </c>
      <c r="L134" s="202"/>
      <c r="M134" s="203" t="s">
        <v>1</v>
      </c>
      <c r="N134" s="204" t="s">
        <v>52</v>
      </c>
      <c r="O134" s="57"/>
      <c r="P134" s="192">
        <f t="shared" si="1"/>
        <v>0</v>
      </c>
      <c r="Q134" s="192">
        <v>1.0000000000000001E-5</v>
      </c>
      <c r="R134" s="192">
        <f t="shared" si="2"/>
        <v>1.7000000000000001E-4</v>
      </c>
      <c r="S134" s="192">
        <v>0</v>
      </c>
      <c r="T134" s="193">
        <f t="shared" si="3"/>
        <v>0</v>
      </c>
      <c r="AR134" s="13" t="s">
        <v>695</v>
      </c>
      <c r="AT134" s="13" t="s">
        <v>233</v>
      </c>
      <c r="AU134" s="13" t="s">
        <v>92</v>
      </c>
      <c r="AY134" s="13" t="s">
        <v>175</v>
      </c>
      <c r="BE134" s="194">
        <f t="shared" si="4"/>
        <v>0</v>
      </c>
      <c r="BF134" s="194">
        <f t="shared" si="5"/>
        <v>0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3" t="s">
        <v>92</v>
      </c>
      <c r="BK134" s="194">
        <f t="shared" si="9"/>
        <v>0</v>
      </c>
      <c r="BL134" s="13" t="s">
        <v>695</v>
      </c>
      <c r="BM134" s="13" t="s">
        <v>1222</v>
      </c>
    </row>
    <row r="135" spans="2:65" s="1" customFormat="1" ht="16.5" customHeight="1">
      <c r="B135" s="31"/>
      <c r="C135" s="195" t="s">
        <v>338</v>
      </c>
      <c r="D135" s="195" t="s">
        <v>233</v>
      </c>
      <c r="E135" s="196" t="s">
        <v>1211</v>
      </c>
      <c r="F135" s="197" t="s">
        <v>1212</v>
      </c>
      <c r="G135" s="198" t="s">
        <v>866</v>
      </c>
      <c r="H135" s="199">
        <v>7.3</v>
      </c>
      <c r="I135" s="200"/>
      <c r="J135" s="201">
        <f t="shared" si="0"/>
        <v>0</v>
      </c>
      <c r="K135" s="197" t="s">
        <v>184</v>
      </c>
      <c r="L135" s="202"/>
      <c r="M135" s="211" t="s">
        <v>1</v>
      </c>
      <c r="N135" s="212" t="s">
        <v>52</v>
      </c>
      <c r="O135" s="208"/>
      <c r="P135" s="209">
        <f t="shared" si="1"/>
        <v>0</v>
      </c>
      <c r="Q135" s="209">
        <v>1E-3</v>
      </c>
      <c r="R135" s="209">
        <f t="shared" si="2"/>
        <v>7.3000000000000001E-3</v>
      </c>
      <c r="S135" s="209">
        <v>0</v>
      </c>
      <c r="T135" s="210">
        <f t="shared" si="3"/>
        <v>0</v>
      </c>
      <c r="AR135" s="13" t="s">
        <v>695</v>
      </c>
      <c r="AT135" s="13" t="s">
        <v>233</v>
      </c>
      <c r="AU135" s="13" t="s">
        <v>92</v>
      </c>
      <c r="AY135" s="13" t="s">
        <v>175</v>
      </c>
      <c r="BE135" s="194">
        <f t="shared" si="4"/>
        <v>0</v>
      </c>
      <c r="BF135" s="194">
        <f t="shared" si="5"/>
        <v>0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3" t="s">
        <v>92</v>
      </c>
      <c r="BK135" s="194">
        <f t="shared" si="9"/>
        <v>0</v>
      </c>
      <c r="BL135" s="13" t="s">
        <v>695</v>
      </c>
      <c r="BM135" s="13" t="s">
        <v>1223</v>
      </c>
    </row>
    <row r="136" spans="2:65" s="1" customFormat="1" ht="6.95" customHeight="1">
      <c r="B136" s="43"/>
      <c r="C136" s="44"/>
      <c r="D136" s="44"/>
      <c r="E136" s="44"/>
      <c r="F136" s="44"/>
      <c r="G136" s="44"/>
      <c r="H136" s="44"/>
      <c r="I136" s="134"/>
      <c r="J136" s="44"/>
      <c r="K136" s="44"/>
      <c r="L136" s="35"/>
    </row>
  </sheetData>
  <sheetProtection algorithmName="SHA-512" hashValue="FJeGPcOILReRzSN9WGjtM82//ieFI0tHf26JTy6eE3ZVYx9YA7VOS/jhvVfsJKW/l+cq2695tK+sgf1z+3ISBg==" saltValue="c0/IOn8Yq9PXtarPTPtVAnEx2ErTSC3emjDVSJtUZGOYhNxr9KDp/nL/ThZQpIsi9KYu+xymcOGbvnXHEhLurg==" spinCount="100000" sheet="1" objects="1" scenarios="1" formatColumns="0" formatRows="0" autoFilter="0"/>
  <autoFilter ref="C92:K135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108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132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1099</v>
      </c>
      <c r="I12" s="109"/>
      <c r="L12" s="35"/>
    </row>
    <row r="13" spans="2:46" s="1" customFormat="1" ht="36.950000000000003" customHeight="1">
      <c r="B13" s="35"/>
      <c r="E13" s="261" t="s">
        <v>1224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1101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ROUND(J96,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ROUND((SUM(BE96:BE125)),  2)</f>
        <v>0</v>
      </c>
      <c r="I37" s="123">
        <v>0.2</v>
      </c>
      <c r="J37" s="122">
        <f>ROUND(((SUM(BE96:BE125))*I37),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ROUND((SUM(BF96:BF125)),  2)</f>
        <v>0</v>
      </c>
      <c r="I38" s="123">
        <v>0.2</v>
      </c>
      <c r="J38" s="122">
        <f>ROUND(((SUM(BF96:BF125))*I38),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ROUND((SUM(BG96:BG125)),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ROUND((SUM(BH96:BH125)),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ROUND((SUM(BI96:BI125)),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132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1099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2018004.1A.2b - Prípojka NN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Bc. Stanislav Varga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J96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140</v>
      </c>
      <c r="E68" s="146"/>
      <c r="F68" s="146"/>
      <c r="G68" s="146"/>
      <c r="H68" s="146"/>
      <c r="I68" s="147"/>
      <c r="J68" s="148">
        <f>J97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148</v>
      </c>
      <c r="E69" s="152"/>
      <c r="F69" s="152"/>
      <c r="G69" s="152"/>
      <c r="H69" s="152"/>
      <c r="I69" s="153"/>
      <c r="J69" s="154">
        <f>J98</f>
        <v>0</v>
      </c>
      <c r="K69" s="90"/>
      <c r="L69" s="155"/>
    </row>
    <row r="70" spans="2:47" s="8" customFormat="1" ht="24.95" customHeight="1">
      <c r="B70" s="143"/>
      <c r="C70" s="144"/>
      <c r="D70" s="145" t="s">
        <v>159</v>
      </c>
      <c r="E70" s="146"/>
      <c r="F70" s="146"/>
      <c r="G70" s="146"/>
      <c r="H70" s="146"/>
      <c r="I70" s="147"/>
      <c r="J70" s="148">
        <f>J100</f>
        <v>0</v>
      </c>
      <c r="K70" s="144"/>
      <c r="L70" s="149"/>
    </row>
    <row r="71" spans="2:47" s="9" customFormat="1" ht="19.899999999999999" customHeight="1">
      <c r="B71" s="150"/>
      <c r="C71" s="90"/>
      <c r="D71" s="151" t="s">
        <v>1102</v>
      </c>
      <c r="E71" s="152"/>
      <c r="F71" s="152"/>
      <c r="G71" s="152"/>
      <c r="H71" s="152"/>
      <c r="I71" s="153"/>
      <c r="J71" s="154">
        <f>J101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1225</v>
      </c>
      <c r="E72" s="152"/>
      <c r="F72" s="152"/>
      <c r="G72" s="152"/>
      <c r="H72" s="152"/>
      <c r="I72" s="153"/>
      <c r="J72" s="154">
        <f>J123</f>
        <v>0</v>
      </c>
      <c r="K72" s="90"/>
      <c r="L72" s="155"/>
    </row>
    <row r="73" spans="2:47" s="1" customFormat="1" ht="21.75" customHeight="1">
      <c r="B73" s="31"/>
      <c r="C73" s="32"/>
      <c r="D73" s="32"/>
      <c r="E73" s="32"/>
      <c r="F73" s="32"/>
      <c r="G73" s="32"/>
      <c r="H73" s="32"/>
      <c r="I73" s="109"/>
      <c r="J73" s="32"/>
      <c r="K73" s="32"/>
      <c r="L73" s="35"/>
    </row>
    <row r="74" spans="2:47" s="1" customFormat="1" ht="6.95" customHeight="1">
      <c r="B74" s="43"/>
      <c r="C74" s="44"/>
      <c r="D74" s="44"/>
      <c r="E74" s="44"/>
      <c r="F74" s="44"/>
      <c r="G74" s="44"/>
      <c r="H74" s="44"/>
      <c r="I74" s="134"/>
      <c r="J74" s="44"/>
      <c r="K74" s="44"/>
      <c r="L74" s="35"/>
    </row>
    <row r="78" spans="2:47" s="1" customFormat="1" ht="6.95" customHeight="1">
      <c r="B78" s="45"/>
      <c r="C78" s="46"/>
      <c r="D78" s="46"/>
      <c r="E78" s="46"/>
      <c r="F78" s="46"/>
      <c r="G78" s="46"/>
      <c r="H78" s="46"/>
      <c r="I78" s="137"/>
      <c r="J78" s="46"/>
      <c r="K78" s="46"/>
      <c r="L78" s="35"/>
    </row>
    <row r="79" spans="2:47" s="1" customFormat="1" ht="24.95" customHeight="1">
      <c r="B79" s="31"/>
      <c r="C79" s="19" t="s">
        <v>161</v>
      </c>
      <c r="D79" s="32"/>
      <c r="E79" s="32"/>
      <c r="F79" s="32"/>
      <c r="G79" s="32"/>
      <c r="H79" s="32"/>
      <c r="I79" s="109"/>
      <c r="J79" s="32"/>
      <c r="K79" s="32"/>
      <c r="L79" s="35"/>
    </row>
    <row r="80" spans="2:47" s="1" customFormat="1" ht="6.95" customHeight="1">
      <c r="B80" s="31"/>
      <c r="C80" s="32"/>
      <c r="D80" s="32"/>
      <c r="E80" s="32"/>
      <c r="F80" s="32"/>
      <c r="G80" s="32"/>
      <c r="H80" s="32"/>
      <c r="I80" s="109"/>
      <c r="J80" s="32"/>
      <c r="K80" s="32"/>
      <c r="L80" s="35"/>
    </row>
    <row r="81" spans="2:63" s="1" customFormat="1" ht="12" customHeight="1">
      <c r="B81" s="31"/>
      <c r="C81" s="25" t="s">
        <v>15</v>
      </c>
      <c r="D81" s="32"/>
      <c r="E81" s="32"/>
      <c r="F81" s="32"/>
      <c r="G81" s="32"/>
      <c r="H81" s="32"/>
      <c r="I81" s="109"/>
      <c r="J81" s="32"/>
      <c r="K81" s="32"/>
      <c r="L81" s="35"/>
    </row>
    <row r="82" spans="2:63" s="1" customFormat="1" ht="16.5" customHeight="1">
      <c r="B82" s="31"/>
      <c r="C82" s="32"/>
      <c r="D82" s="32"/>
      <c r="E82" s="265" t="str">
        <f>E7</f>
        <v>Zavŕšenie transformačného procesu s cieľom sociálnej integrácie občanov s mentálnym postihnutím v DSS Slatinka</v>
      </c>
      <c r="F82" s="266"/>
      <c r="G82" s="266"/>
      <c r="H82" s="266"/>
      <c r="I82" s="109"/>
      <c r="J82" s="32"/>
      <c r="K82" s="32"/>
      <c r="L82" s="35"/>
    </row>
    <row r="83" spans="2:63" ht="12" customHeight="1">
      <c r="B83" s="17"/>
      <c r="C83" s="25" t="s">
        <v>129</v>
      </c>
      <c r="D83" s="18"/>
      <c r="E83" s="18"/>
      <c r="F83" s="18"/>
      <c r="G83" s="18"/>
      <c r="H83" s="18"/>
      <c r="J83" s="18"/>
      <c r="K83" s="18"/>
      <c r="L83" s="16"/>
    </row>
    <row r="84" spans="2:63" ht="16.5" customHeight="1">
      <c r="B84" s="17"/>
      <c r="C84" s="18"/>
      <c r="D84" s="18"/>
      <c r="E84" s="265" t="s">
        <v>130</v>
      </c>
      <c r="F84" s="236"/>
      <c r="G84" s="236"/>
      <c r="H84" s="236"/>
      <c r="J84" s="18"/>
      <c r="K84" s="18"/>
      <c r="L84" s="16"/>
    </row>
    <row r="85" spans="2:63" ht="12" customHeight="1">
      <c r="B85" s="17"/>
      <c r="C85" s="25" t="s">
        <v>131</v>
      </c>
      <c r="D85" s="18"/>
      <c r="E85" s="18"/>
      <c r="F85" s="18"/>
      <c r="G85" s="18"/>
      <c r="H85" s="18"/>
      <c r="J85" s="18"/>
      <c r="K85" s="18"/>
      <c r="L85" s="16"/>
    </row>
    <row r="86" spans="2:63" s="1" customFormat="1" ht="16.5" customHeight="1">
      <c r="B86" s="31"/>
      <c r="C86" s="32"/>
      <c r="D86" s="32"/>
      <c r="E86" s="266" t="s">
        <v>132</v>
      </c>
      <c r="F86" s="231"/>
      <c r="G86" s="231"/>
      <c r="H86" s="231"/>
      <c r="I86" s="109"/>
      <c r="J86" s="32"/>
      <c r="K86" s="32"/>
      <c r="L86" s="35"/>
    </row>
    <row r="87" spans="2:63" s="1" customFormat="1" ht="12" customHeight="1">
      <c r="B87" s="31"/>
      <c r="C87" s="25" t="s">
        <v>1099</v>
      </c>
      <c r="D87" s="32"/>
      <c r="E87" s="32"/>
      <c r="F87" s="32"/>
      <c r="G87" s="32"/>
      <c r="H87" s="32"/>
      <c r="I87" s="109"/>
      <c r="J87" s="32"/>
      <c r="K87" s="32"/>
      <c r="L87" s="35"/>
    </row>
    <row r="88" spans="2:63" s="1" customFormat="1" ht="16.5" customHeight="1">
      <c r="B88" s="31"/>
      <c r="C88" s="32"/>
      <c r="D88" s="32"/>
      <c r="E88" s="232" t="str">
        <f>E13</f>
        <v>2018004.1A.2b - Prípojka NN</v>
      </c>
      <c r="F88" s="231"/>
      <c r="G88" s="231"/>
      <c r="H88" s="231"/>
      <c r="I88" s="109"/>
      <c r="J88" s="32"/>
      <c r="K88" s="32"/>
      <c r="L88" s="35"/>
    </row>
    <row r="89" spans="2:63" s="1" customFormat="1" ht="6.95" customHeight="1">
      <c r="B89" s="31"/>
      <c r="C89" s="32"/>
      <c r="D89" s="32"/>
      <c r="E89" s="32"/>
      <c r="F89" s="32"/>
      <c r="G89" s="32"/>
      <c r="H89" s="32"/>
      <c r="I89" s="109"/>
      <c r="J89" s="32"/>
      <c r="K89" s="32"/>
      <c r="L89" s="35"/>
    </row>
    <row r="90" spans="2:63" s="1" customFormat="1" ht="12" customHeight="1">
      <c r="B90" s="31"/>
      <c r="C90" s="25" t="s">
        <v>21</v>
      </c>
      <c r="D90" s="32"/>
      <c r="E90" s="32"/>
      <c r="F90" s="23" t="str">
        <f>F16</f>
        <v>Lučenec</v>
      </c>
      <c r="G90" s="32"/>
      <c r="H90" s="32"/>
      <c r="I90" s="110" t="s">
        <v>23</v>
      </c>
      <c r="J90" s="52" t="str">
        <f>IF(J16="","",J16)</f>
        <v>21. 1. 2019</v>
      </c>
      <c r="K90" s="32"/>
      <c r="L90" s="35"/>
    </row>
    <row r="91" spans="2:63" s="1" customFormat="1" ht="6.95" customHeight="1">
      <c r="B91" s="31"/>
      <c r="C91" s="32"/>
      <c r="D91" s="32"/>
      <c r="E91" s="32"/>
      <c r="F91" s="32"/>
      <c r="G91" s="32"/>
      <c r="H91" s="32"/>
      <c r="I91" s="109"/>
      <c r="J91" s="32"/>
      <c r="K91" s="32"/>
      <c r="L91" s="35"/>
    </row>
    <row r="92" spans="2:63" s="1" customFormat="1" ht="13.7" customHeight="1">
      <c r="B92" s="31"/>
      <c r="C92" s="25" t="s">
        <v>29</v>
      </c>
      <c r="D92" s="32"/>
      <c r="E92" s="32"/>
      <c r="F92" s="23" t="str">
        <f>E19</f>
        <v>Domov sociálnych služieb SLATINKA</v>
      </c>
      <c r="G92" s="32"/>
      <c r="H92" s="32"/>
      <c r="I92" s="110" t="s">
        <v>37</v>
      </c>
      <c r="J92" s="29" t="str">
        <f>E25</f>
        <v>PROMOST s.r.o.</v>
      </c>
      <c r="K92" s="32"/>
      <c r="L92" s="35"/>
    </row>
    <row r="93" spans="2:63" s="1" customFormat="1" ht="13.7" customHeight="1">
      <c r="B93" s="31"/>
      <c r="C93" s="25" t="s">
        <v>35</v>
      </c>
      <c r="D93" s="32"/>
      <c r="E93" s="32"/>
      <c r="F93" s="23" t="str">
        <f>IF(E22="","",E22)</f>
        <v>Vyplň údaj</v>
      </c>
      <c r="G93" s="32"/>
      <c r="H93" s="32"/>
      <c r="I93" s="110" t="s">
        <v>41</v>
      </c>
      <c r="J93" s="29" t="str">
        <f>E28</f>
        <v>Bc. Stanislav Varga</v>
      </c>
      <c r="K93" s="32"/>
      <c r="L93" s="35"/>
    </row>
    <row r="94" spans="2:63" s="1" customFormat="1" ht="10.35" customHeight="1">
      <c r="B94" s="31"/>
      <c r="C94" s="32"/>
      <c r="D94" s="32"/>
      <c r="E94" s="32"/>
      <c r="F94" s="32"/>
      <c r="G94" s="32"/>
      <c r="H94" s="32"/>
      <c r="I94" s="109"/>
      <c r="J94" s="32"/>
      <c r="K94" s="32"/>
      <c r="L94" s="35"/>
    </row>
    <row r="95" spans="2:63" s="10" customFormat="1" ht="29.25" customHeight="1">
      <c r="B95" s="156"/>
      <c r="C95" s="157" t="s">
        <v>162</v>
      </c>
      <c r="D95" s="158" t="s">
        <v>65</v>
      </c>
      <c r="E95" s="158" t="s">
        <v>61</v>
      </c>
      <c r="F95" s="158" t="s">
        <v>62</v>
      </c>
      <c r="G95" s="158" t="s">
        <v>163</v>
      </c>
      <c r="H95" s="158" t="s">
        <v>164</v>
      </c>
      <c r="I95" s="159" t="s">
        <v>165</v>
      </c>
      <c r="J95" s="160" t="s">
        <v>137</v>
      </c>
      <c r="K95" s="161" t="s">
        <v>166</v>
      </c>
      <c r="L95" s="162"/>
      <c r="M95" s="61" t="s">
        <v>1</v>
      </c>
      <c r="N95" s="62" t="s">
        <v>50</v>
      </c>
      <c r="O95" s="62" t="s">
        <v>167</v>
      </c>
      <c r="P95" s="62" t="s">
        <v>168</v>
      </c>
      <c r="Q95" s="62" t="s">
        <v>169</v>
      </c>
      <c r="R95" s="62" t="s">
        <v>170</v>
      </c>
      <c r="S95" s="62" t="s">
        <v>171</v>
      </c>
      <c r="T95" s="63" t="s">
        <v>172</v>
      </c>
    </row>
    <row r="96" spans="2:63" s="1" customFormat="1" ht="22.9" customHeight="1">
      <c r="B96" s="31"/>
      <c r="C96" s="68" t="s">
        <v>138</v>
      </c>
      <c r="D96" s="32"/>
      <c r="E96" s="32"/>
      <c r="F96" s="32"/>
      <c r="G96" s="32"/>
      <c r="H96" s="32"/>
      <c r="I96" s="109"/>
      <c r="J96" s="163">
        <f>BK96</f>
        <v>0</v>
      </c>
      <c r="K96" s="32"/>
      <c r="L96" s="35"/>
      <c r="M96" s="64"/>
      <c r="N96" s="65"/>
      <c r="O96" s="65"/>
      <c r="P96" s="164">
        <f>P97+P100</f>
        <v>0</v>
      </c>
      <c r="Q96" s="65"/>
      <c r="R96" s="164">
        <f>R97+R100</f>
        <v>5.7590000000000002E-2</v>
      </c>
      <c r="S96" s="65"/>
      <c r="T96" s="165">
        <f>T97+T100</f>
        <v>0.26999999999999996</v>
      </c>
      <c r="AT96" s="13" t="s">
        <v>79</v>
      </c>
      <c r="AU96" s="13" t="s">
        <v>139</v>
      </c>
      <c r="BK96" s="166">
        <f>BK97+BK100</f>
        <v>0</v>
      </c>
    </row>
    <row r="97" spans="2:65" s="11" customFormat="1" ht="25.9" customHeight="1">
      <c r="B97" s="167"/>
      <c r="C97" s="168"/>
      <c r="D97" s="169" t="s">
        <v>79</v>
      </c>
      <c r="E97" s="170" t="s">
        <v>173</v>
      </c>
      <c r="F97" s="170" t="s">
        <v>174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P98</f>
        <v>0</v>
      </c>
      <c r="Q97" s="175"/>
      <c r="R97" s="176">
        <f>R98</f>
        <v>0</v>
      </c>
      <c r="S97" s="175"/>
      <c r="T97" s="177">
        <f>T98</f>
        <v>0.26999999999999996</v>
      </c>
      <c r="AR97" s="178" t="s">
        <v>87</v>
      </c>
      <c r="AT97" s="179" t="s">
        <v>79</v>
      </c>
      <c r="AU97" s="179" t="s">
        <v>80</v>
      </c>
      <c r="AY97" s="178" t="s">
        <v>175</v>
      </c>
      <c r="BK97" s="180">
        <f>BK98</f>
        <v>0</v>
      </c>
    </row>
    <row r="98" spans="2:65" s="11" customFormat="1" ht="22.9" customHeight="1">
      <c r="B98" s="167"/>
      <c r="C98" s="168"/>
      <c r="D98" s="169" t="s">
        <v>79</v>
      </c>
      <c r="E98" s="181" t="s">
        <v>211</v>
      </c>
      <c r="F98" s="181" t="s">
        <v>658</v>
      </c>
      <c r="G98" s="168"/>
      <c r="H98" s="168"/>
      <c r="I98" s="171"/>
      <c r="J98" s="182">
        <f>BK98</f>
        <v>0</v>
      </c>
      <c r="K98" s="168"/>
      <c r="L98" s="173"/>
      <c r="M98" s="174"/>
      <c r="N98" s="175"/>
      <c r="O98" s="175"/>
      <c r="P98" s="176">
        <f>P99</f>
        <v>0</v>
      </c>
      <c r="Q98" s="175"/>
      <c r="R98" s="176">
        <f>R99</f>
        <v>0</v>
      </c>
      <c r="S98" s="175"/>
      <c r="T98" s="177">
        <f>T99</f>
        <v>0.26999999999999996</v>
      </c>
      <c r="AR98" s="178" t="s">
        <v>87</v>
      </c>
      <c r="AT98" s="179" t="s">
        <v>79</v>
      </c>
      <c r="AU98" s="179" t="s">
        <v>87</v>
      </c>
      <c r="AY98" s="178" t="s">
        <v>175</v>
      </c>
      <c r="BK98" s="180">
        <f>BK99</f>
        <v>0</v>
      </c>
    </row>
    <row r="99" spans="2:65" s="1" customFormat="1" ht="16.5" customHeight="1">
      <c r="B99" s="31"/>
      <c r="C99" s="183" t="s">
        <v>87</v>
      </c>
      <c r="D99" s="183" t="s">
        <v>177</v>
      </c>
      <c r="E99" s="184" t="s">
        <v>1226</v>
      </c>
      <c r="F99" s="185" t="s">
        <v>1227</v>
      </c>
      <c r="G99" s="186" t="s">
        <v>269</v>
      </c>
      <c r="H99" s="187">
        <v>15</v>
      </c>
      <c r="I99" s="188"/>
      <c r="J99" s="189">
        <f>ROUND(I99*H99,2)</f>
        <v>0</v>
      </c>
      <c r="K99" s="185" t="s">
        <v>184</v>
      </c>
      <c r="L99" s="35"/>
      <c r="M99" s="190" t="s">
        <v>1</v>
      </c>
      <c r="N99" s="191" t="s">
        <v>52</v>
      </c>
      <c r="O99" s="57"/>
      <c r="P99" s="192">
        <f>O99*H99</f>
        <v>0</v>
      </c>
      <c r="Q99" s="192">
        <v>0</v>
      </c>
      <c r="R99" s="192">
        <f>Q99*H99</f>
        <v>0</v>
      </c>
      <c r="S99" s="192">
        <v>1.7999999999999999E-2</v>
      </c>
      <c r="T99" s="193">
        <f>S99*H99</f>
        <v>0.26999999999999996</v>
      </c>
      <c r="AR99" s="13" t="s">
        <v>104</v>
      </c>
      <c r="AT99" s="13" t="s">
        <v>177</v>
      </c>
      <c r="AU99" s="13" t="s">
        <v>92</v>
      </c>
      <c r="AY99" s="13" t="s">
        <v>175</v>
      </c>
      <c r="BE99" s="194">
        <f>IF(N99="základná",J99,0)</f>
        <v>0</v>
      </c>
      <c r="BF99" s="194">
        <f>IF(N99="znížená",J99,0)</f>
        <v>0</v>
      </c>
      <c r="BG99" s="194">
        <f>IF(N99="zákl. prenesená",J99,0)</f>
        <v>0</v>
      </c>
      <c r="BH99" s="194">
        <f>IF(N99="zníž. prenesená",J99,0)</f>
        <v>0</v>
      </c>
      <c r="BI99" s="194">
        <f>IF(N99="nulová",J99,0)</f>
        <v>0</v>
      </c>
      <c r="BJ99" s="13" t="s">
        <v>92</v>
      </c>
      <c r="BK99" s="194">
        <f>ROUND(I99*H99,2)</f>
        <v>0</v>
      </c>
      <c r="BL99" s="13" t="s">
        <v>104</v>
      </c>
      <c r="BM99" s="13" t="s">
        <v>1228</v>
      </c>
    </row>
    <row r="100" spans="2:65" s="11" customFormat="1" ht="25.9" customHeight="1">
      <c r="B100" s="167"/>
      <c r="C100" s="168"/>
      <c r="D100" s="169" t="s">
        <v>79</v>
      </c>
      <c r="E100" s="170" t="s">
        <v>233</v>
      </c>
      <c r="F100" s="170" t="s">
        <v>1080</v>
      </c>
      <c r="G100" s="168"/>
      <c r="H100" s="168"/>
      <c r="I100" s="171"/>
      <c r="J100" s="172">
        <f>BK100</f>
        <v>0</v>
      </c>
      <c r="K100" s="168"/>
      <c r="L100" s="173"/>
      <c r="M100" s="174"/>
      <c r="N100" s="175"/>
      <c r="O100" s="175"/>
      <c r="P100" s="176">
        <f>P101+P123</f>
        <v>0</v>
      </c>
      <c r="Q100" s="175"/>
      <c r="R100" s="176">
        <f>R101+R123</f>
        <v>5.7590000000000002E-2</v>
      </c>
      <c r="S100" s="175"/>
      <c r="T100" s="177">
        <f>T101+T123</f>
        <v>0</v>
      </c>
      <c r="AR100" s="178" t="s">
        <v>97</v>
      </c>
      <c r="AT100" s="179" t="s">
        <v>79</v>
      </c>
      <c r="AU100" s="179" t="s">
        <v>80</v>
      </c>
      <c r="AY100" s="178" t="s">
        <v>175</v>
      </c>
      <c r="BK100" s="180">
        <f>BK101+BK123</f>
        <v>0</v>
      </c>
    </row>
    <row r="101" spans="2:65" s="11" customFormat="1" ht="22.9" customHeight="1">
      <c r="B101" s="167"/>
      <c r="C101" s="168"/>
      <c r="D101" s="169" t="s">
        <v>79</v>
      </c>
      <c r="E101" s="181" t="s">
        <v>1103</v>
      </c>
      <c r="F101" s="181" t="s">
        <v>1104</v>
      </c>
      <c r="G101" s="168"/>
      <c r="H101" s="168"/>
      <c r="I101" s="171"/>
      <c r="J101" s="182">
        <f>BK101</f>
        <v>0</v>
      </c>
      <c r="K101" s="168"/>
      <c r="L101" s="173"/>
      <c r="M101" s="174"/>
      <c r="N101" s="175"/>
      <c r="O101" s="175"/>
      <c r="P101" s="176">
        <f>SUM(P102:P122)</f>
        <v>0</v>
      </c>
      <c r="Q101" s="175"/>
      <c r="R101" s="176">
        <f>SUM(R102:R122)</f>
        <v>4.1090000000000002E-2</v>
      </c>
      <c r="S101" s="175"/>
      <c r="T101" s="177">
        <f>SUM(T102:T122)</f>
        <v>0</v>
      </c>
      <c r="AR101" s="178" t="s">
        <v>97</v>
      </c>
      <c r="AT101" s="179" t="s">
        <v>79</v>
      </c>
      <c r="AU101" s="179" t="s">
        <v>87</v>
      </c>
      <c r="AY101" s="178" t="s">
        <v>175</v>
      </c>
      <c r="BK101" s="180">
        <f>SUM(BK102:BK122)</f>
        <v>0</v>
      </c>
    </row>
    <row r="102" spans="2:65" s="1" customFormat="1" ht="16.5" customHeight="1">
      <c r="B102" s="31"/>
      <c r="C102" s="183" t="s">
        <v>92</v>
      </c>
      <c r="D102" s="183" t="s">
        <v>177</v>
      </c>
      <c r="E102" s="184" t="s">
        <v>1229</v>
      </c>
      <c r="F102" s="185" t="s">
        <v>1230</v>
      </c>
      <c r="G102" s="186" t="s">
        <v>253</v>
      </c>
      <c r="H102" s="187">
        <v>3</v>
      </c>
      <c r="I102" s="188"/>
      <c r="J102" s="189">
        <f t="shared" ref="J102:J122" si="0">ROUND(I102*H102,2)</f>
        <v>0</v>
      </c>
      <c r="K102" s="185" t="s">
        <v>184</v>
      </c>
      <c r="L102" s="35"/>
      <c r="M102" s="190" t="s">
        <v>1</v>
      </c>
      <c r="N102" s="191" t="s">
        <v>52</v>
      </c>
      <c r="O102" s="57"/>
      <c r="P102" s="192">
        <f t="shared" ref="P102:P122" si="1">O102*H102</f>
        <v>0</v>
      </c>
      <c r="Q102" s="192">
        <v>0</v>
      </c>
      <c r="R102" s="192">
        <f t="shared" ref="R102:R122" si="2">Q102*H102</f>
        <v>0</v>
      </c>
      <c r="S102" s="192">
        <v>0</v>
      </c>
      <c r="T102" s="193">
        <f t="shared" ref="T102:T122" si="3">S102*H102</f>
        <v>0</v>
      </c>
      <c r="AR102" s="13" t="s">
        <v>437</v>
      </c>
      <c r="AT102" s="13" t="s">
        <v>177</v>
      </c>
      <c r="AU102" s="13" t="s">
        <v>92</v>
      </c>
      <c r="AY102" s="13" t="s">
        <v>175</v>
      </c>
      <c r="BE102" s="194">
        <f t="shared" ref="BE102:BE122" si="4">IF(N102="základná",J102,0)</f>
        <v>0</v>
      </c>
      <c r="BF102" s="194">
        <f t="shared" ref="BF102:BF122" si="5">IF(N102="znížená",J102,0)</f>
        <v>0</v>
      </c>
      <c r="BG102" s="194">
        <f t="shared" ref="BG102:BG122" si="6">IF(N102="zákl. prenesená",J102,0)</f>
        <v>0</v>
      </c>
      <c r="BH102" s="194">
        <f t="shared" ref="BH102:BH122" si="7">IF(N102="zníž. prenesená",J102,0)</f>
        <v>0</v>
      </c>
      <c r="BI102" s="194">
        <f t="shared" ref="BI102:BI122" si="8">IF(N102="nulová",J102,0)</f>
        <v>0</v>
      </c>
      <c r="BJ102" s="13" t="s">
        <v>92</v>
      </c>
      <c r="BK102" s="194">
        <f t="shared" ref="BK102:BK122" si="9">ROUND(I102*H102,2)</f>
        <v>0</v>
      </c>
      <c r="BL102" s="13" t="s">
        <v>437</v>
      </c>
      <c r="BM102" s="13" t="s">
        <v>1231</v>
      </c>
    </row>
    <row r="103" spans="2:65" s="1" customFormat="1" ht="16.5" customHeight="1">
      <c r="B103" s="31"/>
      <c r="C103" s="195" t="s">
        <v>97</v>
      </c>
      <c r="D103" s="195" t="s">
        <v>233</v>
      </c>
      <c r="E103" s="196" t="s">
        <v>1232</v>
      </c>
      <c r="F103" s="197" t="s">
        <v>1233</v>
      </c>
      <c r="G103" s="198" t="s">
        <v>253</v>
      </c>
      <c r="H103" s="199">
        <v>3</v>
      </c>
      <c r="I103" s="200"/>
      <c r="J103" s="201">
        <f t="shared" si="0"/>
        <v>0</v>
      </c>
      <c r="K103" s="197" t="s">
        <v>184</v>
      </c>
      <c r="L103" s="202"/>
      <c r="M103" s="203" t="s">
        <v>1</v>
      </c>
      <c r="N103" s="204" t="s">
        <v>52</v>
      </c>
      <c r="O103" s="57"/>
      <c r="P103" s="192">
        <f t="shared" si="1"/>
        <v>0</v>
      </c>
      <c r="Q103" s="192">
        <v>1.2999999999999999E-4</v>
      </c>
      <c r="R103" s="192">
        <f t="shared" si="2"/>
        <v>3.8999999999999994E-4</v>
      </c>
      <c r="S103" s="192">
        <v>0</v>
      </c>
      <c r="T103" s="193">
        <f t="shared" si="3"/>
        <v>0</v>
      </c>
      <c r="AR103" s="13" t="s">
        <v>695</v>
      </c>
      <c r="AT103" s="13" t="s">
        <v>233</v>
      </c>
      <c r="AU103" s="13" t="s">
        <v>92</v>
      </c>
      <c r="AY103" s="13" t="s">
        <v>175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3" t="s">
        <v>92</v>
      </c>
      <c r="BK103" s="194">
        <f t="shared" si="9"/>
        <v>0</v>
      </c>
      <c r="BL103" s="13" t="s">
        <v>695</v>
      </c>
      <c r="BM103" s="13" t="s">
        <v>1234</v>
      </c>
    </row>
    <row r="104" spans="2:65" s="1" customFormat="1" ht="16.5" customHeight="1">
      <c r="B104" s="31"/>
      <c r="C104" s="183" t="s">
        <v>104</v>
      </c>
      <c r="D104" s="183" t="s">
        <v>177</v>
      </c>
      <c r="E104" s="184" t="s">
        <v>1235</v>
      </c>
      <c r="F104" s="185" t="s">
        <v>1236</v>
      </c>
      <c r="G104" s="186" t="s">
        <v>253</v>
      </c>
      <c r="H104" s="187">
        <v>1</v>
      </c>
      <c r="I104" s="188"/>
      <c r="J104" s="189">
        <f t="shared" si="0"/>
        <v>0</v>
      </c>
      <c r="K104" s="185" t="s">
        <v>184</v>
      </c>
      <c r="L104" s="35"/>
      <c r="M104" s="190" t="s">
        <v>1</v>
      </c>
      <c r="N104" s="191" t="s">
        <v>52</v>
      </c>
      <c r="O104" s="57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3" t="s">
        <v>437</v>
      </c>
      <c r="AT104" s="13" t="s">
        <v>177</v>
      </c>
      <c r="AU104" s="13" t="s">
        <v>92</v>
      </c>
      <c r="AY104" s="13" t="s">
        <v>175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3" t="s">
        <v>92</v>
      </c>
      <c r="BK104" s="194">
        <f t="shared" si="9"/>
        <v>0</v>
      </c>
      <c r="BL104" s="13" t="s">
        <v>437</v>
      </c>
      <c r="BM104" s="13" t="s">
        <v>1237</v>
      </c>
    </row>
    <row r="105" spans="2:65" s="1" customFormat="1" ht="22.5" customHeight="1">
      <c r="B105" s="31"/>
      <c r="C105" s="195" t="s">
        <v>194</v>
      </c>
      <c r="D105" s="195" t="s">
        <v>233</v>
      </c>
      <c r="E105" s="196" t="s">
        <v>1238</v>
      </c>
      <c r="F105" s="197" t="s">
        <v>1239</v>
      </c>
      <c r="G105" s="198" t="s">
        <v>253</v>
      </c>
      <c r="H105" s="199">
        <v>1</v>
      </c>
      <c r="I105" s="200"/>
      <c r="J105" s="201">
        <f t="shared" si="0"/>
        <v>0</v>
      </c>
      <c r="K105" s="197" t="s">
        <v>184</v>
      </c>
      <c r="L105" s="202"/>
      <c r="M105" s="203" t="s">
        <v>1</v>
      </c>
      <c r="N105" s="204" t="s">
        <v>52</v>
      </c>
      <c r="O105" s="57"/>
      <c r="P105" s="192">
        <f t="shared" si="1"/>
        <v>0</v>
      </c>
      <c r="Q105" s="192">
        <v>1.6E-2</v>
      </c>
      <c r="R105" s="192">
        <f t="shared" si="2"/>
        <v>1.6E-2</v>
      </c>
      <c r="S105" s="192">
        <v>0</v>
      </c>
      <c r="T105" s="193">
        <f t="shared" si="3"/>
        <v>0</v>
      </c>
      <c r="AR105" s="13" t="s">
        <v>695</v>
      </c>
      <c r="AT105" s="13" t="s">
        <v>233</v>
      </c>
      <c r="AU105" s="13" t="s">
        <v>92</v>
      </c>
      <c r="AY105" s="13" t="s">
        <v>175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3" t="s">
        <v>92</v>
      </c>
      <c r="BK105" s="194">
        <f t="shared" si="9"/>
        <v>0</v>
      </c>
      <c r="BL105" s="13" t="s">
        <v>695</v>
      </c>
      <c r="BM105" s="13" t="s">
        <v>1240</v>
      </c>
    </row>
    <row r="106" spans="2:65" s="1" customFormat="1" ht="16.5" customHeight="1">
      <c r="B106" s="31"/>
      <c r="C106" s="183" t="s">
        <v>199</v>
      </c>
      <c r="D106" s="183" t="s">
        <v>177</v>
      </c>
      <c r="E106" s="184" t="s">
        <v>1241</v>
      </c>
      <c r="F106" s="185" t="s">
        <v>1242</v>
      </c>
      <c r="G106" s="186" t="s">
        <v>253</v>
      </c>
      <c r="H106" s="187">
        <v>1</v>
      </c>
      <c r="I106" s="188"/>
      <c r="J106" s="189">
        <f t="shared" si="0"/>
        <v>0</v>
      </c>
      <c r="K106" s="185" t="s">
        <v>184</v>
      </c>
      <c r="L106" s="35"/>
      <c r="M106" s="190" t="s">
        <v>1</v>
      </c>
      <c r="N106" s="191" t="s">
        <v>52</v>
      </c>
      <c r="O106" s="57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13" t="s">
        <v>437</v>
      </c>
      <c r="AT106" s="13" t="s">
        <v>177</v>
      </c>
      <c r="AU106" s="13" t="s">
        <v>92</v>
      </c>
      <c r="AY106" s="13" t="s">
        <v>175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3" t="s">
        <v>92</v>
      </c>
      <c r="BK106" s="194">
        <f t="shared" si="9"/>
        <v>0</v>
      </c>
      <c r="BL106" s="13" t="s">
        <v>437</v>
      </c>
      <c r="BM106" s="13" t="s">
        <v>1243</v>
      </c>
    </row>
    <row r="107" spans="2:65" s="1" customFormat="1" ht="16.5" customHeight="1">
      <c r="B107" s="31"/>
      <c r="C107" s="195" t="s">
        <v>203</v>
      </c>
      <c r="D107" s="195" t="s">
        <v>233</v>
      </c>
      <c r="E107" s="196" t="s">
        <v>1244</v>
      </c>
      <c r="F107" s="197" t="s">
        <v>1245</v>
      </c>
      <c r="G107" s="198" t="s">
        <v>253</v>
      </c>
      <c r="H107" s="199">
        <v>1</v>
      </c>
      <c r="I107" s="200"/>
      <c r="J107" s="201">
        <f t="shared" si="0"/>
        <v>0</v>
      </c>
      <c r="K107" s="197" t="s">
        <v>184</v>
      </c>
      <c r="L107" s="202"/>
      <c r="M107" s="203" t="s">
        <v>1</v>
      </c>
      <c r="N107" s="204" t="s">
        <v>52</v>
      </c>
      <c r="O107" s="57"/>
      <c r="P107" s="192">
        <f t="shared" si="1"/>
        <v>0</v>
      </c>
      <c r="Q107" s="192">
        <v>5.0000000000000001E-3</v>
      </c>
      <c r="R107" s="192">
        <f t="shared" si="2"/>
        <v>5.0000000000000001E-3</v>
      </c>
      <c r="S107" s="192">
        <v>0</v>
      </c>
      <c r="T107" s="193">
        <f t="shared" si="3"/>
        <v>0</v>
      </c>
      <c r="AR107" s="13" t="s">
        <v>695</v>
      </c>
      <c r="AT107" s="13" t="s">
        <v>233</v>
      </c>
      <c r="AU107" s="13" t="s">
        <v>92</v>
      </c>
      <c r="AY107" s="13" t="s">
        <v>175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3" t="s">
        <v>92</v>
      </c>
      <c r="BK107" s="194">
        <f t="shared" si="9"/>
        <v>0</v>
      </c>
      <c r="BL107" s="13" t="s">
        <v>695</v>
      </c>
      <c r="BM107" s="13" t="s">
        <v>1246</v>
      </c>
    </row>
    <row r="108" spans="2:65" s="1" customFormat="1" ht="16.5" customHeight="1">
      <c r="B108" s="31"/>
      <c r="C108" s="183" t="s">
        <v>207</v>
      </c>
      <c r="D108" s="183" t="s">
        <v>177</v>
      </c>
      <c r="E108" s="184" t="s">
        <v>1105</v>
      </c>
      <c r="F108" s="185" t="s">
        <v>1106</v>
      </c>
      <c r="G108" s="186" t="s">
        <v>269</v>
      </c>
      <c r="H108" s="187">
        <v>5</v>
      </c>
      <c r="I108" s="188"/>
      <c r="J108" s="189">
        <f t="shared" si="0"/>
        <v>0</v>
      </c>
      <c r="K108" s="185" t="s">
        <v>184</v>
      </c>
      <c r="L108" s="35"/>
      <c r="M108" s="190" t="s">
        <v>1</v>
      </c>
      <c r="N108" s="191" t="s">
        <v>52</v>
      </c>
      <c r="O108" s="57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13" t="s">
        <v>437</v>
      </c>
      <c r="AT108" s="13" t="s">
        <v>177</v>
      </c>
      <c r="AU108" s="13" t="s">
        <v>92</v>
      </c>
      <c r="AY108" s="13" t="s">
        <v>175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3" t="s">
        <v>92</v>
      </c>
      <c r="BK108" s="194">
        <f t="shared" si="9"/>
        <v>0</v>
      </c>
      <c r="BL108" s="13" t="s">
        <v>437</v>
      </c>
      <c r="BM108" s="13" t="s">
        <v>1247</v>
      </c>
    </row>
    <row r="109" spans="2:65" s="1" customFormat="1" ht="16.5" customHeight="1">
      <c r="B109" s="31"/>
      <c r="C109" s="195" t="s">
        <v>211</v>
      </c>
      <c r="D109" s="195" t="s">
        <v>233</v>
      </c>
      <c r="E109" s="196" t="s">
        <v>1108</v>
      </c>
      <c r="F109" s="197" t="s">
        <v>1109</v>
      </c>
      <c r="G109" s="198" t="s">
        <v>866</v>
      </c>
      <c r="H109" s="199">
        <v>3</v>
      </c>
      <c r="I109" s="200"/>
      <c r="J109" s="201">
        <f t="shared" si="0"/>
        <v>0</v>
      </c>
      <c r="K109" s="197" t="s">
        <v>184</v>
      </c>
      <c r="L109" s="202"/>
      <c r="M109" s="203" t="s">
        <v>1</v>
      </c>
      <c r="N109" s="204" t="s">
        <v>52</v>
      </c>
      <c r="O109" s="57"/>
      <c r="P109" s="192">
        <f t="shared" si="1"/>
        <v>0</v>
      </c>
      <c r="Q109" s="192">
        <v>1E-3</v>
      </c>
      <c r="R109" s="192">
        <f t="shared" si="2"/>
        <v>3.0000000000000001E-3</v>
      </c>
      <c r="S109" s="192">
        <v>0</v>
      </c>
      <c r="T109" s="193">
        <f t="shared" si="3"/>
        <v>0</v>
      </c>
      <c r="AR109" s="13" t="s">
        <v>695</v>
      </c>
      <c r="AT109" s="13" t="s">
        <v>233</v>
      </c>
      <c r="AU109" s="13" t="s">
        <v>92</v>
      </c>
      <c r="AY109" s="13" t="s">
        <v>175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3" t="s">
        <v>92</v>
      </c>
      <c r="BK109" s="194">
        <f t="shared" si="9"/>
        <v>0</v>
      </c>
      <c r="BL109" s="13" t="s">
        <v>695</v>
      </c>
      <c r="BM109" s="13" t="s">
        <v>1248</v>
      </c>
    </row>
    <row r="110" spans="2:65" s="1" customFormat="1" ht="16.5" customHeight="1">
      <c r="B110" s="31"/>
      <c r="C110" s="183" t="s">
        <v>215</v>
      </c>
      <c r="D110" s="183" t="s">
        <v>177</v>
      </c>
      <c r="E110" s="184" t="s">
        <v>1129</v>
      </c>
      <c r="F110" s="185" t="s">
        <v>1249</v>
      </c>
      <c r="G110" s="186" t="s">
        <v>269</v>
      </c>
      <c r="H110" s="187">
        <v>5</v>
      </c>
      <c r="I110" s="188"/>
      <c r="J110" s="189">
        <f t="shared" si="0"/>
        <v>0</v>
      </c>
      <c r="K110" s="185" t="s">
        <v>184</v>
      </c>
      <c r="L110" s="35"/>
      <c r="M110" s="190" t="s">
        <v>1</v>
      </c>
      <c r="N110" s="191" t="s">
        <v>52</v>
      </c>
      <c r="O110" s="57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3" t="s">
        <v>437</v>
      </c>
      <c r="AT110" s="13" t="s">
        <v>177</v>
      </c>
      <c r="AU110" s="13" t="s">
        <v>92</v>
      </c>
      <c r="AY110" s="13" t="s">
        <v>175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3" t="s">
        <v>92</v>
      </c>
      <c r="BK110" s="194">
        <f t="shared" si="9"/>
        <v>0</v>
      </c>
      <c r="BL110" s="13" t="s">
        <v>437</v>
      </c>
      <c r="BM110" s="13" t="s">
        <v>1250</v>
      </c>
    </row>
    <row r="111" spans="2:65" s="1" customFormat="1" ht="16.5" customHeight="1">
      <c r="B111" s="31"/>
      <c r="C111" s="195" t="s">
        <v>219</v>
      </c>
      <c r="D111" s="195" t="s">
        <v>233</v>
      </c>
      <c r="E111" s="196" t="s">
        <v>1132</v>
      </c>
      <c r="F111" s="197" t="s">
        <v>1133</v>
      </c>
      <c r="G111" s="198" t="s">
        <v>253</v>
      </c>
      <c r="H111" s="199">
        <v>1</v>
      </c>
      <c r="I111" s="200"/>
      <c r="J111" s="201">
        <f t="shared" si="0"/>
        <v>0</v>
      </c>
      <c r="K111" s="197" t="s">
        <v>1</v>
      </c>
      <c r="L111" s="202"/>
      <c r="M111" s="203" t="s">
        <v>1</v>
      </c>
      <c r="N111" s="204" t="s">
        <v>52</v>
      </c>
      <c r="O111" s="57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3" t="s">
        <v>1134</v>
      </c>
      <c r="AT111" s="13" t="s">
        <v>233</v>
      </c>
      <c r="AU111" s="13" t="s">
        <v>92</v>
      </c>
      <c r="AY111" s="13" t="s">
        <v>175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437</v>
      </c>
      <c r="BM111" s="13" t="s">
        <v>1251</v>
      </c>
    </row>
    <row r="112" spans="2:65" s="1" customFormat="1" ht="16.5" customHeight="1">
      <c r="B112" s="31"/>
      <c r="C112" s="183" t="s">
        <v>223</v>
      </c>
      <c r="D112" s="183" t="s">
        <v>177</v>
      </c>
      <c r="E112" s="184" t="s">
        <v>1202</v>
      </c>
      <c r="F112" s="185" t="s">
        <v>1203</v>
      </c>
      <c r="G112" s="186" t="s">
        <v>269</v>
      </c>
      <c r="H112" s="187">
        <v>2</v>
      </c>
      <c r="I112" s="188"/>
      <c r="J112" s="189">
        <f t="shared" si="0"/>
        <v>0</v>
      </c>
      <c r="K112" s="185" t="s">
        <v>184</v>
      </c>
      <c r="L112" s="35"/>
      <c r="M112" s="190" t="s">
        <v>1</v>
      </c>
      <c r="N112" s="191" t="s">
        <v>52</v>
      </c>
      <c r="O112" s="57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13" t="s">
        <v>437</v>
      </c>
      <c r="AT112" s="13" t="s">
        <v>177</v>
      </c>
      <c r="AU112" s="13" t="s">
        <v>92</v>
      </c>
      <c r="AY112" s="13" t="s">
        <v>175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437</v>
      </c>
      <c r="BM112" s="13" t="s">
        <v>1252</v>
      </c>
    </row>
    <row r="113" spans="2:65" s="1" customFormat="1" ht="16.5" customHeight="1">
      <c r="B113" s="31"/>
      <c r="C113" s="195" t="s">
        <v>227</v>
      </c>
      <c r="D113" s="195" t="s">
        <v>233</v>
      </c>
      <c r="E113" s="196" t="s">
        <v>1205</v>
      </c>
      <c r="F113" s="197" t="s">
        <v>1206</v>
      </c>
      <c r="G113" s="198" t="s">
        <v>253</v>
      </c>
      <c r="H113" s="199">
        <v>2</v>
      </c>
      <c r="I113" s="200"/>
      <c r="J113" s="201">
        <f t="shared" si="0"/>
        <v>0</v>
      </c>
      <c r="K113" s="197" t="s">
        <v>184</v>
      </c>
      <c r="L113" s="202"/>
      <c r="M113" s="203" t="s">
        <v>1</v>
      </c>
      <c r="N113" s="204" t="s">
        <v>52</v>
      </c>
      <c r="O113" s="57"/>
      <c r="P113" s="192">
        <f t="shared" si="1"/>
        <v>0</v>
      </c>
      <c r="Q113" s="192">
        <v>7.9299999999999995E-3</v>
      </c>
      <c r="R113" s="192">
        <f t="shared" si="2"/>
        <v>1.5859999999999999E-2</v>
      </c>
      <c r="S113" s="192">
        <v>0</v>
      </c>
      <c r="T113" s="193">
        <f t="shared" si="3"/>
        <v>0</v>
      </c>
      <c r="AR113" s="13" t="s">
        <v>695</v>
      </c>
      <c r="AT113" s="13" t="s">
        <v>233</v>
      </c>
      <c r="AU113" s="13" t="s">
        <v>92</v>
      </c>
      <c r="AY113" s="13" t="s">
        <v>175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695</v>
      </c>
      <c r="BM113" s="13" t="s">
        <v>1253</v>
      </c>
    </row>
    <row r="114" spans="2:65" s="1" customFormat="1" ht="16.5" customHeight="1">
      <c r="B114" s="31"/>
      <c r="C114" s="183" t="s">
        <v>232</v>
      </c>
      <c r="D114" s="183" t="s">
        <v>177</v>
      </c>
      <c r="E114" s="184" t="s">
        <v>1254</v>
      </c>
      <c r="F114" s="185" t="s">
        <v>1255</v>
      </c>
      <c r="G114" s="186" t="s">
        <v>253</v>
      </c>
      <c r="H114" s="187">
        <v>2</v>
      </c>
      <c r="I114" s="188"/>
      <c r="J114" s="189">
        <f t="shared" si="0"/>
        <v>0</v>
      </c>
      <c r="K114" s="185" t="s">
        <v>1</v>
      </c>
      <c r="L114" s="35"/>
      <c r="M114" s="190" t="s">
        <v>1</v>
      </c>
      <c r="N114" s="191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437</v>
      </c>
      <c r="AT114" s="13" t="s">
        <v>177</v>
      </c>
      <c r="AU114" s="13" t="s">
        <v>92</v>
      </c>
      <c r="AY114" s="13" t="s">
        <v>175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437</v>
      </c>
      <c r="BM114" s="13" t="s">
        <v>1256</v>
      </c>
    </row>
    <row r="115" spans="2:65" s="1" customFormat="1" ht="16.5" customHeight="1">
      <c r="B115" s="31"/>
      <c r="C115" s="195" t="s">
        <v>239</v>
      </c>
      <c r="D115" s="195" t="s">
        <v>233</v>
      </c>
      <c r="E115" s="196" t="s">
        <v>1257</v>
      </c>
      <c r="F115" s="197" t="s">
        <v>1255</v>
      </c>
      <c r="G115" s="198" t="s">
        <v>253</v>
      </c>
      <c r="H115" s="199">
        <v>2</v>
      </c>
      <c r="I115" s="200"/>
      <c r="J115" s="201">
        <f t="shared" si="0"/>
        <v>0</v>
      </c>
      <c r="K115" s="197" t="s">
        <v>237</v>
      </c>
      <c r="L115" s="202"/>
      <c r="M115" s="203" t="s">
        <v>1</v>
      </c>
      <c r="N115" s="204" t="s">
        <v>52</v>
      </c>
      <c r="O115" s="57"/>
      <c r="P115" s="192">
        <f t="shared" si="1"/>
        <v>0</v>
      </c>
      <c r="Q115" s="192">
        <v>4.2000000000000002E-4</v>
      </c>
      <c r="R115" s="192">
        <f t="shared" si="2"/>
        <v>8.4000000000000003E-4</v>
      </c>
      <c r="S115" s="192">
        <v>0</v>
      </c>
      <c r="T115" s="193">
        <f t="shared" si="3"/>
        <v>0</v>
      </c>
      <c r="AR115" s="13" t="s">
        <v>695</v>
      </c>
      <c r="AT115" s="13" t="s">
        <v>233</v>
      </c>
      <c r="AU115" s="13" t="s">
        <v>92</v>
      </c>
      <c r="AY115" s="13" t="s">
        <v>175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695</v>
      </c>
      <c r="BM115" s="13" t="s">
        <v>1258</v>
      </c>
    </row>
    <row r="116" spans="2:65" s="1" customFormat="1" ht="16.5" customHeight="1">
      <c r="B116" s="31"/>
      <c r="C116" s="183" t="s">
        <v>241</v>
      </c>
      <c r="D116" s="183" t="s">
        <v>177</v>
      </c>
      <c r="E116" s="184" t="s">
        <v>1259</v>
      </c>
      <c r="F116" s="185" t="s">
        <v>1260</v>
      </c>
      <c r="G116" s="186" t="s">
        <v>269</v>
      </c>
      <c r="H116" s="187">
        <v>15</v>
      </c>
      <c r="I116" s="188"/>
      <c r="J116" s="189">
        <f t="shared" si="0"/>
        <v>0</v>
      </c>
      <c r="K116" s="185" t="s">
        <v>1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13" t="s">
        <v>437</v>
      </c>
      <c r="AT116" s="13" t="s">
        <v>177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437</v>
      </c>
      <c r="BM116" s="13" t="s">
        <v>1261</v>
      </c>
    </row>
    <row r="117" spans="2:65" s="1" customFormat="1" ht="16.5" customHeight="1">
      <c r="B117" s="31"/>
      <c r="C117" s="195" t="s">
        <v>245</v>
      </c>
      <c r="D117" s="195" t="s">
        <v>233</v>
      </c>
      <c r="E117" s="196" t="s">
        <v>1262</v>
      </c>
      <c r="F117" s="197" t="s">
        <v>1263</v>
      </c>
      <c r="G117" s="198" t="s">
        <v>269</v>
      </c>
      <c r="H117" s="199">
        <v>15</v>
      </c>
      <c r="I117" s="200"/>
      <c r="J117" s="201">
        <f t="shared" si="0"/>
        <v>0</v>
      </c>
      <c r="K117" s="197" t="s">
        <v>1</v>
      </c>
      <c r="L117" s="202"/>
      <c r="M117" s="203" t="s">
        <v>1</v>
      </c>
      <c r="N117" s="204" t="s">
        <v>52</v>
      </c>
      <c r="O117" s="57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3" t="s">
        <v>1134</v>
      </c>
      <c r="AT117" s="13" t="s">
        <v>233</v>
      </c>
      <c r="AU117" s="13" t="s">
        <v>92</v>
      </c>
      <c r="AY117" s="13" t="s">
        <v>175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437</v>
      </c>
      <c r="BM117" s="13" t="s">
        <v>1264</v>
      </c>
    </row>
    <row r="118" spans="2:65" s="1" customFormat="1" ht="16.5" customHeight="1">
      <c r="B118" s="31"/>
      <c r="C118" s="183" t="s">
        <v>250</v>
      </c>
      <c r="D118" s="183" t="s">
        <v>177</v>
      </c>
      <c r="E118" s="184" t="s">
        <v>1265</v>
      </c>
      <c r="F118" s="185" t="s">
        <v>1266</v>
      </c>
      <c r="G118" s="186" t="s">
        <v>269</v>
      </c>
      <c r="H118" s="187">
        <v>15</v>
      </c>
      <c r="I118" s="188"/>
      <c r="J118" s="189">
        <f t="shared" si="0"/>
        <v>0</v>
      </c>
      <c r="K118" s="185" t="s">
        <v>184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3" t="s">
        <v>437</v>
      </c>
      <c r="AT118" s="13" t="s">
        <v>177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437</v>
      </c>
      <c r="BM118" s="13" t="s">
        <v>1267</v>
      </c>
    </row>
    <row r="119" spans="2:65" s="1" customFormat="1" ht="16.5" customHeight="1">
      <c r="B119" s="31"/>
      <c r="C119" s="195" t="s">
        <v>255</v>
      </c>
      <c r="D119" s="195" t="s">
        <v>233</v>
      </c>
      <c r="E119" s="196" t="s">
        <v>1268</v>
      </c>
      <c r="F119" s="197" t="s">
        <v>1269</v>
      </c>
      <c r="G119" s="198" t="s">
        <v>269</v>
      </c>
      <c r="H119" s="199">
        <v>15</v>
      </c>
      <c r="I119" s="200"/>
      <c r="J119" s="201">
        <f t="shared" si="0"/>
        <v>0</v>
      </c>
      <c r="K119" s="197" t="s">
        <v>1</v>
      </c>
      <c r="L119" s="202"/>
      <c r="M119" s="203" t="s">
        <v>1</v>
      </c>
      <c r="N119" s="204" t="s">
        <v>52</v>
      </c>
      <c r="O119" s="57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3" t="s">
        <v>1134</v>
      </c>
      <c r="AT119" s="13" t="s">
        <v>233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437</v>
      </c>
      <c r="BM119" s="13" t="s">
        <v>1270</v>
      </c>
    </row>
    <row r="120" spans="2:65" s="1" customFormat="1" ht="16.5" customHeight="1">
      <c r="B120" s="31"/>
      <c r="C120" s="183" t="s">
        <v>7</v>
      </c>
      <c r="D120" s="183" t="s">
        <v>177</v>
      </c>
      <c r="E120" s="184" t="s">
        <v>1271</v>
      </c>
      <c r="F120" s="185" t="s">
        <v>1272</v>
      </c>
      <c r="G120" s="186" t="s">
        <v>269</v>
      </c>
      <c r="H120" s="187">
        <v>22</v>
      </c>
      <c r="I120" s="188"/>
      <c r="J120" s="189">
        <f t="shared" si="0"/>
        <v>0</v>
      </c>
      <c r="K120" s="185" t="s">
        <v>184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3" t="s">
        <v>437</v>
      </c>
      <c r="AT120" s="13" t="s">
        <v>177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437</v>
      </c>
      <c r="BM120" s="13" t="s">
        <v>1273</v>
      </c>
    </row>
    <row r="121" spans="2:65" s="1" customFormat="1" ht="16.5" customHeight="1">
      <c r="B121" s="31"/>
      <c r="C121" s="195" t="s">
        <v>262</v>
      </c>
      <c r="D121" s="195" t="s">
        <v>233</v>
      </c>
      <c r="E121" s="196" t="s">
        <v>1274</v>
      </c>
      <c r="F121" s="197" t="s">
        <v>1275</v>
      </c>
      <c r="G121" s="198" t="s">
        <v>269</v>
      </c>
      <c r="H121" s="199">
        <v>10</v>
      </c>
      <c r="I121" s="200"/>
      <c r="J121" s="201">
        <f t="shared" si="0"/>
        <v>0</v>
      </c>
      <c r="K121" s="197" t="s">
        <v>1</v>
      </c>
      <c r="L121" s="202"/>
      <c r="M121" s="203" t="s">
        <v>1</v>
      </c>
      <c r="N121" s="204" t="s">
        <v>52</v>
      </c>
      <c r="O121" s="57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3" t="s">
        <v>1134</v>
      </c>
      <c r="AT121" s="13" t="s">
        <v>233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437</v>
      </c>
      <c r="BM121" s="13" t="s">
        <v>1276</v>
      </c>
    </row>
    <row r="122" spans="2:65" s="1" customFormat="1" ht="16.5" customHeight="1">
      <c r="B122" s="31"/>
      <c r="C122" s="195" t="s">
        <v>266</v>
      </c>
      <c r="D122" s="195" t="s">
        <v>233</v>
      </c>
      <c r="E122" s="196" t="s">
        <v>1277</v>
      </c>
      <c r="F122" s="197" t="s">
        <v>1278</v>
      </c>
      <c r="G122" s="198" t="s">
        <v>269</v>
      </c>
      <c r="H122" s="199">
        <v>12</v>
      </c>
      <c r="I122" s="200"/>
      <c r="J122" s="201">
        <f t="shared" si="0"/>
        <v>0</v>
      </c>
      <c r="K122" s="197" t="s">
        <v>1</v>
      </c>
      <c r="L122" s="202"/>
      <c r="M122" s="203" t="s">
        <v>1</v>
      </c>
      <c r="N122" s="204" t="s">
        <v>52</v>
      </c>
      <c r="O122" s="57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3" t="s">
        <v>1134</v>
      </c>
      <c r="AT122" s="13" t="s">
        <v>233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437</v>
      </c>
      <c r="BM122" s="13" t="s">
        <v>1279</v>
      </c>
    </row>
    <row r="123" spans="2:65" s="11" customFormat="1" ht="22.9" customHeight="1">
      <c r="B123" s="167"/>
      <c r="C123" s="168"/>
      <c r="D123" s="169" t="s">
        <v>79</v>
      </c>
      <c r="E123" s="181" t="s">
        <v>1280</v>
      </c>
      <c r="F123" s="181" t="s">
        <v>1281</v>
      </c>
      <c r="G123" s="168"/>
      <c r="H123" s="168"/>
      <c r="I123" s="171"/>
      <c r="J123" s="182">
        <f>BK123</f>
        <v>0</v>
      </c>
      <c r="K123" s="168"/>
      <c r="L123" s="173"/>
      <c r="M123" s="174"/>
      <c r="N123" s="175"/>
      <c r="O123" s="175"/>
      <c r="P123" s="176">
        <f>SUM(P124:P125)</f>
        <v>0</v>
      </c>
      <c r="Q123" s="175"/>
      <c r="R123" s="176">
        <f>SUM(R124:R125)</f>
        <v>1.6500000000000001E-2</v>
      </c>
      <c r="S123" s="175"/>
      <c r="T123" s="177">
        <f>SUM(T124:T125)</f>
        <v>0</v>
      </c>
      <c r="AR123" s="178" t="s">
        <v>97</v>
      </c>
      <c r="AT123" s="179" t="s">
        <v>79</v>
      </c>
      <c r="AU123" s="179" t="s">
        <v>87</v>
      </c>
      <c r="AY123" s="178" t="s">
        <v>175</v>
      </c>
      <c r="BK123" s="180">
        <f>SUM(BK124:BK125)</f>
        <v>0</v>
      </c>
    </row>
    <row r="124" spans="2:65" s="1" customFormat="1" ht="16.5" customHeight="1">
      <c r="B124" s="31"/>
      <c r="C124" s="183" t="s">
        <v>271</v>
      </c>
      <c r="D124" s="183" t="s">
        <v>177</v>
      </c>
      <c r="E124" s="184" t="s">
        <v>1282</v>
      </c>
      <c r="F124" s="185" t="s">
        <v>1283</v>
      </c>
      <c r="G124" s="186" t="s">
        <v>253</v>
      </c>
      <c r="H124" s="187">
        <v>1</v>
      </c>
      <c r="I124" s="188"/>
      <c r="J124" s="189">
        <f>ROUND(I124*H124,2)</f>
        <v>0</v>
      </c>
      <c r="K124" s="185" t="s">
        <v>184</v>
      </c>
      <c r="L124" s="35"/>
      <c r="M124" s="190" t="s">
        <v>1</v>
      </c>
      <c r="N124" s="191" t="s">
        <v>52</v>
      </c>
      <c r="O124" s="57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13" t="s">
        <v>437</v>
      </c>
      <c r="AT124" s="13" t="s">
        <v>177</v>
      </c>
      <c r="AU124" s="13" t="s">
        <v>92</v>
      </c>
      <c r="AY124" s="13" t="s">
        <v>175</v>
      </c>
      <c r="BE124" s="194">
        <f>IF(N124="základná",J124,0)</f>
        <v>0</v>
      </c>
      <c r="BF124" s="194">
        <f>IF(N124="znížená",J124,0)</f>
        <v>0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3" t="s">
        <v>92</v>
      </c>
      <c r="BK124" s="194">
        <f>ROUND(I124*H124,2)</f>
        <v>0</v>
      </c>
      <c r="BL124" s="13" t="s">
        <v>437</v>
      </c>
      <c r="BM124" s="13" t="s">
        <v>1284</v>
      </c>
    </row>
    <row r="125" spans="2:65" s="1" customFormat="1" ht="16.5" customHeight="1">
      <c r="B125" s="31"/>
      <c r="C125" s="195" t="s">
        <v>273</v>
      </c>
      <c r="D125" s="195" t="s">
        <v>233</v>
      </c>
      <c r="E125" s="196" t="s">
        <v>1285</v>
      </c>
      <c r="F125" s="197" t="s">
        <v>1286</v>
      </c>
      <c r="G125" s="198" t="s">
        <v>253</v>
      </c>
      <c r="H125" s="199">
        <v>1</v>
      </c>
      <c r="I125" s="200"/>
      <c r="J125" s="201">
        <f>ROUND(I125*H125,2)</f>
        <v>0</v>
      </c>
      <c r="K125" s="197" t="s">
        <v>184</v>
      </c>
      <c r="L125" s="202"/>
      <c r="M125" s="211" t="s">
        <v>1</v>
      </c>
      <c r="N125" s="212" t="s">
        <v>52</v>
      </c>
      <c r="O125" s="208"/>
      <c r="P125" s="209">
        <f>O125*H125</f>
        <v>0</v>
      </c>
      <c r="Q125" s="209">
        <v>1.6500000000000001E-2</v>
      </c>
      <c r="R125" s="209">
        <f>Q125*H125</f>
        <v>1.6500000000000001E-2</v>
      </c>
      <c r="S125" s="209">
        <v>0</v>
      </c>
      <c r="T125" s="210">
        <f>S125*H125</f>
        <v>0</v>
      </c>
      <c r="AR125" s="13" t="s">
        <v>695</v>
      </c>
      <c r="AT125" s="13" t="s">
        <v>233</v>
      </c>
      <c r="AU125" s="13" t="s">
        <v>92</v>
      </c>
      <c r="AY125" s="13" t="s">
        <v>175</v>
      </c>
      <c r="BE125" s="194">
        <f>IF(N125="základná",J125,0)</f>
        <v>0</v>
      </c>
      <c r="BF125" s="194">
        <f>IF(N125="znížená",J125,0)</f>
        <v>0</v>
      </c>
      <c r="BG125" s="194">
        <f>IF(N125="zákl. prenesená",J125,0)</f>
        <v>0</v>
      </c>
      <c r="BH125" s="194">
        <f>IF(N125="zníž. prenesená",J125,0)</f>
        <v>0</v>
      </c>
      <c r="BI125" s="194">
        <f>IF(N125="nulová",J125,0)</f>
        <v>0</v>
      </c>
      <c r="BJ125" s="13" t="s">
        <v>92</v>
      </c>
      <c r="BK125" s="194">
        <f>ROUND(I125*H125,2)</f>
        <v>0</v>
      </c>
      <c r="BL125" s="13" t="s">
        <v>695</v>
      </c>
      <c r="BM125" s="13" t="s">
        <v>1287</v>
      </c>
    </row>
    <row r="126" spans="2:65" s="1" customFormat="1" ht="6.95" customHeight="1">
      <c r="B126" s="43"/>
      <c r="C126" s="44"/>
      <c r="D126" s="44"/>
      <c r="E126" s="44"/>
      <c r="F126" s="44"/>
      <c r="G126" s="44"/>
      <c r="H126" s="44"/>
      <c r="I126" s="134"/>
      <c r="J126" s="44"/>
      <c r="K126" s="44"/>
      <c r="L126" s="35"/>
    </row>
  </sheetData>
  <sheetProtection algorithmName="SHA-512" hashValue="7F94VM9mpqDXCCFQGuKyijfWnLkLsn1uTC7AhEfYfQW7pp0z1QSM1+zRdRZWMkfI3yDjJNo4XnSRuchrxgbLtQ==" saltValue="wKZBRCbnwYuq8pDfDM56Otu9pN1wLwy4pdLpktl38IJiZx8em9I4LQYisC6zXRY5GDChVr67bAldgbf5/anK/Q==" spinCount="100000" sheet="1" objects="1" scenarios="1" formatColumns="0" formatRows="0" autoFilter="0"/>
  <autoFilter ref="C95:K125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111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132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1288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1289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ROUND(J93,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ROUND((SUM(BE93:BE97)),  2)</f>
        <v>0</v>
      </c>
      <c r="I37" s="123">
        <v>0.2</v>
      </c>
      <c r="J37" s="122">
        <f>ROUND(((SUM(BE93:BE97))*I37),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ROUND((SUM(BF93:BF97)),  2)</f>
        <v>0</v>
      </c>
      <c r="I38" s="123">
        <v>0.2</v>
      </c>
      <c r="J38" s="122">
        <f>ROUND(((SUM(BF93:BF97))*I38),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ROUND((SUM(BG93:BG97)),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ROUND((SUM(BH93:BH97)),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ROUND((SUM(BI93:BI97)),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132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2018004.1A.3 - Odberné plynové zariadenie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Ján Lacko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J93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159</v>
      </c>
      <c r="E68" s="146"/>
      <c r="F68" s="146"/>
      <c r="G68" s="146"/>
      <c r="H68" s="146"/>
      <c r="I68" s="147"/>
      <c r="J68" s="148">
        <f>J94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1290</v>
      </c>
      <c r="E69" s="152"/>
      <c r="F69" s="152"/>
      <c r="G69" s="152"/>
      <c r="H69" s="152"/>
      <c r="I69" s="153"/>
      <c r="J69" s="154">
        <f>J95</f>
        <v>0</v>
      </c>
      <c r="K69" s="90"/>
      <c r="L69" s="155"/>
    </row>
    <row r="70" spans="2:47" s="1" customFormat="1" ht="21.75" customHeight="1">
      <c r="B70" s="31"/>
      <c r="C70" s="32"/>
      <c r="D70" s="32"/>
      <c r="E70" s="32"/>
      <c r="F70" s="32"/>
      <c r="G70" s="32"/>
      <c r="H70" s="32"/>
      <c r="I70" s="109"/>
      <c r="J70" s="32"/>
      <c r="K70" s="32"/>
      <c r="L70" s="35"/>
    </row>
    <row r="71" spans="2:47" s="1" customFormat="1" ht="6.95" customHeight="1">
      <c r="B71" s="43"/>
      <c r="C71" s="44"/>
      <c r="D71" s="44"/>
      <c r="E71" s="44"/>
      <c r="F71" s="44"/>
      <c r="G71" s="44"/>
      <c r="H71" s="44"/>
      <c r="I71" s="134"/>
      <c r="J71" s="44"/>
      <c r="K71" s="44"/>
      <c r="L71" s="35"/>
    </row>
    <row r="75" spans="2:47" s="1" customFormat="1" ht="6.95" customHeight="1">
      <c r="B75" s="45"/>
      <c r="C75" s="46"/>
      <c r="D75" s="46"/>
      <c r="E75" s="46"/>
      <c r="F75" s="46"/>
      <c r="G75" s="46"/>
      <c r="H75" s="46"/>
      <c r="I75" s="137"/>
      <c r="J75" s="46"/>
      <c r="K75" s="46"/>
      <c r="L75" s="35"/>
    </row>
    <row r="76" spans="2:47" s="1" customFormat="1" ht="24.95" customHeight="1">
      <c r="B76" s="31"/>
      <c r="C76" s="19" t="s">
        <v>161</v>
      </c>
      <c r="D76" s="32"/>
      <c r="E76" s="32"/>
      <c r="F76" s="32"/>
      <c r="G76" s="32"/>
      <c r="H76" s="32"/>
      <c r="I76" s="109"/>
      <c r="J76" s="32"/>
      <c r="K76" s="32"/>
      <c r="L76" s="35"/>
    </row>
    <row r="77" spans="2:47" s="1" customFormat="1" ht="6.95" customHeight="1">
      <c r="B77" s="31"/>
      <c r="C77" s="32"/>
      <c r="D77" s="32"/>
      <c r="E77" s="32"/>
      <c r="F77" s="32"/>
      <c r="G77" s="32"/>
      <c r="H77" s="32"/>
      <c r="I77" s="109"/>
      <c r="J77" s="32"/>
      <c r="K77" s="32"/>
      <c r="L77" s="35"/>
    </row>
    <row r="78" spans="2:47" s="1" customFormat="1" ht="12" customHeight="1">
      <c r="B78" s="31"/>
      <c r="C78" s="25" t="s">
        <v>15</v>
      </c>
      <c r="D78" s="32"/>
      <c r="E78" s="32"/>
      <c r="F78" s="32"/>
      <c r="G78" s="32"/>
      <c r="H78" s="32"/>
      <c r="I78" s="109"/>
      <c r="J78" s="32"/>
      <c r="K78" s="32"/>
      <c r="L78" s="35"/>
    </row>
    <row r="79" spans="2:47" s="1" customFormat="1" ht="16.5" customHeight="1">
      <c r="B79" s="31"/>
      <c r="C79" s="32"/>
      <c r="D79" s="32"/>
      <c r="E79" s="265" t="str">
        <f>E7</f>
        <v>Zavŕšenie transformačného procesu s cieľom sociálnej integrácie občanov s mentálnym postihnutím v DSS Slatinka</v>
      </c>
      <c r="F79" s="266"/>
      <c r="G79" s="266"/>
      <c r="H79" s="266"/>
      <c r="I79" s="109"/>
      <c r="J79" s="32"/>
      <c r="K79" s="32"/>
      <c r="L79" s="35"/>
    </row>
    <row r="80" spans="2:47" ht="12" customHeight="1">
      <c r="B80" s="17"/>
      <c r="C80" s="25" t="s">
        <v>129</v>
      </c>
      <c r="D80" s="18"/>
      <c r="E80" s="18"/>
      <c r="F80" s="18"/>
      <c r="G80" s="18"/>
      <c r="H80" s="18"/>
      <c r="J80" s="18"/>
      <c r="K80" s="18"/>
      <c r="L80" s="16"/>
    </row>
    <row r="81" spans="2:65" ht="16.5" customHeight="1">
      <c r="B81" s="17"/>
      <c r="C81" s="18"/>
      <c r="D81" s="18"/>
      <c r="E81" s="265" t="s">
        <v>130</v>
      </c>
      <c r="F81" s="236"/>
      <c r="G81" s="236"/>
      <c r="H81" s="236"/>
      <c r="J81" s="18"/>
      <c r="K81" s="18"/>
      <c r="L81" s="16"/>
    </row>
    <row r="82" spans="2:65" ht="12" customHeight="1">
      <c r="B82" s="17"/>
      <c r="C82" s="25" t="s">
        <v>131</v>
      </c>
      <c r="D82" s="18"/>
      <c r="E82" s="18"/>
      <c r="F82" s="18"/>
      <c r="G82" s="18"/>
      <c r="H82" s="18"/>
      <c r="J82" s="18"/>
      <c r="K82" s="18"/>
      <c r="L82" s="16"/>
    </row>
    <row r="83" spans="2:65" s="1" customFormat="1" ht="16.5" customHeight="1">
      <c r="B83" s="31"/>
      <c r="C83" s="32"/>
      <c r="D83" s="32"/>
      <c r="E83" s="266" t="s">
        <v>132</v>
      </c>
      <c r="F83" s="231"/>
      <c r="G83" s="231"/>
      <c r="H83" s="231"/>
      <c r="I83" s="109"/>
      <c r="J83" s="32"/>
      <c r="K83" s="32"/>
      <c r="L83" s="35"/>
    </row>
    <row r="84" spans="2:65" s="1" customFormat="1" ht="12" customHeight="1">
      <c r="B84" s="31"/>
      <c r="C84" s="25" t="s">
        <v>133</v>
      </c>
      <c r="D84" s="32"/>
      <c r="E84" s="32"/>
      <c r="F84" s="32"/>
      <c r="G84" s="32"/>
      <c r="H84" s="32"/>
      <c r="I84" s="109"/>
      <c r="J84" s="32"/>
      <c r="K84" s="32"/>
      <c r="L84" s="35"/>
    </row>
    <row r="85" spans="2:65" s="1" customFormat="1" ht="16.5" customHeight="1">
      <c r="B85" s="31"/>
      <c r="C85" s="32"/>
      <c r="D85" s="32"/>
      <c r="E85" s="232" t="str">
        <f>E13</f>
        <v>2018004.1A.3 - Odberné plynové zariadenie</v>
      </c>
      <c r="F85" s="231"/>
      <c r="G85" s="231"/>
      <c r="H85" s="231"/>
      <c r="I85" s="109"/>
      <c r="J85" s="32"/>
      <c r="K85" s="32"/>
      <c r="L85" s="35"/>
    </row>
    <row r="86" spans="2:65" s="1" customFormat="1" ht="6.9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65" s="1" customFormat="1" ht="12" customHeight="1">
      <c r="B87" s="31"/>
      <c r="C87" s="25" t="s">
        <v>21</v>
      </c>
      <c r="D87" s="32"/>
      <c r="E87" s="32"/>
      <c r="F87" s="23" t="str">
        <f>F16</f>
        <v>Lučenec</v>
      </c>
      <c r="G87" s="32"/>
      <c r="H87" s="32"/>
      <c r="I87" s="110" t="s">
        <v>23</v>
      </c>
      <c r="J87" s="52" t="str">
        <f>IF(J16="","",J16)</f>
        <v>21. 1. 2019</v>
      </c>
      <c r="K87" s="32"/>
      <c r="L87" s="35"/>
    </row>
    <row r="88" spans="2:65" s="1" customFormat="1" ht="6.95" customHeight="1">
      <c r="B88" s="31"/>
      <c r="C88" s="32"/>
      <c r="D88" s="32"/>
      <c r="E88" s="32"/>
      <c r="F88" s="32"/>
      <c r="G88" s="32"/>
      <c r="H88" s="32"/>
      <c r="I88" s="109"/>
      <c r="J88" s="32"/>
      <c r="K88" s="32"/>
      <c r="L88" s="35"/>
    </row>
    <row r="89" spans="2:65" s="1" customFormat="1" ht="13.7" customHeight="1">
      <c r="B89" s="31"/>
      <c r="C89" s="25" t="s">
        <v>29</v>
      </c>
      <c r="D89" s="32"/>
      <c r="E89" s="32"/>
      <c r="F89" s="23" t="str">
        <f>E19</f>
        <v>Domov sociálnych služieb SLATINKA</v>
      </c>
      <c r="G89" s="32"/>
      <c r="H89" s="32"/>
      <c r="I89" s="110" t="s">
        <v>37</v>
      </c>
      <c r="J89" s="29" t="str">
        <f>E25</f>
        <v>PROMOST s.r.o.</v>
      </c>
      <c r="K89" s="32"/>
      <c r="L89" s="35"/>
    </row>
    <row r="90" spans="2:65" s="1" customFormat="1" ht="13.7" customHeight="1">
      <c r="B90" s="31"/>
      <c r="C90" s="25" t="s">
        <v>35</v>
      </c>
      <c r="D90" s="32"/>
      <c r="E90" s="32"/>
      <c r="F90" s="23" t="str">
        <f>IF(E22="","",E22)</f>
        <v>Vyplň údaj</v>
      </c>
      <c r="G90" s="32"/>
      <c r="H90" s="32"/>
      <c r="I90" s="110" t="s">
        <v>41</v>
      </c>
      <c r="J90" s="29" t="str">
        <f>E28</f>
        <v>Ján Lacko</v>
      </c>
      <c r="K90" s="32"/>
      <c r="L90" s="35"/>
    </row>
    <row r="91" spans="2:65" s="1" customFormat="1" ht="10.35" customHeight="1">
      <c r="B91" s="31"/>
      <c r="C91" s="32"/>
      <c r="D91" s="32"/>
      <c r="E91" s="32"/>
      <c r="F91" s="32"/>
      <c r="G91" s="32"/>
      <c r="H91" s="32"/>
      <c r="I91" s="109"/>
      <c r="J91" s="32"/>
      <c r="K91" s="32"/>
      <c r="L91" s="35"/>
    </row>
    <row r="92" spans="2:65" s="10" customFormat="1" ht="29.25" customHeight="1">
      <c r="B92" s="156"/>
      <c r="C92" s="157" t="s">
        <v>162</v>
      </c>
      <c r="D92" s="158" t="s">
        <v>65</v>
      </c>
      <c r="E92" s="158" t="s">
        <v>61</v>
      </c>
      <c r="F92" s="158" t="s">
        <v>62</v>
      </c>
      <c r="G92" s="158" t="s">
        <v>163</v>
      </c>
      <c r="H92" s="158" t="s">
        <v>164</v>
      </c>
      <c r="I92" s="159" t="s">
        <v>165</v>
      </c>
      <c r="J92" s="160" t="s">
        <v>137</v>
      </c>
      <c r="K92" s="161" t="s">
        <v>166</v>
      </c>
      <c r="L92" s="162"/>
      <c r="M92" s="61" t="s">
        <v>1</v>
      </c>
      <c r="N92" s="62" t="s">
        <v>50</v>
      </c>
      <c r="O92" s="62" t="s">
        <v>167</v>
      </c>
      <c r="P92" s="62" t="s">
        <v>168</v>
      </c>
      <c r="Q92" s="62" t="s">
        <v>169</v>
      </c>
      <c r="R92" s="62" t="s">
        <v>170</v>
      </c>
      <c r="S92" s="62" t="s">
        <v>171</v>
      </c>
      <c r="T92" s="63" t="s">
        <v>172</v>
      </c>
    </row>
    <row r="93" spans="2:65" s="1" customFormat="1" ht="22.9" customHeight="1">
      <c r="B93" s="31"/>
      <c r="C93" s="68" t="s">
        <v>138</v>
      </c>
      <c r="D93" s="32"/>
      <c r="E93" s="32"/>
      <c r="F93" s="32"/>
      <c r="G93" s="32"/>
      <c r="H93" s="32"/>
      <c r="I93" s="109"/>
      <c r="J93" s="163">
        <f>BK93</f>
        <v>0</v>
      </c>
      <c r="K93" s="32"/>
      <c r="L93" s="35"/>
      <c r="M93" s="64"/>
      <c r="N93" s="65"/>
      <c r="O93" s="65"/>
      <c r="P93" s="164">
        <f>P94</f>
        <v>0</v>
      </c>
      <c r="Q93" s="65"/>
      <c r="R93" s="164">
        <f>R94</f>
        <v>0.91250999999999993</v>
      </c>
      <c r="S93" s="65"/>
      <c r="T93" s="165">
        <f>T94</f>
        <v>0</v>
      </c>
      <c r="AT93" s="13" t="s">
        <v>79</v>
      </c>
      <c r="AU93" s="13" t="s">
        <v>139</v>
      </c>
      <c r="BK93" s="166">
        <f>BK94</f>
        <v>0</v>
      </c>
    </row>
    <row r="94" spans="2:65" s="11" customFormat="1" ht="25.9" customHeight="1">
      <c r="B94" s="167"/>
      <c r="C94" s="168"/>
      <c r="D94" s="169" t="s">
        <v>79</v>
      </c>
      <c r="E94" s="170" t="s">
        <v>233</v>
      </c>
      <c r="F94" s="170" t="s">
        <v>1080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P95</f>
        <v>0</v>
      </c>
      <c r="Q94" s="175"/>
      <c r="R94" s="176">
        <f>R95</f>
        <v>0.91250999999999993</v>
      </c>
      <c r="S94" s="175"/>
      <c r="T94" s="177">
        <f>T95</f>
        <v>0</v>
      </c>
      <c r="AR94" s="178" t="s">
        <v>97</v>
      </c>
      <c r="AT94" s="179" t="s">
        <v>79</v>
      </c>
      <c r="AU94" s="179" t="s">
        <v>80</v>
      </c>
      <c r="AY94" s="178" t="s">
        <v>175</v>
      </c>
      <c r="BK94" s="180">
        <f>BK95</f>
        <v>0</v>
      </c>
    </row>
    <row r="95" spans="2:65" s="11" customFormat="1" ht="22.9" customHeight="1">
      <c r="B95" s="167"/>
      <c r="C95" s="168"/>
      <c r="D95" s="169" t="s">
        <v>79</v>
      </c>
      <c r="E95" s="181" t="s">
        <v>1291</v>
      </c>
      <c r="F95" s="181" t="s">
        <v>1292</v>
      </c>
      <c r="G95" s="168"/>
      <c r="H95" s="168"/>
      <c r="I95" s="171"/>
      <c r="J95" s="182">
        <f>BK95</f>
        <v>0</v>
      </c>
      <c r="K95" s="168"/>
      <c r="L95" s="173"/>
      <c r="M95" s="174"/>
      <c r="N95" s="175"/>
      <c r="O95" s="175"/>
      <c r="P95" s="176">
        <f>SUM(P96:P97)</f>
        <v>0</v>
      </c>
      <c r="Q95" s="175"/>
      <c r="R95" s="176">
        <f>SUM(R96:R97)</f>
        <v>0.91250999999999993</v>
      </c>
      <c r="S95" s="175"/>
      <c r="T95" s="177">
        <f>SUM(T96:T97)</f>
        <v>0</v>
      </c>
      <c r="AR95" s="178" t="s">
        <v>97</v>
      </c>
      <c r="AT95" s="179" t="s">
        <v>79</v>
      </c>
      <c r="AU95" s="179" t="s">
        <v>87</v>
      </c>
      <c r="AY95" s="178" t="s">
        <v>175</v>
      </c>
      <c r="BK95" s="180">
        <f>SUM(BK96:BK97)</f>
        <v>0</v>
      </c>
    </row>
    <row r="96" spans="2:65" s="1" customFormat="1" ht="16.5" customHeight="1">
      <c r="B96" s="31"/>
      <c r="C96" s="183" t="s">
        <v>87</v>
      </c>
      <c r="D96" s="183" t="s">
        <v>177</v>
      </c>
      <c r="E96" s="184" t="s">
        <v>1293</v>
      </c>
      <c r="F96" s="185" t="s">
        <v>1294</v>
      </c>
      <c r="G96" s="186" t="s">
        <v>1295</v>
      </c>
      <c r="H96" s="187">
        <v>1</v>
      </c>
      <c r="I96" s="188"/>
      <c r="J96" s="189">
        <f>ROUND(I96*H96,2)</f>
        <v>0</v>
      </c>
      <c r="K96" s="185" t="s">
        <v>1</v>
      </c>
      <c r="L96" s="35"/>
      <c r="M96" s="190" t="s">
        <v>1</v>
      </c>
      <c r="N96" s="191" t="s">
        <v>52</v>
      </c>
      <c r="O96" s="57"/>
      <c r="P96" s="192">
        <f>O96*H96</f>
        <v>0</v>
      </c>
      <c r="Q96" s="192">
        <v>1.0000000000000001E-5</v>
      </c>
      <c r="R96" s="192">
        <f>Q96*H96</f>
        <v>1.0000000000000001E-5</v>
      </c>
      <c r="S96" s="192">
        <v>0</v>
      </c>
      <c r="T96" s="193">
        <f>S96*H96</f>
        <v>0</v>
      </c>
      <c r="AR96" s="13" t="s">
        <v>437</v>
      </c>
      <c r="AT96" s="13" t="s">
        <v>177</v>
      </c>
      <c r="AU96" s="13" t="s">
        <v>92</v>
      </c>
      <c r="AY96" s="13" t="s">
        <v>175</v>
      </c>
      <c r="BE96" s="194">
        <f>IF(N96="základná",J96,0)</f>
        <v>0</v>
      </c>
      <c r="BF96" s="194">
        <f>IF(N96="znížená",J96,0)</f>
        <v>0</v>
      </c>
      <c r="BG96" s="194">
        <f>IF(N96="zákl. prenesená",J96,0)</f>
        <v>0</v>
      </c>
      <c r="BH96" s="194">
        <f>IF(N96="zníž. prenesená",J96,0)</f>
        <v>0</v>
      </c>
      <c r="BI96" s="194">
        <f>IF(N96="nulová",J96,0)</f>
        <v>0</v>
      </c>
      <c r="BJ96" s="13" t="s">
        <v>92</v>
      </c>
      <c r="BK96" s="194">
        <f>ROUND(I96*H96,2)</f>
        <v>0</v>
      </c>
      <c r="BL96" s="13" t="s">
        <v>437</v>
      </c>
      <c r="BM96" s="13" t="s">
        <v>1296</v>
      </c>
    </row>
    <row r="97" spans="2:65" s="1" customFormat="1" ht="16.5" customHeight="1">
      <c r="B97" s="31"/>
      <c r="C97" s="195" t="s">
        <v>92</v>
      </c>
      <c r="D97" s="195" t="s">
        <v>233</v>
      </c>
      <c r="E97" s="196" t="s">
        <v>1297</v>
      </c>
      <c r="F97" s="197" t="s">
        <v>1298</v>
      </c>
      <c r="G97" s="198" t="s">
        <v>1295</v>
      </c>
      <c r="H97" s="199">
        <v>1</v>
      </c>
      <c r="I97" s="200"/>
      <c r="J97" s="201">
        <f>ROUND(I97*H97,2)</f>
        <v>0</v>
      </c>
      <c r="K97" s="197" t="s">
        <v>1</v>
      </c>
      <c r="L97" s="202"/>
      <c r="M97" s="211" t="s">
        <v>1</v>
      </c>
      <c r="N97" s="212" t="s">
        <v>52</v>
      </c>
      <c r="O97" s="208"/>
      <c r="P97" s="209">
        <f>O97*H97</f>
        <v>0</v>
      </c>
      <c r="Q97" s="209">
        <v>0.91249999999999998</v>
      </c>
      <c r="R97" s="209">
        <f>Q97*H97</f>
        <v>0.91249999999999998</v>
      </c>
      <c r="S97" s="209">
        <v>0</v>
      </c>
      <c r="T97" s="210">
        <f>S97*H97</f>
        <v>0</v>
      </c>
      <c r="AR97" s="13" t="s">
        <v>1134</v>
      </c>
      <c r="AT97" s="13" t="s">
        <v>233</v>
      </c>
      <c r="AU97" s="13" t="s">
        <v>92</v>
      </c>
      <c r="AY97" s="13" t="s">
        <v>175</v>
      </c>
      <c r="BE97" s="194">
        <f>IF(N97="základná",J97,0)</f>
        <v>0</v>
      </c>
      <c r="BF97" s="194">
        <f>IF(N97="znížená",J97,0)</f>
        <v>0</v>
      </c>
      <c r="BG97" s="194">
        <f>IF(N97="zákl. prenesená",J97,0)</f>
        <v>0</v>
      </c>
      <c r="BH97" s="194">
        <f>IF(N97="zníž. prenesená",J97,0)</f>
        <v>0</v>
      </c>
      <c r="BI97" s="194">
        <f>IF(N97="nulová",J97,0)</f>
        <v>0</v>
      </c>
      <c r="BJ97" s="13" t="s">
        <v>92</v>
      </c>
      <c r="BK97" s="194">
        <f>ROUND(I97*H97,2)</f>
        <v>0</v>
      </c>
      <c r="BL97" s="13" t="s">
        <v>437</v>
      </c>
      <c r="BM97" s="13" t="s">
        <v>1299</v>
      </c>
    </row>
    <row r="98" spans="2:65" s="1" customFormat="1" ht="6.95" customHeight="1">
      <c r="B98" s="43"/>
      <c r="C98" s="44"/>
      <c r="D98" s="44"/>
      <c r="E98" s="44"/>
      <c r="F98" s="44"/>
      <c r="G98" s="44"/>
      <c r="H98" s="44"/>
      <c r="I98" s="134"/>
      <c r="J98" s="44"/>
      <c r="K98" s="44"/>
      <c r="L98" s="35"/>
    </row>
  </sheetData>
  <sheetProtection algorithmName="SHA-512" hashValue="e3q74cIvq+FfSKE2ZPLS2sgd0p/FmqXGTPv7RY5OfrkBOiEDN1SbO+Z6Vo/DJn1ULnvNBW1cVt96ctT2rjDVdQ==" saltValue="sKSBRUoHkXeNkGk8A195aFYnJjZ0ve7ZgyBpdPY+crbvfx1M/6kWUkxLyeqRStm7cqrSAhG2aR6AdC+svk6Ilg==" spinCount="100000" sheet="1" objects="1" scenarios="1" formatColumns="0" formatRows="0" autoFilter="0"/>
  <autoFilter ref="C92:K97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116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1300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1301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ROUND(J109,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ROUND((SUM(BE109:BE336)),  2)</f>
        <v>0</v>
      </c>
      <c r="I37" s="123">
        <v>0.2</v>
      </c>
      <c r="J37" s="122">
        <f>ROUND(((SUM(BE109:BE336))*I37),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ROUND((SUM(BF109:BF336)),  2)</f>
        <v>0</v>
      </c>
      <c r="I38" s="123">
        <v>0.2</v>
      </c>
      <c r="J38" s="122">
        <f>ROUND(((SUM(BF109:BF336))*I38),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ROUND((SUM(BG109:BG336)),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ROUND((SUM(BH109:BH336)),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ROUND((SUM(BI109:BI336)),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1300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2018004.1B.1 - Stavebné práce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J109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140</v>
      </c>
      <c r="E68" s="146"/>
      <c r="F68" s="146"/>
      <c r="G68" s="146"/>
      <c r="H68" s="146"/>
      <c r="I68" s="147"/>
      <c r="J68" s="148">
        <f>J110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143</v>
      </c>
      <c r="E69" s="152"/>
      <c r="F69" s="152"/>
      <c r="G69" s="152"/>
      <c r="H69" s="152"/>
      <c r="I69" s="153"/>
      <c r="J69" s="154">
        <f>J111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144</v>
      </c>
      <c r="E70" s="152"/>
      <c r="F70" s="152"/>
      <c r="G70" s="152"/>
      <c r="H70" s="152"/>
      <c r="I70" s="153"/>
      <c r="J70" s="154">
        <f>J113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146</v>
      </c>
      <c r="E71" s="152"/>
      <c r="F71" s="152"/>
      <c r="G71" s="152"/>
      <c r="H71" s="152"/>
      <c r="I71" s="153"/>
      <c r="J71" s="154">
        <f>J116</f>
        <v>0</v>
      </c>
      <c r="K71" s="90"/>
      <c r="L71" s="155"/>
    </row>
    <row r="72" spans="2:47" s="9" customFormat="1" ht="19.899999999999999" customHeight="1">
      <c r="B72" s="150"/>
      <c r="C72" s="90"/>
      <c r="D72" s="151" t="s">
        <v>148</v>
      </c>
      <c r="E72" s="152"/>
      <c r="F72" s="152"/>
      <c r="G72" s="152"/>
      <c r="H72" s="152"/>
      <c r="I72" s="153"/>
      <c r="J72" s="154">
        <f>J149</f>
        <v>0</v>
      </c>
      <c r="K72" s="90"/>
      <c r="L72" s="155"/>
    </row>
    <row r="73" spans="2:47" s="9" customFormat="1" ht="19.899999999999999" customHeight="1">
      <c r="B73" s="150"/>
      <c r="C73" s="90"/>
      <c r="D73" s="151" t="s">
        <v>149</v>
      </c>
      <c r="E73" s="152"/>
      <c r="F73" s="152"/>
      <c r="G73" s="152"/>
      <c r="H73" s="152"/>
      <c r="I73" s="153"/>
      <c r="J73" s="154">
        <f>J190</f>
        <v>0</v>
      </c>
      <c r="K73" s="90"/>
      <c r="L73" s="155"/>
    </row>
    <row r="74" spans="2:47" s="8" customFormat="1" ht="24.95" customHeight="1">
      <c r="B74" s="143"/>
      <c r="C74" s="144"/>
      <c r="D74" s="145" t="s">
        <v>150</v>
      </c>
      <c r="E74" s="146"/>
      <c r="F74" s="146"/>
      <c r="G74" s="146"/>
      <c r="H74" s="146"/>
      <c r="I74" s="147"/>
      <c r="J74" s="148">
        <f>J192</f>
        <v>0</v>
      </c>
      <c r="K74" s="144"/>
      <c r="L74" s="149"/>
    </row>
    <row r="75" spans="2:47" s="9" customFormat="1" ht="19.899999999999999" customHeight="1">
      <c r="B75" s="150"/>
      <c r="C75" s="90"/>
      <c r="D75" s="151" t="s">
        <v>1302</v>
      </c>
      <c r="E75" s="152"/>
      <c r="F75" s="152"/>
      <c r="G75" s="152"/>
      <c r="H75" s="152"/>
      <c r="I75" s="153"/>
      <c r="J75" s="154">
        <f>J193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1303</v>
      </c>
      <c r="E76" s="152"/>
      <c r="F76" s="152"/>
      <c r="G76" s="152"/>
      <c r="H76" s="152"/>
      <c r="I76" s="153"/>
      <c r="J76" s="154">
        <f>J203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1304</v>
      </c>
      <c r="E77" s="152"/>
      <c r="F77" s="152"/>
      <c r="G77" s="152"/>
      <c r="H77" s="152"/>
      <c r="I77" s="153"/>
      <c r="J77" s="154">
        <f>J229</f>
        <v>0</v>
      </c>
      <c r="K77" s="90"/>
      <c r="L77" s="155"/>
    </row>
    <row r="78" spans="2:47" s="9" customFormat="1" ht="19.899999999999999" customHeight="1">
      <c r="B78" s="150"/>
      <c r="C78" s="90"/>
      <c r="D78" s="151" t="s">
        <v>1305</v>
      </c>
      <c r="E78" s="152"/>
      <c r="F78" s="152"/>
      <c r="G78" s="152"/>
      <c r="H78" s="152"/>
      <c r="I78" s="153"/>
      <c r="J78" s="154">
        <f>J257</f>
        <v>0</v>
      </c>
      <c r="K78" s="90"/>
      <c r="L78" s="155"/>
    </row>
    <row r="79" spans="2:47" s="9" customFormat="1" ht="19.899999999999999" customHeight="1">
      <c r="B79" s="150"/>
      <c r="C79" s="90"/>
      <c r="D79" s="151" t="s">
        <v>1306</v>
      </c>
      <c r="E79" s="152"/>
      <c r="F79" s="152"/>
      <c r="G79" s="152"/>
      <c r="H79" s="152"/>
      <c r="I79" s="153"/>
      <c r="J79" s="154">
        <f>J279</f>
        <v>0</v>
      </c>
      <c r="K79" s="90"/>
      <c r="L79" s="155"/>
    </row>
    <row r="80" spans="2:47" s="9" customFormat="1" ht="19.899999999999999" customHeight="1">
      <c r="B80" s="150"/>
      <c r="C80" s="90"/>
      <c r="D80" s="151" t="s">
        <v>1307</v>
      </c>
      <c r="E80" s="152"/>
      <c r="F80" s="152"/>
      <c r="G80" s="152"/>
      <c r="H80" s="152"/>
      <c r="I80" s="153"/>
      <c r="J80" s="154">
        <f>J283</f>
        <v>0</v>
      </c>
      <c r="K80" s="90"/>
      <c r="L80" s="155"/>
    </row>
    <row r="81" spans="2:12" s="9" customFormat="1" ht="19.899999999999999" customHeight="1">
      <c r="B81" s="150"/>
      <c r="C81" s="90"/>
      <c r="D81" s="151" t="s">
        <v>1308</v>
      </c>
      <c r="E81" s="152"/>
      <c r="F81" s="152"/>
      <c r="G81" s="152"/>
      <c r="H81" s="152"/>
      <c r="I81" s="153"/>
      <c r="J81" s="154">
        <f>J302</f>
        <v>0</v>
      </c>
      <c r="K81" s="90"/>
      <c r="L81" s="155"/>
    </row>
    <row r="82" spans="2:12" s="9" customFormat="1" ht="19.899999999999999" customHeight="1">
      <c r="B82" s="150"/>
      <c r="C82" s="90"/>
      <c r="D82" s="151" t="s">
        <v>151</v>
      </c>
      <c r="E82" s="152"/>
      <c r="F82" s="152"/>
      <c r="G82" s="152"/>
      <c r="H82" s="152"/>
      <c r="I82" s="153"/>
      <c r="J82" s="154">
        <f>J306</f>
        <v>0</v>
      </c>
      <c r="K82" s="90"/>
      <c r="L82" s="155"/>
    </row>
    <row r="83" spans="2:12" s="9" customFormat="1" ht="19.899999999999999" customHeight="1">
      <c r="B83" s="150"/>
      <c r="C83" s="90"/>
      <c r="D83" s="151" t="s">
        <v>152</v>
      </c>
      <c r="E83" s="152"/>
      <c r="F83" s="152"/>
      <c r="G83" s="152"/>
      <c r="H83" s="152"/>
      <c r="I83" s="153"/>
      <c r="J83" s="154">
        <f>J322</f>
        <v>0</v>
      </c>
      <c r="K83" s="90"/>
      <c r="L83" s="155"/>
    </row>
    <row r="84" spans="2:12" s="9" customFormat="1" ht="19.899999999999999" customHeight="1">
      <c r="B84" s="150"/>
      <c r="C84" s="90"/>
      <c r="D84" s="151" t="s">
        <v>157</v>
      </c>
      <c r="E84" s="152"/>
      <c r="F84" s="152"/>
      <c r="G84" s="152"/>
      <c r="H84" s="152"/>
      <c r="I84" s="153"/>
      <c r="J84" s="154">
        <f>J331</f>
        <v>0</v>
      </c>
      <c r="K84" s="90"/>
      <c r="L84" s="155"/>
    </row>
    <row r="85" spans="2:12" s="8" customFormat="1" ht="24.95" customHeight="1">
      <c r="B85" s="143"/>
      <c r="C85" s="144"/>
      <c r="D85" s="145" t="s">
        <v>1309</v>
      </c>
      <c r="E85" s="146"/>
      <c r="F85" s="146"/>
      <c r="G85" s="146"/>
      <c r="H85" s="146"/>
      <c r="I85" s="147"/>
      <c r="J85" s="148">
        <f>J335</f>
        <v>0</v>
      </c>
      <c r="K85" s="144"/>
      <c r="L85" s="149"/>
    </row>
    <row r="86" spans="2:12" s="1" customFormat="1" ht="21.75" customHeight="1">
      <c r="B86" s="31"/>
      <c r="C86" s="32"/>
      <c r="D86" s="32"/>
      <c r="E86" s="32"/>
      <c r="F86" s="32"/>
      <c r="G86" s="32"/>
      <c r="H86" s="32"/>
      <c r="I86" s="109"/>
      <c r="J86" s="32"/>
      <c r="K86" s="32"/>
      <c r="L86" s="35"/>
    </row>
    <row r="87" spans="2:12" s="1" customFormat="1" ht="6.95" customHeight="1">
      <c r="B87" s="43"/>
      <c r="C87" s="44"/>
      <c r="D87" s="44"/>
      <c r="E87" s="44"/>
      <c r="F87" s="44"/>
      <c r="G87" s="44"/>
      <c r="H87" s="44"/>
      <c r="I87" s="134"/>
      <c r="J87" s="44"/>
      <c r="K87" s="44"/>
      <c r="L87" s="35"/>
    </row>
    <row r="91" spans="2:12" s="1" customFormat="1" ht="6.95" customHeight="1">
      <c r="B91" s="45"/>
      <c r="C91" s="46"/>
      <c r="D91" s="46"/>
      <c r="E91" s="46"/>
      <c r="F91" s="46"/>
      <c r="G91" s="46"/>
      <c r="H91" s="46"/>
      <c r="I91" s="137"/>
      <c r="J91" s="46"/>
      <c r="K91" s="46"/>
      <c r="L91" s="35"/>
    </row>
    <row r="92" spans="2:12" s="1" customFormat="1" ht="24.95" customHeight="1">
      <c r="B92" s="31"/>
      <c r="C92" s="19" t="s">
        <v>161</v>
      </c>
      <c r="D92" s="32"/>
      <c r="E92" s="32"/>
      <c r="F92" s="32"/>
      <c r="G92" s="32"/>
      <c r="H92" s="32"/>
      <c r="I92" s="109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2" customHeight="1">
      <c r="B94" s="31"/>
      <c r="C94" s="25" t="s">
        <v>15</v>
      </c>
      <c r="D94" s="32"/>
      <c r="E94" s="32"/>
      <c r="F94" s="32"/>
      <c r="G94" s="32"/>
      <c r="H94" s="32"/>
      <c r="I94" s="109"/>
      <c r="J94" s="32"/>
      <c r="K94" s="32"/>
      <c r="L94" s="35"/>
    </row>
    <row r="95" spans="2:12" s="1" customFormat="1" ht="16.5" customHeight="1">
      <c r="B95" s="31"/>
      <c r="C95" s="32"/>
      <c r="D95" s="32"/>
      <c r="E95" s="265" t="str">
        <f>E7</f>
        <v>Zavŕšenie transformačného procesu s cieľom sociálnej integrácie občanov s mentálnym postihnutím v DSS Slatinka</v>
      </c>
      <c r="F95" s="266"/>
      <c r="G95" s="266"/>
      <c r="H95" s="266"/>
      <c r="I95" s="109"/>
      <c r="J95" s="32"/>
      <c r="K95" s="32"/>
      <c r="L95" s="35"/>
    </row>
    <row r="96" spans="2:12" ht="12" customHeight="1">
      <c r="B96" s="17"/>
      <c r="C96" s="25" t="s">
        <v>129</v>
      </c>
      <c r="D96" s="18"/>
      <c r="E96" s="18"/>
      <c r="F96" s="18"/>
      <c r="G96" s="18"/>
      <c r="H96" s="18"/>
      <c r="J96" s="18"/>
      <c r="K96" s="18"/>
      <c r="L96" s="16"/>
    </row>
    <row r="97" spans="2:65" ht="16.5" customHeight="1">
      <c r="B97" s="17"/>
      <c r="C97" s="18"/>
      <c r="D97" s="18"/>
      <c r="E97" s="265" t="s">
        <v>130</v>
      </c>
      <c r="F97" s="236"/>
      <c r="G97" s="236"/>
      <c r="H97" s="236"/>
      <c r="J97" s="18"/>
      <c r="K97" s="18"/>
      <c r="L97" s="16"/>
    </row>
    <row r="98" spans="2:65" ht="12" customHeight="1">
      <c r="B98" s="17"/>
      <c r="C98" s="25" t="s">
        <v>131</v>
      </c>
      <c r="D98" s="18"/>
      <c r="E98" s="18"/>
      <c r="F98" s="18"/>
      <c r="G98" s="18"/>
      <c r="H98" s="18"/>
      <c r="J98" s="18"/>
      <c r="K98" s="18"/>
      <c r="L98" s="16"/>
    </row>
    <row r="99" spans="2:65" s="1" customFormat="1" ht="16.5" customHeight="1">
      <c r="B99" s="31"/>
      <c r="C99" s="32"/>
      <c r="D99" s="32"/>
      <c r="E99" s="266" t="s">
        <v>1300</v>
      </c>
      <c r="F99" s="231"/>
      <c r="G99" s="231"/>
      <c r="H99" s="231"/>
      <c r="I99" s="109"/>
      <c r="J99" s="32"/>
      <c r="K99" s="32"/>
      <c r="L99" s="35"/>
    </row>
    <row r="100" spans="2:65" s="1" customFormat="1" ht="12" customHeight="1">
      <c r="B100" s="31"/>
      <c r="C100" s="25" t="s">
        <v>133</v>
      </c>
      <c r="D100" s="32"/>
      <c r="E100" s="32"/>
      <c r="F100" s="32"/>
      <c r="G100" s="32"/>
      <c r="H100" s="32"/>
      <c r="I100" s="109"/>
      <c r="J100" s="32"/>
      <c r="K100" s="32"/>
      <c r="L100" s="35"/>
    </row>
    <row r="101" spans="2:65" s="1" customFormat="1" ht="16.5" customHeight="1">
      <c r="B101" s="31"/>
      <c r="C101" s="32"/>
      <c r="D101" s="32"/>
      <c r="E101" s="232" t="str">
        <f>E13</f>
        <v>2018004.1B.1 - Stavebné práce</v>
      </c>
      <c r="F101" s="231"/>
      <c r="G101" s="231"/>
      <c r="H101" s="231"/>
      <c r="I101" s="109"/>
      <c r="J101" s="32"/>
      <c r="K101" s="32"/>
      <c r="L101" s="35"/>
    </row>
    <row r="102" spans="2:65" s="1" customFormat="1" ht="6.95" customHeight="1">
      <c r="B102" s="31"/>
      <c r="C102" s="32"/>
      <c r="D102" s="32"/>
      <c r="E102" s="32"/>
      <c r="F102" s="32"/>
      <c r="G102" s="32"/>
      <c r="H102" s="32"/>
      <c r="I102" s="109"/>
      <c r="J102" s="32"/>
      <c r="K102" s="32"/>
      <c r="L102" s="35"/>
    </row>
    <row r="103" spans="2:65" s="1" customFormat="1" ht="12" customHeight="1">
      <c r="B103" s="31"/>
      <c r="C103" s="25" t="s">
        <v>21</v>
      </c>
      <c r="D103" s="32"/>
      <c r="E103" s="32"/>
      <c r="F103" s="23" t="str">
        <f>F16</f>
        <v>Lučenec</v>
      </c>
      <c r="G103" s="32"/>
      <c r="H103" s="32"/>
      <c r="I103" s="110" t="s">
        <v>23</v>
      </c>
      <c r="J103" s="52" t="str">
        <f>IF(J16="","",J16)</f>
        <v>21. 1. 2019</v>
      </c>
      <c r="K103" s="32"/>
      <c r="L103" s="35"/>
    </row>
    <row r="104" spans="2:65" s="1" customFormat="1" ht="6.95" customHeight="1">
      <c r="B104" s="31"/>
      <c r="C104" s="32"/>
      <c r="D104" s="32"/>
      <c r="E104" s="32"/>
      <c r="F104" s="32"/>
      <c r="G104" s="32"/>
      <c r="H104" s="32"/>
      <c r="I104" s="109"/>
      <c r="J104" s="32"/>
      <c r="K104" s="32"/>
      <c r="L104" s="35"/>
    </row>
    <row r="105" spans="2:65" s="1" customFormat="1" ht="13.7" customHeight="1">
      <c r="B105" s="31"/>
      <c r="C105" s="25" t="s">
        <v>29</v>
      </c>
      <c r="D105" s="32"/>
      <c r="E105" s="32"/>
      <c r="F105" s="23" t="str">
        <f>E19</f>
        <v>Domov sociálnych služieb SLATINKA</v>
      </c>
      <c r="G105" s="32"/>
      <c r="H105" s="32"/>
      <c r="I105" s="110" t="s">
        <v>37</v>
      </c>
      <c r="J105" s="29" t="str">
        <f>E25</f>
        <v>PROMOST s.r.o.</v>
      </c>
      <c r="K105" s="32"/>
      <c r="L105" s="35"/>
    </row>
    <row r="106" spans="2:65" s="1" customFormat="1" ht="13.7" customHeight="1">
      <c r="B106" s="31"/>
      <c r="C106" s="25" t="s">
        <v>35</v>
      </c>
      <c r="D106" s="32"/>
      <c r="E106" s="32"/>
      <c r="F106" s="23" t="str">
        <f>IF(E22="","",E22)</f>
        <v>Vyplň údaj</v>
      </c>
      <c r="G106" s="32"/>
      <c r="H106" s="32"/>
      <c r="I106" s="110" t="s">
        <v>41</v>
      </c>
      <c r="J106" s="29" t="str">
        <f>E28</f>
        <v>Ing. Michal Slobodník</v>
      </c>
      <c r="K106" s="32"/>
      <c r="L106" s="35"/>
    </row>
    <row r="107" spans="2:65" s="1" customFormat="1" ht="10.35" customHeight="1">
      <c r="B107" s="31"/>
      <c r="C107" s="32"/>
      <c r="D107" s="32"/>
      <c r="E107" s="32"/>
      <c r="F107" s="32"/>
      <c r="G107" s="32"/>
      <c r="H107" s="32"/>
      <c r="I107" s="109"/>
      <c r="J107" s="32"/>
      <c r="K107" s="32"/>
      <c r="L107" s="35"/>
    </row>
    <row r="108" spans="2:65" s="10" customFormat="1" ht="29.25" customHeight="1">
      <c r="B108" s="156"/>
      <c r="C108" s="157" t="s">
        <v>162</v>
      </c>
      <c r="D108" s="158" t="s">
        <v>65</v>
      </c>
      <c r="E108" s="158" t="s">
        <v>61</v>
      </c>
      <c r="F108" s="158" t="s">
        <v>62</v>
      </c>
      <c r="G108" s="158" t="s">
        <v>163</v>
      </c>
      <c r="H108" s="158" t="s">
        <v>164</v>
      </c>
      <c r="I108" s="159" t="s">
        <v>165</v>
      </c>
      <c r="J108" s="160" t="s">
        <v>137</v>
      </c>
      <c r="K108" s="161" t="s">
        <v>166</v>
      </c>
      <c r="L108" s="162"/>
      <c r="M108" s="61" t="s">
        <v>1</v>
      </c>
      <c r="N108" s="62" t="s">
        <v>50</v>
      </c>
      <c r="O108" s="62" t="s">
        <v>167</v>
      </c>
      <c r="P108" s="62" t="s">
        <v>168</v>
      </c>
      <c r="Q108" s="62" t="s">
        <v>169</v>
      </c>
      <c r="R108" s="62" t="s">
        <v>170</v>
      </c>
      <c r="S108" s="62" t="s">
        <v>171</v>
      </c>
      <c r="T108" s="63" t="s">
        <v>172</v>
      </c>
    </row>
    <row r="109" spans="2:65" s="1" customFormat="1" ht="22.9" customHeight="1">
      <c r="B109" s="31"/>
      <c r="C109" s="68" t="s">
        <v>138</v>
      </c>
      <c r="D109" s="32"/>
      <c r="E109" s="32"/>
      <c r="F109" s="32"/>
      <c r="G109" s="32"/>
      <c r="H109" s="32"/>
      <c r="I109" s="109"/>
      <c r="J109" s="163">
        <f>BK109</f>
        <v>0</v>
      </c>
      <c r="K109" s="32"/>
      <c r="L109" s="35"/>
      <c r="M109" s="64"/>
      <c r="N109" s="65"/>
      <c r="O109" s="65"/>
      <c r="P109" s="164">
        <f>P110+P192+P335</f>
        <v>0</v>
      </c>
      <c r="Q109" s="65"/>
      <c r="R109" s="164">
        <f>R110+R192+R335</f>
        <v>122.34925048599999</v>
      </c>
      <c r="S109" s="65"/>
      <c r="T109" s="165">
        <f>T110+T192+T335</f>
        <v>77.562381000000016</v>
      </c>
      <c r="AT109" s="13" t="s">
        <v>79</v>
      </c>
      <c r="AU109" s="13" t="s">
        <v>139</v>
      </c>
      <c r="BK109" s="166">
        <f>BK110+BK192+BK335</f>
        <v>0</v>
      </c>
    </row>
    <row r="110" spans="2:65" s="11" customFormat="1" ht="25.9" customHeight="1">
      <c r="B110" s="167"/>
      <c r="C110" s="168"/>
      <c r="D110" s="169" t="s">
        <v>79</v>
      </c>
      <c r="E110" s="170" t="s">
        <v>173</v>
      </c>
      <c r="F110" s="170" t="s">
        <v>174</v>
      </c>
      <c r="G110" s="168"/>
      <c r="H110" s="168"/>
      <c r="I110" s="171"/>
      <c r="J110" s="172">
        <f>BK110</f>
        <v>0</v>
      </c>
      <c r="K110" s="168"/>
      <c r="L110" s="173"/>
      <c r="M110" s="174"/>
      <c r="N110" s="175"/>
      <c r="O110" s="175"/>
      <c r="P110" s="176">
        <f>P111+P113+P116+P149+P190</f>
        <v>0</v>
      </c>
      <c r="Q110" s="175"/>
      <c r="R110" s="176">
        <f>R111+R113+R116+R149+R190</f>
        <v>79.400906742499998</v>
      </c>
      <c r="S110" s="175"/>
      <c r="T110" s="177">
        <f>T111+T113+T116+T149+T190</f>
        <v>38.294390000000007</v>
      </c>
      <c r="AR110" s="178" t="s">
        <v>87</v>
      </c>
      <c r="AT110" s="179" t="s">
        <v>79</v>
      </c>
      <c r="AU110" s="179" t="s">
        <v>80</v>
      </c>
      <c r="AY110" s="178" t="s">
        <v>175</v>
      </c>
      <c r="BK110" s="180">
        <f>BK111+BK113+BK116+BK149+BK190</f>
        <v>0</v>
      </c>
    </row>
    <row r="111" spans="2:65" s="11" customFormat="1" ht="22.9" customHeight="1">
      <c r="B111" s="167"/>
      <c r="C111" s="168"/>
      <c r="D111" s="169" t="s">
        <v>79</v>
      </c>
      <c r="E111" s="181" t="s">
        <v>97</v>
      </c>
      <c r="F111" s="181" t="s">
        <v>309</v>
      </c>
      <c r="G111" s="168"/>
      <c r="H111" s="168"/>
      <c r="I111" s="171"/>
      <c r="J111" s="182">
        <f>BK111</f>
        <v>0</v>
      </c>
      <c r="K111" s="168"/>
      <c r="L111" s="173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8" t="s">
        <v>87</v>
      </c>
      <c r="AT111" s="179" t="s">
        <v>79</v>
      </c>
      <c r="AU111" s="179" t="s">
        <v>87</v>
      </c>
      <c r="AY111" s="178" t="s">
        <v>175</v>
      </c>
      <c r="BK111" s="180">
        <f>BK112</f>
        <v>0</v>
      </c>
    </row>
    <row r="112" spans="2:65" s="1" customFormat="1" ht="16.5" customHeight="1">
      <c r="B112" s="31"/>
      <c r="C112" s="183" t="s">
        <v>87</v>
      </c>
      <c r="D112" s="183" t="s">
        <v>177</v>
      </c>
      <c r="E112" s="184" t="s">
        <v>1310</v>
      </c>
      <c r="F112" s="185" t="s">
        <v>1311</v>
      </c>
      <c r="G112" s="186" t="s">
        <v>180</v>
      </c>
      <c r="H112" s="187">
        <v>548.92600000000004</v>
      </c>
      <c r="I112" s="188"/>
      <c r="J112" s="189">
        <f>ROUND(I112*H112,2)</f>
        <v>0</v>
      </c>
      <c r="K112" s="185" t="s">
        <v>1</v>
      </c>
      <c r="L112" s="35"/>
      <c r="M112" s="190" t="s">
        <v>1</v>
      </c>
      <c r="N112" s="191" t="s">
        <v>52</v>
      </c>
      <c r="O112" s="57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3" t="s">
        <v>104</v>
      </c>
      <c r="AT112" s="13" t="s">
        <v>177</v>
      </c>
      <c r="AU112" s="13" t="s">
        <v>92</v>
      </c>
      <c r="AY112" s="13" t="s">
        <v>175</v>
      </c>
      <c r="BE112" s="194">
        <f>IF(N112="základná",J112,0)</f>
        <v>0</v>
      </c>
      <c r="BF112" s="194">
        <f>IF(N112="znížená",J112,0)</f>
        <v>0</v>
      </c>
      <c r="BG112" s="194">
        <f>IF(N112="zákl. prenesená",J112,0)</f>
        <v>0</v>
      </c>
      <c r="BH112" s="194">
        <f>IF(N112="zníž. prenesená",J112,0)</f>
        <v>0</v>
      </c>
      <c r="BI112" s="194">
        <f>IF(N112="nulová",J112,0)</f>
        <v>0</v>
      </c>
      <c r="BJ112" s="13" t="s">
        <v>92</v>
      </c>
      <c r="BK112" s="194">
        <f>ROUND(I112*H112,2)</f>
        <v>0</v>
      </c>
      <c r="BL112" s="13" t="s">
        <v>104</v>
      </c>
      <c r="BM112" s="13" t="s">
        <v>1312</v>
      </c>
    </row>
    <row r="113" spans="2:65" s="11" customFormat="1" ht="22.9" customHeight="1">
      <c r="B113" s="167"/>
      <c r="C113" s="168"/>
      <c r="D113" s="169" t="s">
        <v>79</v>
      </c>
      <c r="E113" s="181" t="s">
        <v>104</v>
      </c>
      <c r="F113" s="181" t="s">
        <v>372</v>
      </c>
      <c r="G113" s="168"/>
      <c r="H113" s="168"/>
      <c r="I113" s="171"/>
      <c r="J113" s="182">
        <f>BK113</f>
        <v>0</v>
      </c>
      <c r="K113" s="168"/>
      <c r="L113" s="173"/>
      <c r="M113" s="174"/>
      <c r="N113" s="175"/>
      <c r="O113" s="175"/>
      <c r="P113" s="176">
        <f>SUM(P114:P115)</f>
        <v>0</v>
      </c>
      <c r="Q113" s="175"/>
      <c r="R113" s="176">
        <f>SUM(R114:R115)</f>
        <v>0.33595879999999995</v>
      </c>
      <c r="S113" s="175"/>
      <c r="T113" s="177">
        <f>SUM(T114:T115)</f>
        <v>0</v>
      </c>
      <c r="AR113" s="178" t="s">
        <v>87</v>
      </c>
      <c r="AT113" s="179" t="s">
        <v>79</v>
      </c>
      <c r="AU113" s="179" t="s">
        <v>87</v>
      </c>
      <c r="AY113" s="178" t="s">
        <v>175</v>
      </c>
      <c r="BK113" s="180">
        <f>SUM(BK114:BK115)</f>
        <v>0</v>
      </c>
    </row>
    <row r="114" spans="2:65" s="1" customFormat="1" ht="16.5" customHeight="1">
      <c r="B114" s="31"/>
      <c r="C114" s="183" t="s">
        <v>92</v>
      </c>
      <c r="D114" s="183" t="s">
        <v>177</v>
      </c>
      <c r="E114" s="184" t="s">
        <v>1313</v>
      </c>
      <c r="F114" s="185" t="s">
        <v>1314</v>
      </c>
      <c r="G114" s="186" t="s">
        <v>180</v>
      </c>
      <c r="H114" s="187">
        <v>56.701999999999998</v>
      </c>
      <c r="I114" s="188"/>
      <c r="J114" s="189">
        <f>ROUND(I114*H114,2)</f>
        <v>0</v>
      </c>
      <c r="K114" s="185" t="s">
        <v>184</v>
      </c>
      <c r="L114" s="35"/>
      <c r="M114" s="190" t="s">
        <v>1</v>
      </c>
      <c r="N114" s="191" t="s">
        <v>52</v>
      </c>
      <c r="O114" s="57"/>
      <c r="P114" s="192">
        <f>O114*H114</f>
        <v>0</v>
      </c>
      <c r="Q114" s="192">
        <v>1.4999999999999999E-4</v>
      </c>
      <c r="R114" s="192">
        <f>Q114*H114</f>
        <v>8.5052999999999986E-3</v>
      </c>
      <c r="S114" s="192">
        <v>0</v>
      </c>
      <c r="T114" s="193">
        <f>S114*H114</f>
        <v>0</v>
      </c>
      <c r="AR114" s="13" t="s">
        <v>104</v>
      </c>
      <c r="AT114" s="13" t="s">
        <v>177</v>
      </c>
      <c r="AU114" s="13" t="s">
        <v>92</v>
      </c>
      <c r="AY114" s="13" t="s">
        <v>175</v>
      </c>
      <c r="BE114" s="194">
        <f>IF(N114="základná",J114,0)</f>
        <v>0</v>
      </c>
      <c r="BF114" s="194">
        <f>IF(N114="znížená",J114,0)</f>
        <v>0</v>
      </c>
      <c r="BG114" s="194">
        <f>IF(N114="zákl. prenesená",J114,0)</f>
        <v>0</v>
      </c>
      <c r="BH114" s="194">
        <f>IF(N114="zníž. prenesená",J114,0)</f>
        <v>0</v>
      </c>
      <c r="BI114" s="194">
        <f>IF(N114="nulová",J114,0)</f>
        <v>0</v>
      </c>
      <c r="BJ114" s="13" t="s">
        <v>92</v>
      </c>
      <c r="BK114" s="194">
        <f>ROUND(I114*H114,2)</f>
        <v>0</v>
      </c>
      <c r="BL114" s="13" t="s">
        <v>104</v>
      </c>
      <c r="BM114" s="13" t="s">
        <v>1315</v>
      </c>
    </row>
    <row r="115" spans="2:65" s="1" customFormat="1" ht="16.5" customHeight="1">
      <c r="B115" s="31"/>
      <c r="C115" s="195" t="s">
        <v>97</v>
      </c>
      <c r="D115" s="195" t="s">
        <v>233</v>
      </c>
      <c r="E115" s="196" t="s">
        <v>1316</v>
      </c>
      <c r="F115" s="197" t="s">
        <v>1317</v>
      </c>
      <c r="G115" s="198" t="s">
        <v>180</v>
      </c>
      <c r="H115" s="199">
        <v>59.536999999999999</v>
      </c>
      <c r="I115" s="200"/>
      <c r="J115" s="201">
        <f>ROUND(I115*H115,2)</f>
        <v>0</v>
      </c>
      <c r="K115" s="197" t="s">
        <v>184</v>
      </c>
      <c r="L115" s="202"/>
      <c r="M115" s="203" t="s">
        <v>1</v>
      </c>
      <c r="N115" s="204" t="s">
        <v>52</v>
      </c>
      <c r="O115" s="57"/>
      <c r="P115" s="192">
        <f>O115*H115</f>
        <v>0</v>
      </c>
      <c r="Q115" s="192">
        <v>5.4999999999999997E-3</v>
      </c>
      <c r="R115" s="192">
        <f>Q115*H115</f>
        <v>0.32745349999999995</v>
      </c>
      <c r="S115" s="192">
        <v>0</v>
      </c>
      <c r="T115" s="193">
        <f>S115*H115</f>
        <v>0</v>
      </c>
      <c r="AR115" s="13" t="s">
        <v>207</v>
      </c>
      <c r="AT115" s="13" t="s">
        <v>233</v>
      </c>
      <c r="AU115" s="13" t="s">
        <v>92</v>
      </c>
      <c r="AY115" s="13" t="s">
        <v>175</v>
      </c>
      <c r="BE115" s="194">
        <f>IF(N115="základná",J115,0)</f>
        <v>0</v>
      </c>
      <c r="BF115" s="194">
        <f>IF(N115="znížená",J115,0)</f>
        <v>0</v>
      </c>
      <c r="BG115" s="194">
        <f>IF(N115="zákl. prenesená",J115,0)</f>
        <v>0</v>
      </c>
      <c r="BH115" s="194">
        <f>IF(N115="zníž. prenesená",J115,0)</f>
        <v>0</v>
      </c>
      <c r="BI115" s="194">
        <f>IF(N115="nulová",J115,0)</f>
        <v>0</v>
      </c>
      <c r="BJ115" s="13" t="s">
        <v>92</v>
      </c>
      <c r="BK115" s="194">
        <f>ROUND(I115*H115,2)</f>
        <v>0</v>
      </c>
      <c r="BL115" s="13" t="s">
        <v>104</v>
      </c>
      <c r="BM115" s="13" t="s">
        <v>1318</v>
      </c>
    </row>
    <row r="116" spans="2:65" s="11" customFormat="1" ht="22.9" customHeight="1">
      <c r="B116" s="167"/>
      <c r="C116" s="168"/>
      <c r="D116" s="169" t="s">
        <v>79</v>
      </c>
      <c r="E116" s="181" t="s">
        <v>199</v>
      </c>
      <c r="F116" s="181" t="s">
        <v>466</v>
      </c>
      <c r="G116" s="168"/>
      <c r="H116" s="168"/>
      <c r="I116" s="171"/>
      <c r="J116" s="182">
        <f>BK116</f>
        <v>0</v>
      </c>
      <c r="K116" s="168"/>
      <c r="L116" s="173"/>
      <c r="M116" s="174"/>
      <c r="N116" s="175"/>
      <c r="O116" s="175"/>
      <c r="P116" s="176">
        <f>SUM(P117:P148)</f>
        <v>0</v>
      </c>
      <c r="Q116" s="175"/>
      <c r="R116" s="176">
        <f>SUM(R117:R148)</f>
        <v>61.537694759999994</v>
      </c>
      <c r="S116" s="175"/>
      <c r="T116" s="177">
        <f>SUM(T117:T148)</f>
        <v>0</v>
      </c>
      <c r="AR116" s="178" t="s">
        <v>87</v>
      </c>
      <c r="AT116" s="179" t="s">
        <v>79</v>
      </c>
      <c r="AU116" s="179" t="s">
        <v>87</v>
      </c>
      <c r="AY116" s="178" t="s">
        <v>175</v>
      </c>
      <c r="BK116" s="180">
        <f>SUM(BK117:BK148)</f>
        <v>0</v>
      </c>
    </row>
    <row r="117" spans="2:65" s="1" customFormat="1" ht="16.5" customHeight="1">
      <c r="B117" s="31"/>
      <c r="C117" s="183" t="s">
        <v>104</v>
      </c>
      <c r="D117" s="183" t="s">
        <v>177</v>
      </c>
      <c r="E117" s="184" t="s">
        <v>1319</v>
      </c>
      <c r="F117" s="185" t="s">
        <v>1320</v>
      </c>
      <c r="G117" s="186" t="s">
        <v>180</v>
      </c>
      <c r="H117" s="187">
        <v>213.31</v>
      </c>
      <c r="I117" s="188"/>
      <c r="J117" s="189">
        <f t="shared" ref="J117:J148" si="0">ROUND(I117*H117,2)</f>
        <v>0</v>
      </c>
      <c r="K117" s="185" t="s">
        <v>184</v>
      </c>
      <c r="L117" s="35"/>
      <c r="M117" s="190" t="s">
        <v>1</v>
      </c>
      <c r="N117" s="191" t="s">
        <v>52</v>
      </c>
      <c r="O117" s="57"/>
      <c r="P117" s="192">
        <f t="shared" ref="P117:P148" si="1">O117*H117</f>
        <v>0</v>
      </c>
      <c r="Q117" s="192">
        <v>1.9000000000000001E-4</v>
      </c>
      <c r="R117" s="192">
        <f t="shared" ref="R117:R148" si="2">Q117*H117</f>
        <v>4.05289E-2</v>
      </c>
      <c r="S117" s="192">
        <v>0</v>
      </c>
      <c r="T117" s="193">
        <f t="shared" ref="T117:T148" si="3">S117*H117</f>
        <v>0</v>
      </c>
      <c r="AR117" s="13" t="s">
        <v>104</v>
      </c>
      <c r="AT117" s="13" t="s">
        <v>177</v>
      </c>
      <c r="AU117" s="13" t="s">
        <v>92</v>
      </c>
      <c r="AY117" s="13" t="s">
        <v>175</v>
      </c>
      <c r="BE117" s="194">
        <f t="shared" ref="BE117:BE148" si="4">IF(N117="základná",J117,0)</f>
        <v>0</v>
      </c>
      <c r="BF117" s="194">
        <f t="shared" ref="BF117:BF148" si="5">IF(N117="znížená",J117,0)</f>
        <v>0</v>
      </c>
      <c r="BG117" s="194">
        <f t="shared" ref="BG117:BG148" si="6">IF(N117="zákl. prenesená",J117,0)</f>
        <v>0</v>
      </c>
      <c r="BH117" s="194">
        <f t="shared" ref="BH117:BH148" si="7">IF(N117="zníž. prenesená",J117,0)</f>
        <v>0</v>
      </c>
      <c r="BI117" s="194">
        <f t="shared" ref="BI117:BI148" si="8">IF(N117="nulová",J117,0)</f>
        <v>0</v>
      </c>
      <c r="BJ117" s="13" t="s">
        <v>92</v>
      </c>
      <c r="BK117" s="194">
        <f t="shared" ref="BK117:BK148" si="9">ROUND(I117*H117,2)</f>
        <v>0</v>
      </c>
      <c r="BL117" s="13" t="s">
        <v>104</v>
      </c>
      <c r="BM117" s="13" t="s">
        <v>1321</v>
      </c>
    </row>
    <row r="118" spans="2:65" s="1" customFormat="1" ht="16.5" customHeight="1">
      <c r="B118" s="31"/>
      <c r="C118" s="183" t="s">
        <v>194</v>
      </c>
      <c r="D118" s="183" t="s">
        <v>177</v>
      </c>
      <c r="E118" s="184" t="s">
        <v>1322</v>
      </c>
      <c r="F118" s="185" t="s">
        <v>1323</v>
      </c>
      <c r="G118" s="186" t="s">
        <v>269</v>
      </c>
      <c r="H118" s="187">
        <v>893.15200000000004</v>
      </c>
      <c r="I118" s="188"/>
      <c r="J118" s="189">
        <f t="shared" si="0"/>
        <v>0</v>
      </c>
      <c r="K118" s="185" t="s">
        <v>184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4.3200000000000001E-3</v>
      </c>
      <c r="R118" s="192">
        <f t="shared" si="2"/>
        <v>3.8584166400000002</v>
      </c>
      <c r="S118" s="192">
        <v>0</v>
      </c>
      <c r="T118" s="193">
        <f t="shared" si="3"/>
        <v>0</v>
      </c>
      <c r="AR118" s="13" t="s">
        <v>104</v>
      </c>
      <c r="AT118" s="13" t="s">
        <v>177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104</v>
      </c>
      <c r="BM118" s="13" t="s">
        <v>1324</v>
      </c>
    </row>
    <row r="119" spans="2:65" s="1" customFormat="1" ht="16.5" customHeight="1">
      <c r="B119" s="31"/>
      <c r="C119" s="183" t="s">
        <v>199</v>
      </c>
      <c r="D119" s="183" t="s">
        <v>177</v>
      </c>
      <c r="E119" s="184" t="s">
        <v>1325</v>
      </c>
      <c r="F119" s="185" t="s">
        <v>1326</v>
      </c>
      <c r="G119" s="186" t="s">
        <v>180</v>
      </c>
      <c r="H119" s="187">
        <v>175.11500000000001</v>
      </c>
      <c r="I119" s="188"/>
      <c r="J119" s="189">
        <f t="shared" si="0"/>
        <v>0</v>
      </c>
      <c r="K119" s="185" t="s">
        <v>1</v>
      </c>
      <c r="L119" s="35"/>
      <c r="M119" s="190" t="s">
        <v>1</v>
      </c>
      <c r="N119" s="191" t="s">
        <v>52</v>
      </c>
      <c r="O119" s="57"/>
      <c r="P119" s="192">
        <f t="shared" si="1"/>
        <v>0</v>
      </c>
      <c r="Q119" s="192">
        <v>4.7099999999999998E-3</v>
      </c>
      <c r="R119" s="192">
        <f t="shared" si="2"/>
        <v>0.82479164999999999</v>
      </c>
      <c r="S119" s="192">
        <v>0</v>
      </c>
      <c r="T119" s="193">
        <f t="shared" si="3"/>
        <v>0</v>
      </c>
      <c r="AR119" s="13" t="s">
        <v>104</v>
      </c>
      <c r="AT119" s="13" t="s">
        <v>177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104</v>
      </c>
      <c r="BM119" s="13" t="s">
        <v>1327</v>
      </c>
    </row>
    <row r="120" spans="2:65" s="1" customFormat="1" ht="22.5" customHeight="1">
      <c r="B120" s="31"/>
      <c r="C120" s="183" t="s">
        <v>203</v>
      </c>
      <c r="D120" s="183" t="s">
        <v>177</v>
      </c>
      <c r="E120" s="184" t="s">
        <v>1328</v>
      </c>
      <c r="F120" s="185" t="s">
        <v>1329</v>
      </c>
      <c r="G120" s="186" t="s">
        <v>180</v>
      </c>
      <c r="H120" s="187">
        <v>175.11500000000001</v>
      </c>
      <c r="I120" s="188"/>
      <c r="J120" s="189">
        <f t="shared" si="0"/>
        <v>0</v>
      </c>
      <c r="K120" s="185" t="s">
        <v>1</v>
      </c>
      <c r="L120" s="35"/>
      <c r="M120" s="190" t="s">
        <v>1</v>
      </c>
      <c r="N120" s="191" t="s">
        <v>52</v>
      </c>
      <c r="O120" s="57"/>
      <c r="P120" s="192">
        <f t="shared" si="1"/>
        <v>0</v>
      </c>
      <c r="Q120" s="192">
        <v>2.1430000000000001E-2</v>
      </c>
      <c r="R120" s="192">
        <f t="shared" si="2"/>
        <v>3.7527144500000005</v>
      </c>
      <c r="S120" s="192">
        <v>0</v>
      </c>
      <c r="T120" s="193">
        <f t="shared" si="3"/>
        <v>0</v>
      </c>
      <c r="AR120" s="13" t="s">
        <v>104</v>
      </c>
      <c r="AT120" s="13" t="s">
        <v>177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104</v>
      </c>
      <c r="BM120" s="13" t="s">
        <v>1330</v>
      </c>
    </row>
    <row r="121" spans="2:65" s="1" customFormat="1" ht="22.5" customHeight="1">
      <c r="B121" s="31"/>
      <c r="C121" s="183" t="s">
        <v>207</v>
      </c>
      <c r="D121" s="183" t="s">
        <v>177</v>
      </c>
      <c r="E121" s="184" t="s">
        <v>1331</v>
      </c>
      <c r="F121" s="185" t="s">
        <v>1332</v>
      </c>
      <c r="G121" s="186" t="s">
        <v>180</v>
      </c>
      <c r="H121" s="187">
        <v>175.11500000000001</v>
      </c>
      <c r="I121" s="188"/>
      <c r="J121" s="189">
        <f t="shared" si="0"/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1.2200000000000001E-2</v>
      </c>
      <c r="R121" s="192">
        <f t="shared" si="2"/>
        <v>2.1364030000000001</v>
      </c>
      <c r="S121" s="192">
        <v>0</v>
      </c>
      <c r="T121" s="193">
        <f t="shared" si="3"/>
        <v>0</v>
      </c>
      <c r="AR121" s="13" t="s">
        <v>104</v>
      </c>
      <c r="AT121" s="13" t="s">
        <v>177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104</v>
      </c>
      <c r="BM121" s="13" t="s">
        <v>1333</v>
      </c>
    </row>
    <row r="122" spans="2:65" s="1" customFormat="1" ht="16.5" customHeight="1">
      <c r="B122" s="31"/>
      <c r="C122" s="183" t="s">
        <v>211</v>
      </c>
      <c r="D122" s="183" t="s">
        <v>177</v>
      </c>
      <c r="E122" s="184" t="s">
        <v>1334</v>
      </c>
      <c r="F122" s="185" t="s">
        <v>1335</v>
      </c>
      <c r="G122" s="186" t="s">
        <v>180</v>
      </c>
      <c r="H122" s="187">
        <v>34.076999999999998</v>
      </c>
      <c r="I122" s="188"/>
      <c r="J122" s="189">
        <f t="shared" si="0"/>
        <v>0</v>
      </c>
      <c r="K122" s="185" t="s">
        <v>184</v>
      </c>
      <c r="L122" s="35"/>
      <c r="M122" s="190" t="s">
        <v>1</v>
      </c>
      <c r="N122" s="191" t="s">
        <v>52</v>
      </c>
      <c r="O122" s="57"/>
      <c r="P122" s="192">
        <f t="shared" si="1"/>
        <v>0</v>
      </c>
      <c r="Q122" s="192">
        <v>4.2000000000000002E-4</v>
      </c>
      <c r="R122" s="192">
        <f t="shared" si="2"/>
        <v>1.431234E-2</v>
      </c>
      <c r="S122" s="192">
        <v>0</v>
      </c>
      <c r="T122" s="193">
        <f t="shared" si="3"/>
        <v>0</v>
      </c>
      <c r="AR122" s="13" t="s">
        <v>104</v>
      </c>
      <c r="AT122" s="13" t="s">
        <v>177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104</v>
      </c>
      <c r="BM122" s="13" t="s">
        <v>1336</v>
      </c>
    </row>
    <row r="123" spans="2:65" s="1" customFormat="1" ht="16.5" customHeight="1">
      <c r="B123" s="31"/>
      <c r="C123" s="183" t="s">
        <v>215</v>
      </c>
      <c r="D123" s="183" t="s">
        <v>177</v>
      </c>
      <c r="E123" s="184" t="s">
        <v>1337</v>
      </c>
      <c r="F123" s="185" t="s">
        <v>1338</v>
      </c>
      <c r="G123" s="186" t="s">
        <v>180</v>
      </c>
      <c r="H123" s="187">
        <v>19.850000000000001</v>
      </c>
      <c r="I123" s="188"/>
      <c r="J123" s="189">
        <f t="shared" si="0"/>
        <v>0</v>
      </c>
      <c r="K123" s="185" t="s">
        <v>184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6.5399999999999998E-3</v>
      </c>
      <c r="R123" s="192">
        <f t="shared" si="2"/>
        <v>0.12981900000000002</v>
      </c>
      <c r="S123" s="192">
        <v>0</v>
      </c>
      <c r="T123" s="193">
        <f t="shared" si="3"/>
        <v>0</v>
      </c>
      <c r="AR123" s="13" t="s">
        <v>104</v>
      </c>
      <c r="AT123" s="13" t="s">
        <v>177</v>
      </c>
      <c r="AU123" s="13" t="s">
        <v>92</v>
      </c>
      <c r="AY123" s="13" t="s">
        <v>175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104</v>
      </c>
      <c r="BM123" s="13" t="s">
        <v>1339</v>
      </c>
    </row>
    <row r="124" spans="2:65" s="1" customFormat="1" ht="16.5" customHeight="1">
      <c r="B124" s="31"/>
      <c r="C124" s="183" t="s">
        <v>219</v>
      </c>
      <c r="D124" s="183" t="s">
        <v>177</v>
      </c>
      <c r="E124" s="184" t="s">
        <v>1340</v>
      </c>
      <c r="F124" s="185" t="s">
        <v>1341</v>
      </c>
      <c r="G124" s="186" t="s">
        <v>180</v>
      </c>
      <c r="H124" s="187">
        <v>19.850000000000001</v>
      </c>
      <c r="I124" s="188"/>
      <c r="J124" s="189">
        <f t="shared" si="0"/>
        <v>0</v>
      </c>
      <c r="K124" s="185" t="s">
        <v>184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1.8000000000000001E-4</v>
      </c>
      <c r="R124" s="192">
        <f t="shared" si="2"/>
        <v>3.5730000000000007E-3</v>
      </c>
      <c r="S124" s="192">
        <v>0</v>
      </c>
      <c r="T124" s="193">
        <f t="shared" si="3"/>
        <v>0</v>
      </c>
      <c r="AR124" s="13" t="s">
        <v>104</v>
      </c>
      <c r="AT124" s="13" t="s">
        <v>177</v>
      </c>
      <c r="AU124" s="13" t="s">
        <v>92</v>
      </c>
      <c r="AY124" s="13" t="s">
        <v>175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104</v>
      </c>
      <c r="BM124" s="13" t="s">
        <v>1342</v>
      </c>
    </row>
    <row r="125" spans="2:65" s="1" customFormat="1" ht="22.5" customHeight="1">
      <c r="B125" s="31"/>
      <c r="C125" s="183" t="s">
        <v>223</v>
      </c>
      <c r="D125" s="183" t="s">
        <v>177</v>
      </c>
      <c r="E125" s="184" t="s">
        <v>1343</v>
      </c>
      <c r="F125" s="185" t="s">
        <v>1344</v>
      </c>
      <c r="G125" s="186" t="s">
        <v>180</v>
      </c>
      <c r="H125" s="187">
        <v>34.076999999999998</v>
      </c>
      <c r="I125" s="188"/>
      <c r="J125" s="189">
        <f t="shared" si="0"/>
        <v>0</v>
      </c>
      <c r="K125" s="185" t="s">
        <v>345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2.6800000000000001E-3</v>
      </c>
      <c r="R125" s="192">
        <f t="shared" si="2"/>
        <v>9.1326359999999995E-2</v>
      </c>
      <c r="S125" s="192">
        <v>0</v>
      </c>
      <c r="T125" s="193">
        <f t="shared" si="3"/>
        <v>0</v>
      </c>
      <c r="AR125" s="13" t="s">
        <v>104</v>
      </c>
      <c r="AT125" s="13" t="s">
        <v>177</v>
      </c>
      <c r="AU125" s="13" t="s">
        <v>92</v>
      </c>
      <c r="AY125" s="13" t="s">
        <v>175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104</v>
      </c>
      <c r="BM125" s="13" t="s">
        <v>1345</v>
      </c>
    </row>
    <row r="126" spans="2:65" s="1" customFormat="1" ht="22.5" customHeight="1">
      <c r="B126" s="31"/>
      <c r="C126" s="183" t="s">
        <v>227</v>
      </c>
      <c r="D126" s="183" t="s">
        <v>177</v>
      </c>
      <c r="E126" s="184" t="s">
        <v>1346</v>
      </c>
      <c r="F126" s="185" t="s">
        <v>1347</v>
      </c>
      <c r="G126" s="186" t="s">
        <v>180</v>
      </c>
      <c r="H126" s="187">
        <v>742.6</v>
      </c>
      <c r="I126" s="188"/>
      <c r="J126" s="189">
        <f t="shared" si="0"/>
        <v>0</v>
      </c>
      <c r="K126" s="185" t="s">
        <v>184</v>
      </c>
      <c r="L126" s="35"/>
      <c r="M126" s="190" t="s">
        <v>1</v>
      </c>
      <c r="N126" s="191" t="s">
        <v>52</v>
      </c>
      <c r="O126" s="57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AR126" s="13" t="s">
        <v>104</v>
      </c>
      <c r="AT126" s="13" t="s">
        <v>177</v>
      </c>
      <c r="AU126" s="13" t="s">
        <v>92</v>
      </c>
      <c r="AY126" s="13" t="s">
        <v>175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104</v>
      </c>
      <c r="BM126" s="13" t="s">
        <v>1348</v>
      </c>
    </row>
    <row r="127" spans="2:65" s="1" customFormat="1" ht="16.5" customHeight="1">
      <c r="B127" s="31"/>
      <c r="C127" s="183" t="s">
        <v>232</v>
      </c>
      <c r="D127" s="183" t="s">
        <v>177</v>
      </c>
      <c r="E127" s="184" t="s">
        <v>1349</v>
      </c>
      <c r="F127" s="185" t="s">
        <v>1350</v>
      </c>
      <c r="G127" s="186" t="s">
        <v>180</v>
      </c>
      <c r="H127" s="187">
        <v>279.38299999999998</v>
      </c>
      <c r="I127" s="188"/>
      <c r="J127" s="189">
        <f t="shared" si="0"/>
        <v>0</v>
      </c>
      <c r="K127" s="185" t="s">
        <v>184</v>
      </c>
      <c r="L127" s="35"/>
      <c r="M127" s="190" t="s">
        <v>1</v>
      </c>
      <c r="N127" s="191" t="s">
        <v>52</v>
      </c>
      <c r="O127" s="57"/>
      <c r="P127" s="192">
        <f t="shared" si="1"/>
        <v>0</v>
      </c>
      <c r="Q127" s="192">
        <v>5.4559999999999997E-2</v>
      </c>
      <c r="R127" s="192">
        <f t="shared" si="2"/>
        <v>15.243136479999999</v>
      </c>
      <c r="S127" s="192">
        <v>0</v>
      </c>
      <c r="T127" s="193">
        <f t="shared" si="3"/>
        <v>0</v>
      </c>
      <c r="AR127" s="13" t="s">
        <v>104</v>
      </c>
      <c r="AT127" s="13" t="s">
        <v>177</v>
      </c>
      <c r="AU127" s="13" t="s">
        <v>92</v>
      </c>
      <c r="AY127" s="13" t="s">
        <v>175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104</v>
      </c>
      <c r="BM127" s="13" t="s">
        <v>1351</v>
      </c>
    </row>
    <row r="128" spans="2:65" s="1" customFormat="1" ht="16.5" customHeight="1">
      <c r="B128" s="31"/>
      <c r="C128" s="183" t="s">
        <v>239</v>
      </c>
      <c r="D128" s="183" t="s">
        <v>177</v>
      </c>
      <c r="E128" s="184" t="s">
        <v>1352</v>
      </c>
      <c r="F128" s="185" t="s">
        <v>1353</v>
      </c>
      <c r="G128" s="186" t="s">
        <v>180</v>
      </c>
      <c r="H128" s="187">
        <v>53.392000000000003</v>
      </c>
      <c r="I128" s="188"/>
      <c r="J128" s="189">
        <f t="shared" si="0"/>
        <v>0</v>
      </c>
      <c r="K128" s="185" t="s">
        <v>184</v>
      </c>
      <c r="L128" s="35"/>
      <c r="M128" s="190" t="s">
        <v>1</v>
      </c>
      <c r="N128" s="191" t="s">
        <v>52</v>
      </c>
      <c r="O128" s="57"/>
      <c r="P128" s="192">
        <f t="shared" si="1"/>
        <v>0</v>
      </c>
      <c r="Q128" s="192">
        <v>1.6840000000000001E-2</v>
      </c>
      <c r="R128" s="192">
        <f t="shared" si="2"/>
        <v>0.89912128000000013</v>
      </c>
      <c r="S128" s="192">
        <v>0</v>
      </c>
      <c r="T128" s="193">
        <f t="shared" si="3"/>
        <v>0</v>
      </c>
      <c r="AR128" s="13" t="s">
        <v>104</v>
      </c>
      <c r="AT128" s="13" t="s">
        <v>177</v>
      </c>
      <c r="AU128" s="13" t="s">
        <v>92</v>
      </c>
      <c r="AY128" s="13" t="s">
        <v>175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104</v>
      </c>
      <c r="BM128" s="13" t="s">
        <v>1354</v>
      </c>
    </row>
    <row r="129" spans="2:65" s="1" customFormat="1" ht="22.5" customHeight="1">
      <c r="B129" s="31"/>
      <c r="C129" s="183" t="s">
        <v>241</v>
      </c>
      <c r="D129" s="183" t="s">
        <v>177</v>
      </c>
      <c r="E129" s="184" t="s">
        <v>1355</v>
      </c>
      <c r="F129" s="185" t="s">
        <v>1356</v>
      </c>
      <c r="G129" s="186" t="s">
        <v>180</v>
      </c>
      <c r="H129" s="187">
        <v>53.392000000000003</v>
      </c>
      <c r="I129" s="188"/>
      <c r="J129" s="189">
        <f t="shared" si="0"/>
        <v>0</v>
      </c>
      <c r="K129" s="185" t="s">
        <v>1</v>
      </c>
      <c r="L129" s="35"/>
      <c r="M129" s="190" t="s">
        <v>1</v>
      </c>
      <c r="N129" s="191" t="s">
        <v>52</v>
      </c>
      <c r="O129" s="57"/>
      <c r="P129" s="192">
        <f t="shared" si="1"/>
        <v>0</v>
      </c>
      <c r="Q129" s="192">
        <v>1.7000000000000001E-2</v>
      </c>
      <c r="R129" s="192">
        <f t="shared" si="2"/>
        <v>0.90766400000000014</v>
      </c>
      <c r="S129" s="192">
        <v>0</v>
      </c>
      <c r="T129" s="193">
        <f t="shared" si="3"/>
        <v>0</v>
      </c>
      <c r="AR129" s="13" t="s">
        <v>104</v>
      </c>
      <c r="AT129" s="13" t="s">
        <v>177</v>
      </c>
      <c r="AU129" s="13" t="s">
        <v>92</v>
      </c>
      <c r="AY129" s="13" t="s">
        <v>175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104</v>
      </c>
      <c r="BM129" s="13" t="s">
        <v>1357</v>
      </c>
    </row>
    <row r="130" spans="2:65" s="1" customFormat="1" ht="16.5" customHeight="1">
      <c r="B130" s="31"/>
      <c r="C130" s="183" t="s">
        <v>245</v>
      </c>
      <c r="D130" s="183" t="s">
        <v>177</v>
      </c>
      <c r="E130" s="184" t="s">
        <v>1358</v>
      </c>
      <c r="F130" s="185" t="s">
        <v>1359</v>
      </c>
      <c r="G130" s="186" t="s">
        <v>180</v>
      </c>
      <c r="H130" s="187">
        <v>148.52000000000001</v>
      </c>
      <c r="I130" s="188"/>
      <c r="J130" s="189">
        <f t="shared" si="0"/>
        <v>0</v>
      </c>
      <c r="K130" s="185" t="s">
        <v>184</v>
      </c>
      <c r="L130" s="35"/>
      <c r="M130" s="190" t="s">
        <v>1</v>
      </c>
      <c r="N130" s="191" t="s">
        <v>52</v>
      </c>
      <c r="O130" s="57"/>
      <c r="P130" s="192">
        <f t="shared" si="1"/>
        <v>0</v>
      </c>
      <c r="Q130" s="192">
        <v>3.7400000000000003E-2</v>
      </c>
      <c r="R130" s="192">
        <f t="shared" si="2"/>
        <v>5.5546480000000011</v>
      </c>
      <c r="S130" s="192">
        <v>0</v>
      </c>
      <c r="T130" s="193">
        <f t="shared" si="3"/>
        <v>0</v>
      </c>
      <c r="AR130" s="13" t="s">
        <v>104</v>
      </c>
      <c r="AT130" s="13" t="s">
        <v>177</v>
      </c>
      <c r="AU130" s="13" t="s">
        <v>92</v>
      </c>
      <c r="AY130" s="13" t="s">
        <v>175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104</v>
      </c>
      <c r="BM130" s="13" t="s">
        <v>1360</v>
      </c>
    </row>
    <row r="131" spans="2:65" s="1" customFormat="1" ht="16.5" customHeight="1">
      <c r="B131" s="31"/>
      <c r="C131" s="183" t="s">
        <v>250</v>
      </c>
      <c r="D131" s="183" t="s">
        <v>177</v>
      </c>
      <c r="E131" s="184" t="s">
        <v>1361</v>
      </c>
      <c r="F131" s="185" t="s">
        <v>1362</v>
      </c>
      <c r="G131" s="186" t="s">
        <v>180</v>
      </c>
      <c r="H131" s="187">
        <v>148.52000000000001</v>
      </c>
      <c r="I131" s="188"/>
      <c r="J131" s="189">
        <f t="shared" si="0"/>
        <v>0</v>
      </c>
      <c r="K131" s="185" t="s">
        <v>184</v>
      </c>
      <c r="L131" s="35"/>
      <c r="M131" s="190" t="s">
        <v>1</v>
      </c>
      <c r="N131" s="191" t="s">
        <v>52</v>
      </c>
      <c r="O131" s="57"/>
      <c r="P131" s="192">
        <f t="shared" si="1"/>
        <v>0</v>
      </c>
      <c r="Q131" s="192">
        <v>1.0240000000000001E-2</v>
      </c>
      <c r="R131" s="192">
        <f t="shared" si="2"/>
        <v>1.5208448000000003</v>
      </c>
      <c r="S131" s="192">
        <v>0</v>
      </c>
      <c r="T131" s="193">
        <f t="shared" si="3"/>
        <v>0</v>
      </c>
      <c r="AR131" s="13" t="s">
        <v>104</v>
      </c>
      <c r="AT131" s="13" t="s">
        <v>177</v>
      </c>
      <c r="AU131" s="13" t="s">
        <v>92</v>
      </c>
      <c r="AY131" s="13" t="s">
        <v>175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104</v>
      </c>
      <c r="BM131" s="13" t="s">
        <v>1363</v>
      </c>
    </row>
    <row r="132" spans="2:65" s="1" customFormat="1" ht="16.5" customHeight="1">
      <c r="B132" s="31"/>
      <c r="C132" s="183" t="s">
        <v>255</v>
      </c>
      <c r="D132" s="183" t="s">
        <v>177</v>
      </c>
      <c r="E132" s="184" t="s">
        <v>1364</v>
      </c>
      <c r="F132" s="185" t="s">
        <v>1365</v>
      </c>
      <c r="G132" s="186" t="s">
        <v>180</v>
      </c>
      <c r="H132" s="187">
        <v>148.52000000000001</v>
      </c>
      <c r="I132" s="188"/>
      <c r="J132" s="189">
        <f t="shared" si="0"/>
        <v>0</v>
      </c>
      <c r="K132" s="185" t="s">
        <v>184</v>
      </c>
      <c r="L132" s="35"/>
      <c r="M132" s="190" t="s">
        <v>1</v>
      </c>
      <c r="N132" s="191" t="s">
        <v>52</v>
      </c>
      <c r="O132" s="57"/>
      <c r="P132" s="192">
        <f t="shared" si="1"/>
        <v>0</v>
      </c>
      <c r="Q132" s="192">
        <v>5.0520000000000002E-2</v>
      </c>
      <c r="R132" s="192">
        <f t="shared" si="2"/>
        <v>7.5032304000000005</v>
      </c>
      <c r="S132" s="192">
        <v>0</v>
      </c>
      <c r="T132" s="193">
        <f t="shared" si="3"/>
        <v>0</v>
      </c>
      <c r="AR132" s="13" t="s">
        <v>104</v>
      </c>
      <c r="AT132" s="13" t="s">
        <v>177</v>
      </c>
      <c r="AU132" s="13" t="s">
        <v>92</v>
      </c>
      <c r="AY132" s="13" t="s">
        <v>175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104</v>
      </c>
      <c r="BM132" s="13" t="s">
        <v>1366</v>
      </c>
    </row>
    <row r="133" spans="2:65" s="1" customFormat="1" ht="16.5" customHeight="1">
      <c r="B133" s="31"/>
      <c r="C133" s="183" t="s">
        <v>7</v>
      </c>
      <c r="D133" s="183" t="s">
        <v>177</v>
      </c>
      <c r="E133" s="184" t="s">
        <v>1367</v>
      </c>
      <c r="F133" s="185" t="s">
        <v>1368</v>
      </c>
      <c r="G133" s="186" t="s">
        <v>180</v>
      </c>
      <c r="H133" s="187">
        <v>148.52000000000001</v>
      </c>
      <c r="I133" s="188"/>
      <c r="J133" s="189">
        <f t="shared" si="0"/>
        <v>0</v>
      </c>
      <c r="K133" s="185" t="s">
        <v>184</v>
      </c>
      <c r="L133" s="35"/>
      <c r="M133" s="190" t="s">
        <v>1</v>
      </c>
      <c r="N133" s="191" t="s">
        <v>52</v>
      </c>
      <c r="O133" s="57"/>
      <c r="P133" s="192">
        <f t="shared" si="1"/>
        <v>0</v>
      </c>
      <c r="Q133" s="192">
        <v>1.8000000000000001E-4</v>
      </c>
      <c r="R133" s="192">
        <f t="shared" si="2"/>
        <v>2.6733600000000003E-2</v>
      </c>
      <c r="S133" s="192">
        <v>0</v>
      </c>
      <c r="T133" s="193">
        <f t="shared" si="3"/>
        <v>0</v>
      </c>
      <c r="AR133" s="13" t="s">
        <v>104</v>
      </c>
      <c r="AT133" s="13" t="s">
        <v>177</v>
      </c>
      <c r="AU133" s="13" t="s">
        <v>92</v>
      </c>
      <c r="AY133" s="13" t="s">
        <v>175</v>
      </c>
      <c r="BE133" s="194">
        <f t="shared" si="4"/>
        <v>0</v>
      </c>
      <c r="BF133" s="194">
        <f t="shared" si="5"/>
        <v>0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3" t="s">
        <v>92</v>
      </c>
      <c r="BK133" s="194">
        <f t="shared" si="9"/>
        <v>0</v>
      </c>
      <c r="BL133" s="13" t="s">
        <v>104</v>
      </c>
      <c r="BM133" s="13" t="s">
        <v>1369</v>
      </c>
    </row>
    <row r="134" spans="2:65" s="1" customFormat="1" ht="16.5" customHeight="1">
      <c r="B134" s="31"/>
      <c r="C134" s="183" t="s">
        <v>262</v>
      </c>
      <c r="D134" s="183" t="s">
        <v>177</v>
      </c>
      <c r="E134" s="184" t="s">
        <v>1370</v>
      </c>
      <c r="F134" s="185" t="s">
        <v>1371</v>
      </c>
      <c r="G134" s="186" t="s">
        <v>180</v>
      </c>
      <c r="H134" s="187">
        <v>495.53399999999999</v>
      </c>
      <c r="I134" s="188"/>
      <c r="J134" s="189">
        <f t="shared" si="0"/>
        <v>0</v>
      </c>
      <c r="K134" s="185" t="s">
        <v>184</v>
      </c>
      <c r="L134" s="35"/>
      <c r="M134" s="190" t="s">
        <v>1</v>
      </c>
      <c r="N134" s="191" t="s">
        <v>52</v>
      </c>
      <c r="O134" s="57"/>
      <c r="P134" s="192">
        <f t="shared" si="1"/>
        <v>0</v>
      </c>
      <c r="Q134" s="192">
        <v>1.8000000000000001E-4</v>
      </c>
      <c r="R134" s="192">
        <f t="shared" si="2"/>
        <v>8.9196120000000004E-2</v>
      </c>
      <c r="S134" s="192">
        <v>0</v>
      </c>
      <c r="T134" s="193">
        <f t="shared" si="3"/>
        <v>0</v>
      </c>
      <c r="AR134" s="13" t="s">
        <v>104</v>
      </c>
      <c r="AT134" s="13" t="s">
        <v>177</v>
      </c>
      <c r="AU134" s="13" t="s">
        <v>92</v>
      </c>
      <c r="AY134" s="13" t="s">
        <v>175</v>
      </c>
      <c r="BE134" s="194">
        <f t="shared" si="4"/>
        <v>0</v>
      </c>
      <c r="BF134" s="194">
        <f t="shared" si="5"/>
        <v>0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3" t="s">
        <v>92</v>
      </c>
      <c r="BK134" s="194">
        <f t="shared" si="9"/>
        <v>0</v>
      </c>
      <c r="BL134" s="13" t="s">
        <v>104</v>
      </c>
      <c r="BM134" s="13" t="s">
        <v>1372</v>
      </c>
    </row>
    <row r="135" spans="2:65" s="1" customFormat="1" ht="22.5" customHeight="1">
      <c r="B135" s="31"/>
      <c r="C135" s="183" t="s">
        <v>266</v>
      </c>
      <c r="D135" s="183" t="s">
        <v>177</v>
      </c>
      <c r="E135" s="184" t="s">
        <v>1373</v>
      </c>
      <c r="F135" s="185" t="s">
        <v>1374</v>
      </c>
      <c r="G135" s="186" t="s">
        <v>180</v>
      </c>
      <c r="H135" s="187">
        <v>495.53399999999999</v>
      </c>
      <c r="I135" s="188"/>
      <c r="J135" s="189">
        <f t="shared" si="0"/>
        <v>0</v>
      </c>
      <c r="K135" s="185" t="s">
        <v>345</v>
      </c>
      <c r="L135" s="35"/>
      <c r="M135" s="190" t="s">
        <v>1</v>
      </c>
      <c r="N135" s="191" t="s">
        <v>52</v>
      </c>
      <c r="O135" s="57"/>
      <c r="P135" s="192">
        <f t="shared" si="1"/>
        <v>0</v>
      </c>
      <c r="Q135" s="192">
        <v>2.6800000000000001E-3</v>
      </c>
      <c r="R135" s="192">
        <f t="shared" si="2"/>
        <v>1.3280311200000001</v>
      </c>
      <c r="S135" s="192">
        <v>0</v>
      </c>
      <c r="T135" s="193">
        <f t="shared" si="3"/>
        <v>0</v>
      </c>
      <c r="AR135" s="13" t="s">
        <v>104</v>
      </c>
      <c r="AT135" s="13" t="s">
        <v>177</v>
      </c>
      <c r="AU135" s="13" t="s">
        <v>92</v>
      </c>
      <c r="AY135" s="13" t="s">
        <v>175</v>
      </c>
      <c r="BE135" s="194">
        <f t="shared" si="4"/>
        <v>0</v>
      </c>
      <c r="BF135" s="194">
        <f t="shared" si="5"/>
        <v>0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3" t="s">
        <v>92</v>
      </c>
      <c r="BK135" s="194">
        <f t="shared" si="9"/>
        <v>0</v>
      </c>
      <c r="BL135" s="13" t="s">
        <v>104</v>
      </c>
      <c r="BM135" s="13" t="s">
        <v>1375</v>
      </c>
    </row>
    <row r="136" spans="2:65" s="1" customFormat="1" ht="16.5" customHeight="1">
      <c r="B136" s="31"/>
      <c r="C136" s="183" t="s">
        <v>271</v>
      </c>
      <c r="D136" s="183" t="s">
        <v>177</v>
      </c>
      <c r="E136" s="184" t="s">
        <v>1376</v>
      </c>
      <c r="F136" s="185" t="s">
        <v>1377</v>
      </c>
      <c r="G136" s="186" t="s">
        <v>180</v>
      </c>
      <c r="H136" s="187">
        <v>40.9</v>
      </c>
      <c r="I136" s="188"/>
      <c r="J136" s="189">
        <f t="shared" si="0"/>
        <v>0</v>
      </c>
      <c r="K136" s="185" t="s">
        <v>197</v>
      </c>
      <c r="L136" s="35"/>
      <c r="M136" s="190" t="s">
        <v>1</v>
      </c>
      <c r="N136" s="191" t="s">
        <v>52</v>
      </c>
      <c r="O136" s="57"/>
      <c r="P136" s="192">
        <f t="shared" si="1"/>
        <v>0</v>
      </c>
      <c r="Q136" s="192">
        <v>5.11E-3</v>
      </c>
      <c r="R136" s="192">
        <f t="shared" si="2"/>
        <v>0.20899899999999999</v>
      </c>
      <c r="S136" s="192">
        <v>0</v>
      </c>
      <c r="T136" s="193">
        <f t="shared" si="3"/>
        <v>0</v>
      </c>
      <c r="AR136" s="13" t="s">
        <v>104</v>
      </c>
      <c r="AT136" s="13" t="s">
        <v>177</v>
      </c>
      <c r="AU136" s="13" t="s">
        <v>92</v>
      </c>
      <c r="AY136" s="13" t="s">
        <v>175</v>
      </c>
      <c r="BE136" s="194">
        <f t="shared" si="4"/>
        <v>0</v>
      </c>
      <c r="BF136" s="194">
        <f t="shared" si="5"/>
        <v>0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3" t="s">
        <v>92</v>
      </c>
      <c r="BK136" s="194">
        <f t="shared" si="9"/>
        <v>0</v>
      </c>
      <c r="BL136" s="13" t="s">
        <v>104</v>
      </c>
      <c r="BM136" s="13" t="s">
        <v>1378</v>
      </c>
    </row>
    <row r="137" spans="2:65" s="1" customFormat="1" ht="16.5" customHeight="1">
      <c r="B137" s="31"/>
      <c r="C137" s="183" t="s">
        <v>273</v>
      </c>
      <c r="D137" s="183" t="s">
        <v>177</v>
      </c>
      <c r="E137" s="184" t="s">
        <v>1379</v>
      </c>
      <c r="F137" s="185" t="s">
        <v>1380</v>
      </c>
      <c r="G137" s="186" t="s">
        <v>180</v>
      </c>
      <c r="H137" s="187">
        <v>148.52000000000001</v>
      </c>
      <c r="I137" s="188"/>
      <c r="J137" s="189">
        <f t="shared" si="0"/>
        <v>0</v>
      </c>
      <c r="K137" s="185" t="s">
        <v>184</v>
      </c>
      <c r="L137" s="35"/>
      <c r="M137" s="190" t="s">
        <v>1</v>
      </c>
      <c r="N137" s="191" t="s">
        <v>52</v>
      </c>
      <c r="O137" s="57"/>
      <c r="P137" s="192">
        <f t="shared" si="1"/>
        <v>0</v>
      </c>
      <c r="Q137" s="192">
        <v>9.7999999999999997E-4</v>
      </c>
      <c r="R137" s="192">
        <f t="shared" si="2"/>
        <v>0.1455496</v>
      </c>
      <c r="S137" s="192">
        <v>0</v>
      </c>
      <c r="T137" s="193">
        <f t="shared" si="3"/>
        <v>0</v>
      </c>
      <c r="AR137" s="13" t="s">
        <v>104</v>
      </c>
      <c r="AT137" s="13" t="s">
        <v>177</v>
      </c>
      <c r="AU137" s="13" t="s">
        <v>92</v>
      </c>
      <c r="AY137" s="13" t="s">
        <v>175</v>
      </c>
      <c r="BE137" s="194">
        <f t="shared" si="4"/>
        <v>0</v>
      </c>
      <c r="BF137" s="194">
        <f t="shared" si="5"/>
        <v>0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3" t="s">
        <v>92</v>
      </c>
      <c r="BK137" s="194">
        <f t="shared" si="9"/>
        <v>0</v>
      </c>
      <c r="BL137" s="13" t="s">
        <v>104</v>
      </c>
      <c r="BM137" s="13" t="s">
        <v>1381</v>
      </c>
    </row>
    <row r="138" spans="2:65" s="1" customFormat="1" ht="16.5" customHeight="1">
      <c r="B138" s="31"/>
      <c r="C138" s="183" t="s">
        <v>277</v>
      </c>
      <c r="D138" s="183" t="s">
        <v>177</v>
      </c>
      <c r="E138" s="184" t="s">
        <v>1382</v>
      </c>
      <c r="F138" s="185" t="s">
        <v>1383</v>
      </c>
      <c r="G138" s="186" t="s">
        <v>180</v>
      </c>
      <c r="H138" s="187">
        <v>175.11500000000001</v>
      </c>
      <c r="I138" s="188"/>
      <c r="J138" s="189">
        <f t="shared" si="0"/>
        <v>0</v>
      </c>
      <c r="K138" s="185" t="s">
        <v>1</v>
      </c>
      <c r="L138" s="35"/>
      <c r="M138" s="190" t="s">
        <v>1</v>
      </c>
      <c r="N138" s="191" t="s">
        <v>52</v>
      </c>
      <c r="O138" s="57"/>
      <c r="P138" s="192">
        <f t="shared" si="1"/>
        <v>0</v>
      </c>
      <c r="Q138" s="192">
        <v>0</v>
      </c>
      <c r="R138" s="192">
        <f t="shared" si="2"/>
        <v>0</v>
      </c>
      <c r="S138" s="192">
        <v>0</v>
      </c>
      <c r="T138" s="193">
        <f t="shared" si="3"/>
        <v>0</v>
      </c>
      <c r="AR138" s="13" t="s">
        <v>104</v>
      </c>
      <c r="AT138" s="13" t="s">
        <v>177</v>
      </c>
      <c r="AU138" s="13" t="s">
        <v>92</v>
      </c>
      <c r="AY138" s="13" t="s">
        <v>175</v>
      </c>
      <c r="BE138" s="194">
        <f t="shared" si="4"/>
        <v>0</v>
      </c>
      <c r="BF138" s="194">
        <f t="shared" si="5"/>
        <v>0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3" t="s">
        <v>92</v>
      </c>
      <c r="BK138" s="194">
        <f t="shared" si="9"/>
        <v>0</v>
      </c>
      <c r="BL138" s="13" t="s">
        <v>104</v>
      </c>
      <c r="BM138" s="13" t="s">
        <v>1384</v>
      </c>
    </row>
    <row r="139" spans="2:65" s="1" customFormat="1" ht="22.5" customHeight="1">
      <c r="B139" s="31"/>
      <c r="C139" s="183" t="s">
        <v>281</v>
      </c>
      <c r="D139" s="183" t="s">
        <v>177</v>
      </c>
      <c r="E139" s="184" t="s">
        <v>1385</v>
      </c>
      <c r="F139" s="185" t="s">
        <v>1386</v>
      </c>
      <c r="G139" s="186" t="s">
        <v>180</v>
      </c>
      <c r="H139" s="187">
        <v>53.392000000000003</v>
      </c>
      <c r="I139" s="188"/>
      <c r="J139" s="189">
        <f t="shared" si="0"/>
        <v>0</v>
      </c>
      <c r="K139" s="185" t="s">
        <v>1</v>
      </c>
      <c r="L139" s="35"/>
      <c r="M139" s="190" t="s">
        <v>1</v>
      </c>
      <c r="N139" s="191" t="s">
        <v>52</v>
      </c>
      <c r="O139" s="57"/>
      <c r="P139" s="192">
        <f t="shared" si="1"/>
        <v>0</v>
      </c>
      <c r="Q139" s="192">
        <v>1.6852499999999999E-2</v>
      </c>
      <c r="R139" s="192">
        <f t="shared" si="2"/>
        <v>0.89978868000000001</v>
      </c>
      <c r="S139" s="192">
        <v>0</v>
      </c>
      <c r="T139" s="193">
        <f t="shared" si="3"/>
        <v>0</v>
      </c>
      <c r="AR139" s="13" t="s">
        <v>104</v>
      </c>
      <c r="AT139" s="13" t="s">
        <v>177</v>
      </c>
      <c r="AU139" s="13" t="s">
        <v>92</v>
      </c>
      <c r="AY139" s="13" t="s">
        <v>175</v>
      </c>
      <c r="BE139" s="194">
        <f t="shared" si="4"/>
        <v>0</v>
      </c>
      <c r="BF139" s="194">
        <f t="shared" si="5"/>
        <v>0</v>
      </c>
      <c r="BG139" s="194">
        <f t="shared" si="6"/>
        <v>0</v>
      </c>
      <c r="BH139" s="194">
        <f t="shared" si="7"/>
        <v>0</v>
      </c>
      <c r="BI139" s="194">
        <f t="shared" si="8"/>
        <v>0</v>
      </c>
      <c r="BJ139" s="13" t="s">
        <v>92</v>
      </c>
      <c r="BK139" s="194">
        <f t="shared" si="9"/>
        <v>0</v>
      </c>
      <c r="BL139" s="13" t="s">
        <v>104</v>
      </c>
      <c r="BM139" s="13" t="s">
        <v>1387</v>
      </c>
    </row>
    <row r="140" spans="2:65" s="1" customFormat="1" ht="22.5" customHeight="1">
      <c r="B140" s="31"/>
      <c r="C140" s="183" t="s">
        <v>285</v>
      </c>
      <c r="D140" s="183" t="s">
        <v>177</v>
      </c>
      <c r="E140" s="184" t="s">
        <v>1388</v>
      </c>
      <c r="F140" s="185" t="s">
        <v>1389</v>
      </c>
      <c r="G140" s="186" t="s">
        <v>180</v>
      </c>
      <c r="H140" s="187">
        <v>8.18</v>
      </c>
      <c r="I140" s="188"/>
      <c r="J140" s="189">
        <f t="shared" si="0"/>
        <v>0</v>
      </c>
      <c r="K140" s="185" t="s">
        <v>1</v>
      </c>
      <c r="L140" s="35"/>
      <c r="M140" s="190" t="s">
        <v>1</v>
      </c>
      <c r="N140" s="191" t="s">
        <v>52</v>
      </c>
      <c r="O140" s="57"/>
      <c r="P140" s="192">
        <f t="shared" si="1"/>
        <v>0</v>
      </c>
      <c r="Q140" s="192">
        <v>1.6512499999999999E-2</v>
      </c>
      <c r="R140" s="192">
        <f t="shared" si="2"/>
        <v>0.13507224999999998</v>
      </c>
      <c r="S140" s="192">
        <v>0</v>
      </c>
      <c r="T140" s="193">
        <f t="shared" si="3"/>
        <v>0</v>
      </c>
      <c r="AR140" s="13" t="s">
        <v>104</v>
      </c>
      <c r="AT140" s="13" t="s">
        <v>177</v>
      </c>
      <c r="AU140" s="13" t="s">
        <v>92</v>
      </c>
      <c r="AY140" s="13" t="s">
        <v>175</v>
      </c>
      <c r="BE140" s="194">
        <f t="shared" si="4"/>
        <v>0</v>
      </c>
      <c r="BF140" s="194">
        <f t="shared" si="5"/>
        <v>0</v>
      </c>
      <c r="BG140" s="194">
        <f t="shared" si="6"/>
        <v>0</v>
      </c>
      <c r="BH140" s="194">
        <f t="shared" si="7"/>
        <v>0</v>
      </c>
      <c r="BI140" s="194">
        <f t="shared" si="8"/>
        <v>0</v>
      </c>
      <c r="BJ140" s="13" t="s">
        <v>92</v>
      </c>
      <c r="BK140" s="194">
        <f t="shared" si="9"/>
        <v>0</v>
      </c>
      <c r="BL140" s="13" t="s">
        <v>104</v>
      </c>
      <c r="BM140" s="13" t="s">
        <v>1390</v>
      </c>
    </row>
    <row r="141" spans="2:65" s="1" customFormat="1" ht="22.5" customHeight="1">
      <c r="B141" s="31"/>
      <c r="C141" s="183" t="s">
        <v>289</v>
      </c>
      <c r="D141" s="183" t="s">
        <v>177</v>
      </c>
      <c r="E141" s="184" t="s">
        <v>1391</v>
      </c>
      <c r="F141" s="185" t="s">
        <v>1392</v>
      </c>
      <c r="G141" s="186" t="s">
        <v>180</v>
      </c>
      <c r="H141" s="187">
        <v>413.9</v>
      </c>
      <c r="I141" s="188"/>
      <c r="J141" s="189">
        <f t="shared" si="0"/>
        <v>0</v>
      </c>
      <c r="K141" s="185" t="s">
        <v>1</v>
      </c>
      <c r="L141" s="35"/>
      <c r="M141" s="190" t="s">
        <v>1</v>
      </c>
      <c r="N141" s="191" t="s">
        <v>52</v>
      </c>
      <c r="O141" s="57"/>
      <c r="P141" s="192">
        <f t="shared" si="1"/>
        <v>0</v>
      </c>
      <c r="Q141" s="192">
        <v>3.1414999999999998E-2</v>
      </c>
      <c r="R141" s="192">
        <f t="shared" si="2"/>
        <v>13.002668499999999</v>
      </c>
      <c r="S141" s="192">
        <v>0</v>
      </c>
      <c r="T141" s="193">
        <f t="shared" si="3"/>
        <v>0</v>
      </c>
      <c r="AR141" s="13" t="s">
        <v>104</v>
      </c>
      <c r="AT141" s="13" t="s">
        <v>177</v>
      </c>
      <c r="AU141" s="13" t="s">
        <v>92</v>
      </c>
      <c r="AY141" s="13" t="s">
        <v>175</v>
      </c>
      <c r="BE141" s="194">
        <f t="shared" si="4"/>
        <v>0</v>
      </c>
      <c r="BF141" s="194">
        <f t="shared" si="5"/>
        <v>0</v>
      </c>
      <c r="BG141" s="194">
        <f t="shared" si="6"/>
        <v>0</v>
      </c>
      <c r="BH141" s="194">
        <f t="shared" si="7"/>
        <v>0</v>
      </c>
      <c r="BI141" s="194">
        <f t="shared" si="8"/>
        <v>0</v>
      </c>
      <c r="BJ141" s="13" t="s">
        <v>92</v>
      </c>
      <c r="BK141" s="194">
        <f t="shared" si="9"/>
        <v>0</v>
      </c>
      <c r="BL141" s="13" t="s">
        <v>104</v>
      </c>
      <c r="BM141" s="13" t="s">
        <v>1393</v>
      </c>
    </row>
    <row r="142" spans="2:65" s="1" customFormat="1" ht="22.5" customHeight="1">
      <c r="B142" s="31"/>
      <c r="C142" s="183" t="s">
        <v>293</v>
      </c>
      <c r="D142" s="183" t="s">
        <v>177</v>
      </c>
      <c r="E142" s="184" t="s">
        <v>1394</v>
      </c>
      <c r="F142" s="185" t="s">
        <v>1395</v>
      </c>
      <c r="G142" s="186" t="s">
        <v>180</v>
      </c>
      <c r="H142" s="187">
        <v>19.850000000000001</v>
      </c>
      <c r="I142" s="188"/>
      <c r="J142" s="189">
        <f t="shared" si="0"/>
        <v>0</v>
      </c>
      <c r="K142" s="185" t="s">
        <v>1</v>
      </c>
      <c r="L142" s="35"/>
      <c r="M142" s="190" t="s">
        <v>1</v>
      </c>
      <c r="N142" s="191" t="s">
        <v>52</v>
      </c>
      <c r="O142" s="57"/>
      <c r="P142" s="192">
        <f t="shared" si="1"/>
        <v>0</v>
      </c>
      <c r="Q142" s="192">
        <v>3.5196999999999999E-2</v>
      </c>
      <c r="R142" s="192">
        <f t="shared" si="2"/>
        <v>0.69866044999999999</v>
      </c>
      <c r="S142" s="192">
        <v>0</v>
      </c>
      <c r="T142" s="193">
        <f t="shared" si="3"/>
        <v>0</v>
      </c>
      <c r="AR142" s="13" t="s">
        <v>104</v>
      </c>
      <c r="AT142" s="13" t="s">
        <v>177</v>
      </c>
      <c r="AU142" s="13" t="s">
        <v>92</v>
      </c>
      <c r="AY142" s="13" t="s">
        <v>175</v>
      </c>
      <c r="BE142" s="194">
        <f t="shared" si="4"/>
        <v>0</v>
      </c>
      <c r="BF142" s="194">
        <f t="shared" si="5"/>
        <v>0</v>
      </c>
      <c r="BG142" s="194">
        <f t="shared" si="6"/>
        <v>0</v>
      </c>
      <c r="BH142" s="194">
        <f t="shared" si="7"/>
        <v>0</v>
      </c>
      <c r="BI142" s="194">
        <f t="shared" si="8"/>
        <v>0</v>
      </c>
      <c r="BJ142" s="13" t="s">
        <v>92</v>
      </c>
      <c r="BK142" s="194">
        <f t="shared" si="9"/>
        <v>0</v>
      </c>
      <c r="BL142" s="13" t="s">
        <v>104</v>
      </c>
      <c r="BM142" s="13" t="s">
        <v>1396</v>
      </c>
    </row>
    <row r="143" spans="2:65" s="1" customFormat="1" ht="16.5" customHeight="1">
      <c r="B143" s="31"/>
      <c r="C143" s="183" t="s">
        <v>297</v>
      </c>
      <c r="D143" s="183" t="s">
        <v>177</v>
      </c>
      <c r="E143" s="184" t="s">
        <v>1397</v>
      </c>
      <c r="F143" s="185" t="s">
        <v>1398</v>
      </c>
      <c r="G143" s="186" t="s">
        <v>180</v>
      </c>
      <c r="H143" s="187">
        <v>32.76</v>
      </c>
      <c r="I143" s="188"/>
      <c r="J143" s="189">
        <f t="shared" si="0"/>
        <v>0</v>
      </c>
      <c r="K143" s="185" t="s">
        <v>1</v>
      </c>
      <c r="L143" s="35"/>
      <c r="M143" s="190" t="s">
        <v>1</v>
      </c>
      <c r="N143" s="191" t="s">
        <v>52</v>
      </c>
      <c r="O143" s="57"/>
      <c r="P143" s="192">
        <f t="shared" si="1"/>
        <v>0</v>
      </c>
      <c r="Q143" s="192">
        <v>1.4080000000000001E-2</v>
      </c>
      <c r="R143" s="192">
        <f t="shared" si="2"/>
        <v>0.46126079999999997</v>
      </c>
      <c r="S143" s="192">
        <v>0</v>
      </c>
      <c r="T143" s="193">
        <f t="shared" si="3"/>
        <v>0</v>
      </c>
      <c r="AR143" s="13" t="s">
        <v>104</v>
      </c>
      <c r="AT143" s="13" t="s">
        <v>177</v>
      </c>
      <c r="AU143" s="13" t="s">
        <v>92</v>
      </c>
      <c r="AY143" s="13" t="s">
        <v>175</v>
      </c>
      <c r="BE143" s="194">
        <f t="shared" si="4"/>
        <v>0</v>
      </c>
      <c r="BF143" s="194">
        <f t="shared" si="5"/>
        <v>0</v>
      </c>
      <c r="BG143" s="194">
        <f t="shared" si="6"/>
        <v>0</v>
      </c>
      <c r="BH143" s="194">
        <f t="shared" si="7"/>
        <v>0</v>
      </c>
      <c r="BI143" s="194">
        <f t="shared" si="8"/>
        <v>0</v>
      </c>
      <c r="BJ143" s="13" t="s">
        <v>92</v>
      </c>
      <c r="BK143" s="194">
        <f t="shared" si="9"/>
        <v>0</v>
      </c>
      <c r="BL143" s="13" t="s">
        <v>104</v>
      </c>
      <c r="BM143" s="13" t="s">
        <v>1399</v>
      </c>
    </row>
    <row r="144" spans="2:65" s="1" customFormat="1" ht="22.5" customHeight="1">
      <c r="B144" s="31"/>
      <c r="C144" s="183" t="s">
        <v>301</v>
      </c>
      <c r="D144" s="183" t="s">
        <v>177</v>
      </c>
      <c r="E144" s="184" t="s">
        <v>1400</v>
      </c>
      <c r="F144" s="185" t="s">
        <v>1401</v>
      </c>
      <c r="G144" s="186" t="s">
        <v>180</v>
      </c>
      <c r="H144" s="187">
        <v>32.72</v>
      </c>
      <c r="I144" s="188"/>
      <c r="J144" s="189">
        <f t="shared" si="0"/>
        <v>0</v>
      </c>
      <c r="K144" s="185" t="s">
        <v>1</v>
      </c>
      <c r="L144" s="35"/>
      <c r="M144" s="190" t="s">
        <v>1</v>
      </c>
      <c r="N144" s="191" t="s">
        <v>52</v>
      </c>
      <c r="O144" s="57"/>
      <c r="P144" s="192">
        <f t="shared" si="1"/>
        <v>0</v>
      </c>
      <c r="Q144" s="192">
        <v>2.6097499999999999E-2</v>
      </c>
      <c r="R144" s="192">
        <f t="shared" si="2"/>
        <v>0.85391019999999995</v>
      </c>
      <c r="S144" s="192">
        <v>0</v>
      </c>
      <c r="T144" s="193">
        <f t="shared" si="3"/>
        <v>0</v>
      </c>
      <c r="AR144" s="13" t="s">
        <v>104</v>
      </c>
      <c r="AT144" s="13" t="s">
        <v>177</v>
      </c>
      <c r="AU144" s="13" t="s">
        <v>92</v>
      </c>
      <c r="AY144" s="13" t="s">
        <v>175</v>
      </c>
      <c r="BE144" s="194">
        <f t="shared" si="4"/>
        <v>0</v>
      </c>
      <c r="BF144" s="194">
        <f t="shared" si="5"/>
        <v>0</v>
      </c>
      <c r="BG144" s="194">
        <f t="shared" si="6"/>
        <v>0</v>
      </c>
      <c r="BH144" s="194">
        <f t="shared" si="7"/>
        <v>0</v>
      </c>
      <c r="BI144" s="194">
        <f t="shared" si="8"/>
        <v>0</v>
      </c>
      <c r="BJ144" s="13" t="s">
        <v>92</v>
      </c>
      <c r="BK144" s="194">
        <f t="shared" si="9"/>
        <v>0</v>
      </c>
      <c r="BL144" s="13" t="s">
        <v>104</v>
      </c>
      <c r="BM144" s="13" t="s">
        <v>1402</v>
      </c>
    </row>
    <row r="145" spans="2:65" s="1" customFormat="1" ht="16.5" customHeight="1">
      <c r="B145" s="31"/>
      <c r="C145" s="183" t="s">
        <v>305</v>
      </c>
      <c r="D145" s="183" t="s">
        <v>177</v>
      </c>
      <c r="E145" s="184" t="s">
        <v>1403</v>
      </c>
      <c r="F145" s="185" t="s">
        <v>1404</v>
      </c>
      <c r="G145" s="186" t="s">
        <v>180</v>
      </c>
      <c r="H145" s="187">
        <v>7.9740000000000002</v>
      </c>
      <c r="I145" s="188"/>
      <c r="J145" s="189">
        <f t="shared" si="0"/>
        <v>0</v>
      </c>
      <c r="K145" s="185" t="s">
        <v>184</v>
      </c>
      <c r="L145" s="35"/>
      <c r="M145" s="190" t="s">
        <v>1</v>
      </c>
      <c r="N145" s="191" t="s">
        <v>52</v>
      </c>
      <c r="O145" s="57"/>
      <c r="P145" s="192">
        <f t="shared" si="1"/>
        <v>0</v>
      </c>
      <c r="Q145" s="192">
        <v>1.771E-2</v>
      </c>
      <c r="R145" s="192">
        <f t="shared" si="2"/>
        <v>0.14121954</v>
      </c>
      <c r="S145" s="192">
        <v>0</v>
      </c>
      <c r="T145" s="193">
        <f t="shared" si="3"/>
        <v>0</v>
      </c>
      <c r="AR145" s="13" t="s">
        <v>104</v>
      </c>
      <c r="AT145" s="13" t="s">
        <v>177</v>
      </c>
      <c r="AU145" s="13" t="s">
        <v>92</v>
      </c>
      <c r="AY145" s="13" t="s">
        <v>175</v>
      </c>
      <c r="BE145" s="194">
        <f t="shared" si="4"/>
        <v>0</v>
      </c>
      <c r="BF145" s="194">
        <f t="shared" si="5"/>
        <v>0</v>
      </c>
      <c r="BG145" s="194">
        <f t="shared" si="6"/>
        <v>0</v>
      </c>
      <c r="BH145" s="194">
        <f t="shared" si="7"/>
        <v>0</v>
      </c>
      <c r="BI145" s="194">
        <f t="shared" si="8"/>
        <v>0</v>
      </c>
      <c r="BJ145" s="13" t="s">
        <v>92</v>
      </c>
      <c r="BK145" s="194">
        <f t="shared" si="9"/>
        <v>0</v>
      </c>
      <c r="BL145" s="13" t="s">
        <v>104</v>
      </c>
      <c r="BM145" s="13" t="s">
        <v>1405</v>
      </c>
    </row>
    <row r="146" spans="2:65" s="1" customFormat="1" ht="16.5" customHeight="1">
      <c r="B146" s="31"/>
      <c r="C146" s="183" t="s">
        <v>310</v>
      </c>
      <c r="D146" s="183" t="s">
        <v>177</v>
      </c>
      <c r="E146" s="184" t="s">
        <v>1406</v>
      </c>
      <c r="F146" s="185" t="s">
        <v>1407</v>
      </c>
      <c r="G146" s="186" t="s">
        <v>269</v>
      </c>
      <c r="H146" s="187">
        <v>44.74</v>
      </c>
      <c r="I146" s="188"/>
      <c r="J146" s="189">
        <f t="shared" si="0"/>
        <v>0</v>
      </c>
      <c r="K146" s="185" t="s">
        <v>184</v>
      </c>
      <c r="L146" s="35"/>
      <c r="M146" s="190" t="s">
        <v>1</v>
      </c>
      <c r="N146" s="191" t="s">
        <v>52</v>
      </c>
      <c r="O146" s="57"/>
      <c r="P146" s="192">
        <f t="shared" si="1"/>
        <v>0</v>
      </c>
      <c r="Q146" s="192">
        <v>2.0789999999999999E-2</v>
      </c>
      <c r="R146" s="192">
        <f t="shared" si="2"/>
        <v>0.93014459999999999</v>
      </c>
      <c r="S146" s="192">
        <v>0</v>
      </c>
      <c r="T146" s="193">
        <f t="shared" si="3"/>
        <v>0</v>
      </c>
      <c r="AR146" s="13" t="s">
        <v>104</v>
      </c>
      <c r="AT146" s="13" t="s">
        <v>177</v>
      </c>
      <c r="AU146" s="13" t="s">
        <v>92</v>
      </c>
      <c r="AY146" s="13" t="s">
        <v>175</v>
      </c>
      <c r="BE146" s="194">
        <f t="shared" si="4"/>
        <v>0</v>
      </c>
      <c r="BF146" s="194">
        <f t="shared" si="5"/>
        <v>0</v>
      </c>
      <c r="BG146" s="194">
        <f t="shared" si="6"/>
        <v>0</v>
      </c>
      <c r="BH146" s="194">
        <f t="shared" si="7"/>
        <v>0</v>
      </c>
      <c r="BI146" s="194">
        <f t="shared" si="8"/>
        <v>0</v>
      </c>
      <c r="BJ146" s="13" t="s">
        <v>92</v>
      </c>
      <c r="BK146" s="194">
        <f t="shared" si="9"/>
        <v>0</v>
      </c>
      <c r="BL146" s="13" t="s">
        <v>104</v>
      </c>
      <c r="BM146" s="13" t="s">
        <v>1408</v>
      </c>
    </row>
    <row r="147" spans="2:65" s="1" customFormat="1" ht="16.5" customHeight="1">
      <c r="B147" s="31"/>
      <c r="C147" s="183" t="s">
        <v>314</v>
      </c>
      <c r="D147" s="183" t="s">
        <v>177</v>
      </c>
      <c r="E147" s="184" t="s">
        <v>1409</v>
      </c>
      <c r="F147" s="185" t="s">
        <v>1410</v>
      </c>
      <c r="G147" s="186" t="s">
        <v>180</v>
      </c>
      <c r="H147" s="187">
        <v>1132.751</v>
      </c>
      <c r="I147" s="188"/>
      <c r="J147" s="189">
        <f t="shared" si="0"/>
        <v>0</v>
      </c>
      <c r="K147" s="185" t="s">
        <v>184</v>
      </c>
      <c r="L147" s="35"/>
      <c r="M147" s="190" t="s">
        <v>1</v>
      </c>
      <c r="N147" s="191" t="s">
        <v>52</v>
      </c>
      <c r="O147" s="57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13" t="s">
        <v>104</v>
      </c>
      <c r="AT147" s="13" t="s">
        <v>177</v>
      </c>
      <c r="AU147" s="13" t="s">
        <v>92</v>
      </c>
      <c r="AY147" s="13" t="s">
        <v>175</v>
      </c>
      <c r="BE147" s="194">
        <f t="shared" si="4"/>
        <v>0</v>
      </c>
      <c r="BF147" s="194">
        <f t="shared" si="5"/>
        <v>0</v>
      </c>
      <c r="BG147" s="194">
        <f t="shared" si="6"/>
        <v>0</v>
      </c>
      <c r="BH147" s="194">
        <f t="shared" si="7"/>
        <v>0</v>
      </c>
      <c r="BI147" s="194">
        <f t="shared" si="8"/>
        <v>0</v>
      </c>
      <c r="BJ147" s="13" t="s">
        <v>92</v>
      </c>
      <c r="BK147" s="194">
        <f t="shared" si="9"/>
        <v>0</v>
      </c>
      <c r="BL147" s="13" t="s">
        <v>104</v>
      </c>
      <c r="BM147" s="13" t="s">
        <v>1411</v>
      </c>
    </row>
    <row r="148" spans="2:65" s="1" customFormat="1" ht="16.5" customHeight="1">
      <c r="B148" s="31"/>
      <c r="C148" s="195" t="s">
        <v>318</v>
      </c>
      <c r="D148" s="195" t="s">
        <v>233</v>
      </c>
      <c r="E148" s="196" t="s">
        <v>1412</v>
      </c>
      <c r="F148" s="197" t="s">
        <v>1413</v>
      </c>
      <c r="G148" s="198" t="s">
        <v>1414</v>
      </c>
      <c r="H148" s="199">
        <v>113.27500000000001</v>
      </c>
      <c r="I148" s="200"/>
      <c r="J148" s="201">
        <f t="shared" si="0"/>
        <v>0</v>
      </c>
      <c r="K148" s="197" t="s">
        <v>184</v>
      </c>
      <c r="L148" s="202"/>
      <c r="M148" s="203" t="s">
        <v>1</v>
      </c>
      <c r="N148" s="204" t="s">
        <v>52</v>
      </c>
      <c r="O148" s="57"/>
      <c r="P148" s="192">
        <f t="shared" si="1"/>
        <v>0</v>
      </c>
      <c r="Q148" s="192">
        <v>1.1999999999999999E-3</v>
      </c>
      <c r="R148" s="192">
        <f t="shared" si="2"/>
        <v>0.13593</v>
      </c>
      <c r="S148" s="192">
        <v>0</v>
      </c>
      <c r="T148" s="193">
        <f t="shared" si="3"/>
        <v>0</v>
      </c>
      <c r="AR148" s="13" t="s">
        <v>207</v>
      </c>
      <c r="AT148" s="13" t="s">
        <v>233</v>
      </c>
      <c r="AU148" s="13" t="s">
        <v>92</v>
      </c>
      <c r="AY148" s="13" t="s">
        <v>175</v>
      </c>
      <c r="BE148" s="194">
        <f t="shared" si="4"/>
        <v>0</v>
      </c>
      <c r="BF148" s="194">
        <f t="shared" si="5"/>
        <v>0</v>
      </c>
      <c r="BG148" s="194">
        <f t="shared" si="6"/>
        <v>0</v>
      </c>
      <c r="BH148" s="194">
        <f t="shared" si="7"/>
        <v>0</v>
      </c>
      <c r="BI148" s="194">
        <f t="shared" si="8"/>
        <v>0</v>
      </c>
      <c r="BJ148" s="13" t="s">
        <v>92</v>
      </c>
      <c r="BK148" s="194">
        <f t="shared" si="9"/>
        <v>0</v>
      </c>
      <c r="BL148" s="13" t="s">
        <v>104</v>
      </c>
      <c r="BM148" s="13" t="s">
        <v>1415</v>
      </c>
    </row>
    <row r="149" spans="2:65" s="11" customFormat="1" ht="22.9" customHeight="1">
      <c r="B149" s="167"/>
      <c r="C149" s="168"/>
      <c r="D149" s="169" t="s">
        <v>79</v>
      </c>
      <c r="E149" s="181" t="s">
        <v>211</v>
      </c>
      <c r="F149" s="181" t="s">
        <v>658</v>
      </c>
      <c r="G149" s="168"/>
      <c r="H149" s="168"/>
      <c r="I149" s="171"/>
      <c r="J149" s="182">
        <f>BK149</f>
        <v>0</v>
      </c>
      <c r="K149" s="168"/>
      <c r="L149" s="173"/>
      <c r="M149" s="174"/>
      <c r="N149" s="175"/>
      <c r="O149" s="175"/>
      <c r="P149" s="176">
        <f>SUM(P150:P189)</f>
        <v>0</v>
      </c>
      <c r="Q149" s="175"/>
      <c r="R149" s="176">
        <f>SUM(R150:R189)</f>
        <v>17.527253182500001</v>
      </c>
      <c r="S149" s="175"/>
      <c r="T149" s="177">
        <f>SUM(T150:T189)</f>
        <v>38.294390000000007</v>
      </c>
      <c r="AR149" s="178" t="s">
        <v>87</v>
      </c>
      <c r="AT149" s="179" t="s">
        <v>79</v>
      </c>
      <c r="AU149" s="179" t="s">
        <v>87</v>
      </c>
      <c r="AY149" s="178" t="s">
        <v>175</v>
      </c>
      <c r="BK149" s="180">
        <f>SUM(BK150:BK189)</f>
        <v>0</v>
      </c>
    </row>
    <row r="150" spans="2:65" s="1" customFormat="1" ht="16.5" customHeight="1">
      <c r="B150" s="31"/>
      <c r="C150" s="183" t="s">
        <v>322</v>
      </c>
      <c r="D150" s="183" t="s">
        <v>177</v>
      </c>
      <c r="E150" s="184" t="s">
        <v>1416</v>
      </c>
      <c r="F150" s="185" t="s">
        <v>1417</v>
      </c>
      <c r="G150" s="186" t="s">
        <v>180</v>
      </c>
      <c r="H150" s="187">
        <v>4.8410000000000002</v>
      </c>
      <c r="I150" s="188"/>
      <c r="J150" s="189">
        <f t="shared" ref="J150:J189" si="10">ROUND(I150*H150,2)</f>
        <v>0</v>
      </c>
      <c r="K150" s="185" t="s">
        <v>1</v>
      </c>
      <c r="L150" s="35"/>
      <c r="M150" s="190" t="s">
        <v>1</v>
      </c>
      <c r="N150" s="191" t="s">
        <v>52</v>
      </c>
      <c r="O150" s="57"/>
      <c r="P150" s="192">
        <f t="shared" ref="P150:P189" si="11">O150*H150</f>
        <v>0</v>
      </c>
      <c r="Q150" s="192">
        <v>1.7925E-3</v>
      </c>
      <c r="R150" s="192">
        <f t="shared" ref="R150:R189" si="12">Q150*H150</f>
        <v>8.6774924999999999E-3</v>
      </c>
      <c r="S150" s="192">
        <v>0</v>
      </c>
      <c r="T150" s="193">
        <f t="shared" ref="T150:T189" si="13">S150*H150</f>
        <v>0</v>
      </c>
      <c r="AR150" s="13" t="s">
        <v>104</v>
      </c>
      <c r="AT150" s="13" t="s">
        <v>177</v>
      </c>
      <c r="AU150" s="13" t="s">
        <v>92</v>
      </c>
      <c r="AY150" s="13" t="s">
        <v>175</v>
      </c>
      <c r="BE150" s="194">
        <f t="shared" ref="BE150:BE189" si="14">IF(N150="základná",J150,0)</f>
        <v>0</v>
      </c>
      <c r="BF150" s="194">
        <f t="shared" ref="BF150:BF189" si="15">IF(N150="znížená",J150,0)</f>
        <v>0</v>
      </c>
      <c r="BG150" s="194">
        <f t="shared" ref="BG150:BG189" si="16">IF(N150="zákl. prenesená",J150,0)</f>
        <v>0</v>
      </c>
      <c r="BH150" s="194">
        <f t="shared" ref="BH150:BH189" si="17">IF(N150="zníž. prenesená",J150,0)</f>
        <v>0</v>
      </c>
      <c r="BI150" s="194">
        <f t="shared" ref="BI150:BI189" si="18">IF(N150="nulová",J150,0)</f>
        <v>0</v>
      </c>
      <c r="BJ150" s="13" t="s">
        <v>92</v>
      </c>
      <c r="BK150" s="194">
        <f t="shared" ref="BK150:BK189" si="19">ROUND(I150*H150,2)</f>
        <v>0</v>
      </c>
      <c r="BL150" s="13" t="s">
        <v>104</v>
      </c>
      <c r="BM150" s="13" t="s">
        <v>1418</v>
      </c>
    </row>
    <row r="151" spans="2:65" s="1" customFormat="1" ht="16.5" customHeight="1">
      <c r="B151" s="31"/>
      <c r="C151" s="183" t="s">
        <v>326</v>
      </c>
      <c r="D151" s="183" t="s">
        <v>177</v>
      </c>
      <c r="E151" s="184" t="s">
        <v>1419</v>
      </c>
      <c r="F151" s="185" t="s">
        <v>1420</v>
      </c>
      <c r="G151" s="186" t="s">
        <v>180</v>
      </c>
      <c r="H151" s="187">
        <v>36.904000000000003</v>
      </c>
      <c r="I151" s="188"/>
      <c r="J151" s="189">
        <f t="shared" si="10"/>
        <v>0</v>
      </c>
      <c r="K151" s="185" t="s">
        <v>1</v>
      </c>
      <c r="L151" s="35"/>
      <c r="M151" s="190" t="s">
        <v>1</v>
      </c>
      <c r="N151" s="191" t="s">
        <v>52</v>
      </c>
      <c r="O151" s="57"/>
      <c r="P151" s="192">
        <f t="shared" si="11"/>
        <v>0</v>
      </c>
      <c r="Q151" s="192">
        <v>5.8349999999999999E-3</v>
      </c>
      <c r="R151" s="192">
        <f t="shared" si="12"/>
        <v>0.21533484000000003</v>
      </c>
      <c r="S151" s="192">
        <v>0</v>
      </c>
      <c r="T151" s="193">
        <f t="shared" si="13"/>
        <v>0</v>
      </c>
      <c r="AR151" s="13" t="s">
        <v>104</v>
      </c>
      <c r="AT151" s="13" t="s">
        <v>177</v>
      </c>
      <c r="AU151" s="13" t="s">
        <v>92</v>
      </c>
      <c r="AY151" s="13" t="s">
        <v>175</v>
      </c>
      <c r="BE151" s="194">
        <f t="shared" si="14"/>
        <v>0</v>
      </c>
      <c r="BF151" s="194">
        <f t="shared" si="15"/>
        <v>0</v>
      </c>
      <c r="BG151" s="194">
        <f t="shared" si="16"/>
        <v>0</v>
      </c>
      <c r="BH151" s="194">
        <f t="shared" si="17"/>
        <v>0</v>
      </c>
      <c r="BI151" s="194">
        <f t="shared" si="18"/>
        <v>0</v>
      </c>
      <c r="BJ151" s="13" t="s">
        <v>92</v>
      </c>
      <c r="BK151" s="194">
        <f t="shared" si="19"/>
        <v>0</v>
      </c>
      <c r="BL151" s="13" t="s">
        <v>104</v>
      </c>
      <c r="BM151" s="13" t="s">
        <v>1421</v>
      </c>
    </row>
    <row r="152" spans="2:65" s="1" customFormat="1" ht="16.5" customHeight="1">
      <c r="B152" s="31"/>
      <c r="C152" s="183" t="s">
        <v>330</v>
      </c>
      <c r="D152" s="183" t="s">
        <v>177</v>
      </c>
      <c r="E152" s="184" t="s">
        <v>664</v>
      </c>
      <c r="F152" s="185" t="s">
        <v>665</v>
      </c>
      <c r="G152" s="186" t="s">
        <v>180</v>
      </c>
      <c r="H152" s="187">
        <v>805.06700000000001</v>
      </c>
      <c r="I152" s="188"/>
      <c r="J152" s="189">
        <f t="shared" si="10"/>
        <v>0</v>
      </c>
      <c r="K152" s="185" t="s">
        <v>184</v>
      </c>
      <c r="L152" s="35"/>
      <c r="M152" s="190" t="s">
        <v>1</v>
      </c>
      <c r="N152" s="191" t="s">
        <v>52</v>
      </c>
      <c r="O152" s="57"/>
      <c r="P152" s="192">
        <f t="shared" si="11"/>
        <v>0</v>
      </c>
      <c r="Q152" s="192">
        <v>2.103E-2</v>
      </c>
      <c r="R152" s="192">
        <f t="shared" si="12"/>
        <v>16.93055901</v>
      </c>
      <c r="S152" s="192">
        <v>0</v>
      </c>
      <c r="T152" s="193">
        <f t="shared" si="13"/>
        <v>0</v>
      </c>
      <c r="AR152" s="13" t="s">
        <v>104</v>
      </c>
      <c r="AT152" s="13" t="s">
        <v>177</v>
      </c>
      <c r="AU152" s="13" t="s">
        <v>92</v>
      </c>
      <c r="AY152" s="13" t="s">
        <v>175</v>
      </c>
      <c r="BE152" s="194">
        <f t="shared" si="14"/>
        <v>0</v>
      </c>
      <c r="BF152" s="194">
        <f t="shared" si="15"/>
        <v>0</v>
      </c>
      <c r="BG152" s="194">
        <f t="shared" si="16"/>
        <v>0</v>
      </c>
      <c r="BH152" s="194">
        <f t="shared" si="17"/>
        <v>0</v>
      </c>
      <c r="BI152" s="194">
        <f t="shared" si="18"/>
        <v>0</v>
      </c>
      <c r="BJ152" s="13" t="s">
        <v>92</v>
      </c>
      <c r="BK152" s="194">
        <f t="shared" si="19"/>
        <v>0</v>
      </c>
      <c r="BL152" s="13" t="s">
        <v>104</v>
      </c>
      <c r="BM152" s="13" t="s">
        <v>1422</v>
      </c>
    </row>
    <row r="153" spans="2:65" s="1" customFormat="1" ht="16.5" customHeight="1">
      <c r="B153" s="31"/>
      <c r="C153" s="183" t="s">
        <v>334</v>
      </c>
      <c r="D153" s="183" t="s">
        <v>177</v>
      </c>
      <c r="E153" s="184" t="s">
        <v>668</v>
      </c>
      <c r="F153" s="185" t="s">
        <v>669</v>
      </c>
      <c r="G153" s="186" t="s">
        <v>180</v>
      </c>
      <c r="H153" s="187">
        <v>805.06700000000001</v>
      </c>
      <c r="I153" s="188"/>
      <c r="J153" s="189">
        <f t="shared" si="10"/>
        <v>0</v>
      </c>
      <c r="K153" s="185" t="s">
        <v>184</v>
      </c>
      <c r="L153" s="35"/>
      <c r="M153" s="190" t="s">
        <v>1</v>
      </c>
      <c r="N153" s="191" t="s">
        <v>52</v>
      </c>
      <c r="O153" s="57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3" t="s">
        <v>104</v>
      </c>
      <c r="AT153" s="13" t="s">
        <v>177</v>
      </c>
      <c r="AU153" s="13" t="s">
        <v>92</v>
      </c>
      <c r="AY153" s="13" t="s">
        <v>175</v>
      </c>
      <c r="BE153" s="194">
        <f t="shared" si="14"/>
        <v>0</v>
      </c>
      <c r="BF153" s="194">
        <f t="shared" si="15"/>
        <v>0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3" t="s">
        <v>92</v>
      </c>
      <c r="BK153" s="194">
        <f t="shared" si="19"/>
        <v>0</v>
      </c>
      <c r="BL153" s="13" t="s">
        <v>104</v>
      </c>
      <c r="BM153" s="13" t="s">
        <v>1423</v>
      </c>
    </row>
    <row r="154" spans="2:65" s="1" customFormat="1" ht="22.5" customHeight="1">
      <c r="B154" s="31"/>
      <c r="C154" s="183" t="s">
        <v>338</v>
      </c>
      <c r="D154" s="183" t="s">
        <v>177</v>
      </c>
      <c r="E154" s="184" t="s">
        <v>672</v>
      </c>
      <c r="F154" s="185" t="s">
        <v>673</v>
      </c>
      <c r="G154" s="186" t="s">
        <v>180</v>
      </c>
      <c r="H154" s="187">
        <v>805.06700000000001</v>
      </c>
      <c r="I154" s="188"/>
      <c r="J154" s="189">
        <f t="shared" si="10"/>
        <v>0</v>
      </c>
      <c r="K154" s="185" t="s">
        <v>184</v>
      </c>
      <c r="L154" s="35"/>
      <c r="M154" s="190" t="s">
        <v>1</v>
      </c>
      <c r="N154" s="191" t="s">
        <v>52</v>
      </c>
      <c r="O154" s="57"/>
      <c r="P154" s="192">
        <f t="shared" si="11"/>
        <v>0</v>
      </c>
      <c r="Q154" s="192">
        <v>0</v>
      </c>
      <c r="R154" s="192">
        <f t="shared" si="12"/>
        <v>0</v>
      </c>
      <c r="S154" s="192">
        <v>0</v>
      </c>
      <c r="T154" s="193">
        <f t="shared" si="13"/>
        <v>0</v>
      </c>
      <c r="AR154" s="13" t="s">
        <v>104</v>
      </c>
      <c r="AT154" s="13" t="s">
        <v>177</v>
      </c>
      <c r="AU154" s="13" t="s">
        <v>92</v>
      </c>
      <c r="AY154" s="13" t="s">
        <v>175</v>
      </c>
      <c r="BE154" s="194">
        <f t="shared" si="14"/>
        <v>0</v>
      </c>
      <c r="BF154" s="194">
        <f t="shared" si="15"/>
        <v>0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3" t="s">
        <v>92</v>
      </c>
      <c r="BK154" s="194">
        <f t="shared" si="19"/>
        <v>0</v>
      </c>
      <c r="BL154" s="13" t="s">
        <v>104</v>
      </c>
      <c r="BM154" s="13" t="s">
        <v>1424</v>
      </c>
    </row>
    <row r="155" spans="2:65" s="1" customFormat="1" ht="16.5" customHeight="1">
      <c r="B155" s="31"/>
      <c r="C155" s="183" t="s">
        <v>342</v>
      </c>
      <c r="D155" s="183" t="s">
        <v>177</v>
      </c>
      <c r="E155" s="184" t="s">
        <v>1425</v>
      </c>
      <c r="F155" s="185" t="s">
        <v>1426</v>
      </c>
      <c r="G155" s="186" t="s">
        <v>269</v>
      </c>
      <c r="H155" s="187">
        <v>16.535</v>
      </c>
      <c r="I155" s="188"/>
      <c r="J155" s="189">
        <f t="shared" si="10"/>
        <v>0</v>
      </c>
      <c r="K155" s="185" t="s">
        <v>1</v>
      </c>
      <c r="L155" s="35"/>
      <c r="M155" s="190" t="s">
        <v>1</v>
      </c>
      <c r="N155" s="191" t="s">
        <v>52</v>
      </c>
      <c r="O155" s="57"/>
      <c r="P155" s="192">
        <f t="shared" si="11"/>
        <v>0</v>
      </c>
      <c r="Q155" s="192">
        <v>5.4999999999999997E-3</v>
      </c>
      <c r="R155" s="192">
        <f t="shared" si="12"/>
        <v>9.0942499999999996E-2</v>
      </c>
      <c r="S155" s="192">
        <v>0</v>
      </c>
      <c r="T155" s="193">
        <f t="shared" si="13"/>
        <v>0</v>
      </c>
      <c r="AR155" s="13" t="s">
        <v>104</v>
      </c>
      <c r="AT155" s="13" t="s">
        <v>177</v>
      </c>
      <c r="AU155" s="13" t="s">
        <v>92</v>
      </c>
      <c r="AY155" s="13" t="s">
        <v>175</v>
      </c>
      <c r="BE155" s="194">
        <f t="shared" si="14"/>
        <v>0</v>
      </c>
      <c r="BF155" s="194">
        <f t="shared" si="15"/>
        <v>0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3" t="s">
        <v>92</v>
      </c>
      <c r="BK155" s="194">
        <f t="shared" si="19"/>
        <v>0</v>
      </c>
      <c r="BL155" s="13" t="s">
        <v>104</v>
      </c>
      <c r="BM155" s="13" t="s">
        <v>1427</v>
      </c>
    </row>
    <row r="156" spans="2:65" s="1" customFormat="1" ht="16.5" customHeight="1">
      <c r="B156" s="31"/>
      <c r="C156" s="183" t="s">
        <v>347</v>
      </c>
      <c r="D156" s="183" t="s">
        <v>177</v>
      </c>
      <c r="E156" s="184" t="s">
        <v>1428</v>
      </c>
      <c r="F156" s="185" t="s">
        <v>1429</v>
      </c>
      <c r="G156" s="186" t="s">
        <v>180</v>
      </c>
      <c r="H156" s="187">
        <v>684.30700000000002</v>
      </c>
      <c r="I156" s="188"/>
      <c r="J156" s="189">
        <f t="shared" si="10"/>
        <v>0</v>
      </c>
      <c r="K156" s="185" t="s">
        <v>1</v>
      </c>
      <c r="L156" s="35"/>
      <c r="M156" s="190" t="s">
        <v>1</v>
      </c>
      <c r="N156" s="191" t="s">
        <v>52</v>
      </c>
      <c r="O156" s="57"/>
      <c r="P156" s="192">
        <f t="shared" si="11"/>
        <v>0</v>
      </c>
      <c r="Q156" s="192">
        <v>6.9999999999999994E-5</v>
      </c>
      <c r="R156" s="192">
        <f t="shared" si="12"/>
        <v>4.7901489999999998E-2</v>
      </c>
      <c r="S156" s="192">
        <v>0</v>
      </c>
      <c r="T156" s="193">
        <f t="shared" si="13"/>
        <v>0</v>
      </c>
      <c r="AR156" s="13" t="s">
        <v>104</v>
      </c>
      <c r="AT156" s="13" t="s">
        <v>177</v>
      </c>
      <c r="AU156" s="13" t="s">
        <v>92</v>
      </c>
      <c r="AY156" s="13" t="s">
        <v>175</v>
      </c>
      <c r="BE156" s="194">
        <f t="shared" si="14"/>
        <v>0</v>
      </c>
      <c r="BF156" s="194">
        <f t="shared" si="15"/>
        <v>0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3" t="s">
        <v>92</v>
      </c>
      <c r="BK156" s="194">
        <f t="shared" si="19"/>
        <v>0</v>
      </c>
      <c r="BL156" s="13" t="s">
        <v>104</v>
      </c>
      <c r="BM156" s="13" t="s">
        <v>1430</v>
      </c>
    </row>
    <row r="157" spans="2:65" s="1" customFormat="1" ht="16.5" customHeight="1">
      <c r="B157" s="31"/>
      <c r="C157" s="183" t="s">
        <v>351</v>
      </c>
      <c r="D157" s="183" t="s">
        <v>177</v>
      </c>
      <c r="E157" s="184" t="s">
        <v>1431</v>
      </c>
      <c r="F157" s="185" t="s">
        <v>1432</v>
      </c>
      <c r="G157" s="186" t="s">
        <v>180</v>
      </c>
      <c r="H157" s="187">
        <v>684.30700000000002</v>
      </c>
      <c r="I157" s="188"/>
      <c r="J157" s="189">
        <f t="shared" si="10"/>
        <v>0</v>
      </c>
      <c r="K157" s="185" t="s">
        <v>1</v>
      </c>
      <c r="L157" s="35"/>
      <c r="M157" s="190" t="s">
        <v>1</v>
      </c>
      <c r="N157" s="191" t="s">
        <v>52</v>
      </c>
      <c r="O157" s="57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AR157" s="13" t="s">
        <v>104</v>
      </c>
      <c r="AT157" s="13" t="s">
        <v>177</v>
      </c>
      <c r="AU157" s="13" t="s">
        <v>92</v>
      </c>
      <c r="AY157" s="13" t="s">
        <v>175</v>
      </c>
      <c r="BE157" s="194">
        <f t="shared" si="14"/>
        <v>0</v>
      </c>
      <c r="BF157" s="194">
        <f t="shared" si="15"/>
        <v>0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3" t="s">
        <v>92</v>
      </c>
      <c r="BK157" s="194">
        <f t="shared" si="19"/>
        <v>0</v>
      </c>
      <c r="BL157" s="13" t="s">
        <v>104</v>
      </c>
      <c r="BM157" s="13" t="s">
        <v>1433</v>
      </c>
    </row>
    <row r="158" spans="2:65" s="1" customFormat="1" ht="16.5" customHeight="1">
      <c r="B158" s="31"/>
      <c r="C158" s="183" t="s">
        <v>355</v>
      </c>
      <c r="D158" s="183" t="s">
        <v>177</v>
      </c>
      <c r="E158" s="184" t="s">
        <v>1434</v>
      </c>
      <c r="F158" s="185" t="s">
        <v>1435</v>
      </c>
      <c r="G158" s="186" t="s">
        <v>269</v>
      </c>
      <c r="H158" s="187">
        <v>33.914999999999999</v>
      </c>
      <c r="I158" s="188"/>
      <c r="J158" s="189">
        <f t="shared" si="10"/>
        <v>0</v>
      </c>
      <c r="K158" s="185" t="s">
        <v>1</v>
      </c>
      <c r="L158" s="35"/>
      <c r="M158" s="190" t="s">
        <v>1</v>
      </c>
      <c r="N158" s="191" t="s">
        <v>52</v>
      </c>
      <c r="O158" s="57"/>
      <c r="P158" s="192">
        <f t="shared" si="11"/>
        <v>0</v>
      </c>
      <c r="Q158" s="192">
        <v>3.79E-3</v>
      </c>
      <c r="R158" s="192">
        <f t="shared" si="12"/>
        <v>0.12853785000000001</v>
      </c>
      <c r="S158" s="192">
        <v>0</v>
      </c>
      <c r="T158" s="193">
        <f t="shared" si="13"/>
        <v>0</v>
      </c>
      <c r="AR158" s="13" t="s">
        <v>104</v>
      </c>
      <c r="AT158" s="13" t="s">
        <v>177</v>
      </c>
      <c r="AU158" s="13" t="s">
        <v>92</v>
      </c>
      <c r="AY158" s="13" t="s">
        <v>175</v>
      </c>
      <c r="BE158" s="194">
        <f t="shared" si="14"/>
        <v>0</v>
      </c>
      <c r="BF158" s="194">
        <f t="shared" si="15"/>
        <v>0</v>
      </c>
      <c r="BG158" s="194">
        <f t="shared" si="16"/>
        <v>0</v>
      </c>
      <c r="BH158" s="194">
        <f t="shared" si="17"/>
        <v>0</v>
      </c>
      <c r="BI158" s="194">
        <f t="shared" si="18"/>
        <v>0</v>
      </c>
      <c r="BJ158" s="13" t="s">
        <v>92</v>
      </c>
      <c r="BK158" s="194">
        <f t="shared" si="19"/>
        <v>0</v>
      </c>
      <c r="BL158" s="13" t="s">
        <v>104</v>
      </c>
      <c r="BM158" s="13" t="s">
        <v>1436</v>
      </c>
    </row>
    <row r="159" spans="2:65" s="1" customFormat="1" ht="16.5" customHeight="1">
      <c r="B159" s="31"/>
      <c r="C159" s="183" t="s">
        <v>359</v>
      </c>
      <c r="D159" s="183" t="s">
        <v>177</v>
      </c>
      <c r="E159" s="184" t="s">
        <v>1437</v>
      </c>
      <c r="F159" s="185" t="s">
        <v>1438</v>
      </c>
      <c r="G159" s="186" t="s">
        <v>269</v>
      </c>
      <c r="H159" s="187">
        <v>33.914999999999999</v>
      </c>
      <c r="I159" s="188"/>
      <c r="J159" s="189">
        <f t="shared" si="10"/>
        <v>0</v>
      </c>
      <c r="K159" s="185" t="s">
        <v>1</v>
      </c>
      <c r="L159" s="35"/>
      <c r="M159" s="190" t="s">
        <v>1</v>
      </c>
      <c r="N159" s="191" t="s">
        <v>52</v>
      </c>
      <c r="O159" s="57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AR159" s="13" t="s">
        <v>104</v>
      </c>
      <c r="AT159" s="13" t="s">
        <v>177</v>
      </c>
      <c r="AU159" s="13" t="s">
        <v>92</v>
      </c>
      <c r="AY159" s="13" t="s">
        <v>175</v>
      </c>
      <c r="BE159" s="194">
        <f t="shared" si="14"/>
        <v>0</v>
      </c>
      <c r="BF159" s="194">
        <f t="shared" si="15"/>
        <v>0</v>
      </c>
      <c r="BG159" s="194">
        <f t="shared" si="16"/>
        <v>0</v>
      </c>
      <c r="BH159" s="194">
        <f t="shared" si="17"/>
        <v>0</v>
      </c>
      <c r="BI159" s="194">
        <f t="shared" si="18"/>
        <v>0</v>
      </c>
      <c r="BJ159" s="13" t="s">
        <v>92</v>
      </c>
      <c r="BK159" s="194">
        <f t="shared" si="19"/>
        <v>0</v>
      </c>
      <c r="BL159" s="13" t="s">
        <v>104</v>
      </c>
      <c r="BM159" s="13" t="s">
        <v>1439</v>
      </c>
    </row>
    <row r="160" spans="2:65" s="1" customFormat="1" ht="16.5" customHeight="1">
      <c r="B160" s="31"/>
      <c r="C160" s="183" t="s">
        <v>363</v>
      </c>
      <c r="D160" s="183" t="s">
        <v>177</v>
      </c>
      <c r="E160" s="184" t="s">
        <v>1440</v>
      </c>
      <c r="F160" s="185" t="s">
        <v>1441</v>
      </c>
      <c r="G160" s="186" t="s">
        <v>180</v>
      </c>
      <c r="H160" s="187">
        <v>53.392000000000003</v>
      </c>
      <c r="I160" s="188"/>
      <c r="J160" s="189">
        <f t="shared" si="10"/>
        <v>0</v>
      </c>
      <c r="K160" s="185" t="s">
        <v>197</v>
      </c>
      <c r="L160" s="35"/>
      <c r="M160" s="190" t="s">
        <v>1</v>
      </c>
      <c r="N160" s="191" t="s">
        <v>52</v>
      </c>
      <c r="O160" s="57"/>
      <c r="P160" s="192">
        <f t="shared" si="11"/>
        <v>0</v>
      </c>
      <c r="Q160" s="192">
        <v>0</v>
      </c>
      <c r="R160" s="192">
        <f t="shared" si="12"/>
        <v>0</v>
      </c>
      <c r="S160" s="192">
        <v>0.183</v>
      </c>
      <c r="T160" s="193">
        <f t="shared" si="13"/>
        <v>9.7707360000000012</v>
      </c>
      <c r="AR160" s="13" t="s">
        <v>104</v>
      </c>
      <c r="AT160" s="13" t="s">
        <v>177</v>
      </c>
      <c r="AU160" s="13" t="s">
        <v>92</v>
      </c>
      <c r="AY160" s="13" t="s">
        <v>175</v>
      </c>
      <c r="BE160" s="194">
        <f t="shared" si="14"/>
        <v>0</v>
      </c>
      <c r="BF160" s="194">
        <f t="shared" si="15"/>
        <v>0</v>
      </c>
      <c r="BG160" s="194">
        <f t="shared" si="16"/>
        <v>0</v>
      </c>
      <c r="BH160" s="194">
        <f t="shared" si="17"/>
        <v>0</v>
      </c>
      <c r="BI160" s="194">
        <f t="shared" si="18"/>
        <v>0</v>
      </c>
      <c r="BJ160" s="13" t="s">
        <v>92</v>
      </c>
      <c r="BK160" s="194">
        <f t="shared" si="19"/>
        <v>0</v>
      </c>
      <c r="BL160" s="13" t="s">
        <v>104</v>
      </c>
      <c r="BM160" s="13" t="s">
        <v>1442</v>
      </c>
    </row>
    <row r="161" spans="2:65" s="1" customFormat="1" ht="16.5" customHeight="1">
      <c r="B161" s="31"/>
      <c r="C161" s="183" t="s">
        <v>367</v>
      </c>
      <c r="D161" s="183" t="s">
        <v>177</v>
      </c>
      <c r="E161" s="184" t="s">
        <v>1443</v>
      </c>
      <c r="F161" s="185" t="s">
        <v>1444</v>
      </c>
      <c r="G161" s="186" t="s">
        <v>253</v>
      </c>
      <c r="H161" s="187">
        <v>37</v>
      </c>
      <c r="I161" s="188"/>
      <c r="J161" s="189">
        <f t="shared" si="10"/>
        <v>0</v>
      </c>
      <c r="K161" s="185" t="s">
        <v>230</v>
      </c>
      <c r="L161" s="35"/>
      <c r="M161" s="190" t="s">
        <v>1</v>
      </c>
      <c r="N161" s="191" t="s">
        <v>52</v>
      </c>
      <c r="O161" s="57"/>
      <c r="P161" s="192">
        <f t="shared" si="11"/>
        <v>0</v>
      </c>
      <c r="Q161" s="192">
        <v>0</v>
      </c>
      <c r="R161" s="192">
        <f t="shared" si="12"/>
        <v>0</v>
      </c>
      <c r="S161" s="192">
        <v>1.2E-2</v>
      </c>
      <c r="T161" s="193">
        <f t="shared" si="13"/>
        <v>0.44400000000000001</v>
      </c>
      <c r="AR161" s="13" t="s">
        <v>104</v>
      </c>
      <c r="AT161" s="13" t="s">
        <v>177</v>
      </c>
      <c r="AU161" s="13" t="s">
        <v>92</v>
      </c>
      <c r="AY161" s="13" t="s">
        <v>175</v>
      </c>
      <c r="BE161" s="194">
        <f t="shared" si="14"/>
        <v>0</v>
      </c>
      <c r="BF161" s="194">
        <f t="shared" si="15"/>
        <v>0</v>
      </c>
      <c r="BG161" s="194">
        <f t="shared" si="16"/>
        <v>0</v>
      </c>
      <c r="BH161" s="194">
        <f t="shared" si="17"/>
        <v>0</v>
      </c>
      <c r="BI161" s="194">
        <f t="shared" si="18"/>
        <v>0</v>
      </c>
      <c r="BJ161" s="13" t="s">
        <v>92</v>
      </c>
      <c r="BK161" s="194">
        <f t="shared" si="19"/>
        <v>0</v>
      </c>
      <c r="BL161" s="13" t="s">
        <v>104</v>
      </c>
      <c r="BM161" s="13" t="s">
        <v>1445</v>
      </c>
    </row>
    <row r="162" spans="2:65" s="1" customFormat="1" ht="16.5" customHeight="1">
      <c r="B162" s="31"/>
      <c r="C162" s="183" t="s">
        <v>373</v>
      </c>
      <c r="D162" s="183" t="s">
        <v>177</v>
      </c>
      <c r="E162" s="184" t="s">
        <v>1446</v>
      </c>
      <c r="F162" s="185" t="s">
        <v>1447</v>
      </c>
      <c r="G162" s="186" t="s">
        <v>253</v>
      </c>
      <c r="H162" s="187">
        <v>21</v>
      </c>
      <c r="I162" s="188"/>
      <c r="J162" s="189">
        <f t="shared" si="10"/>
        <v>0</v>
      </c>
      <c r="K162" s="185" t="s">
        <v>1</v>
      </c>
      <c r="L162" s="35"/>
      <c r="M162" s="190" t="s">
        <v>1</v>
      </c>
      <c r="N162" s="191" t="s">
        <v>52</v>
      </c>
      <c r="O162" s="57"/>
      <c r="P162" s="192">
        <f t="shared" si="11"/>
        <v>0</v>
      </c>
      <c r="Q162" s="192">
        <v>0</v>
      </c>
      <c r="R162" s="192">
        <f t="shared" si="12"/>
        <v>0</v>
      </c>
      <c r="S162" s="192">
        <v>2.4E-2</v>
      </c>
      <c r="T162" s="193">
        <f t="shared" si="13"/>
        <v>0.504</v>
      </c>
      <c r="AR162" s="13" t="s">
        <v>104</v>
      </c>
      <c r="AT162" s="13" t="s">
        <v>177</v>
      </c>
      <c r="AU162" s="13" t="s">
        <v>92</v>
      </c>
      <c r="AY162" s="13" t="s">
        <v>175</v>
      </c>
      <c r="BE162" s="194">
        <f t="shared" si="14"/>
        <v>0</v>
      </c>
      <c r="BF162" s="194">
        <f t="shared" si="15"/>
        <v>0</v>
      </c>
      <c r="BG162" s="194">
        <f t="shared" si="16"/>
        <v>0</v>
      </c>
      <c r="BH162" s="194">
        <f t="shared" si="17"/>
        <v>0</v>
      </c>
      <c r="BI162" s="194">
        <f t="shared" si="18"/>
        <v>0</v>
      </c>
      <c r="BJ162" s="13" t="s">
        <v>92</v>
      </c>
      <c r="BK162" s="194">
        <f t="shared" si="19"/>
        <v>0</v>
      </c>
      <c r="BL162" s="13" t="s">
        <v>104</v>
      </c>
      <c r="BM162" s="13" t="s">
        <v>1448</v>
      </c>
    </row>
    <row r="163" spans="2:65" s="1" customFormat="1" ht="16.5" customHeight="1">
      <c r="B163" s="31"/>
      <c r="C163" s="183" t="s">
        <v>377</v>
      </c>
      <c r="D163" s="183" t="s">
        <v>177</v>
      </c>
      <c r="E163" s="184" t="s">
        <v>1449</v>
      </c>
      <c r="F163" s="185" t="s">
        <v>1450</v>
      </c>
      <c r="G163" s="186" t="s">
        <v>253</v>
      </c>
      <c r="H163" s="187">
        <v>2</v>
      </c>
      <c r="I163" s="188"/>
      <c r="J163" s="189">
        <f t="shared" si="10"/>
        <v>0</v>
      </c>
      <c r="K163" s="185" t="s">
        <v>184</v>
      </c>
      <c r="L163" s="35"/>
      <c r="M163" s="190" t="s">
        <v>1</v>
      </c>
      <c r="N163" s="191" t="s">
        <v>52</v>
      </c>
      <c r="O163" s="57"/>
      <c r="P163" s="192">
        <f t="shared" si="11"/>
        <v>0</v>
      </c>
      <c r="Q163" s="192">
        <v>0</v>
      </c>
      <c r="R163" s="192">
        <f t="shared" si="12"/>
        <v>0</v>
      </c>
      <c r="S163" s="192">
        <v>6.5000000000000002E-2</v>
      </c>
      <c r="T163" s="193">
        <f t="shared" si="13"/>
        <v>0.13</v>
      </c>
      <c r="AR163" s="13" t="s">
        <v>104</v>
      </c>
      <c r="AT163" s="13" t="s">
        <v>177</v>
      </c>
      <c r="AU163" s="13" t="s">
        <v>92</v>
      </c>
      <c r="AY163" s="13" t="s">
        <v>175</v>
      </c>
      <c r="BE163" s="194">
        <f t="shared" si="14"/>
        <v>0</v>
      </c>
      <c r="BF163" s="194">
        <f t="shared" si="15"/>
        <v>0</v>
      </c>
      <c r="BG163" s="194">
        <f t="shared" si="16"/>
        <v>0</v>
      </c>
      <c r="BH163" s="194">
        <f t="shared" si="17"/>
        <v>0</v>
      </c>
      <c r="BI163" s="194">
        <f t="shared" si="18"/>
        <v>0</v>
      </c>
      <c r="BJ163" s="13" t="s">
        <v>92</v>
      </c>
      <c r="BK163" s="194">
        <f t="shared" si="19"/>
        <v>0</v>
      </c>
      <c r="BL163" s="13" t="s">
        <v>104</v>
      </c>
      <c r="BM163" s="13" t="s">
        <v>1451</v>
      </c>
    </row>
    <row r="164" spans="2:65" s="1" customFormat="1" ht="16.5" customHeight="1">
      <c r="B164" s="31"/>
      <c r="C164" s="183" t="s">
        <v>381</v>
      </c>
      <c r="D164" s="183" t="s">
        <v>177</v>
      </c>
      <c r="E164" s="184" t="s">
        <v>1452</v>
      </c>
      <c r="F164" s="185" t="s">
        <v>1453</v>
      </c>
      <c r="G164" s="186" t="s">
        <v>180</v>
      </c>
      <c r="H164" s="187">
        <v>2.6739999999999999</v>
      </c>
      <c r="I164" s="188"/>
      <c r="J164" s="189">
        <f t="shared" si="10"/>
        <v>0</v>
      </c>
      <c r="K164" s="185" t="s">
        <v>184</v>
      </c>
      <c r="L164" s="35"/>
      <c r="M164" s="190" t="s">
        <v>1</v>
      </c>
      <c r="N164" s="191" t="s">
        <v>52</v>
      </c>
      <c r="O164" s="57"/>
      <c r="P164" s="192">
        <f t="shared" si="11"/>
        <v>0</v>
      </c>
      <c r="Q164" s="192">
        <v>0</v>
      </c>
      <c r="R164" s="192">
        <f t="shared" si="12"/>
        <v>0</v>
      </c>
      <c r="S164" s="192">
        <v>4.1000000000000002E-2</v>
      </c>
      <c r="T164" s="193">
        <f t="shared" si="13"/>
        <v>0.109634</v>
      </c>
      <c r="AR164" s="13" t="s">
        <v>104</v>
      </c>
      <c r="AT164" s="13" t="s">
        <v>177</v>
      </c>
      <c r="AU164" s="13" t="s">
        <v>92</v>
      </c>
      <c r="AY164" s="13" t="s">
        <v>175</v>
      </c>
      <c r="BE164" s="194">
        <f t="shared" si="14"/>
        <v>0</v>
      </c>
      <c r="BF164" s="194">
        <f t="shared" si="15"/>
        <v>0</v>
      </c>
      <c r="BG164" s="194">
        <f t="shared" si="16"/>
        <v>0</v>
      </c>
      <c r="BH164" s="194">
        <f t="shared" si="17"/>
        <v>0</v>
      </c>
      <c r="BI164" s="194">
        <f t="shared" si="18"/>
        <v>0</v>
      </c>
      <c r="BJ164" s="13" t="s">
        <v>92</v>
      </c>
      <c r="BK164" s="194">
        <f t="shared" si="19"/>
        <v>0</v>
      </c>
      <c r="BL164" s="13" t="s">
        <v>104</v>
      </c>
      <c r="BM164" s="13" t="s">
        <v>1454</v>
      </c>
    </row>
    <row r="165" spans="2:65" s="1" customFormat="1" ht="16.5" customHeight="1">
      <c r="B165" s="31"/>
      <c r="C165" s="183" t="s">
        <v>385</v>
      </c>
      <c r="D165" s="183" t="s">
        <v>177</v>
      </c>
      <c r="E165" s="184" t="s">
        <v>1455</v>
      </c>
      <c r="F165" s="185" t="s">
        <v>1456</v>
      </c>
      <c r="G165" s="186" t="s">
        <v>180</v>
      </c>
      <c r="H165" s="187">
        <v>3.9449999999999998</v>
      </c>
      <c r="I165" s="188"/>
      <c r="J165" s="189">
        <f t="shared" si="10"/>
        <v>0</v>
      </c>
      <c r="K165" s="185" t="s">
        <v>184</v>
      </c>
      <c r="L165" s="35"/>
      <c r="M165" s="190" t="s">
        <v>1</v>
      </c>
      <c r="N165" s="191" t="s">
        <v>52</v>
      </c>
      <c r="O165" s="57"/>
      <c r="P165" s="192">
        <f t="shared" si="11"/>
        <v>0</v>
      </c>
      <c r="Q165" s="192">
        <v>0</v>
      </c>
      <c r="R165" s="192">
        <f t="shared" si="12"/>
        <v>0</v>
      </c>
      <c r="S165" s="192">
        <v>7.4999999999999997E-2</v>
      </c>
      <c r="T165" s="193">
        <f t="shared" si="13"/>
        <v>0.295875</v>
      </c>
      <c r="AR165" s="13" t="s">
        <v>104</v>
      </c>
      <c r="AT165" s="13" t="s">
        <v>177</v>
      </c>
      <c r="AU165" s="13" t="s">
        <v>92</v>
      </c>
      <c r="AY165" s="13" t="s">
        <v>175</v>
      </c>
      <c r="BE165" s="194">
        <f t="shared" si="14"/>
        <v>0</v>
      </c>
      <c r="BF165" s="194">
        <f t="shared" si="15"/>
        <v>0</v>
      </c>
      <c r="BG165" s="194">
        <f t="shared" si="16"/>
        <v>0</v>
      </c>
      <c r="BH165" s="194">
        <f t="shared" si="17"/>
        <v>0</v>
      </c>
      <c r="BI165" s="194">
        <f t="shared" si="18"/>
        <v>0</v>
      </c>
      <c r="BJ165" s="13" t="s">
        <v>92</v>
      </c>
      <c r="BK165" s="194">
        <f t="shared" si="19"/>
        <v>0</v>
      </c>
      <c r="BL165" s="13" t="s">
        <v>104</v>
      </c>
      <c r="BM165" s="13" t="s">
        <v>1457</v>
      </c>
    </row>
    <row r="166" spans="2:65" s="1" customFormat="1" ht="16.5" customHeight="1">
      <c r="B166" s="31"/>
      <c r="C166" s="183" t="s">
        <v>389</v>
      </c>
      <c r="D166" s="183" t="s">
        <v>177</v>
      </c>
      <c r="E166" s="184" t="s">
        <v>1458</v>
      </c>
      <c r="F166" s="185" t="s">
        <v>1459</v>
      </c>
      <c r="G166" s="186" t="s">
        <v>180</v>
      </c>
      <c r="H166" s="187">
        <v>8.8670000000000009</v>
      </c>
      <c r="I166" s="188"/>
      <c r="J166" s="189">
        <f t="shared" si="10"/>
        <v>0</v>
      </c>
      <c r="K166" s="185" t="s">
        <v>230</v>
      </c>
      <c r="L166" s="35"/>
      <c r="M166" s="190" t="s">
        <v>1</v>
      </c>
      <c r="N166" s="191" t="s">
        <v>52</v>
      </c>
      <c r="O166" s="57"/>
      <c r="P166" s="192">
        <f t="shared" si="11"/>
        <v>0</v>
      </c>
      <c r="Q166" s="192">
        <v>0</v>
      </c>
      <c r="R166" s="192">
        <f t="shared" si="12"/>
        <v>0</v>
      </c>
      <c r="S166" s="192">
        <v>6.2E-2</v>
      </c>
      <c r="T166" s="193">
        <f t="shared" si="13"/>
        <v>0.54975400000000008</v>
      </c>
      <c r="AR166" s="13" t="s">
        <v>104</v>
      </c>
      <c r="AT166" s="13" t="s">
        <v>177</v>
      </c>
      <c r="AU166" s="13" t="s">
        <v>92</v>
      </c>
      <c r="AY166" s="13" t="s">
        <v>175</v>
      </c>
      <c r="BE166" s="194">
        <f t="shared" si="14"/>
        <v>0</v>
      </c>
      <c r="BF166" s="194">
        <f t="shared" si="15"/>
        <v>0</v>
      </c>
      <c r="BG166" s="194">
        <f t="shared" si="16"/>
        <v>0</v>
      </c>
      <c r="BH166" s="194">
        <f t="shared" si="17"/>
        <v>0</v>
      </c>
      <c r="BI166" s="194">
        <f t="shared" si="18"/>
        <v>0</v>
      </c>
      <c r="BJ166" s="13" t="s">
        <v>92</v>
      </c>
      <c r="BK166" s="194">
        <f t="shared" si="19"/>
        <v>0</v>
      </c>
      <c r="BL166" s="13" t="s">
        <v>104</v>
      </c>
      <c r="BM166" s="13" t="s">
        <v>1460</v>
      </c>
    </row>
    <row r="167" spans="2:65" s="1" customFormat="1" ht="16.5" customHeight="1">
      <c r="B167" s="31"/>
      <c r="C167" s="183" t="s">
        <v>393</v>
      </c>
      <c r="D167" s="183" t="s">
        <v>177</v>
      </c>
      <c r="E167" s="184" t="s">
        <v>1461</v>
      </c>
      <c r="F167" s="185" t="s">
        <v>1462</v>
      </c>
      <c r="G167" s="186" t="s">
        <v>180</v>
      </c>
      <c r="H167" s="187">
        <v>18.233000000000001</v>
      </c>
      <c r="I167" s="188"/>
      <c r="J167" s="189">
        <f t="shared" si="10"/>
        <v>0</v>
      </c>
      <c r="K167" s="185" t="s">
        <v>184</v>
      </c>
      <c r="L167" s="35"/>
      <c r="M167" s="190" t="s">
        <v>1</v>
      </c>
      <c r="N167" s="191" t="s">
        <v>52</v>
      </c>
      <c r="O167" s="57"/>
      <c r="P167" s="192">
        <f t="shared" si="11"/>
        <v>0</v>
      </c>
      <c r="Q167" s="192">
        <v>0</v>
      </c>
      <c r="R167" s="192">
        <f t="shared" si="12"/>
        <v>0</v>
      </c>
      <c r="S167" s="192">
        <v>5.3999999999999999E-2</v>
      </c>
      <c r="T167" s="193">
        <f t="shared" si="13"/>
        <v>0.98458200000000007</v>
      </c>
      <c r="AR167" s="13" t="s">
        <v>104</v>
      </c>
      <c r="AT167" s="13" t="s">
        <v>177</v>
      </c>
      <c r="AU167" s="13" t="s">
        <v>92</v>
      </c>
      <c r="AY167" s="13" t="s">
        <v>175</v>
      </c>
      <c r="BE167" s="194">
        <f t="shared" si="14"/>
        <v>0</v>
      </c>
      <c r="BF167" s="194">
        <f t="shared" si="15"/>
        <v>0</v>
      </c>
      <c r="BG167" s="194">
        <f t="shared" si="16"/>
        <v>0</v>
      </c>
      <c r="BH167" s="194">
        <f t="shared" si="17"/>
        <v>0</v>
      </c>
      <c r="BI167" s="194">
        <f t="shared" si="18"/>
        <v>0</v>
      </c>
      <c r="BJ167" s="13" t="s">
        <v>92</v>
      </c>
      <c r="BK167" s="194">
        <f t="shared" si="19"/>
        <v>0</v>
      </c>
      <c r="BL167" s="13" t="s">
        <v>104</v>
      </c>
      <c r="BM167" s="13" t="s">
        <v>1463</v>
      </c>
    </row>
    <row r="168" spans="2:65" s="1" customFormat="1" ht="16.5" customHeight="1">
      <c r="B168" s="31"/>
      <c r="C168" s="183" t="s">
        <v>397</v>
      </c>
      <c r="D168" s="183" t="s">
        <v>177</v>
      </c>
      <c r="E168" s="184" t="s">
        <v>1464</v>
      </c>
      <c r="F168" s="185" t="s">
        <v>1465</v>
      </c>
      <c r="G168" s="186" t="s">
        <v>180</v>
      </c>
      <c r="H168" s="187">
        <v>2.82</v>
      </c>
      <c r="I168" s="188"/>
      <c r="J168" s="189">
        <f t="shared" si="10"/>
        <v>0</v>
      </c>
      <c r="K168" s="185" t="s">
        <v>184</v>
      </c>
      <c r="L168" s="35"/>
      <c r="M168" s="190" t="s">
        <v>1</v>
      </c>
      <c r="N168" s="191" t="s">
        <v>52</v>
      </c>
      <c r="O168" s="57"/>
      <c r="P168" s="192">
        <f t="shared" si="11"/>
        <v>0</v>
      </c>
      <c r="Q168" s="192">
        <v>0</v>
      </c>
      <c r="R168" s="192">
        <f t="shared" si="12"/>
        <v>0</v>
      </c>
      <c r="S168" s="192">
        <v>6.7000000000000004E-2</v>
      </c>
      <c r="T168" s="193">
        <f t="shared" si="13"/>
        <v>0.18894</v>
      </c>
      <c r="AR168" s="13" t="s">
        <v>104</v>
      </c>
      <c r="AT168" s="13" t="s">
        <v>177</v>
      </c>
      <c r="AU168" s="13" t="s">
        <v>92</v>
      </c>
      <c r="AY168" s="13" t="s">
        <v>175</v>
      </c>
      <c r="BE168" s="194">
        <f t="shared" si="14"/>
        <v>0</v>
      </c>
      <c r="BF168" s="194">
        <f t="shared" si="15"/>
        <v>0</v>
      </c>
      <c r="BG168" s="194">
        <f t="shared" si="16"/>
        <v>0</v>
      </c>
      <c r="BH168" s="194">
        <f t="shared" si="17"/>
        <v>0</v>
      </c>
      <c r="BI168" s="194">
        <f t="shared" si="18"/>
        <v>0</v>
      </c>
      <c r="BJ168" s="13" t="s">
        <v>92</v>
      </c>
      <c r="BK168" s="194">
        <f t="shared" si="19"/>
        <v>0</v>
      </c>
      <c r="BL168" s="13" t="s">
        <v>104</v>
      </c>
      <c r="BM168" s="13" t="s">
        <v>1466</v>
      </c>
    </row>
    <row r="169" spans="2:65" s="1" customFormat="1" ht="16.5" customHeight="1">
      <c r="B169" s="31"/>
      <c r="C169" s="183" t="s">
        <v>401</v>
      </c>
      <c r="D169" s="183" t="s">
        <v>177</v>
      </c>
      <c r="E169" s="184" t="s">
        <v>1467</v>
      </c>
      <c r="F169" s="185" t="s">
        <v>1468</v>
      </c>
      <c r="G169" s="186" t="s">
        <v>180</v>
      </c>
      <c r="H169" s="187">
        <v>12.4</v>
      </c>
      <c r="I169" s="188"/>
      <c r="J169" s="189">
        <f t="shared" si="10"/>
        <v>0</v>
      </c>
      <c r="K169" s="185" t="s">
        <v>184</v>
      </c>
      <c r="L169" s="35"/>
      <c r="M169" s="190" t="s">
        <v>1</v>
      </c>
      <c r="N169" s="191" t="s">
        <v>52</v>
      </c>
      <c r="O169" s="57"/>
      <c r="P169" s="192">
        <f t="shared" si="11"/>
        <v>0</v>
      </c>
      <c r="Q169" s="192">
        <v>0</v>
      </c>
      <c r="R169" s="192">
        <f t="shared" si="12"/>
        <v>0</v>
      </c>
      <c r="S169" s="192">
        <v>5.1999999999999998E-2</v>
      </c>
      <c r="T169" s="193">
        <f t="shared" si="13"/>
        <v>0.64480000000000004</v>
      </c>
      <c r="AR169" s="13" t="s">
        <v>104</v>
      </c>
      <c r="AT169" s="13" t="s">
        <v>177</v>
      </c>
      <c r="AU169" s="13" t="s">
        <v>92</v>
      </c>
      <c r="AY169" s="13" t="s">
        <v>175</v>
      </c>
      <c r="BE169" s="194">
        <f t="shared" si="14"/>
        <v>0</v>
      </c>
      <c r="BF169" s="194">
        <f t="shared" si="15"/>
        <v>0</v>
      </c>
      <c r="BG169" s="194">
        <f t="shared" si="16"/>
        <v>0</v>
      </c>
      <c r="BH169" s="194">
        <f t="shared" si="17"/>
        <v>0</v>
      </c>
      <c r="BI169" s="194">
        <f t="shared" si="18"/>
        <v>0</v>
      </c>
      <c r="BJ169" s="13" t="s">
        <v>92</v>
      </c>
      <c r="BK169" s="194">
        <f t="shared" si="19"/>
        <v>0</v>
      </c>
      <c r="BL169" s="13" t="s">
        <v>104</v>
      </c>
      <c r="BM169" s="13" t="s">
        <v>1469</v>
      </c>
    </row>
    <row r="170" spans="2:65" s="1" customFormat="1" ht="16.5" customHeight="1">
      <c r="B170" s="31"/>
      <c r="C170" s="183" t="s">
        <v>405</v>
      </c>
      <c r="D170" s="183" t="s">
        <v>177</v>
      </c>
      <c r="E170" s="184" t="s">
        <v>1470</v>
      </c>
      <c r="F170" s="185" t="s">
        <v>1471</v>
      </c>
      <c r="G170" s="186" t="s">
        <v>180</v>
      </c>
      <c r="H170" s="187">
        <v>8.1649999999999991</v>
      </c>
      <c r="I170" s="188"/>
      <c r="J170" s="189">
        <f t="shared" si="10"/>
        <v>0</v>
      </c>
      <c r="K170" s="185" t="s">
        <v>1</v>
      </c>
      <c r="L170" s="35"/>
      <c r="M170" s="190" t="s">
        <v>1</v>
      </c>
      <c r="N170" s="191" t="s">
        <v>52</v>
      </c>
      <c r="O170" s="57"/>
      <c r="P170" s="192">
        <f t="shared" si="11"/>
        <v>0</v>
      </c>
      <c r="Q170" s="192">
        <v>0</v>
      </c>
      <c r="R170" s="192">
        <f t="shared" si="12"/>
        <v>0</v>
      </c>
      <c r="S170" s="192">
        <v>1.2699999999999999E-2</v>
      </c>
      <c r="T170" s="193">
        <f t="shared" si="13"/>
        <v>0.10369549999999998</v>
      </c>
      <c r="AR170" s="13" t="s">
        <v>104</v>
      </c>
      <c r="AT170" s="13" t="s">
        <v>177</v>
      </c>
      <c r="AU170" s="13" t="s">
        <v>92</v>
      </c>
      <c r="AY170" s="13" t="s">
        <v>175</v>
      </c>
      <c r="BE170" s="194">
        <f t="shared" si="14"/>
        <v>0</v>
      </c>
      <c r="BF170" s="194">
        <f t="shared" si="15"/>
        <v>0</v>
      </c>
      <c r="BG170" s="194">
        <f t="shared" si="16"/>
        <v>0</v>
      </c>
      <c r="BH170" s="194">
        <f t="shared" si="17"/>
        <v>0</v>
      </c>
      <c r="BI170" s="194">
        <f t="shared" si="18"/>
        <v>0</v>
      </c>
      <c r="BJ170" s="13" t="s">
        <v>92</v>
      </c>
      <c r="BK170" s="194">
        <f t="shared" si="19"/>
        <v>0</v>
      </c>
      <c r="BL170" s="13" t="s">
        <v>104</v>
      </c>
      <c r="BM170" s="13" t="s">
        <v>1472</v>
      </c>
    </row>
    <row r="171" spans="2:65" s="1" customFormat="1" ht="16.5" customHeight="1">
      <c r="B171" s="31"/>
      <c r="C171" s="183" t="s">
        <v>409</v>
      </c>
      <c r="D171" s="183" t="s">
        <v>177</v>
      </c>
      <c r="E171" s="184" t="s">
        <v>1473</v>
      </c>
      <c r="F171" s="185" t="s">
        <v>1474</v>
      </c>
      <c r="G171" s="186" t="s">
        <v>180</v>
      </c>
      <c r="H171" s="187">
        <v>2.5259999999999998</v>
      </c>
      <c r="I171" s="188"/>
      <c r="J171" s="189">
        <f t="shared" si="10"/>
        <v>0</v>
      </c>
      <c r="K171" s="185" t="s">
        <v>1</v>
      </c>
      <c r="L171" s="35"/>
      <c r="M171" s="190" t="s">
        <v>1</v>
      </c>
      <c r="N171" s="191" t="s">
        <v>52</v>
      </c>
      <c r="O171" s="57"/>
      <c r="P171" s="192">
        <f t="shared" si="11"/>
        <v>0</v>
      </c>
      <c r="Q171" s="192">
        <v>0</v>
      </c>
      <c r="R171" s="192">
        <f t="shared" si="12"/>
        <v>0</v>
      </c>
      <c r="S171" s="192">
        <v>1.2E-2</v>
      </c>
      <c r="T171" s="193">
        <f t="shared" si="13"/>
        <v>3.0311999999999999E-2</v>
      </c>
      <c r="AR171" s="13" t="s">
        <v>104</v>
      </c>
      <c r="AT171" s="13" t="s">
        <v>177</v>
      </c>
      <c r="AU171" s="13" t="s">
        <v>92</v>
      </c>
      <c r="AY171" s="13" t="s">
        <v>175</v>
      </c>
      <c r="BE171" s="194">
        <f t="shared" si="14"/>
        <v>0</v>
      </c>
      <c r="BF171" s="194">
        <f t="shared" si="15"/>
        <v>0</v>
      </c>
      <c r="BG171" s="194">
        <f t="shared" si="16"/>
        <v>0</v>
      </c>
      <c r="BH171" s="194">
        <f t="shared" si="17"/>
        <v>0</v>
      </c>
      <c r="BI171" s="194">
        <f t="shared" si="18"/>
        <v>0</v>
      </c>
      <c r="BJ171" s="13" t="s">
        <v>92</v>
      </c>
      <c r="BK171" s="194">
        <f t="shared" si="19"/>
        <v>0</v>
      </c>
      <c r="BL171" s="13" t="s">
        <v>104</v>
      </c>
      <c r="BM171" s="13" t="s">
        <v>1475</v>
      </c>
    </row>
    <row r="172" spans="2:65" s="1" customFormat="1" ht="16.5" customHeight="1">
      <c r="B172" s="31"/>
      <c r="C172" s="183" t="s">
        <v>413</v>
      </c>
      <c r="D172" s="183" t="s">
        <v>177</v>
      </c>
      <c r="E172" s="184" t="s">
        <v>1476</v>
      </c>
      <c r="F172" s="185" t="s">
        <v>1477</v>
      </c>
      <c r="G172" s="186" t="s">
        <v>180</v>
      </c>
      <c r="H172" s="187">
        <v>13.471</v>
      </c>
      <c r="I172" s="188"/>
      <c r="J172" s="189">
        <f t="shared" si="10"/>
        <v>0</v>
      </c>
      <c r="K172" s="185" t="s">
        <v>1</v>
      </c>
      <c r="L172" s="35"/>
      <c r="M172" s="190" t="s">
        <v>1</v>
      </c>
      <c r="N172" s="191" t="s">
        <v>52</v>
      </c>
      <c r="O172" s="57"/>
      <c r="P172" s="192">
        <f t="shared" si="11"/>
        <v>0</v>
      </c>
      <c r="Q172" s="192">
        <v>0</v>
      </c>
      <c r="R172" s="192">
        <f t="shared" si="12"/>
        <v>0</v>
      </c>
      <c r="S172" s="192">
        <v>1.2500000000000001E-2</v>
      </c>
      <c r="T172" s="193">
        <f t="shared" si="13"/>
        <v>0.16838750000000002</v>
      </c>
      <c r="AR172" s="13" t="s">
        <v>104</v>
      </c>
      <c r="AT172" s="13" t="s">
        <v>177</v>
      </c>
      <c r="AU172" s="13" t="s">
        <v>92</v>
      </c>
      <c r="AY172" s="13" t="s">
        <v>175</v>
      </c>
      <c r="BE172" s="194">
        <f t="shared" si="14"/>
        <v>0</v>
      </c>
      <c r="BF172" s="194">
        <f t="shared" si="15"/>
        <v>0</v>
      </c>
      <c r="BG172" s="194">
        <f t="shared" si="16"/>
        <v>0</v>
      </c>
      <c r="BH172" s="194">
        <f t="shared" si="17"/>
        <v>0</v>
      </c>
      <c r="BI172" s="194">
        <f t="shared" si="18"/>
        <v>0</v>
      </c>
      <c r="BJ172" s="13" t="s">
        <v>92</v>
      </c>
      <c r="BK172" s="194">
        <f t="shared" si="19"/>
        <v>0</v>
      </c>
      <c r="BL172" s="13" t="s">
        <v>104</v>
      </c>
      <c r="BM172" s="13" t="s">
        <v>1478</v>
      </c>
    </row>
    <row r="173" spans="2:65" s="1" customFormat="1" ht="16.5" customHeight="1">
      <c r="B173" s="31"/>
      <c r="C173" s="183" t="s">
        <v>417</v>
      </c>
      <c r="D173" s="183" t="s">
        <v>177</v>
      </c>
      <c r="E173" s="184" t="s">
        <v>1479</v>
      </c>
      <c r="F173" s="185" t="s">
        <v>1480</v>
      </c>
      <c r="G173" s="186" t="s">
        <v>192</v>
      </c>
      <c r="H173" s="187">
        <v>1.575</v>
      </c>
      <c r="I173" s="188"/>
      <c r="J173" s="189">
        <f t="shared" si="10"/>
        <v>0</v>
      </c>
      <c r="K173" s="185" t="s">
        <v>184</v>
      </c>
      <c r="L173" s="35"/>
      <c r="M173" s="190" t="s">
        <v>1</v>
      </c>
      <c r="N173" s="191" t="s">
        <v>52</v>
      </c>
      <c r="O173" s="57"/>
      <c r="P173" s="192">
        <f t="shared" si="11"/>
        <v>0</v>
      </c>
      <c r="Q173" s="192">
        <v>0</v>
      </c>
      <c r="R173" s="192">
        <f t="shared" si="12"/>
        <v>0</v>
      </c>
      <c r="S173" s="192">
        <v>1.875</v>
      </c>
      <c r="T173" s="193">
        <f t="shared" si="13"/>
        <v>2.953125</v>
      </c>
      <c r="AR173" s="13" t="s">
        <v>104</v>
      </c>
      <c r="AT173" s="13" t="s">
        <v>177</v>
      </c>
      <c r="AU173" s="13" t="s">
        <v>92</v>
      </c>
      <c r="AY173" s="13" t="s">
        <v>175</v>
      </c>
      <c r="BE173" s="194">
        <f t="shared" si="14"/>
        <v>0</v>
      </c>
      <c r="BF173" s="194">
        <f t="shared" si="15"/>
        <v>0</v>
      </c>
      <c r="BG173" s="194">
        <f t="shared" si="16"/>
        <v>0</v>
      </c>
      <c r="BH173" s="194">
        <f t="shared" si="17"/>
        <v>0</v>
      </c>
      <c r="BI173" s="194">
        <f t="shared" si="18"/>
        <v>0</v>
      </c>
      <c r="BJ173" s="13" t="s">
        <v>92</v>
      </c>
      <c r="BK173" s="194">
        <f t="shared" si="19"/>
        <v>0</v>
      </c>
      <c r="BL173" s="13" t="s">
        <v>104</v>
      </c>
      <c r="BM173" s="13" t="s">
        <v>1481</v>
      </c>
    </row>
    <row r="174" spans="2:65" s="1" customFormat="1" ht="16.5" customHeight="1">
      <c r="B174" s="31"/>
      <c r="C174" s="183" t="s">
        <v>421</v>
      </c>
      <c r="D174" s="183" t="s">
        <v>177</v>
      </c>
      <c r="E174" s="184" t="s">
        <v>1482</v>
      </c>
      <c r="F174" s="185" t="s">
        <v>1483</v>
      </c>
      <c r="G174" s="186" t="s">
        <v>180</v>
      </c>
      <c r="H174" s="187">
        <v>279.38299999999998</v>
      </c>
      <c r="I174" s="188"/>
      <c r="J174" s="189">
        <f t="shared" si="10"/>
        <v>0</v>
      </c>
      <c r="K174" s="185" t="s">
        <v>184</v>
      </c>
      <c r="L174" s="35"/>
      <c r="M174" s="190" t="s">
        <v>1</v>
      </c>
      <c r="N174" s="191" t="s">
        <v>52</v>
      </c>
      <c r="O174" s="57"/>
      <c r="P174" s="192">
        <f t="shared" si="11"/>
        <v>0</v>
      </c>
      <c r="Q174" s="192">
        <v>0</v>
      </c>
      <c r="R174" s="192">
        <f t="shared" si="12"/>
        <v>0</v>
      </c>
      <c r="S174" s="192">
        <v>2.9000000000000001E-2</v>
      </c>
      <c r="T174" s="193">
        <f t="shared" si="13"/>
        <v>8.1021070000000002</v>
      </c>
      <c r="AR174" s="13" t="s">
        <v>104</v>
      </c>
      <c r="AT174" s="13" t="s">
        <v>177</v>
      </c>
      <c r="AU174" s="13" t="s">
        <v>92</v>
      </c>
      <c r="AY174" s="13" t="s">
        <v>175</v>
      </c>
      <c r="BE174" s="194">
        <f t="shared" si="14"/>
        <v>0</v>
      </c>
      <c r="BF174" s="194">
        <f t="shared" si="15"/>
        <v>0</v>
      </c>
      <c r="BG174" s="194">
        <f t="shared" si="16"/>
        <v>0</v>
      </c>
      <c r="BH174" s="194">
        <f t="shared" si="17"/>
        <v>0</v>
      </c>
      <c r="BI174" s="194">
        <f t="shared" si="18"/>
        <v>0</v>
      </c>
      <c r="BJ174" s="13" t="s">
        <v>92</v>
      </c>
      <c r="BK174" s="194">
        <f t="shared" si="19"/>
        <v>0</v>
      </c>
      <c r="BL174" s="13" t="s">
        <v>104</v>
      </c>
      <c r="BM174" s="13" t="s">
        <v>1484</v>
      </c>
    </row>
    <row r="175" spans="2:65" s="1" customFormat="1" ht="16.5" customHeight="1">
      <c r="B175" s="31"/>
      <c r="C175" s="183" t="s">
        <v>425</v>
      </c>
      <c r="D175" s="183" t="s">
        <v>177</v>
      </c>
      <c r="E175" s="184" t="s">
        <v>1485</v>
      </c>
      <c r="F175" s="185" t="s">
        <v>1486</v>
      </c>
      <c r="G175" s="186" t="s">
        <v>180</v>
      </c>
      <c r="H175" s="187">
        <v>8.18</v>
      </c>
      <c r="I175" s="188"/>
      <c r="J175" s="189">
        <f t="shared" si="10"/>
        <v>0</v>
      </c>
      <c r="K175" s="185" t="s">
        <v>184</v>
      </c>
      <c r="L175" s="35"/>
      <c r="M175" s="190" t="s">
        <v>1</v>
      </c>
      <c r="N175" s="191" t="s">
        <v>52</v>
      </c>
      <c r="O175" s="57"/>
      <c r="P175" s="192">
        <f t="shared" si="11"/>
        <v>0</v>
      </c>
      <c r="Q175" s="192">
        <v>0</v>
      </c>
      <c r="R175" s="192">
        <f t="shared" si="12"/>
        <v>0</v>
      </c>
      <c r="S175" s="192">
        <v>5.8999999999999997E-2</v>
      </c>
      <c r="T175" s="193">
        <f t="shared" si="13"/>
        <v>0.48261999999999994</v>
      </c>
      <c r="AR175" s="13" t="s">
        <v>104</v>
      </c>
      <c r="AT175" s="13" t="s">
        <v>177</v>
      </c>
      <c r="AU175" s="13" t="s">
        <v>92</v>
      </c>
      <c r="AY175" s="13" t="s">
        <v>175</v>
      </c>
      <c r="BE175" s="194">
        <f t="shared" si="14"/>
        <v>0</v>
      </c>
      <c r="BF175" s="194">
        <f t="shared" si="15"/>
        <v>0</v>
      </c>
      <c r="BG175" s="194">
        <f t="shared" si="16"/>
        <v>0</v>
      </c>
      <c r="BH175" s="194">
        <f t="shared" si="17"/>
        <v>0</v>
      </c>
      <c r="BI175" s="194">
        <f t="shared" si="18"/>
        <v>0</v>
      </c>
      <c r="BJ175" s="13" t="s">
        <v>92</v>
      </c>
      <c r="BK175" s="194">
        <f t="shared" si="19"/>
        <v>0</v>
      </c>
      <c r="BL175" s="13" t="s">
        <v>104</v>
      </c>
      <c r="BM175" s="13" t="s">
        <v>1487</v>
      </c>
    </row>
    <row r="176" spans="2:65" s="1" customFormat="1" ht="16.5" customHeight="1">
      <c r="B176" s="31"/>
      <c r="C176" s="183" t="s">
        <v>429</v>
      </c>
      <c r="D176" s="183" t="s">
        <v>177</v>
      </c>
      <c r="E176" s="184" t="s">
        <v>1488</v>
      </c>
      <c r="F176" s="185" t="s">
        <v>1489</v>
      </c>
      <c r="G176" s="186" t="s">
        <v>180</v>
      </c>
      <c r="H176" s="187">
        <v>175.11500000000001</v>
      </c>
      <c r="I176" s="188"/>
      <c r="J176" s="189">
        <f t="shared" si="10"/>
        <v>0</v>
      </c>
      <c r="K176" s="185" t="s">
        <v>230</v>
      </c>
      <c r="L176" s="35"/>
      <c r="M176" s="190" t="s">
        <v>1</v>
      </c>
      <c r="N176" s="191" t="s">
        <v>52</v>
      </c>
      <c r="O176" s="57"/>
      <c r="P176" s="192">
        <f t="shared" si="11"/>
        <v>0</v>
      </c>
      <c r="Q176" s="192">
        <v>0</v>
      </c>
      <c r="R176" s="192">
        <f t="shared" si="12"/>
        <v>0</v>
      </c>
      <c r="S176" s="192">
        <v>1.4E-2</v>
      </c>
      <c r="T176" s="193">
        <f t="shared" si="13"/>
        <v>2.4516100000000001</v>
      </c>
      <c r="AR176" s="13" t="s">
        <v>104</v>
      </c>
      <c r="AT176" s="13" t="s">
        <v>177</v>
      </c>
      <c r="AU176" s="13" t="s">
        <v>92</v>
      </c>
      <c r="AY176" s="13" t="s">
        <v>175</v>
      </c>
      <c r="BE176" s="194">
        <f t="shared" si="14"/>
        <v>0</v>
      </c>
      <c r="BF176" s="194">
        <f t="shared" si="15"/>
        <v>0</v>
      </c>
      <c r="BG176" s="194">
        <f t="shared" si="16"/>
        <v>0</v>
      </c>
      <c r="BH176" s="194">
        <f t="shared" si="17"/>
        <v>0</v>
      </c>
      <c r="BI176" s="194">
        <f t="shared" si="18"/>
        <v>0</v>
      </c>
      <c r="BJ176" s="13" t="s">
        <v>92</v>
      </c>
      <c r="BK176" s="194">
        <f t="shared" si="19"/>
        <v>0</v>
      </c>
      <c r="BL176" s="13" t="s">
        <v>104</v>
      </c>
      <c r="BM176" s="13" t="s">
        <v>1490</v>
      </c>
    </row>
    <row r="177" spans="2:65" s="1" customFormat="1" ht="16.5" customHeight="1">
      <c r="B177" s="31"/>
      <c r="C177" s="183" t="s">
        <v>433</v>
      </c>
      <c r="D177" s="183" t="s">
        <v>177</v>
      </c>
      <c r="E177" s="184" t="s">
        <v>1491</v>
      </c>
      <c r="F177" s="185" t="s">
        <v>1492</v>
      </c>
      <c r="G177" s="186" t="s">
        <v>180</v>
      </c>
      <c r="H177" s="187">
        <v>148.52000000000001</v>
      </c>
      <c r="I177" s="188"/>
      <c r="J177" s="189">
        <f t="shared" si="10"/>
        <v>0</v>
      </c>
      <c r="K177" s="185" t="s">
        <v>184</v>
      </c>
      <c r="L177" s="35"/>
      <c r="M177" s="190" t="s">
        <v>1</v>
      </c>
      <c r="N177" s="191" t="s">
        <v>52</v>
      </c>
      <c r="O177" s="57"/>
      <c r="P177" s="192">
        <f t="shared" si="11"/>
        <v>0</v>
      </c>
      <c r="Q177" s="192">
        <v>0</v>
      </c>
      <c r="R177" s="192">
        <f t="shared" si="12"/>
        <v>0</v>
      </c>
      <c r="S177" s="192">
        <v>2.9000000000000001E-2</v>
      </c>
      <c r="T177" s="193">
        <f t="shared" si="13"/>
        <v>4.3070800000000009</v>
      </c>
      <c r="AR177" s="13" t="s">
        <v>104</v>
      </c>
      <c r="AT177" s="13" t="s">
        <v>177</v>
      </c>
      <c r="AU177" s="13" t="s">
        <v>92</v>
      </c>
      <c r="AY177" s="13" t="s">
        <v>175</v>
      </c>
      <c r="BE177" s="194">
        <f t="shared" si="14"/>
        <v>0</v>
      </c>
      <c r="BF177" s="194">
        <f t="shared" si="15"/>
        <v>0</v>
      </c>
      <c r="BG177" s="194">
        <f t="shared" si="16"/>
        <v>0</v>
      </c>
      <c r="BH177" s="194">
        <f t="shared" si="17"/>
        <v>0</v>
      </c>
      <c r="BI177" s="194">
        <f t="shared" si="18"/>
        <v>0</v>
      </c>
      <c r="BJ177" s="13" t="s">
        <v>92</v>
      </c>
      <c r="BK177" s="194">
        <f t="shared" si="19"/>
        <v>0</v>
      </c>
      <c r="BL177" s="13" t="s">
        <v>104</v>
      </c>
      <c r="BM177" s="13" t="s">
        <v>1493</v>
      </c>
    </row>
    <row r="178" spans="2:65" s="1" customFormat="1" ht="16.5" customHeight="1">
      <c r="B178" s="31"/>
      <c r="C178" s="183" t="s">
        <v>437</v>
      </c>
      <c r="D178" s="183" t="s">
        <v>177</v>
      </c>
      <c r="E178" s="184" t="s">
        <v>1494</v>
      </c>
      <c r="F178" s="185" t="s">
        <v>1495</v>
      </c>
      <c r="G178" s="186" t="s">
        <v>180</v>
      </c>
      <c r="H178" s="187">
        <v>24.443999999999999</v>
      </c>
      <c r="I178" s="188"/>
      <c r="J178" s="189">
        <f t="shared" si="10"/>
        <v>0</v>
      </c>
      <c r="K178" s="185" t="s">
        <v>184</v>
      </c>
      <c r="L178" s="35"/>
      <c r="M178" s="190" t="s">
        <v>1</v>
      </c>
      <c r="N178" s="191" t="s">
        <v>52</v>
      </c>
      <c r="O178" s="57"/>
      <c r="P178" s="192">
        <f t="shared" si="11"/>
        <v>0</v>
      </c>
      <c r="Q178" s="192">
        <v>0</v>
      </c>
      <c r="R178" s="192">
        <f t="shared" si="12"/>
        <v>0</v>
      </c>
      <c r="S178" s="192">
        <v>8.8999999999999996E-2</v>
      </c>
      <c r="T178" s="193">
        <f t="shared" si="13"/>
        <v>2.175516</v>
      </c>
      <c r="AR178" s="13" t="s">
        <v>104</v>
      </c>
      <c r="AT178" s="13" t="s">
        <v>177</v>
      </c>
      <c r="AU178" s="13" t="s">
        <v>92</v>
      </c>
      <c r="AY178" s="13" t="s">
        <v>175</v>
      </c>
      <c r="BE178" s="194">
        <f t="shared" si="14"/>
        <v>0</v>
      </c>
      <c r="BF178" s="194">
        <f t="shared" si="15"/>
        <v>0</v>
      </c>
      <c r="BG178" s="194">
        <f t="shared" si="16"/>
        <v>0</v>
      </c>
      <c r="BH178" s="194">
        <f t="shared" si="17"/>
        <v>0</v>
      </c>
      <c r="BI178" s="194">
        <f t="shared" si="18"/>
        <v>0</v>
      </c>
      <c r="BJ178" s="13" t="s">
        <v>92</v>
      </c>
      <c r="BK178" s="194">
        <f t="shared" si="19"/>
        <v>0</v>
      </c>
      <c r="BL178" s="13" t="s">
        <v>104</v>
      </c>
      <c r="BM178" s="13" t="s">
        <v>1496</v>
      </c>
    </row>
    <row r="179" spans="2:65" s="1" customFormat="1" ht="16.5" customHeight="1">
      <c r="B179" s="31"/>
      <c r="C179" s="183" t="s">
        <v>441</v>
      </c>
      <c r="D179" s="183" t="s">
        <v>177</v>
      </c>
      <c r="E179" s="184" t="s">
        <v>1497</v>
      </c>
      <c r="F179" s="185" t="s">
        <v>1498</v>
      </c>
      <c r="G179" s="186" t="s">
        <v>180</v>
      </c>
      <c r="H179" s="187">
        <v>53.392000000000003</v>
      </c>
      <c r="I179" s="188"/>
      <c r="J179" s="189">
        <f t="shared" si="10"/>
        <v>0</v>
      </c>
      <c r="K179" s="185" t="s">
        <v>197</v>
      </c>
      <c r="L179" s="35"/>
      <c r="M179" s="190" t="s">
        <v>1</v>
      </c>
      <c r="N179" s="191" t="s">
        <v>52</v>
      </c>
      <c r="O179" s="57"/>
      <c r="P179" s="192">
        <f t="shared" si="11"/>
        <v>0</v>
      </c>
      <c r="Q179" s="192">
        <v>0</v>
      </c>
      <c r="R179" s="192">
        <f t="shared" si="12"/>
        <v>0</v>
      </c>
      <c r="S179" s="192">
        <v>7.2999999999999995E-2</v>
      </c>
      <c r="T179" s="193">
        <f t="shared" si="13"/>
        <v>3.8976160000000002</v>
      </c>
      <c r="AR179" s="13" t="s">
        <v>104</v>
      </c>
      <c r="AT179" s="13" t="s">
        <v>177</v>
      </c>
      <c r="AU179" s="13" t="s">
        <v>92</v>
      </c>
      <c r="AY179" s="13" t="s">
        <v>175</v>
      </c>
      <c r="BE179" s="194">
        <f t="shared" si="14"/>
        <v>0</v>
      </c>
      <c r="BF179" s="194">
        <f t="shared" si="15"/>
        <v>0</v>
      </c>
      <c r="BG179" s="194">
        <f t="shared" si="16"/>
        <v>0</v>
      </c>
      <c r="BH179" s="194">
        <f t="shared" si="17"/>
        <v>0</v>
      </c>
      <c r="BI179" s="194">
        <f t="shared" si="18"/>
        <v>0</v>
      </c>
      <c r="BJ179" s="13" t="s">
        <v>92</v>
      </c>
      <c r="BK179" s="194">
        <f t="shared" si="19"/>
        <v>0</v>
      </c>
      <c r="BL179" s="13" t="s">
        <v>104</v>
      </c>
      <c r="BM179" s="13" t="s">
        <v>1499</v>
      </c>
    </row>
    <row r="180" spans="2:65" s="1" customFormat="1" ht="16.5" customHeight="1">
      <c r="B180" s="31"/>
      <c r="C180" s="183" t="s">
        <v>445</v>
      </c>
      <c r="D180" s="183" t="s">
        <v>177</v>
      </c>
      <c r="E180" s="184" t="s">
        <v>773</v>
      </c>
      <c r="F180" s="185" t="s">
        <v>774</v>
      </c>
      <c r="G180" s="186" t="s">
        <v>236</v>
      </c>
      <c r="H180" s="187">
        <v>77.561999999999998</v>
      </c>
      <c r="I180" s="188"/>
      <c r="J180" s="189">
        <f t="shared" si="10"/>
        <v>0</v>
      </c>
      <c r="K180" s="185" t="s">
        <v>230</v>
      </c>
      <c r="L180" s="35"/>
      <c r="M180" s="190" t="s">
        <v>1</v>
      </c>
      <c r="N180" s="191" t="s">
        <v>52</v>
      </c>
      <c r="O180" s="57"/>
      <c r="P180" s="192">
        <f t="shared" si="11"/>
        <v>0</v>
      </c>
      <c r="Q180" s="192">
        <v>0</v>
      </c>
      <c r="R180" s="192">
        <f t="shared" si="12"/>
        <v>0</v>
      </c>
      <c r="S180" s="192">
        <v>0</v>
      </c>
      <c r="T180" s="193">
        <f t="shared" si="13"/>
        <v>0</v>
      </c>
      <c r="AR180" s="13" t="s">
        <v>104</v>
      </c>
      <c r="AT180" s="13" t="s">
        <v>177</v>
      </c>
      <c r="AU180" s="13" t="s">
        <v>92</v>
      </c>
      <c r="AY180" s="13" t="s">
        <v>175</v>
      </c>
      <c r="BE180" s="194">
        <f t="shared" si="14"/>
        <v>0</v>
      </c>
      <c r="BF180" s="194">
        <f t="shared" si="15"/>
        <v>0</v>
      </c>
      <c r="BG180" s="194">
        <f t="shared" si="16"/>
        <v>0</v>
      </c>
      <c r="BH180" s="194">
        <f t="shared" si="17"/>
        <v>0</v>
      </c>
      <c r="BI180" s="194">
        <f t="shared" si="18"/>
        <v>0</v>
      </c>
      <c r="BJ180" s="13" t="s">
        <v>92</v>
      </c>
      <c r="BK180" s="194">
        <f t="shared" si="19"/>
        <v>0</v>
      </c>
      <c r="BL180" s="13" t="s">
        <v>104</v>
      </c>
      <c r="BM180" s="13" t="s">
        <v>1500</v>
      </c>
    </row>
    <row r="181" spans="2:65" s="1" customFormat="1" ht="16.5" customHeight="1">
      <c r="B181" s="31"/>
      <c r="C181" s="183" t="s">
        <v>449</v>
      </c>
      <c r="D181" s="183" t="s">
        <v>177</v>
      </c>
      <c r="E181" s="184" t="s">
        <v>777</v>
      </c>
      <c r="F181" s="185" t="s">
        <v>778</v>
      </c>
      <c r="G181" s="186" t="s">
        <v>236</v>
      </c>
      <c r="H181" s="187">
        <v>77.561999999999998</v>
      </c>
      <c r="I181" s="188"/>
      <c r="J181" s="189">
        <f t="shared" si="10"/>
        <v>0</v>
      </c>
      <c r="K181" s="185" t="s">
        <v>230</v>
      </c>
      <c r="L181" s="35"/>
      <c r="M181" s="190" t="s">
        <v>1</v>
      </c>
      <c r="N181" s="191" t="s">
        <v>52</v>
      </c>
      <c r="O181" s="57"/>
      <c r="P181" s="192">
        <f t="shared" si="11"/>
        <v>0</v>
      </c>
      <c r="Q181" s="192">
        <v>0</v>
      </c>
      <c r="R181" s="192">
        <f t="shared" si="12"/>
        <v>0</v>
      </c>
      <c r="S181" s="192">
        <v>0</v>
      </c>
      <c r="T181" s="193">
        <f t="shared" si="13"/>
        <v>0</v>
      </c>
      <c r="AR181" s="13" t="s">
        <v>104</v>
      </c>
      <c r="AT181" s="13" t="s">
        <v>177</v>
      </c>
      <c r="AU181" s="13" t="s">
        <v>92</v>
      </c>
      <c r="AY181" s="13" t="s">
        <v>175</v>
      </c>
      <c r="BE181" s="194">
        <f t="shared" si="14"/>
        <v>0</v>
      </c>
      <c r="BF181" s="194">
        <f t="shared" si="15"/>
        <v>0</v>
      </c>
      <c r="BG181" s="194">
        <f t="shared" si="16"/>
        <v>0</v>
      </c>
      <c r="BH181" s="194">
        <f t="shared" si="17"/>
        <v>0</v>
      </c>
      <c r="BI181" s="194">
        <f t="shared" si="18"/>
        <v>0</v>
      </c>
      <c r="BJ181" s="13" t="s">
        <v>92</v>
      </c>
      <c r="BK181" s="194">
        <f t="shared" si="19"/>
        <v>0</v>
      </c>
      <c r="BL181" s="13" t="s">
        <v>104</v>
      </c>
      <c r="BM181" s="13" t="s">
        <v>1501</v>
      </c>
    </row>
    <row r="182" spans="2:65" s="1" customFormat="1" ht="16.5" customHeight="1">
      <c r="B182" s="31"/>
      <c r="C182" s="183" t="s">
        <v>454</v>
      </c>
      <c r="D182" s="183" t="s">
        <v>177</v>
      </c>
      <c r="E182" s="184" t="s">
        <v>781</v>
      </c>
      <c r="F182" s="185" t="s">
        <v>782</v>
      </c>
      <c r="G182" s="186" t="s">
        <v>269</v>
      </c>
      <c r="H182" s="187">
        <v>60</v>
      </c>
      <c r="I182" s="188"/>
      <c r="J182" s="189">
        <f t="shared" si="10"/>
        <v>0</v>
      </c>
      <c r="K182" s="185" t="s">
        <v>230</v>
      </c>
      <c r="L182" s="35"/>
      <c r="M182" s="190" t="s">
        <v>1</v>
      </c>
      <c r="N182" s="191" t="s">
        <v>52</v>
      </c>
      <c r="O182" s="57"/>
      <c r="P182" s="192">
        <f t="shared" si="11"/>
        <v>0</v>
      </c>
      <c r="Q182" s="192">
        <v>1.58E-3</v>
      </c>
      <c r="R182" s="192">
        <f t="shared" si="12"/>
        <v>9.4799999999999995E-2</v>
      </c>
      <c r="S182" s="192">
        <v>0</v>
      </c>
      <c r="T182" s="193">
        <f t="shared" si="13"/>
        <v>0</v>
      </c>
      <c r="AR182" s="13" t="s">
        <v>104</v>
      </c>
      <c r="AT182" s="13" t="s">
        <v>177</v>
      </c>
      <c r="AU182" s="13" t="s">
        <v>92</v>
      </c>
      <c r="AY182" s="13" t="s">
        <v>175</v>
      </c>
      <c r="BE182" s="194">
        <f t="shared" si="14"/>
        <v>0</v>
      </c>
      <c r="BF182" s="194">
        <f t="shared" si="15"/>
        <v>0</v>
      </c>
      <c r="BG182" s="194">
        <f t="shared" si="16"/>
        <v>0</v>
      </c>
      <c r="BH182" s="194">
        <f t="shared" si="17"/>
        <v>0</v>
      </c>
      <c r="BI182" s="194">
        <f t="shared" si="18"/>
        <v>0</v>
      </c>
      <c r="BJ182" s="13" t="s">
        <v>92</v>
      </c>
      <c r="BK182" s="194">
        <f t="shared" si="19"/>
        <v>0</v>
      </c>
      <c r="BL182" s="13" t="s">
        <v>104</v>
      </c>
      <c r="BM182" s="13" t="s">
        <v>1502</v>
      </c>
    </row>
    <row r="183" spans="2:65" s="1" customFormat="1" ht="16.5" customHeight="1">
      <c r="B183" s="31"/>
      <c r="C183" s="183" t="s">
        <v>458</v>
      </c>
      <c r="D183" s="183" t="s">
        <v>177</v>
      </c>
      <c r="E183" s="184" t="s">
        <v>785</v>
      </c>
      <c r="F183" s="185" t="s">
        <v>786</v>
      </c>
      <c r="G183" s="186" t="s">
        <v>269</v>
      </c>
      <c r="H183" s="187">
        <v>75</v>
      </c>
      <c r="I183" s="188"/>
      <c r="J183" s="189">
        <f t="shared" si="10"/>
        <v>0</v>
      </c>
      <c r="K183" s="185" t="s">
        <v>1</v>
      </c>
      <c r="L183" s="35"/>
      <c r="M183" s="190" t="s">
        <v>1</v>
      </c>
      <c r="N183" s="191" t="s">
        <v>52</v>
      </c>
      <c r="O183" s="57"/>
      <c r="P183" s="192">
        <f t="shared" si="11"/>
        <v>0</v>
      </c>
      <c r="Q183" s="192">
        <v>1.3999999999999999E-4</v>
      </c>
      <c r="R183" s="192">
        <f t="shared" si="12"/>
        <v>1.0499999999999999E-2</v>
      </c>
      <c r="S183" s="192">
        <v>0</v>
      </c>
      <c r="T183" s="193">
        <f t="shared" si="13"/>
        <v>0</v>
      </c>
      <c r="AR183" s="13" t="s">
        <v>104</v>
      </c>
      <c r="AT183" s="13" t="s">
        <v>177</v>
      </c>
      <c r="AU183" s="13" t="s">
        <v>92</v>
      </c>
      <c r="AY183" s="13" t="s">
        <v>175</v>
      </c>
      <c r="BE183" s="194">
        <f t="shared" si="14"/>
        <v>0</v>
      </c>
      <c r="BF183" s="194">
        <f t="shared" si="15"/>
        <v>0</v>
      </c>
      <c r="BG183" s="194">
        <f t="shared" si="16"/>
        <v>0</v>
      </c>
      <c r="BH183" s="194">
        <f t="shared" si="17"/>
        <v>0</v>
      </c>
      <c r="BI183" s="194">
        <f t="shared" si="18"/>
        <v>0</v>
      </c>
      <c r="BJ183" s="13" t="s">
        <v>92</v>
      </c>
      <c r="BK183" s="194">
        <f t="shared" si="19"/>
        <v>0</v>
      </c>
      <c r="BL183" s="13" t="s">
        <v>104</v>
      </c>
      <c r="BM183" s="13" t="s">
        <v>1503</v>
      </c>
    </row>
    <row r="184" spans="2:65" s="1" customFormat="1" ht="16.5" customHeight="1">
      <c r="B184" s="31"/>
      <c r="C184" s="183" t="s">
        <v>462</v>
      </c>
      <c r="D184" s="183" t="s">
        <v>177</v>
      </c>
      <c r="E184" s="184" t="s">
        <v>789</v>
      </c>
      <c r="F184" s="185" t="s">
        <v>790</v>
      </c>
      <c r="G184" s="186" t="s">
        <v>269</v>
      </c>
      <c r="H184" s="187">
        <v>135</v>
      </c>
      <c r="I184" s="188"/>
      <c r="J184" s="189">
        <f t="shared" si="10"/>
        <v>0</v>
      </c>
      <c r="K184" s="185" t="s">
        <v>1</v>
      </c>
      <c r="L184" s="35"/>
      <c r="M184" s="190" t="s">
        <v>1</v>
      </c>
      <c r="N184" s="191" t="s">
        <v>52</v>
      </c>
      <c r="O184" s="57"/>
      <c r="P184" s="192">
        <f t="shared" si="11"/>
        <v>0</v>
      </c>
      <c r="Q184" s="192">
        <v>0</v>
      </c>
      <c r="R184" s="192">
        <f t="shared" si="12"/>
        <v>0</v>
      </c>
      <c r="S184" s="192">
        <v>0</v>
      </c>
      <c r="T184" s="193">
        <f t="shared" si="13"/>
        <v>0</v>
      </c>
      <c r="AR184" s="13" t="s">
        <v>104</v>
      </c>
      <c r="AT184" s="13" t="s">
        <v>177</v>
      </c>
      <c r="AU184" s="13" t="s">
        <v>92</v>
      </c>
      <c r="AY184" s="13" t="s">
        <v>175</v>
      </c>
      <c r="BE184" s="194">
        <f t="shared" si="14"/>
        <v>0</v>
      </c>
      <c r="BF184" s="194">
        <f t="shared" si="15"/>
        <v>0</v>
      </c>
      <c r="BG184" s="194">
        <f t="shared" si="16"/>
        <v>0</v>
      </c>
      <c r="BH184" s="194">
        <f t="shared" si="17"/>
        <v>0</v>
      </c>
      <c r="BI184" s="194">
        <f t="shared" si="18"/>
        <v>0</v>
      </c>
      <c r="BJ184" s="13" t="s">
        <v>92</v>
      </c>
      <c r="BK184" s="194">
        <f t="shared" si="19"/>
        <v>0</v>
      </c>
      <c r="BL184" s="13" t="s">
        <v>104</v>
      </c>
      <c r="BM184" s="13" t="s">
        <v>1504</v>
      </c>
    </row>
    <row r="185" spans="2:65" s="1" customFormat="1" ht="16.5" customHeight="1">
      <c r="B185" s="31"/>
      <c r="C185" s="183" t="s">
        <v>467</v>
      </c>
      <c r="D185" s="183" t="s">
        <v>177</v>
      </c>
      <c r="E185" s="184" t="s">
        <v>793</v>
      </c>
      <c r="F185" s="185" t="s">
        <v>794</v>
      </c>
      <c r="G185" s="186" t="s">
        <v>795</v>
      </c>
      <c r="H185" s="187">
        <v>77.561999999999998</v>
      </c>
      <c r="I185" s="188"/>
      <c r="J185" s="189">
        <f t="shared" si="10"/>
        <v>0</v>
      </c>
      <c r="K185" s="185" t="s">
        <v>1</v>
      </c>
      <c r="L185" s="35"/>
      <c r="M185" s="190" t="s">
        <v>1</v>
      </c>
      <c r="N185" s="191" t="s">
        <v>52</v>
      </c>
      <c r="O185" s="57"/>
      <c r="P185" s="192">
        <f t="shared" si="11"/>
        <v>0</v>
      </c>
      <c r="Q185" s="192">
        <v>0</v>
      </c>
      <c r="R185" s="192">
        <f t="shared" si="12"/>
        <v>0</v>
      </c>
      <c r="S185" s="192">
        <v>0</v>
      </c>
      <c r="T185" s="193">
        <f t="shared" si="13"/>
        <v>0</v>
      </c>
      <c r="AR185" s="13" t="s">
        <v>104</v>
      </c>
      <c r="AT185" s="13" t="s">
        <v>177</v>
      </c>
      <c r="AU185" s="13" t="s">
        <v>92</v>
      </c>
      <c r="AY185" s="13" t="s">
        <v>175</v>
      </c>
      <c r="BE185" s="194">
        <f t="shared" si="14"/>
        <v>0</v>
      </c>
      <c r="BF185" s="194">
        <f t="shared" si="15"/>
        <v>0</v>
      </c>
      <c r="BG185" s="194">
        <f t="shared" si="16"/>
        <v>0</v>
      </c>
      <c r="BH185" s="194">
        <f t="shared" si="17"/>
        <v>0</v>
      </c>
      <c r="BI185" s="194">
        <f t="shared" si="18"/>
        <v>0</v>
      </c>
      <c r="BJ185" s="13" t="s">
        <v>92</v>
      </c>
      <c r="BK185" s="194">
        <f t="shared" si="19"/>
        <v>0</v>
      </c>
      <c r="BL185" s="13" t="s">
        <v>104</v>
      </c>
      <c r="BM185" s="13" t="s">
        <v>1505</v>
      </c>
    </row>
    <row r="186" spans="2:65" s="1" customFormat="1" ht="16.5" customHeight="1">
      <c r="B186" s="31"/>
      <c r="C186" s="183" t="s">
        <v>471</v>
      </c>
      <c r="D186" s="183" t="s">
        <v>177</v>
      </c>
      <c r="E186" s="184" t="s">
        <v>798</v>
      </c>
      <c r="F186" s="185" t="s">
        <v>799</v>
      </c>
      <c r="G186" s="186" t="s">
        <v>795</v>
      </c>
      <c r="H186" s="187">
        <v>1163.43</v>
      </c>
      <c r="I186" s="188"/>
      <c r="J186" s="189">
        <f t="shared" si="10"/>
        <v>0</v>
      </c>
      <c r="K186" s="185" t="s">
        <v>1</v>
      </c>
      <c r="L186" s="35"/>
      <c r="M186" s="190" t="s">
        <v>1</v>
      </c>
      <c r="N186" s="191" t="s">
        <v>52</v>
      </c>
      <c r="O186" s="57"/>
      <c r="P186" s="192">
        <f t="shared" si="11"/>
        <v>0</v>
      </c>
      <c r="Q186" s="192">
        <v>0</v>
      </c>
      <c r="R186" s="192">
        <f t="shared" si="12"/>
        <v>0</v>
      </c>
      <c r="S186" s="192">
        <v>0</v>
      </c>
      <c r="T186" s="193">
        <f t="shared" si="13"/>
        <v>0</v>
      </c>
      <c r="AR186" s="13" t="s">
        <v>104</v>
      </c>
      <c r="AT186" s="13" t="s">
        <v>177</v>
      </c>
      <c r="AU186" s="13" t="s">
        <v>92</v>
      </c>
      <c r="AY186" s="13" t="s">
        <v>175</v>
      </c>
      <c r="BE186" s="194">
        <f t="shared" si="14"/>
        <v>0</v>
      </c>
      <c r="BF186" s="194">
        <f t="shared" si="15"/>
        <v>0</v>
      </c>
      <c r="BG186" s="194">
        <f t="shared" si="16"/>
        <v>0</v>
      </c>
      <c r="BH186" s="194">
        <f t="shared" si="17"/>
        <v>0</v>
      </c>
      <c r="BI186" s="194">
        <f t="shared" si="18"/>
        <v>0</v>
      </c>
      <c r="BJ186" s="13" t="s">
        <v>92</v>
      </c>
      <c r="BK186" s="194">
        <f t="shared" si="19"/>
        <v>0</v>
      </c>
      <c r="BL186" s="13" t="s">
        <v>104</v>
      </c>
      <c r="BM186" s="13" t="s">
        <v>1506</v>
      </c>
    </row>
    <row r="187" spans="2:65" s="1" customFormat="1" ht="16.5" customHeight="1">
      <c r="B187" s="31"/>
      <c r="C187" s="183" t="s">
        <v>475</v>
      </c>
      <c r="D187" s="183" t="s">
        <v>177</v>
      </c>
      <c r="E187" s="184" t="s">
        <v>802</v>
      </c>
      <c r="F187" s="185" t="s">
        <v>803</v>
      </c>
      <c r="G187" s="186" t="s">
        <v>795</v>
      </c>
      <c r="H187" s="187">
        <v>77.561999999999998</v>
      </c>
      <c r="I187" s="188"/>
      <c r="J187" s="189">
        <f t="shared" si="10"/>
        <v>0</v>
      </c>
      <c r="K187" s="185" t="s">
        <v>1</v>
      </c>
      <c r="L187" s="35"/>
      <c r="M187" s="190" t="s">
        <v>1</v>
      </c>
      <c r="N187" s="191" t="s">
        <v>52</v>
      </c>
      <c r="O187" s="57"/>
      <c r="P187" s="192">
        <f t="shared" si="11"/>
        <v>0</v>
      </c>
      <c r="Q187" s="192">
        <v>0</v>
      </c>
      <c r="R187" s="192">
        <f t="shared" si="12"/>
        <v>0</v>
      </c>
      <c r="S187" s="192">
        <v>0</v>
      </c>
      <c r="T187" s="193">
        <f t="shared" si="13"/>
        <v>0</v>
      </c>
      <c r="AR187" s="13" t="s">
        <v>104</v>
      </c>
      <c r="AT187" s="13" t="s">
        <v>177</v>
      </c>
      <c r="AU187" s="13" t="s">
        <v>92</v>
      </c>
      <c r="AY187" s="13" t="s">
        <v>175</v>
      </c>
      <c r="BE187" s="194">
        <f t="shared" si="14"/>
        <v>0</v>
      </c>
      <c r="BF187" s="194">
        <f t="shared" si="15"/>
        <v>0</v>
      </c>
      <c r="BG187" s="194">
        <f t="shared" si="16"/>
        <v>0</v>
      </c>
      <c r="BH187" s="194">
        <f t="shared" si="17"/>
        <v>0</v>
      </c>
      <c r="BI187" s="194">
        <f t="shared" si="18"/>
        <v>0</v>
      </c>
      <c r="BJ187" s="13" t="s">
        <v>92</v>
      </c>
      <c r="BK187" s="194">
        <f t="shared" si="19"/>
        <v>0</v>
      </c>
      <c r="BL187" s="13" t="s">
        <v>104</v>
      </c>
      <c r="BM187" s="13" t="s">
        <v>1507</v>
      </c>
    </row>
    <row r="188" spans="2:65" s="1" customFormat="1" ht="16.5" customHeight="1">
      <c r="B188" s="31"/>
      <c r="C188" s="183" t="s">
        <v>479</v>
      </c>
      <c r="D188" s="183" t="s">
        <v>177</v>
      </c>
      <c r="E188" s="184" t="s">
        <v>806</v>
      </c>
      <c r="F188" s="185" t="s">
        <v>807</v>
      </c>
      <c r="G188" s="186" t="s">
        <v>795</v>
      </c>
      <c r="H188" s="187">
        <v>620.49599999999998</v>
      </c>
      <c r="I188" s="188"/>
      <c r="J188" s="189">
        <f t="shared" si="10"/>
        <v>0</v>
      </c>
      <c r="K188" s="185" t="s">
        <v>1</v>
      </c>
      <c r="L188" s="35"/>
      <c r="M188" s="190" t="s">
        <v>1</v>
      </c>
      <c r="N188" s="191" t="s">
        <v>52</v>
      </c>
      <c r="O188" s="57"/>
      <c r="P188" s="192">
        <f t="shared" si="11"/>
        <v>0</v>
      </c>
      <c r="Q188" s="192">
        <v>0</v>
      </c>
      <c r="R188" s="192">
        <f t="shared" si="12"/>
        <v>0</v>
      </c>
      <c r="S188" s="192">
        <v>0</v>
      </c>
      <c r="T188" s="193">
        <f t="shared" si="13"/>
        <v>0</v>
      </c>
      <c r="AR188" s="13" t="s">
        <v>104</v>
      </c>
      <c r="AT188" s="13" t="s">
        <v>177</v>
      </c>
      <c r="AU188" s="13" t="s">
        <v>92</v>
      </c>
      <c r="AY188" s="13" t="s">
        <v>175</v>
      </c>
      <c r="BE188" s="194">
        <f t="shared" si="14"/>
        <v>0</v>
      </c>
      <c r="BF188" s="194">
        <f t="shared" si="15"/>
        <v>0</v>
      </c>
      <c r="BG188" s="194">
        <f t="shared" si="16"/>
        <v>0</v>
      </c>
      <c r="BH188" s="194">
        <f t="shared" si="17"/>
        <v>0</v>
      </c>
      <c r="BI188" s="194">
        <f t="shared" si="18"/>
        <v>0</v>
      </c>
      <c r="BJ188" s="13" t="s">
        <v>92</v>
      </c>
      <c r="BK188" s="194">
        <f t="shared" si="19"/>
        <v>0</v>
      </c>
      <c r="BL188" s="13" t="s">
        <v>104</v>
      </c>
      <c r="BM188" s="13" t="s">
        <v>1508</v>
      </c>
    </row>
    <row r="189" spans="2:65" s="1" customFormat="1" ht="16.5" customHeight="1">
      <c r="B189" s="31"/>
      <c r="C189" s="183" t="s">
        <v>483</v>
      </c>
      <c r="D189" s="183" t="s">
        <v>177</v>
      </c>
      <c r="E189" s="184" t="s">
        <v>810</v>
      </c>
      <c r="F189" s="185" t="s">
        <v>811</v>
      </c>
      <c r="G189" s="186" t="s">
        <v>236</v>
      </c>
      <c r="H189" s="187">
        <v>77.561999999999998</v>
      </c>
      <c r="I189" s="188"/>
      <c r="J189" s="189">
        <f t="shared" si="10"/>
        <v>0</v>
      </c>
      <c r="K189" s="185" t="s">
        <v>1</v>
      </c>
      <c r="L189" s="35"/>
      <c r="M189" s="190" t="s">
        <v>1</v>
      </c>
      <c r="N189" s="191" t="s">
        <v>52</v>
      </c>
      <c r="O189" s="57"/>
      <c r="P189" s="192">
        <f t="shared" si="11"/>
        <v>0</v>
      </c>
      <c r="Q189" s="192">
        <v>0</v>
      </c>
      <c r="R189" s="192">
        <f t="shared" si="12"/>
        <v>0</v>
      </c>
      <c r="S189" s="192">
        <v>0</v>
      </c>
      <c r="T189" s="193">
        <f t="shared" si="13"/>
        <v>0</v>
      </c>
      <c r="AR189" s="13" t="s">
        <v>104</v>
      </c>
      <c r="AT189" s="13" t="s">
        <v>177</v>
      </c>
      <c r="AU189" s="13" t="s">
        <v>92</v>
      </c>
      <c r="AY189" s="13" t="s">
        <v>175</v>
      </c>
      <c r="BE189" s="194">
        <f t="shared" si="14"/>
        <v>0</v>
      </c>
      <c r="BF189" s="194">
        <f t="shared" si="15"/>
        <v>0</v>
      </c>
      <c r="BG189" s="194">
        <f t="shared" si="16"/>
        <v>0</v>
      </c>
      <c r="BH189" s="194">
        <f t="shared" si="17"/>
        <v>0</v>
      </c>
      <c r="BI189" s="194">
        <f t="shared" si="18"/>
        <v>0</v>
      </c>
      <c r="BJ189" s="13" t="s">
        <v>92</v>
      </c>
      <c r="BK189" s="194">
        <f t="shared" si="19"/>
        <v>0</v>
      </c>
      <c r="BL189" s="13" t="s">
        <v>104</v>
      </c>
      <c r="BM189" s="13" t="s">
        <v>1509</v>
      </c>
    </row>
    <row r="190" spans="2:65" s="11" customFormat="1" ht="22.9" customHeight="1">
      <c r="B190" s="167"/>
      <c r="C190" s="168"/>
      <c r="D190" s="169" t="s">
        <v>79</v>
      </c>
      <c r="E190" s="181" t="s">
        <v>579</v>
      </c>
      <c r="F190" s="181" t="s">
        <v>813</v>
      </c>
      <c r="G190" s="168"/>
      <c r="H190" s="168"/>
      <c r="I190" s="171"/>
      <c r="J190" s="182">
        <f>BK190</f>
        <v>0</v>
      </c>
      <c r="K190" s="168"/>
      <c r="L190" s="173"/>
      <c r="M190" s="174"/>
      <c r="N190" s="175"/>
      <c r="O190" s="175"/>
      <c r="P190" s="176">
        <f>P191</f>
        <v>0</v>
      </c>
      <c r="Q190" s="175"/>
      <c r="R190" s="176">
        <f>R191</f>
        <v>0</v>
      </c>
      <c r="S190" s="175"/>
      <c r="T190" s="177">
        <f>T191</f>
        <v>0</v>
      </c>
      <c r="AR190" s="178" t="s">
        <v>87</v>
      </c>
      <c r="AT190" s="179" t="s">
        <v>79</v>
      </c>
      <c r="AU190" s="179" t="s">
        <v>87</v>
      </c>
      <c r="AY190" s="178" t="s">
        <v>175</v>
      </c>
      <c r="BK190" s="180">
        <f>BK191</f>
        <v>0</v>
      </c>
    </row>
    <row r="191" spans="2:65" s="1" customFormat="1" ht="16.5" customHeight="1">
      <c r="B191" s="31"/>
      <c r="C191" s="183" t="s">
        <v>487</v>
      </c>
      <c r="D191" s="183" t="s">
        <v>177</v>
      </c>
      <c r="E191" s="184" t="s">
        <v>815</v>
      </c>
      <c r="F191" s="185" t="s">
        <v>816</v>
      </c>
      <c r="G191" s="186" t="s">
        <v>795</v>
      </c>
      <c r="H191" s="187">
        <v>79.400999999999996</v>
      </c>
      <c r="I191" s="188"/>
      <c r="J191" s="189">
        <f>ROUND(I191*H191,2)</f>
        <v>0</v>
      </c>
      <c r="K191" s="185" t="s">
        <v>1</v>
      </c>
      <c r="L191" s="35"/>
      <c r="M191" s="190" t="s">
        <v>1</v>
      </c>
      <c r="N191" s="191" t="s">
        <v>52</v>
      </c>
      <c r="O191" s="57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3" t="s">
        <v>104</v>
      </c>
      <c r="AT191" s="13" t="s">
        <v>177</v>
      </c>
      <c r="AU191" s="13" t="s">
        <v>92</v>
      </c>
      <c r="AY191" s="13" t="s">
        <v>175</v>
      </c>
      <c r="BE191" s="194">
        <f>IF(N191="základná",J191,0)</f>
        <v>0</v>
      </c>
      <c r="BF191" s="194">
        <f>IF(N191="znížená",J191,0)</f>
        <v>0</v>
      </c>
      <c r="BG191" s="194">
        <f>IF(N191="zákl. prenesená",J191,0)</f>
        <v>0</v>
      </c>
      <c r="BH191" s="194">
        <f>IF(N191="zníž. prenesená",J191,0)</f>
        <v>0</v>
      </c>
      <c r="BI191" s="194">
        <f>IF(N191="nulová",J191,0)</f>
        <v>0</v>
      </c>
      <c r="BJ191" s="13" t="s">
        <v>92</v>
      </c>
      <c r="BK191" s="194">
        <f>ROUND(I191*H191,2)</f>
        <v>0</v>
      </c>
      <c r="BL191" s="13" t="s">
        <v>104</v>
      </c>
      <c r="BM191" s="13" t="s">
        <v>1510</v>
      </c>
    </row>
    <row r="192" spans="2:65" s="11" customFormat="1" ht="25.9" customHeight="1">
      <c r="B192" s="167"/>
      <c r="C192" s="168"/>
      <c r="D192" s="169" t="s">
        <v>79</v>
      </c>
      <c r="E192" s="170" t="s">
        <v>818</v>
      </c>
      <c r="F192" s="170" t="s">
        <v>819</v>
      </c>
      <c r="G192" s="168"/>
      <c r="H192" s="168"/>
      <c r="I192" s="171"/>
      <c r="J192" s="172">
        <f>BK192</f>
        <v>0</v>
      </c>
      <c r="K192" s="168"/>
      <c r="L192" s="173"/>
      <c r="M192" s="174"/>
      <c r="N192" s="175"/>
      <c r="O192" s="175"/>
      <c r="P192" s="176">
        <f>P193+P203+P229+P257+P279+P283+P302+P306+P322+P331</f>
        <v>0</v>
      </c>
      <c r="Q192" s="175"/>
      <c r="R192" s="176">
        <f>R193+R203+R229+R257+R279+R283+R302+R306+R322+R331</f>
        <v>42.948343743499997</v>
      </c>
      <c r="S192" s="175"/>
      <c r="T192" s="177">
        <f>T193+T203+T229+T257+T279+T283+T302+T306+T322+T331</f>
        <v>39.267991000000002</v>
      </c>
      <c r="AR192" s="178" t="s">
        <v>92</v>
      </c>
      <c r="AT192" s="179" t="s">
        <v>79</v>
      </c>
      <c r="AU192" s="179" t="s">
        <v>80</v>
      </c>
      <c r="AY192" s="178" t="s">
        <v>175</v>
      </c>
      <c r="BK192" s="180">
        <f>BK193+BK203+BK229+BK257+BK279+BK283+BK302+BK306+BK322+BK331</f>
        <v>0</v>
      </c>
    </row>
    <row r="193" spans="2:65" s="11" customFormat="1" ht="22.9" customHeight="1">
      <c r="B193" s="167"/>
      <c r="C193" s="168"/>
      <c r="D193" s="169" t="s">
        <v>79</v>
      </c>
      <c r="E193" s="181" t="s">
        <v>1511</v>
      </c>
      <c r="F193" s="181" t="s">
        <v>1512</v>
      </c>
      <c r="G193" s="168"/>
      <c r="H193" s="168"/>
      <c r="I193" s="171"/>
      <c r="J193" s="182">
        <f>BK193</f>
        <v>0</v>
      </c>
      <c r="K193" s="168"/>
      <c r="L193" s="173"/>
      <c r="M193" s="174"/>
      <c r="N193" s="175"/>
      <c r="O193" s="175"/>
      <c r="P193" s="176">
        <f>SUM(P194:P202)</f>
        <v>0</v>
      </c>
      <c r="Q193" s="175"/>
      <c r="R193" s="176">
        <f>SUM(R194:R202)</f>
        <v>2.0050466949999999</v>
      </c>
      <c r="S193" s="175"/>
      <c r="T193" s="177">
        <f>SUM(T194:T202)</f>
        <v>0</v>
      </c>
      <c r="AR193" s="178" t="s">
        <v>92</v>
      </c>
      <c r="AT193" s="179" t="s">
        <v>79</v>
      </c>
      <c r="AU193" s="179" t="s">
        <v>87</v>
      </c>
      <c r="AY193" s="178" t="s">
        <v>175</v>
      </c>
      <c r="BK193" s="180">
        <f>SUM(BK194:BK202)</f>
        <v>0</v>
      </c>
    </row>
    <row r="194" spans="2:65" s="1" customFormat="1" ht="16.5" customHeight="1">
      <c r="B194" s="31"/>
      <c r="C194" s="183" t="s">
        <v>491</v>
      </c>
      <c r="D194" s="183" t="s">
        <v>177</v>
      </c>
      <c r="E194" s="184" t="s">
        <v>1513</v>
      </c>
      <c r="F194" s="185" t="s">
        <v>1514</v>
      </c>
      <c r="G194" s="186" t="s">
        <v>180</v>
      </c>
      <c r="H194" s="187">
        <v>215.14500000000001</v>
      </c>
      <c r="I194" s="188"/>
      <c r="J194" s="189">
        <f t="shared" ref="J194:J202" si="20">ROUND(I194*H194,2)</f>
        <v>0</v>
      </c>
      <c r="K194" s="185" t="s">
        <v>230</v>
      </c>
      <c r="L194" s="35"/>
      <c r="M194" s="190" t="s">
        <v>1</v>
      </c>
      <c r="N194" s="191" t="s">
        <v>52</v>
      </c>
      <c r="O194" s="57"/>
      <c r="P194" s="192">
        <f t="shared" ref="P194:P202" si="21">O194*H194</f>
        <v>0</v>
      </c>
      <c r="Q194" s="192">
        <v>4.1999999999999997E-3</v>
      </c>
      <c r="R194" s="192">
        <f t="shared" ref="R194:R202" si="22">Q194*H194</f>
        <v>0.903609</v>
      </c>
      <c r="S194" s="192">
        <v>0</v>
      </c>
      <c r="T194" s="193">
        <f t="shared" ref="T194:T202" si="23">S194*H194</f>
        <v>0</v>
      </c>
      <c r="AR194" s="13" t="s">
        <v>241</v>
      </c>
      <c r="AT194" s="13" t="s">
        <v>177</v>
      </c>
      <c r="AU194" s="13" t="s">
        <v>92</v>
      </c>
      <c r="AY194" s="13" t="s">
        <v>175</v>
      </c>
      <c r="BE194" s="194">
        <f t="shared" ref="BE194:BE202" si="24">IF(N194="základná",J194,0)</f>
        <v>0</v>
      </c>
      <c r="BF194" s="194">
        <f t="shared" ref="BF194:BF202" si="25">IF(N194="znížená",J194,0)</f>
        <v>0</v>
      </c>
      <c r="BG194" s="194">
        <f t="shared" ref="BG194:BG202" si="26">IF(N194="zákl. prenesená",J194,0)</f>
        <v>0</v>
      </c>
      <c r="BH194" s="194">
        <f t="shared" ref="BH194:BH202" si="27">IF(N194="zníž. prenesená",J194,0)</f>
        <v>0</v>
      </c>
      <c r="BI194" s="194">
        <f t="shared" ref="BI194:BI202" si="28">IF(N194="nulová",J194,0)</f>
        <v>0</v>
      </c>
      <c r="BJ194" s="13" t="s">
        <v>92</v>
      </c>
      <c r="BK194" s="194">
        <f t="shared" ref="BK194:BK202" si="29">ROUND(I194*H194,2)</f>
        <v>0</v>
      </c>
      <c r="BL194" s="13" t="s">
        <v>241</v>
      </c>
      <c r="BM194" s="13" t="s">
        <v>1515</v>
      </c>
    </row>
    <row r="195" spans="2:65" s="1" customFormat="1" ht="16.5" customHeight="1">
      <c r="B195" s="31"/>
      <c r="C195" s="183" t="s">
        <v>495</v>
      </c>
      <c r="D195" s="183" t="s">
        <v>177</v>
      </c>
      <c r="E195" s="184" t="s">
        <v>1516</v>
      </c>
      <c r="F195" s="185" t="s">
        <v>1517</v>
      </c>
      <c r="G195" s="186" t="s">
        <v>180</v>
      </c>
      <c r="H195" s="187">
        <v>56.061999999999998</v>
      </c>
      <c r="I195" s="188"/>
      <c r="J195" s="189">
        <f t="shared" si="20"/>
        <v>0</v>
      </c>
      <c r="K195" s="185" t="s">
        <v>197</v>
      </c>
      <c r="L195" s="35"/>
      <c r="M195" s="190" t="s">
        <v>1</v>
      </c>
      <c r="N195" s="191" t="s">
        <v>52</v>
      </c>
      <c r="O195" s="57"/>
      <c r="P195" s="192">
        <f t="shared" si="21"/>
        <v>0</v>
      </c>
      <c r="Q195" s="192">
        <v>0</v>
      </c>
      <c r="R195" s="192">
        <f t="shared" si="22"/>
        <v>0</v>
      </c>
      <c r="S195" s="192">
        <v>0</v>
      </c>
      <c r="T195" s="193">
        <f t="shared" si="23"/>
        <v>0</v>
      </c>
      <c r="AR195" s="13" t="s">
        <v>241</v>
      </c>
      <c r="AT195" s="13" t="s">
        <v>177</v>
      </c>
      <c r="AU195" s="13" t="s">
        <v>92</v>
      </c>
      <c r="AY195" s="13" t="s">
        <v>175</v>
      </c>
      <c r="BE195" s="194">
        <f t="shared" si="24"/>
        <v>0</v>
      </c>
      <c r="BF195" s="194">
        <f t="shared" si="25"/>
        <v>0</v>
      </c>
      <c r="BG195" s="194">
        <f t="shared" si="26"/>
        <v>0</v>
      </c>
      <c r="BH195" s="194">
        <f t="shared" si="27"/>
        <v>0</v>
      </c>
      <c r="BI195" s="194">
        <f t="shared" si="28"/>
        <v>0</v>
      </c>
      <c r="BJ195" s="13" t="s">
        <v>92</v>
      </c>
      <c r="BK195" s="194">
        <f t="shared" si="29"/>
        <v>0</v>
      </c>
      <c r="BL195" s="13" t="s">
        <v>241</v>
      </c>
      <c r="BM195" s="13" t="s">
        <v>1518</v>
      </c>
    </row>
    <row r="196" spans="2:65" s="1" customFormat="1" ht="22.5" customHeight="1">
      <c r="B196" s="31"/>
      <c r="C196" s="195" t="s">
        <v>499</v>
      </c>
      <c r="D196" s="195" t="s">
        <v>233</v>
      </c>
      <c r="E196" s="196" t="s">
        <v>1519</v>
      </c>
      <c r="F196" s="197" t="s">
        <v>1520</v>
      </c>
      <c r="G196" s="198" t="s">
        <v>180</v>
      </c>
      <c r="H196" s="199">
        <v>64.471000000000004</v>
      </c>
      <c r="I196" s="200"/>
      <c r="J196" s="201">
        <f t="shared" si="20"/>
        <v>0</v>
      </c>
      <c r="K196" s="197" t="s">
        <v>230</v>
      </c>
      <c r="L196" s="202"/>
      <c r="M196" s="203" t="s">
        <v>1</v>
      </c>
      <c r="N196" s="204" t="s">
        <v>52</v>
      </c>
      <c r="O196" s="57"/>
      <c r="P196" s="192">
        <f t="shared" si="21"/>
        <v>0</v>
      </c>
      <c r="Q196" s="192">
        <v>4.0000000000000002E-4</v>
      </c>
      <c r="R196" s="192">
        <f t="shared" si="22"/>
        <v>2.5788400000000003E-2</v>
      </c>
      <c r="S196" s="192">
        <v>0</v>
      </c>
      <c r="T196" s="193">
        <f t="shared" si="23"/>
        <v>0</v>
      </c>
      <c r="AR196" s="13" t="s">
        <v>305</v>
      </c>
      <c r="AT196" s="13" t="s">
        <v>233</v>
      </c>
      <c r="AU196" s="13" t="s">
        <v>92</v>
      </c>
      <c r="AY196" s="13" t="s">
        <v>175</v>
      </c>
      <c r="BE196" s="194">
        <f t="shared" si="24"/>
        <v>0</v>
      </c>
      <c r="BF196" s="194">
        <f t="shared" si="25"/>
        <v>0</v>
      </c>
      <c r="BG196" s="194">
        <f t="shared" si="26"/>
        <v>0</v>
      </c>
      <c r="BH196" s="194">
        <f t="shared" si="27"/>
        <v>0</v>
      </c>
      <c r="BI196" s="194">
        <f t="shared" si="28"/>
        <v>0</v>
      </c>
      <c r="BJ196" s="13" t="s">
        <v>92</v>
      </c>
      <c r="BK196" s="194">
        <f t="shared" si="29"/>
        <v>0</v>
      </c>
      <c r="BL196" s="13" t="s">
        <v>241</v>
      </c>
      <c r="BM196" s="13" t="s">
        <v>1521</v>
      </c>
    </row>
    <row r="197" spans="2:65" s="1" customFormat="1" ht="16.5" customHeight="1">
      <c r="B197" s="31"/>
      <c r="C197" s="183" t="s">
        <v>503</v>
      </c>
      <c r="D197" s="183" t="s">
        <v>177</v>
      </c>
      <c r="E197" s="184" t="s">
        <v>1522</v>
      </c>
      <c r="F197" s="185" t="s">
        <v>1523</v>
      </c>
      <c r="G197" s="186" t="s">
        <v>180</v>
      </c>
      <c r="H197" s="187">
        <v>215.14500000000001</v>
      </c>
      <c r="I197" s="188"/>
      <c r="J197" s="189">
        <f t="shared" si="20"/>
        <v>0</v>
      </c>
      <c r="K197" s="185" t="s">
        <v>188</v>
      </c>
      <c r="L197" s="35"/>
      <c r="M197" s="190" t="s">
        <v>1</v>
      </c>
      <c r="N197" s="191" t="s">
        <v>52</v>
      </c>
      <c r="O197" s="57"/>
      <c r="P197" s="192">
        <f t="shared" si="21"/>
        <v>0</v>
      </c>
      <c r="Q197" s="192">
        <v>1E-4</v>
      </c>
      <c r="R197" s="192">
        <f t="shared" si="22"/>
        <v>2.1514500000000002E-2</v>
      </c>
      <c r="S197" s="192">
        <v>0</v>
      </c>
      <c r="T197" s="193">
        <f t="shared" si="23"/>
        <v>0</v>
      </c>
      <c r="AR197" s="13" t="s">
        <v>241</v>
      </c>
      <c r="AT197" s="13" t="s">
        <v>177</v>
      </c>
      <c r="AU197" s="13" t="s">
        <v>92</v>
      </c>
      <c r="AY197" s="13" t="s">
        <v>175</v>
      </c>
      <c r="BE197" s="194">
        <f t="shared" si="24"/>
        <v>0</v>
      </c>
      <c r="BF197" s="194">
        <f t="shared" si="25"/>
        <v>0</v>
      </c>
      <c r="BG197" s="194">
        <f t="shared" si="26"/>
        <v>0</v>
      </c>
      <c r="BH197" s="194">
        <f t="shared" si="27"/>
        <v>0</v>
      </c>
      <c r="BI197" s="194">
        <f t="shared" si="28"/>
        <v>0</v>
      </c>
      <c r="BJ197" s="13" t="s">
        <v>92</v>
      </c>
      <c r="BK197" s="194">
        <f t="shared" si="29"/>
        <v>0</v>
      </c>
      <c r="BL197" s="13" t="s">
        <v>241</v>
      </c>
      <c r="BM197" s="13" t="s">
        <v>1524</v>
      </c>
    </row>
    <row r="198" spans="2:65" s="1" customFormat="1" ht="16.5" customHeight="1">
      <c r="B198" s="31"/>
      <c r="C198" s="183" t="s">
        <v>507</v>
      </c>
      <c r="D198" s="183" t="s">
        <v>177</v>
      </c>
      <c r="E198" s="184" t="s">
        <v>1525</v>
      </c>
      <c r="F198" s="185" t="s">
        <v>1526</v>
      </c>
      <c r="G198" s="186" t="s">
        <v>180</v>
      </c>
      <c r="H198" s="187">
        <v>53.392000000000003</v>
      </c>
      <c r="I198" s="188"/>
      <c r="J198" s="189">
        <f t="shared" si="20"/>
        <v>0</v>
      </c>
      <c r="K198" s="185" t="s">
        <v>1</v>
      </c>
      <c r="L198" s="35"/>
      <c r="M198" s="190" t="s">
        <v>1</v>
      </c>
      <c r="N198" s="191" t="s">
        <v>52</v>
      </c>
      <c r="O198" s="57"/>
      <c r="P198" s="192">
        <f t="shared" si="21"/>
        <v>0</v>
      </c>
      <c r="Q198" s="192">
        <v>1.1E-4</v>
      </c>
      <c r="R198" s="192">
        <f t="shared" si="22"/>
        <v>5.8731200000000008E-3</v>
      </c>
      <c r="S198" s="192">
        <v>0</v>
      </c>
      <c r="T198" s="193">
        <f t="shared" si="23"/>
        <v>0</v>
      </c>
      <c r="AR198" s="13" t="s">
        <v>241</v>
      </c>
      <c r="AT198" s="13" t="s">
        <v>177</v>
      </c>
      <c r="AU198" s="13" t="s">
        <v>92</v>
      </c>
      <c r="AY198" s="13" t="s">
        <v>175</v>
      </c>
      <c r="BE198" s="194">
        <f t="shared" si="24"/>
        <v>0</v>
      </c>
      <c r="BF198" s="194">
        <f t="shared" si="25"/>
        <v>0</v>
      </c>
      <c r="BG198" s="194">
        <f t="shared" si="26"/>
        <v>0</v>
      </c>
      <c r="BH198" s="194">
        <f t="shared" si="27"/>
        <v>0</v>
      </c>
      <c r="BI198" s="194">
        <f t="shared" si="28"/>
        <v>0</v>
      </c>
      <c r="BJ198" s="13" t="s">
        <v>92</v>
      </c>
      <c r="BK198" s="194">
        <f t="shared" si="29"/>
        <v>0</v>
      </c>
      <c r="BL198" s="13" t="s">
        <v>241</v>
      </c>
      <c r="BM198" s="13" t="s">
        <v>1527</v>
      </c>
    </row>
    <row r="199" spans="2:65" s="1" customFormat="1" ht="16.5" customHeight="1">
      <c r="B199" s="31"/>
      <c r="C199" s="183" t="s">
        <v>511</v>
      </c>
      <c r="D199" s="183" t="s">
        <v>177</v>
      </c>
      <c r="E199" s="184" t="s">
        <v>1528</v>
      </c>
      <c r="F199" s="185" t="s">
        <v>1529</v>
      </c>
      <c r="G199" s="186" t="s">
        <v>180</v>
      </c>
      <c r="H199" s="187">
        <v>53.392000000000003</v>
      </c>
      <c r="I199" s="188"/>
      <c r="J199" s="189">
        <f t="shared" si="20"/>
        <v>0</v>
      </c>
      <c r="K199" s="185" t="s">
        <v>197</v>
      </c>
      <c r="L199" s="35"/>
      <c r="M199" s="190" t="s">
        <v>1</v>
      </c>
      <c r="N199" s="191" t="s">
        <v>52</v>
      </c>
      <c r="O199" s="57"/>
      <c r="P199" s="192">
        <f t="shared" si="21"/>
        <v>0</v>
      </c>
      <c r="Q199" s="192">
        <v>8.3999999999999995E-3</v>
      </c>
      <c r="R199" s="192">
        <f t="shared" si="22"/>
        <v>0.44849280000000002</v>
      </c>
      <c r="S199" s="192">
        <v>0</v>
      </c>
      <c r="T199" s="193">
        <f t="shared" si="23"/>
        <v>0</v>
      </c>
      <c r="AR199" s="13" t="s">
        <v>241</v>
      </c>
      <c r="AT199" s="13" t="s">
        <v>177</v>
      </c>
      <c r="AU199" s="13" t="s">
        <v>92</v>
      </c>
      <c r="AY199" s="13" t="s">
        <v>175</v>
      </c>
      <c r="BE199" s="194">
        <f t="shared" si="24"/>
        <v>0</v>
      </c>
      <c r="BF199" s="194">
        <f t="shared" si="25"/>
        <v>0</v>
      </c>
      <c r="BG199" s="194">
        <f t="shared" si="26"/>
        <v>0</v>
      </c>
      <c r="BH199" s="194">
        <f t="shared" si="27"/>
        <v>0</v>
      </c>
      <c r="BI199" s="194">
        <f t="shared" si="28"/>
        <v>0</v>
      </c>
      <c r="BJ199" s="13" t="s">
        <v>92</v>
      </c>
      <c r="BK199" s="194">
        <f t="shared" si="29"/>
        <v>0</v>
      </c>
      <c r="BL199" s="13" t="s">
        <v>241</v>
      </c>
      <c r="BM199" s="13" t="s">
        <v>1530</v>
      </c>
    </row>
    <row r="200" spans="2:65" s="1" customFormat="1" ht="16.5" customHeight="1">
      <c r="B200" s="31"/>
      <c r="C200" s="183" t="s">
        <v>515</v>
      </c>
      <c r="D200" s="183" t="s">
        <v>177</v>
      </c>
      <c r="E200" s="184" t="s">
        <v>1531</v>
      </c>
      <c r="F200" s="185" t="s">
        <v>1532</v>
      </c>
      <c r="G200" s="186" t="s">
        <v>180</v>
      </c>
      <c r="H200" s="187">
        <v>175.11500000000001</v>
      </c>
      <c r="I200" s="188"/>
      <c r="J200" s="189">
        <f t="shared" si="20"/>
        <v>0</v>
      </c>
      <c r="K200" s="185" t="s">
        <v>1</v>
      </c>
      <c r="L200" s="35"/>
      <c r="M200" s="190" t="s">
        <v>1</v>
      </c>
      <c r="N200" s="191" t="s">
        <v>52</v>
      </c>
      <c r="O200" s="57"/>
      <c r="P200" s="192">
        <f t="shared" si="21"/>
        <v>0</v>
      </c>
      <c r="Q200" s="192">
        <v>3.0249999999999999E-3</v>
      </c>
      <c r="R200" s="192">
        <f t="shared" si="22"/>
        <v>0.52972287500000004</v>
      </c>
      <c r="S200" s="192">
        <v>0</v>
      </c>
      <c r="T200" s="193">
        <f t="shared" si="23"/>
        <v>0</v>
      </c>
      <c r="AR200" s="13" t="s">
        <v>241</v>
      </c>
      <c r="AT200" s="13" t="s">
        <v>177</v>
      </c>
      <c r="AU200" s="13" t="s">
        <v>92</v>
      </c>
      <c r="AY200" s="13" t="s">
        <v>175</v>
      </c>
      <c r="BE200" s="194">
        <f t="shared" si="24"/>
        <v>0</v>
      </c>
      <c r="BF200" s="194">
        <f t="shared" si="25"/>
        <v>0</v>
      </c>
      <c r="BG200" s="194">
        <f t="shared" si="26"/>
        <v>0</v>
      </c>
      <c r="BH200" s="194">
        <f t="shared" si="27"/>
        <v>0</v>
      </c>
      <c r="BI200" s="194">
        <f t="shared" si="28"/>
        <v>0</v>
      </c>
      <c r="BJ200" s="13" t="s">
        <v>92</v>
      </c>
      <c r="BK200" s="194">
        <f t="shared" si="29"/>
        <v>0</v>
      </c>
      <c r="BL200" s="13" t="s">
        <v>241</v>
      </c>
      <c r="BM200" s="13" t="s">
        <v>1533</v>
      </c>
    </row>
    <row r="201" spans="2:65" s="1" customFormat="1" ht="16.5" customHeight="1">
      <c r="B201" s="31"/>
      <c r="C201" s="183" t="s">
        <v>519</v>
      </c>
      <c r="D201" s="183" t="s">
        <v>177</v>
      </c>
      <c r="E201" s="184" t="s">
        <v>1534</v>
      </c>
      <c r="F201" s="185" t="s">
        <v>1535</v>
      </c>
      <c r="G201" s="186" t="s">
        <v>180</v>
      </c>
      <c r="H201" s="187">
        <v>175.11500000000001</v>
      </c>
      <c r="I201" s="188"/>
      <c r="J201" s="189">
        <f t="shared" si="20"/>
        <v>0</v>
      </c>
      <c r="K201" s="185" t="s">
        <v>1</v>
      </c>
      <c r="L201" s="35"/>
      <c r="M201" s="190" t="s">
        <v>1</v>
      </c>
      <c r="N201" s="191" t="s">
        <v>52</v>
      </c>
      <c r="O201" s="57"/>
      <c r="P201" s="192">
        <f t="shared" si="21"/>
        <v>0</v>
      </c>
      <c r="Q201" s="192">
        <v>4.0000000000000002E-4</v>
      </c>
      <c r="R201" s="192">
        <f t="shared" si="22"/>
        <v>7.0046000000000011E-2</v>
      </c>
      <c r="S201" s="192">
        <v>0</v>
      </c>
      <c r="T201" s="193">
        <f t="shared" si="23"/>
        <v>0</v>
      </c>
      <c r="AR201" s="13" t="s">
        <v>241</v>
      </c>
      <c r="AT201" s="13" t="s">
        <v>177</v>
      </c>
      <c r="AU201" s="13" t="s">
        <v>92</v>
      </c>
      <c r="AY201" s="13" t="s">
        <v>175</v>
      </c>
      <c r="BE201" s="194">
        <f t="shared" si="24"/>
        <v>0</v>
      </c>
      <c r="BF201" s="194">
        <f t="shared" si="25"/>
        <v>0</v>
      </c>
      <c r="BG201" s="194">
        <f t="shared" si="26"/>
        <v>0</v>
      </c>
      <c r="BH201" s="194">
        <f t="shared" si="27"/>
        <v>0</v>
      </c>
      <c r="BI201" s="194">
        <f t="shared" si="28"/>
        <v>0</v>
      </c>
      <c r="BJ201" s="13" t="s">
        <v>92</v>
      </c>
      <c r="BK201" s="194">
        <f t="shared" si="29"/>
        <v>0</v>
      </c>
      <c r="BL201" s="13" t="s">
        <v>241</v>
      </c>
      <c r="BM201" s="13" t="s">
        <v>1536</v>
      </c>
    </row>
    <row r="202" spans="2:65" s="1" customFormat="1" ht="16.5" customHeight="1">
      <c r="B202" s="31"/>
      <c r="C202" s="183" t="s">
        <v>523</v>
      </c>
      <c r="D202" s="183" t="s">
        <v>177</v>
      </c>
      <c r="E202" s="184" t="s">
        <v>1537</v>
      </c>
      <c r="F202" s="185" t="s">
        <v>1538</v>
      </c>
      <c r="G202" s="186" t="s">
        <v>855</v>
      </c>
      <c r="H202" s="205"/>
      <c r="I202" s="188"/>
      <c r="J202" s="189">
        <f t="shared" si="20"/>
        <v>0</v>
      </c>
      <c r="K202" s="185" t="s">
        <v>1</v>
      </c>
      <c r="L202" s="35"/>
      <c r="M202" s="190" t="s">
        <v>1</v>
      </c>
      <c r="N202" s="191" t="s">
        <v>52</v>
      </c>
      <c r="O202" s="57"/>
      <c r="P202" s="192">
        <f t="shared" si="21"/>
        <v>0</v>
      </c>
      <c r="Q202" s="192">
        <v>0</v>
      </c>
      <c r="R202" s="192">
        <f t="shared" si="22"/>
        <v>0</v>
      </c>
      <c r="S202" s="192">
        <v>0</v>
      </c>
      <c r="T202" s="193">
        <f t="shared" si="23"/>
        <v>0</v>
      </c>
      <c r="AR202" s="13" t="s">
        <v>241</v>
      </c>
      <c r="AT202" s="13" t="s">
        <v>177</v>
      </c>
      <c r="AU202" s="13" t="s">
        <v>92</v>
      </c>
      <c r="AY202" s="13" t="s">
        <v>175</v>
      </c>
      <c r="BE202" s="194">
        <f t="shared" si="24"/>
        <v>0</v>
      </c>
      <c r="BF202" s="194">
        <f t="shared" si="25"/>
        <v>0</v>
      </c>
      <c r="BG202" s="194">
        <f t="shared" si="26"/>
        <v>0</v>
      </c>
      <c r="BH202" s="194">
        <f t="shared" si="27"/>
        <v>0</v>
      </c>
      <c r="BI202" s="194">
        <f t="shared" si="28"/>
        <v>0</v>
      </c>
      <c r="BJ202" s="13" t="s">
        <v>92</v>
      </c>
      <c r="BK202" s="194">
        <f t="shared" si="29"/>
        <v>0</v>
      </c>
      <c r="BL202" s="13" t="s">
        <v>241</v>
      </c>
      <c r="BM202" s="13" t="s">
        <v>1539</v>
      </c>
    </row>
    <row r="203" spans="2:65" s="11" customFormat="1" ht="22.9" customHeight="1">
      <c r="B203" s="167"/>
      <c r="C203" s="168"/>
      <c r="D203" s="169" t="s">
        <v>79</v>
      </c>
      <c r="E203" s="181" t="s">
        <v>1540</v>
      </c>
      <c r="F203" s="181" t="s">
        <v>1541</v>
      </c>
      <c r="G203" s="168"/>
      <c r="H203" s="168"/>
      <c r="I203" s="171"/>
      <c r="J203" s="182">
        <f>BK203</f>
        <v>0</v>
      </c>
      <c r="K203" s="168"/>
      <c r="L203" s="173"/>
      <c r="M203" s="174"/>
      <c r="N203" s="175"/>
      <c r="O203" s="175"/>
      <c r="P203" s="176">
        <f>SUM(P204:P228)</f>
        <v>0</v>
      </c>
      <c r="Q203" s="175"/>
      <c r="R203" s="176">
        <f>SUM(R204:R228)</f>
        <v>0.41237553600000004</v>
      </c>
      <c r="S203" s="175"/>
      <c r="T203" s="177">
        <f>SUM(T204:T228)</f>
        <v>0</v>
      </c>
      <c r="AR203" s="178" t="s">
        <v>92</v>
      </c>
      <c r="AT203" s="179" t="s">
        <v>79</v>
      </c>
      <c r="AU203" s="179" t="s">
        <v>87</v>
      </c>
      <c r="AY203" s="178" t="s">
        <v>175</v>
      </c>
      <c r="BK203" s="180">
        <f>SUM(BK204:BK228)</f>
        <v>0</v>
      </c>
    </row>
    <row r="204" spans="2:65" s="1" customFormat="1" ht="16.5" customHeight="1">
      <c r="B204" s="31"/>
      <c r="C204" s="183" t="s">
        <v>527</v>
      </c>
      <c r="D204" s="183" t="s">
        <v>177</v>
      </c>
      <c r="E204" s="184" t="s">
        <v>1542</v>
      </c>
      <c r="F204" s="185" t="s">
        <v>1543</v>
      </c>
      <c r="G204" s="186" t="s">
        <v>180</v>
      </c>
      <c r="H204" s="187">
        <v>33.47</v>
      </c>
      <c r="I204" s="188"/>
      <c r="J204" s="189">
        <f t="shared" ref="J204:J228" si="30">ROUND(I204*H204,2)</f>
        <v>0</v>
      </c>
      <c r="K204" s="185" t="s">
        <v>184</v>
      </c>
      <c r="L204" s="35"/>
      <c r="M204" s="190" t="s">
        <v>1</v>
      </c>
      <c r="N204" s="191" t="s">
        <v>52</v>
      </c>
      <c r="O204" s="57"/>
      <c r="P204" s="192">
        <f t="shared" ref="P204:P228" si="31">O204*H204</f>
        <v>0</v>
      </c>
      <c r="Q204" s="192">
        <v>0</v>
      </c>
      <c r="R204" s="192">
        <f t="shared" ref="R204:R228" si="32">Q204*H204</f>
        <v>0</v>
      </c>
      <c r="S204" s="192">
        <v>0</v>
      </c>
      <c r="T204" s="193">
        <f t="shared" ref="T204:T228" si="33">S204*H204</f>
        <v>0</v>
      </c>
      <c r="AR204" s="13" t="s">
        <v>241</v>
      </c>
      <c r="AT204" s="13" t="s">
        <v>177</v>
      </c>
      <c r="AU204" s="13" t="s">
        <v>92</v>
      </c>
      <c r="AY204" s="13" t="s">
        <v>175</v>
      </c>
      <c r="BE204" s="194">
        <f t="shared" ref="BE204:BE228" si="34">IF(N204="základná",J204,0)</f>
        <v>0</v>
      </c>
      <c r="BF204" s="194">
        <f t="shared" ref="BF204:BF228" si="35">IF(N204="znížená",J204,0)</f>
        <v>0</v>
      </c>
      <c r="BG204" s="194">
        <f t="shared" ref="BG204:BG228" si="36">IF(N204="zákl. prenesená",J204,0)</f>
        <v>0</v>
      </c>
      <c r="BH204" s="194">
        <f t="shared" ref="BH204:BH228" si="37">IF(N204="zníž. prenesená",J204,0)</f>
        <v>0</v>
      </c>
      <c r="BI204" s="194">
        <f t="shared" ref="BI204:BI228" si="38">IF(N204="nulová",J204,0)</f>
        <v>0</v>
      </c>
      <c r="BJ204" s="13" t="s">
        <v>92</v>
      </c>
      <c r="BK204" s="194">
        <f t="shared" ref="BK204:BK228" si="39">ROUND(I204*H204,2)</f>
        <v>0</v>
      </c>
      <c r="BL204" s="13" t="s">
        <v>241</v>
      </c>
      <c r="BM204" s="13" t="s">
        <v>1544</v>
      </c>
    </row>
    <row r="205" spans="2:65" s="1" customFormat="1" ht="22.5" customHeight="1">
      <c r="B205" s="31"/>
      <c r="C205" s="195" t="s">
        <v>531</v>
      </c>
      <c r="D205" s="195" t="s">
        <v>233</v>
      </c>
      <c r="E205" s="196" t="s">
        <v>1545</v>
      </c>
      <c r="F205" s="197" t="s">
        <v>1546</v>
      </c>
      <c r="G205" s="198" t="s">
        <v>180</v>
      </c>
      <c r="H205" s="199">
        <v>38.491</v>
      </c>
      <c r="I205" s="200"/>
      <c r="J205" s="201">
        <f t="shared" si="30"/>
        <v>0</v>
      </c>
      <c r="K205" s="197" t="s">
        <v>184</v>
      </c>
      <c r="L205" s="202"/>
      <c r="M205" s="203" t="s">
        <v>1</v>
      </c>
      <c r="N205" s="204" t="s">
        <v>52</v>
      </c>
      <c r="O205" s="57"/>
      <c r="P205" s="192">
        <f t="shared" si="31"/>
        <v>0</v>
      </c>
      <c r="Q205" s="192">
        <v>1.9000000000000001E-4</v>
      </c>
      <c r="R205" s="192">
        <f t="shared" si="32"/>
        <v>7.3132900000000001E-3</v>
      </c>
      <c r="S205" s="192">
        <v>0</v>
      </c>
      <c r="T205" s="193">
        <f t="shared" si="33"/>
        <v>0</v>
      </c>
      <c r="AR205" s="13" t="s">
        <v>305</v>
      </c>
      <c r="AT205" s="13" t="s">
        <v>233</v>
      </c>
      <c r="AU205" s="13" t="s">
        <v>92</v>
      </c>
      <c r="AY205" s="13" t="s">
        <v>175</v>
      </c>
      <c r="BE205" s="194">
        <f t="shared" si="34"/>
        <v>0</v>
      </c>
      <c r="BF205" s="194">
        <f t="shared" si="35"/>
        <v>0</v>
      </c>
      <c r="BG205" s="194">
        <f t="shared" si="36"/>
        <v>0</v>
      </c>
      <c r="BH205" s="194">
        <f t="shared" si="37"/>
        <v>0</v>
      </c>
      <c r="BI205" s="194">
        <f t="shared" si="38"/>
        <v>0</v>
      </c>
      <c r="BJ205" s="13" t="s">
        <v>92</v>
      </c>
      <c r="BK205" s="194">
        <f t="shared" si="39"/>
        <v>0</v>
      </c>
      <c r="BL205" s="13" t="s">
        <v>241</v>
      </c>
      <c r="BM205" s="13" t="s">
        <v>1547</v>
      </c>
    </row>
    <row r="206" spans="2:65" s="1" customFormat="1" ht="16.5" customHeight="1">
      <c r="B206" s="31"/>
      <c r="C206" s="183" t="s">
        <v>535</v>
      </c>
      <c r="D206" s="183" t="s">
        <v>177</v>
      </c>
      <c r="E206" s="184" t="s">
        <v>1548</v>
      </c>
      <c r="F206" s="185" t="s">
        <v>1549</v>
      </c>
      <c r="G206" s="186" t="s">
        <v>180</v>
      </c>
      <c r="H206" s="187">
        <v>308.48200000000003</v>
      </c>
      <c r="I206" s="188"/>
      <c r="J206" s="189">
        <f t="shared" si="30"/>
        <v>0</v>
      </c>
      <c r="K206" s="185" t="s">
        <v>1</v>
      </c>
      <c r="L206" s="35"/>
      <c r="M206" s="190" t="s">
        <v>1</v>
      </c>
      <c r="N206" s="191" t="s">
        <v>52</v>
      </c>
      <c r="O206" s="57"/>
      <c r="P206" s="192">
        <f t="shared" si="31"/>
        <v>0</v>
      </c>
      <c r="Q206" s="192">
        <v>0</v>
      </c>
      <c r="R206" s="192">
        <f t="shared" si="32"/>
        <v>0</v>
      </c>
      <c r="S206" s="192">
        <v>0</v>
      </c>
      <c r="T206" s="193">
        <f t="shared" si="33"/>
        <v>0</v>
      </c>
      <c r="AR206" s="13" t="s">
        <v>241</v>
      </c>
      <c r="AT206" s="13" t="s">
        <v>177</v>
      </c>
      <c r="AU206" s="13" t="s">
        <v>92</v>
      </c>
      <c r="AY206" s="13" t="s">
        <v>175</v>
      </c>
      <c r="BE206" s="194">
        <f t="shared" si="34"/>
        <v>0</v>
      </c>
      <c r="BF206" s="194">
        <f t="shared" si="35"/>
        <v>0</v>
      </c>
      <c r="BG206" s="194">
        <f t="shared" si="36"/>
        <v>0</v>
      </c>
      <c r="BH206" s="194">
        <f t="shared" si="37"/>
        <v>0</v>
      </c>
      <c r="BI206" s="194">
        <f t="shared" si="38"/>
        <v>0</v>
      </c>
      <c r="BJ206" s="13" t="s">
        <v>92</v>
      </c>
      <c r="BK206" s="194">
        <f t="shared" si="39"/>
        <v>0</v>
      </c>
      <c r="BL206" s="13" t="s">
        <v>241</v>
      </c>
      <c r="BM206" s="13" t="s">
        <v>1550</v>
      </c>
    </row>
    <row r="207" spans="2:65" s="1" customFormat="1" ht="22.5" customHeight="1">
      <c r="B207" s="31"/>
      <c r="C207" s="195" t="s">
        <v>539</v>
      </c>
      <c r="D207" s="195" t="s">
        <v>233</v>
      </c>
      <c r="E207" s="196" t="s">
        <v>1551</v>
      </c>
      <c r="F207" s="197" t="s">
        <v>1552</v>
      </c>
      <c r="G207" s="198" t="s">
        <v>180</v>
      </c>
      <c r="H207" s="199">
        <v>354.75400000000002</v>
      </c>
      <c r="I207" s="200"/>
      <c r="J207" s="201">
        <f t="shared" si="30"/>
        <v>0</v>
      </c>
      <c r="K207" s="197" t="s">
        <v>237</v>
      </c>
      <c r="L207" s="202"/>
      <c r="M207" s="203" t="s">
        <v>1</v>
      </c>
      <c r="N207" s="204" t="s">
        <v>52</v>
      </c>
      <c r="O207" s="57"/>
      <c r="P207" s="192">
        <f t="shared" si="31"/>
        <v>0</v>
      </c>
      <c r="Q207" s="192">
        <v>1.7000000000000001E-4</v>
      </c>
      <c r="R207" s="192">
        <f t="shared" si="32"/>
        <v>6.030818000000001E-2</v>
      </c>
      <c r="S207" s="192">
        <v>0</v>
      </c>
      <c r="T207" s="193">
        <f t="shared" si="33"/>
        <v>0</v>
      </c>
      <c r="AR207" s="13" t="s">
        <v>305</v>
      </c>
      <c r="AT207" s="13" t="s">
        <v>233</v>
      </c>
      <c r="AU207" s="13" t="s">
        <v>92</v>
      </c>
      <c r="AY207" s="13" t="s">
        <v>175</v>
      </c>
      <c r="BE207" s="194">
        <f t="shared" si="34"/>
        <v>0</v>
      </c>
      <c r="BF207" s="194">
        <f t="shared" si="35"/>
        <v>0</v>
      </c>
      <c r="BG207" s="194">
        <f t="shared" si="36"/>
        <v>0</v>
      </c>
      <c r="BH207" s="194">
        <f t="shared" si="37"/>
        <v>0</v>
      </c>
      <c r="BI207" s="194">
        <f t="shared" si="38"/>
        <v>0</v>
      </c>
      <c r="BJ207" s="13" t="s">
        <v>92</v>
      </c>
      <c r="BK207" s="194">
        <f t="shared" si="39"/>
        <v>0</v>
      </c>
      <c r="BL207" s="13" t="s">
        <v>241</v>
      </c>
      <c r="BM207" s="13" t="s">
        <v>1553</v>
      </c>
    </row>
    <row r="208" spans="2:65" s="1" customFormat="1" ht="16.5" customHeight="1">
      <c r="B208" s="31"/>
      <c r="C208" s="183" t="s">
        <v>543</v>
      </c>
      <c r="D208" s="183" t="s">
        <v>177</v>
      </c>
      <c r="E208" s="184" t="s">
        <v>1554</v>
      </c>
      <c r="F208" s="185" t="s">
        <v>1555</v>
      </c>
      <c r="G208" s="186" t="s">
        <v>180</v>
      </c>
      <c r="H208" s="187">
        <v>28.28</v>
      </c>
      <c r="I208" s="188"/>
      <c r="J208" s="189">
        <f t="shared" si="30"/>
        <v>0</v>
      </c>
      <c r="K208" s="185" t="s">
        <v>1</v>
      </c>
      <c r="L208" s="35"/>
      <c r="M208" s="190" t="s">
        <v>1</v>
      </c>
      <c r="N208" s="191" t="s">
        <v>52</v>
      </c>
      <c r="O208" s="57"/>
      <c r="P208" s="192">
        <f t="shared" si="31"/>
        <v>0</v>
      </c>
      <c r="Q208" s="192">
        <v>0</v>
      </c>
      <c r="R208" s="192">
        <f t="shared" si="32"/>
        <v>0</v>
      </c>
      <c r="S208" s="192">
        <v>0</v>
      </c>
      <c r="T208" s="193">
        <f t="shared" si="33"/>
        <v>0</v>
      </c>
      <c r="AR208" s="13" t="s">
        <v>241</v>
      </c>
      <c r="AT208" s="13" t="s">
        <v>177</v>
      </c>
      <c r="AU208" s="13" t="s">
        <v>92</v>
      </c>
      <c r="AY208" s="13" t="s">
        <v>175</v>
      </c>
      <c r="BE208" s="194">
        <f t="shared" si="34"/>
        <v>0</v>
      </c>
      <c r="BF208" s="194">
        <f t="shared" si="35"/>
        <v>0</v>
      </c>
      <c r="BG208" s="194">
        <f t="shared" si="36"/>
        <v>0</v>
      </c>
      <c r="BH208" s="194">
        <f t="shared" si="37"/>
        <v>0</v>
      </c>
      <c r="BI208" s="194">
        <f t="shared" si="38"/>
        <v>0</v>
      </c>
      <c r="BJ208" s="13" t="s">
        <v>92</v>
      </c>
      <c r="BK208" s="194">
        <f t="shared" si="39"/>
        <v>0</v>
      </c>
      <c r="BL208" s="13" t="s">
        <v>241</v>
      </c>
      <c r="BM208" s="13" t="s">
        <v>1556</v>
      </c>
    </row>
    <row r="209" spans="2:65" s="1" customFormat="1" ht="22.5" customHeight="1">
      <c r="B209" s="31"/>
      <c r="C209" s="195" t="s">
        <v>547</v>
      </c>
      <c r="D209" s="195" t="s">
        <v>233</v>
      </c>
      <c r="E209" s="196" t="s">
        <v>1557</v>
      </c>
      <c r="F209" s="197" t="s">
        <v>1558</v>
      </c>
      <c r="G209" s="198" t="s">
        <v>180</v>
      </c>
      <c r="H209" s="199">
        <v>32.521999999999998</v>
      </c>
      <c r="I209" s="200"/>
      <c r="J209" s="201">
        <f t="shared" si="30"/>
        <v>0</v>
      </c>
      <c r="K209" s="197" t="s">
        <v>184</v>
      </c>
      <c r="L209" s="202"/>
      <c r="M209" s="203" t="s">
        <v>1</v>
      </c>
      <c r="N209" s="204" t="s">
        <v>52</v>
      </c>
      <c r="O209" s="57"/>
      <c r="P209" s="192">
        <f t="shared" si="31"/>
        <v>0</v>
      </c>
      <c r="Q209" s="192">
        <v>1.9E-3</v>
      </c>
      <c r="R209" s="192">
        <f t="shared" si="32"/>
        <v>6.1791799999999994E-2</v>
      </c>
      <c r="S209" s="192">
        <v>0</v>
      </c>
      <c r="T209" s="193">
        <f t="shared" si="33"/>
        <v>0</v>
      </c>
      <c r="AR209" s="13" t="s">
        <v>305</v>
      </c>
      <c r="AT209" s="13" t="s">
        <v>233</v>
      </c>
      <c r="AU209" s="13" t="s">
        <v>92</v>
      </c>
      <c r="AY209" s="13" t="s">
        <v>175</v>
      </c>
      <c r="BE209" s="194">
        <f t="shared" si="34"/>
        <v>0</v>
      </c>
      <c r="BF209" s="194">
        <f t="shared" si="35"/>
        <v>0</v>
      </c>
      <c r="BG209" s="194">
        <f t="shared" si="36"/>
        <v>0</v>
      </c>
      <c r="BH209" s="194">
        <f t="shared" si="37"/>
        <v>0</v>
      </c>
      <c r="BI209" s="194">
        <f t="shared" si="38"/>
        <v>0</v>
      </c>
      <c r="BJ209" s="13" t="s">
        <v>92</v>
      </c>
      <c r="BK209" s="194">
        <f t="shared" si="39"/>
        <v>0</v>
      </c>
      <c r="BL209" s="13" t="s">
        <v>241</v>
      </c>
      <c r="BM209" s="13" t="s">
        <v>1559</v>
      </c>
    </row>
    <row r="210" spans="2:65" s="1" customFormat="1" ht="16.5" customHeight="1">
      <c r="B210" s="31"/>
      <c r="C210" s="195" t="s">
        <v>551</v>
      </c>
      <c r="D210" s="195" t="s">
        <v>233</v>
      </c>
      <c r="E210" s="196" t="s">
        <v>1560</v>
      </c>
      <c r="F210" s="197" t="s">
        <v>1561</v>
      </c>
      <c r="G210" s="198" t="s">
        <v>253</v>
      </c>
      <c r="H210" s="199">
        <v>150</v>
      </c>
      <c r="I210" s="200"/>
      <c r="J210" s="201">
        <f t="shared" si="30"/>
        <v>0</v>
      </c>
      <c r="K210" s="197" t="s">
        <v>184</v>
      </c>
      <c r="L210" s="202"/>
      <c r="M210" s="203" t="s">
        <v>1</v>
      </c>
      <c r="N210" s="204" t="s">
        <v>52</v>
      </c>
      <c r="O210" s="57"/>
      <c r="P210" s="192">
        <f t="shared" si="31"/>
        <v>0</v>
      </c>
      <c r="Q210" s="192">
        <v>2.0000000000000001E-4</v>
      </c>
      <c r="R210" s="192">
        <f t="shared" si="32"/>
        <v>3.0000000000000002E-2</v>
      </c>
      <c r="S210" s="192">
        <v>0</v>
      </c>
      <c r="T210" s="193">
        <f t="shared" si="33"/>
        <v>0</v>
      </c>
      <c r="AR210" s="13" t="s">
        <v>305</v>
      </c>
      <c r="AT210" s="13" t="s">
        <v>233</v>
      </c>
      <c r="AU210" s="13" t="s">
        <v>92</v>
      </c>
      <c r="AY210" s="13" t="s">
        <v>175</v>
      </c>
      <c r="BE210" s="194">
        <f t="shared" si="34"/>
        <v>0</v>
      </c>
      <c r="BF210" s="194">
        <f t="shared" si="35"/>
        <v>0</v>
      </c>
      <c r="BG210" s="194">
        <f t="shared" si="36"/>
        <v>0</v>
      </c>
      <c r="BH210" s="194">
        <f t="shared" si="37"/>
        <v>0</v>
      </c>
      <c r="BI210" s="194">
        <f t="shared" si="38"/>
        <v>0</v>
      </c>
      <c r="BJ210" s="13" t="s">
        <v>92</v>
      </c>
      <c r="BK210" s="194">
        <f t="shared" si="39"/>
        <v>0</v>
      </c>
      <c r="BL210" s="13" t="s">
        <v>241</v>
      </c>
      <c r="BM210" s="13" t="s">
        <v>1562</v>
      </c>
    </row>
    <row r="211" spans="2:65" s="1" customFormat="1" ht="16.5" customHeight="1">
      <c r="B211" s="31"/>
      <c r="C211" s="195" t="s">
        <v>555</v>
      </c>
      <c r="D211" s="195" t="s">
        <v>233</v>
      </c>
      <c r="E211" s="196" t="s">
        <v>1563</v>
      </c>
      <c r="F211" s="197" t="s">
        <v>1564</v>
      </c>
      <c r="G211" s="198" t="s">
        <v>253</v>
      </c>
      <c r="H211" s="199">
        <v>150</v>
      </c>
      <c r="I211" s="200"/>
      <c r="J211" s="201">
        <f t="shared" si="30"/>
        <v>0</v>
      </c>
      <c r="K211" s="197" t="s">
        <v>184</v>
      </c>
      <c r="L211" s="202"/>
      <c r="M211" s="203" t="s">
        <v>1</v>
      </c>
      <c r="N211" s="204" t="s">
        <v>52</v>
      </c>
      <c r="O211" s="57"/>
      <c r="P211" s="192">
        <f t="shared" si="31"/>
        <v>0</v>
      </c>
      <c r="Q211" s="192">
        <v>4.0000000000000002E-4</v>
      </c>
      <c r="R211" s="192">
        <f t="shared" si="32"/>
        <v>6.0000000000000005E-2</v>
      </c>
      <c r="S211" s="192">
        <v>0</v>
      </c>
      <c r="T211" s="193">
        <f t="shared" si="33"/>
        <v>0</v>
      </c>
      <c r="AR211" s="13" t="s">
        <v>305</v>
      </c>
      <c r="AT211" s="13" t="s">
        <v>233</v>
      </c>
      <c r="AU211" s="13" t="s">
        <v>92</v>
      </c>
      <c r="AY211" s="13" t="s">
        <v>175</v>
      </c>
      <c r="BE211" s="194">
        <f t="shared" si="34"/>
        <v>0</v>
      </c>
      <c r="BF211" s="194">
        <f t="shared" si="35"/>
        <v>0</v>
      </c>
      <c r="BG211" s="194">
        <f t="shared" si="36"/>
        <v>0</v>
      </c>
      <c r="BH211" s="194">
        <f t="shared" si="37"/>
        <v>0</v>
      </c>
      <c r="BI211" s="194">
        <f t="shared" si="38"/>
        <v>0</v>
      </c>
      <c r="BJ211" s="13" t="s">
        <v>92</v>
      </c>
      <c r="BK211" s="194">
        <f t="shared" si="39"/>
        <v>0</v>
      </c>
      <c r="BL211" s="13" t="s">
        <v>241</v>
      </c>
      <c r="BM211" s="13" t="s">
        <v>1565</v>
      </c>
    </row>
    <row r="212" spans="2:65" s="1" customFormat="1" ht="22.5" customHeight="1">
      <c r="B212" s="31"/>
      <c r="C212" s="183" t="s">
        <v>559</v>
      </c>
      <c r="D212" s="183" t="s">
        <v>177</v>
      </c>
      <c r="E212" s="184" t="s">
        <v>1566</v>
      </c>
      <c r="F212" s="185" t="s">
        <v>1567</v>
      </c>
      <c r="G212" s="186" t="s">
        <v>180</v>
      </c>
      <c r="H212" s="187">
        <v>5.19</v>
      </c>
      <c r="I212" s="188"/>
      <c r="J212" s="189">
        <f t="shared" si="30"/>
        <v>0</v>
      </c>
      <c r="K212" s="185" t="s">
        <v>237</v>
      </c>
      <c r="L212" s="35"/>
      <c r="M212" s="190" t="s">
        <v>1</v>
      </c>
      <c r="N212" s="191" t="s">
        <v>52</v>
      </c>
      <c r="O212" s="57"/>
      <c r="P212" s="192">
        <f t="shared" si="31"/>
        <v>0</v>
      </c>
      <c r="Q212" s="192">
        <v>0</v>
      </c>
      <c r="R212" s="192">
        <f t="shared" si="32"/>
        <v>0</v>
      </c>
      <c r="S212" s="192">
        <v>0</v>
      </c>
      <c r="T212" s="193">
        <f t="shared" si="33"/>
        <v>0</v>
      </c>
      <c r="AR212" s="13" t="s">
        <v>241</v>
      </c>
      <c r="AT212" s="13" t="s">
        <v>177</v>
      </c>
      <c r="AU212" s="13" t="s">
        <v>92</v>
      </c>
      <c r="AY212" s="13" t="s">
        <v>175</v>
      </c>
      <c r="BE212" s="194">
        <f t="shared" si="34"/>
        <v>0</v>
      </c>
      <c r="BF212" s="194">
        <f t="shared" si="35"/>
        <v>0</v>
      </c>
      <c r="BG212" s="194">
        <f t="shared" si="36"/>
        <v>0</v>
      </c>
      <c r="BH212" s="194">
        <f t="shared" si="37"/>
        <v>0</v>
      </c>
      <c r="BI212" s="194">
        <f t="shared" si="38"/>
        <v>0</v>
      </c>
      <c r="BJ212" s="13" t="s">
        <v>92</v>
      </c>
      <c r="BK212" s="194">
        <f t="shared" si="39"/>
        <v>0</v>
      </c>
      <c r="BL212" s="13" t="s">
        <v>241</v>
      </c>
      <c r="BM212" s="13" t="s">
        <v>1568</v>
      </c>
    </row>
    <row r="213" spans="2:65" s="1" customFormat="1" ht="22.5" customHeight="1">
      <c r="B213" s="31"/>
      <c r="C213" s="195" t="s">
        <v>563</v>
      </c>
      <c r="D213" s="195" t="s">
        <v>233</v>
      </c>
      <c r="E213" s="196" t="s">
        <v>1557</v>
      </c>
      <c r="F213" s="197" t="s">
        <v>1558</v>
      </c>
      <c r="G213" s="198" t="s">
        <v>180</v>
      </c>
      <c r="H213" s="199">
        <v>6.2279999999999998</v>
      </c>
      <c r="I213" s="200"/>
      <c r="J213" s="201">
        <f t="shared" si="30"/>
        <v>0</v>
      </c>
      <c r="K213" s="197" t="s">
        <v>184</v>
      </c>
      <c r="L213" s="202"/>
      <c r="M213" s="203" t="s">
        <v>1</v>
      </c>
      <c r="N213" s="204" t="s">
        <v>52</v>
      </c>
      <c r="O213" s="57"/>
      <c r="P213" s="192">
        <f t="shared" si="31"/>
        <v>0</v>
      </c>
      <c r="Q213" s="192">
        <v>1.9E-3</v>
      </c>
      <c r="R213" s="192">
        <f t="shared" si="32"/>
        <v>1.18332E-2</v>
      </c>
      <c r="S213" s="192">
        <v>0</v>
      </c>
      <c r="T213" s="193">
        <f t="shared" si="33"/>
        <v>0</v>
      </c>
      <c r="AR213" s="13" t="s">
        <v>305</v>
      </c>
      <c r="AT213" s="13" t="s">
        <v>233</v>
      </c>
      <c r="AU213" s="13" t="s">
        <v>92</v>
      </c>
      <c r="AY213" s="13" t="s">
        <v>175</v>
      </c>
      <c r="BE213" s="194">
        <f t="shared" si="34"/>
        <v>0</v>
      </c>
      <c r="BF213" s="194">
        <f t="shared" si="35"/>
        <v>0</v>
      </c>
      <c r="BG213" s="194">
        <f t="shared" si="36"/>
        <v>0</v>
      </c>
      <c r="BH213" s="194">
        <f t="shared" si="37"/>
        <v>0</v>
      </c>
      <c r="BI213" s="194">
        <f t="shared" si="38"/>
        <v>0</v>
      </c>
      <c r="BJ213" s="13" t="s">
        <v>92</v>
      </c>
      <c r="BK213" s="194">
        <f t="shared" si="39"/>
        <v>0</v>
      </c>
      <c r="BL213" s="13" t="s">
        <v>241</v>
      </c>
      <c r="BM213" s="13" t="s">
        <v>1569</v>
      </c>
    </row>
    <row r="214" spans="2:65" s="1" customFormat="1" ht="16.5" customHeight="1">
      <c r="B214" s="31"/>
      <c r="C214" s="195" t="s">
        <v>567</v>
      </c>
      <c r="D214" s="195" t="s">
        <v>233</v>
      </c>
      <c r="E214" s="196" t="s">
        <v>1560</v>
      </c>
      <c r="F214" s="197" t="s">
        <v>1561</v>
      </c>
      <c r="G214" s="198" t="s">
        <v>253</v>
      </c>
      <c r="H214" s="199">
        <v>30</v>
      </c>
      <c r="I214" s="200"/>
      <c r="J214" s="201">
        <f t="shared" si="30"/>
        <v>0</v>
      </c>
      <c r="K214" s="197" t="s">
        <v>184</v>
      </c>
      <c r="L214" s="202"/>
      <c r="M214" s="203" t="s">
        <v>1</v>
      </c>
      <c r="N214" s="204" t="s">
        <v>52</v>
      </c>
      <c r="O214" s="57"/>
      <c r="P214" s="192">
        <f t="shared" si="31"/>
        <v>0</v>
      </c>
      <c r="Q214" s="192">
        <v>2.0000000000000001E-4</v>
      </c>
      <c r="R214" s="192">
        <f t="shared" si="32"/>
        <v>6.0000000000000001E-3</v>
      </c>
      <c r="S214" s="192">
        <v>0</v>
      </c>
      <c r="T214" s="193">
        <f t="shared" si="33"/>
        <v>0</v>
      </c>
      <c r="AR214" s="13" t="s">
        <v>305</v>
      </c>
      <c r="AT214" s="13" t="s">
        <v>233</v>
      </c>
      <c r="AU214" s="13" t="s">
        <v>92</v>
      </c>
      <c r="AY214" s="13" t="s">
        <v>175</v>
      </c>
      <c r="BE214" s="194">
        <f t="shared" si="34"/>
        <v>0</v>
      </c>
      <c r="BF214" s="194">
        <f t="shared" si="35"/>
        <v>0</v>
      </c>
      <c r="BG214" s="194">
        <f t="shared" si="36"/>
        <v>0</v>
      </c>
      <c r="BH214" s="194">
        <f t="shared" si="37"/>
        <v>0</v>
      </c>
      <c r="BI214" s="194">
        <f t="shared" si="38"/>
        <v>0</v>
      </c>
      <c r="BJ214" s="13" t="s">
        <v>92</v>
      </c>
      <c r="BK214" s="194">
        <f t="shared" si="39"/>
        <v>0</v>
      </c>
      <c r="BL214" s="13" t="s">
        <v>241</v>
      </c>
      <c r="BM214" s="13" t="s">
        <v>1570</v>
      </c>
    </row>
    <row r="215" spans="2:65" s="1" customFormat="1" ht="16.5" customHeight="1">
      <c r="B215" s="31"/>
      <c r="C215" s="195" t="s">
        <v>571</v>
      </c>
      <c r="D215" s="195" t="s">
        <v>233</v>
      </c>
      <c r="E215" s="196" t="s">
        <v>1571</v>
      </c>
      <c r="F215" s="197" t="s">
        <v>1572</v>
      </c>
      <c r="G215" s="198" t="s">
        <v>253</v>
      </c>
      <c r="H215" s="199">
        <v>30</v>
      </c>
      <c r="I215" s="200"/>
      <c r="J215" s="201">
        <f t="shared" si="30"/>
        <v>0</v>
      </c>
      <c r="K215" s="197" t="s">
        <v>184</v>
      </c>
      <c r="L215" s="202"/>
      <c r="M215" s="203" t="s">
        <v>1</v>
      </c>
      <c r="N215" s="204" t="s">
        <v>52</v>
      </c>
      <c r="O215" s="57"/>
      <c r="P215" s="192">
        <f t="shared" si="31"/>
        <v>0</v>
      </c>
      <c r="Q215" s="192">
        <v>2.5000000000000001E-4</v>
      </c>
      <c r="R215" s="192">
        <f t="shared" si="32"/>
        <v>7.4999999999999997E-3</v>
      </c>
      <c r="S215" s="192">
        <v>0</v>
      </c>
      <c r="T215" s="193">
        <f t="shared" si="33"/>
        <v>0</v>
      </c>
      <c r="AR215" s="13" t="s">
        <v>305</v>
      </c>
      <c r="AT215" s="13" t="s">
        <v>233</v>
      </c>
      <c r="AU215" s="13" t="s">
        <v>92</v>
      </c>
      <c r="AY215" s="13" t="s">
        <v>175</v>
      </c>
      <c r="BE215" s="194">
        <f t="shared" si="34"/>
        <v>0</v>
      </c>
      <c r="BF215" s="194">
        <f t="shared" si="35"/>
        <v>0</v>
      </c>
      <c r="BG215" s="194">
        <f t="shared" si="36"/>
        <v>0</v>
      </c>
      <c r="BH215" s="194">
        <f t="shared" si="37"/>
        <v>0</v>
      </c>
      <c r="BI215" s="194">
        <f t="shared" si="38"/>
        <v>0</v>
      </c>
      <c r="BJ215" s="13" t="s">
        <v>92</v>
      </c>
      <c r="BK215" s="194">
        <f t="shared" si="39"/>
        <v>0</v>
      </c>
      <c r="BL215" s="13" t="s">
        <v>241</v>
      </c>
      <c r="BM215" s="13" t="s">
        <v>1573</v>
      </c>
    </row>
    <row r="216" spans="2:65" s="1" customFormat="1" ht="16.5" customHeight="1">
      <c r="B216" s="31"/>
      <c r="C216" s="183" t="s">
        <v>575</v>
      </c>
      <c r="D216" s="183" t="s">
        <v>177</v>
      </c>
      <c r="E216" s="184" t="s">
        <v>1574</v>
      </c>
      <c r="F216" s="185" t="s">
        <v>1575</v>
      </c>
      <c r="G216" s="186" t="s">
        <v>253</v>
      </c>
      <c r="H216" s="187">
        <v>8</v>
      </c>
      <c r="I216" s="188"/>
      <c r="J216" s="189">
        <f t="shared" si="30"/>
        <v>0</v>
      </c>
      <c r="K216" s="185" t="s">
        <v>237</v>
      </c>
      <c r="L216" s="35"/>
      <c r="M216" s="190" t="s">
        <v>1</v>
      </c>
      <c r="N216" s="191" t="s">
        <v>52</v>
      </c>
      <c r="O216" s="57"/>
      <c r="P216" s="192">
        <f t="shared" si="31"/>
        <v>0</v>
      </c>
      <c r="Q216" s="192">
        <v>1.0000000000000001E-5</v>
      </c>
      <c r="R216" s="192">
        <f t="shared" si="32"/>
        <v>8.0000000000000007E-5</v>
      </c>
      <c r="S216" s="192">
        <v>0</v>
      </c>
      <c r="T216" s="193">
        <f t="shared" si="33"/>
        <v>0</v>
      </c>
      <c r="AR216" s="13" t="s">
        <v>241</v>
      </c>
      <c r="AT216" s="13" t="s">
        <v>177</v>
      </c>
      <c r="AU216" s="13" t="s">
        <v>92</v>
      </c>
      <c r="AY216" s="13" t="s">
        <v>175</v>
      </c>
      <c r="BE216" s="194">
        <f t="shared" si="34"/>
        <v>0</v>
      </c>
      <c r="BF216" s="194">
        <f t="shared" si="35"/>
        <v>0</v>
      </c>
      <c r="BG216" s="194">
        <f t="shared" si="36"/>
        <v>0</v>
      </c>
      <c r="BH216" s="194">
        <f t="shared" si="37"/>
        <v>0</v>
      </c>
      <c r="BI216" s="194">
        <f t="shared" si="38"/>
        <v>0</v>
      </c>
      <c r="BJ216" s="13" t="s">
        <v>92</v>
      </c>
      <c r="BK216" s="194">
        <f t="shared" si="39"/>
        <v>0</v>
      </c>
      <c r="BL216" s="13" t="s">
        <v>241</v>
      </c>
      <c r="BM216" s="13" t="s">
        <v>1576</v>
      </c>
    </row>
    <row r="217" spans="2:65" s="1" customFormat="1" ht="16.5" customHeight="1">
      <c r="B217" s="31"/>
      <c r="C217" s="195" t="s">
        <v>579</v>
      </c>
      <c r="D217" s="195" t="s">
        <v>233</v>
      </c>
      <c r="E217" s="196" t="s">
        <v>1577</v>
      </c>
      <c r="F217" s="197" t="s">
        <v>1578</v>
      </c>
      <c r="G217" s="198" t="s">
        <v>253</v>
      </c>
      <c r="H217" s="199">
        <v>8</v>
      </c>
      <c r="I217" s="200"/>
      <c r="J217" s="201">
        <f t="shared" si="30"/>
        <v>0</v>
      </c>
      <c r="K217" s="197" t="s">
        <v>1</v>
      </c>
      <c r="L217" s="202"/>
      <c r="M217" s="203" t="s">
        <v>1</v>
      </c>
      <c r="N217" s="204" t="s">
        <v>52</v>
      </c>
      <c r="O217" s="57"/>
      <c r="P217" s="192">
        <f t="shared" si="31"/>
        <v>0</v>
      </c>
      <c r="Q217" s="192">
        <v>1.4999999999999999E-4</v>
      </c>
      <c r="R217" s="192">
        <f t="shared" si="32"/>
        <v>1.1999999999999999E-3</v>
      </c>
      <c r="S217" s="192">
        <v>0</v>
      </c>
      <c r="T217" s="193">
        <f t="shared" si="33"/>
        <v>0</v>
      </c>
      <c r="AR217" s="13" t="s">
        <v>305</v>
      </c>
      <c r="AT217" s="13" t="s">
        <v>233</v>
      </c>
      <c r="AU217" s="13" t="s">
        <v>92</v>
      </c>
      <c r="AY217" s="13" t="s">
        <v>175</v>
      </c>
      <c r="BE217" s="194">
        <f t="shared" si="34"/>
        <v>0</v>
      </c>
      <c r="BF217" s="194">
        <f t="shared" si="35"/>
        <v>0</v>
      </c>
      <c r="BG217" s="194">
        <f t="shared" si="36"/>
        <v>0</v>
      </c>
      <c r="BH217" s="194">
        <f t="shared" si="37"/>
        <v>0</v>
      </c>
      <c r="BI217" s="194">
        <f t="shared" si="38"/>
        <v>0</v>
      </c>
      <c r="BJ217" s="13" t="s">
        <v>92</v>
      </c>
      <c r="BK217" s="194">
        <f t="shared" si="39"/>
        <v>0</v>
      </c>
      <c r="BL217" s="13" t="s">
        <v>241</v>
      </c>
      <c r="BM217" s="13" t="s">
        <v>1579</v>
      </c>
    </row>
    <row r="218" spans="2:65" s="1" customFormat="1" ht="16.5" customHeight="1">
      <c r="B218" s="31"/>
      <c r="C218" s="183" t="s">
        <v>583</v>
      </c>
      <c r="D218" s="183" t="s">
        <v>177</v>
      </c>
      <c r="E218" s="184" t="s">
        <v>1580</v>
      </c>
      <c r="F218" s="185" t="s">
        <v>1581</v>
      </c>
      <c r="G218" s="186" t="s">
        <v>269</v>
      </c>
      <c r="H218" s="187">
        <v>17.5</v>
      </c>
      <c r="I218" s="188"/>
      <c r="J218" s="189">
        <f t="shared" si="30"/>
        <v>0</v>
      </c>
      <c r="K218" s="185" t="s">
        <v>237</v>
      </c>
      <c r="L218" s="35"/>
      <c r="M218" s="190" t="s">
        <v>1</v>
      </c>
      <c r="N218" s="191" t="s">
        <v>52</v>
      </c>
      <c r="O218" s="57"/>
      <c r="P218" s="192">
        <f t="shared" si="31"/>
        <v>0</v>
      </c>
      <c r="Q218" s="192">
        <v>9.0000000000000006E-5</v>
      </c>
      <c r="R218" s="192">
        <f t="shared" si="32"/>
        <v>1.575E-3</v>
      </c>
      <c r="S218" s="192">
        <v>0</v>
      </c>
      <c r="T218" s="193">
        <f t="shared" si="33"/>
        <v>0</v>
      </c>
      <c r="AR218" s="13" t="s">
        <v>241</v>
      </c>
      <c r="AT218" s="13" t="s">
        <v>177</v>
      </c>
      <c r="AU218" s="13" t="s">
        <v>92</v>
      </c>
      <c r="AY218" s="13" t="s">
        <v>175</v>
      </c>
      <c r="BE218" s="194">
        <f t="shared" si="34"/>
        <v>0</v>
      </c>
      <c r="BF218" s="194">
        <f t="shared" si="35"/>
        <v>0</v>
      </c>
      <c r="BG218" s="194">
        <f t="shared" si="36"/>
        <v>0</v>
      </c>
      <c r="BH218" s="194">
        <f t="shared" si="37"/>
        <v>0</v>
      </c>
      <c r="BI218" s="194">
        <f t="shared" si="38"/>
        <v>0</v>
      </c>
      <c r="BJ218" s="13" t="s">
        <v>92</v>
      </c>
      <c r="BK218" s="194">
        <f t="shared" si="39"/>
        <v>0</v>
      </c>
      <c r="BL218" s="13" t="s">
        <v>241</v>
      </c>
      <c r="BM218" s="13" t="s">
        <v>1582</v>
      </c>
    </row>
    <row r="219" spans="2:65" s="1" customFormat="1" ht="16.5" customHeight="1">
      <c r="B219" s="31"/>
      <c r="C219" s="195" t="s">
        <v>587</v>
      </c>
      <c r="D219" s="195" t="s">
        <v>233</v>
      </c>
      <c r="E219" s="196" t="s">
        <v>1583</v>
      </c>
      <c r="F219" s="197" t="s">
        <v>1584</v>
      </c>
      <c r="G219" s="198" t="s">
        <v>253</v>
      </c>
      <c r="H219" s="199">
        <v>150</v>
      </c>
      <c r="I219" s="200"/>
      <c r="J219" s="201">
        <f t="shared" si="30"/>
        <v>0</v>
      </c>
      <c r="K219" s="197" t="s">
        <v>237</v>
      </c>
      <c r="L219" s="202"/>
      <c r="M219" s="203" t="s">
        <v>1</v>
      </c>
      <c r="N219" s="204" t="s">
        <v>52</v>
      </c>
      <c r="O219" s="57"/>
      <c r="P219" s="192">
        <f t="shared" si="31"/>
        <v>0</v>
      </c>
      <c r="Q219" s="192">
        <v>3.5E-4</v>
      </c>
      <c r="R219" s="192">
        <f t="shared" si="32"/>
        <v>5.2499999999999998E-2</v>
      </c>
      <c r="S219" s="192">
        <v>0</v>
      </c>
      <c r="T219" s="193">
        <f t="shared" si="33"/>
        <v>0</v>
      </c>
      <c r="AR219" s="13" t="s">
        <v>305</v>
      </c>
      <c r="AT219" s="13" t="s">
        <v>233</v>
      </c>
      <c r="AU219" s="13" t="s">
        <v>92</v>
      </c>
      <c r="AY219" s="13" t="s">
        <v>175</v>
      </c>
      <c r="BE219" s="194">
        <f t="shared" si="34"/>
        <v>0</v>
      </c>
      <c r="BF219" s="194">
        <f t="shared" si="35"/>
        <v>0</v>
      </c>
      <c r="BG219" s="194">
        <f t="shared" si="36"/>
        <v>0</v>
      </c>
      <c r="BH219" s="194">
        <f t="shared" si="37"/>
        <v>0</v>
      </c>
      <c r="BI219" s="194">
        <f t="shared" si="38"/>
        <v>0</v>
      </c>
      <c r="BJ219" s="13" t="s">
        <v>92</v>
      </c>
      <c r="BK219" s="194">
        <f t="shared" si="39"/>
        <v>0</v>
      </c>
      <c r="BL219" s="13" t="s">
        <v>241</v>
      </c>
      <c r="BM219" s="13" t="s">
        <v>1585</v>
      </c>
    </row>
    <row r="220" spans="2:65" s="1" customFormat="1" ht="16.5" customHeight="1">
      <c r="B220" s="31"/>
      <c r="C220" s="183" t="s">
        <v>591</v>
      </c>
      <c r="D220" s="183" t="s">
        <v>177</v>
      </c>
      <c r="E220" s="184" t="s">
        <v>1586</v>
      </c>
      <c r="F220" s="185" t="s">
        <v>1587</v>
      </c>
      <c r="G220" s="186" t="s">
        <v>269</v>
      </c>
      <c r="H220" s="187">
        <v>17.5</v>
      </c>
      <c r="I220" s="188"/>
      <c r="J220" s="189">
        <f t="shared" si="30"/>
        <v>0</v>
      </c>
      <c r="K220" s="185" t="s">
        <v>237</v>
      </c>
      <c r="L220" s="35"/>
      <c r="M220" s="190" t="s">
        <v>1</v>
      </c>
      <c r="N220" s="191" t="s">
        <v>52</v>
      </c>
      <c r="O220" s="57"/>
      <c r="P220" s="192">
        <f t="shared" si="31"/>
        <v>0</v>
      </c>
      <c r="Q220" s="192">
        <v>9.0000000000000006E-5</v>
      </c>
      <c r="R220" s="192">
        <f t="shared" si="32"/>
        <v>1.575E-3</v>
      </c>
      <c r="S220" s="192">
        <v>0</v>
      </c>
      <c r="T220" s="193">
        <f t="shared" si="33"/>
        <v>0</v>
      </c>
      <c r="AR220" s="13" t="s">
        <v>241</v>
      </c>
      <c r="AT220" s="13" t="s">
        <v>177</v>
      </c>
      <c r="AU220" s="13" t="s">
        <v>92</v>
      </c>
      <c r="AY220" s="13" t="s">
        <v>175</v>
      </c>
      <c r="BE220" s="194">
        <f t="shared" si="34"/>
        <v>0</v>
      </c>
      <c r="BF220" s="194">
        <f t="shared" si="35"/>
        <v>0</v>
      </c>
      <c r="BG220" s="194">
        <f t="shared" si="36"/>
        <v>0</v>
      </c>
      <c r="BH220" s="194">
        <f t="shared" si="37"/>
        <v>0</v>
      </c>
      <c r="BI220" s="194">
        <f t="shared" si="38"/>
        <v>0</v>
      </c>
      <c r="BJ220" s="13" t="s">
        <v>92</v>
      </c>
      <c r="BK220" s="194">
        <f t="shared" si="39"/>
        <v>0</v>
      </c>
      <c r="BL220" s="13" t="s">
        <v>241</v>
      </c>
      <c r="BM220" s="13" t="s">
        <v>1588</v>
      </c>
    </row>
    <row r="221" spans="2:65" s="1" customFormat="1" ht="16.5" customHeight="1">
      <c r="B221" s="31"/>
      <c r="C221" s="195" t="s">
        <v>595</v>
      </c>
      <c r="D221" s="195" t="s">
        <v>233</v>
      </c>
      <c r="E221" s="196" t="s">
        <v>1583</v>
      </c>
      <c r="F221" s="197" t="s">
        <v>1584</v>
      </c>
      <c r="G221" s="198" t="s">
        <v>253</v>
      </c>
      <c r="H221" s="199">
        <v>150</v>
      </c>
      <c r="I221" s="200"/>
      <c r="J221" s="201">
        <f t="shared" si="30"/>
        <v>0</v>
      </c>
      <c r="K221" s="197" t="s">
        <v>237</v>
      </c>
      <c r="L221" s="202"/>
      <c r="M221" s="203" t="s">
        <v>1</v>
      </c>
      <c r="N221" s="204" t="s">
        <v>52</v>
      </c>
      <c r="O221" s="57"/>
      <c r="P221" s="192">
        <f t="shared" si="31"/>
        <v>0</v>
      </c>
      <c r="Q221" s="192">
        <v>3.5E-4</v>
      </c>
      <c r="R221" s="192">
        <f t="shared" si="32"/>
        <v>5.2499999999999998E-2</v>
      </c>
      <c r="S221" s="192">
        <v>0</v>
      </c>
      <c r="T221" s="193">
        <f t="shared" si="33"/>
        <v>0</v>
      </c>
      <c r="AR221" s="13" t="s">
        <v>305</v>
      </c>
      <c r="AT221" s="13" t="s">
        <v>233</v>
      </c>
      <c r="AU221" s="13" t="s">
        <v>92</v>
      </c>
      <c r="AY221" s="13" t="s">
        <v>175</v>
      </c>
      <c r="BE221" s="194">
        <f t="shared" si="34"/>
        <v>0</v>
      </c>
      <c r="BF221" s="194">
        <f t="shared" si="35"/>
        <v>0</v>
      </c>
      <c r="BG221" s="194">
        <f t="shared" si="36"/>
        <v>0</v>
      </c>
      <c r="BH221" s="194">
        <f t="shared" si="37"/>
        <v>0</v>
      </c>
      <c r="BI221" s="194">
        <f t="shared" si="38"/>
        <v>0</v>
      </c>
      <c r="BJ221" s="13" t="s">
        <v>92</v>
      </c>
      <c r="BK221" s="194">
        <f t="shared" si="39"/>
        <v>0</v>
      </c>
      <c r="BL221" s="13" t="s">
        <v>241</v>
      </c>
      <c r="BM221" s="13" t="s">
        <v>1589</v>
      </c>
    </row>
    <row r="222" spans="2:65" s="1" customFormat="1" ht="16.5" customHeight="1">
      <c r="B222" s="31"/>
      <c r="C222" s="183" t="s">
        <v>599</v>
      </c>
      <c r="D222" s="183" t="s">
        <v>177</v>
      </c>
      <c r="E222" s="184" t="s">
        <v>1590</v>
      </c>
      <c r="F222" s="185" t="s">
        <v>1591</v>
      </c>
      <c r="G222" s="186" t="s">
        <v>269</v>
      </c>
      <c r="H222" s="187">
        <v>17.3</v>
      </c>
      <c r="I222" s="188"/>
      <c r="J222" s="189">
        <f t="shared" si="30"/>
        <v>0</v>
      </c>
      <c r="K222" s="185" t="s">
        <v>1</v>
      </c>
      <c r="L222" s="35"/>
      <c r="M222" s="190" t="s">
        <v>1</v>
      </c>
      <c r="N222" s="191" t="s">
        <v>52</v>
      </c>
      <c r="O222" s="57"/>
      <c r="P222" s="192">
        <f t="shared" si="31"/>
        <v>0</v>
      </c>
      <c r="Q222" s="192">
        <v>4.4541999999999997E-4</v>
      </c>
      <c r="R222" s="192">
        <f t="shared" si="32"/>
        <v>7.7057660000000002E-3</v>
      </c>
      <c r="S222" s="192">
        <v>0</v>
      </c>
      <c r="T222" s="193">
        <f t="shared" si="33"/>
        <v>0</v>
      </c>
      <c r="AR222" s="13" t="s">
        <v>241</v>
      </c>
      <c r="AT222" s="13" t="s">
        <v>177</v>
      </c>
      <c r="AU222" s="13" t="s">
        <v>92</v>
      </c>
      <c r="AY222" s="13" t="s">
        <v>175</v>
      </c>
      <c r="BE222" s="194">
        <f t="shared" si="34"/>
        <v>0</v>
      </c>
      <c r="BF222" s="194">
        <f t="shared" si="35"/>
        <v>0</v>
      </c>
      <c r="BG222" s="194">
        <f t="shared" si="36"/>
        <v>0</v>
      </c>
      <c r="BH222" s="194">
        <f t="shared" si="37"/>
        <v>0</v>
      </c>
      <c r="BI222" s="194">
        <f t="shared" si="38"/>
        <v>0</v>
      </c>
      <c r="BJ222" s="13" t="s">
        <v>92</v>
      </c>
      <c r="BK222" s="194">
        <f t="shared" si="39"/>
        <v>0</v>
      </c>
      <c r="BL222" s="13" t="s">
        <v>241</v>
      </c>
      <c r="BM222" s="13" t="s">
        <v>1592</v>
      </c>
    </row>
    <row r="223" spans="2:65" s="1" customFormat="1" ht="16.5" customHeight="1">
      <c r="B223" s="31"/>
      <c r="C223" s="195" t="s">
        <v>603</v>
      </c>
      <c r="D223" s="195" t="s">
        <v>233</v>
      </c>
      <c r="E223" s="196" t="s">
        <v>1560</v>
      </c>
      <c r="F223" s="197" t="s">
        <v>1561</v>
      </c>
      <c r="G223" s="198" t="s">
        <v>253</v>
      </c>
      <c r="H223" s="199">
        <v>140</v>
      </c>
      <c r="I223" s="200"/>
      <c r="J223" s="201">
        <f t="shared" si="30"/>
        <v>0</v>
      </c>
      <c r="K223" s="197" t="s">
        <v>184</v>
      </c>
      <c r="L223" s="202"/>
      <c r="M223" s="203" t="s">
        <v>1</v>
      </c>
      <c r="N223" s="204" t="s">
        <v>52</v>
      </c>
      <c r="O223" s="57"/>
      <c r="P223" s="192">
        <f t="shared" si="31"/>
        <v>0</v>
      </c>
      <c r="Q223" s="192">
        <v>2.0000000000000001E-4</v>
      </c>
      <c r="R223" s="192">
        <f t="shared" si="32"/>
        <v>2.8000000000000001E-2</v>
      </c>
      <c r="S223" s="192">
        <v>0</v>
      </c>
      <c r="T223" s="193">
        <f t="shared" si="33"/>
        <v>0</v>
      </c>
      <c r="AR223" s="13" t="s">
        <v>305</v>
      </c>
      <c r="AT223" s="13" t="s">
        <v>233</v>
      </c>
      <c r="AU223" s="13" t="s">
        <v>92</v>
      </c>
      <c r="AY223" s="13" t="s">
        <v>175</v>
      </c>
      <c r="BE223" s="194">
        <f t="shared" si="34"/>
        <v>0</v>
      </c>
      <c r="BF223" s="194">
        <f t="shared" si="35"/>
        <v>0</v>
      </c>
      <c r="BG223" s="194">
        <f t="shared" si="36"/>
        <v>0</v>
      </c>
      <c r="BH223" s="194">
        <f t="shared" si="37"/>
        <v>0</v>
      </c>
      <c r="BI223" s="194">
        <f t="shared" si="38"/>
        <v>0</v>
      </c>
      <c r="BJ223" s="13" t="s">
        <v>92</v>
      </c>
      <c r="BK223" s="194">
        <f t="shared" si="39"/>
        <v>0</v>
      </c>
      <c r="BL223" s="13" t="s">
        <v>241</v>
      </c>
      <c r="BM223" s="13" t="s">
        <v>1593</v>
      </c>
    </row>
    <row r="224" spans="2:65" s="1" customFormat="1" ht="16.5" customHeight="1">
      <c r="B224" s="31"/>
      <c r="C224" s="183" t="s">
        <v>606</v>
      </c>
      <c r="D224" s="183" t="s">
        <v>177</v>
      </c>
      <c r="E224" s="184" t="s">
        <v>1594</v>
      </c>
      <c r="F224" s="185" t="s">
        <v>1595</v>
      </c>
      <c r="G224" s="186" t="s">
        <v>269</v>
      </c>
      <c r="H224" s="187">
        <v>5.67</v>
      </c>
      <c r="I224" s="188"/>
      <c r="J224" s="189">
        <f t="shared" si="30"/>
        <v>0</v>
      </c>
      <c r="K224" s="185" t="s">
        <v>237</v>
      </c>
      <c r="L224" s="35"/>
      <c r="M224" s="190" t="s">
        <v>1</v>
      </c>
      <c r="N224" s="191" t="s">
        <v>52</v>
      </c>
      <c r="O224" s="57"/>
      <c r="P224" s="192">
        <f t="shared" si="31"/>
        <v>0</v>
      </c>
      <c r="Q224" s="192">
        <v>3.5E-4</v>
      </c>
      <c r="R224" s="192">
        <f t="shared" si="32"/>
        <v>1.9845000000000002E-3</v>
      </c>
      <c r="S224" s="192">
        <v>0</v>
      </c>
      <c r="T224" s="193">
        <f t="shared" si="33"/>
        <v>0</v>
      </c>
      <c r="AR224" s="13" t="s">
        <v>241</v>
      </c>
      <c r="AT224" s="13" t="s">
        <v>177</v>
      </c>
      <c r="AU224" s="13" t="s">
        <v>92</v>
      </c>
      <c r="AY224" s="13" t="s">
        <v>175</v>
      </c>
      <c r="BE224" s="194">
        <f t="shared" si="34"/>
        <v>0</v>
      </c>
      <c r="BF224" s="194">
        <f t="shared" si="35"/>
        <v>0</v>
      </c>
      <c r="BG224" s="194">
        <f t="shared" si="36"/>
        <v>0</v>
      </c>
      <c r="BH224" s="194">
        <f t="shared" si="37"/>
        <v>0</v>
      </c>
      <c r="BI224" s="194">
        <f t="shared" si="38"/>
        <v>0</v>
      </c>
      <c r="BJ224" s="13" t="s">
        <v>92</v>
      </c>
      <c r="BK224" s="194">
        <f t="shared" si="39"/>
        <v>0</v>
      </c>
      <c r="BL224" s="13" t="s">
        <v>241</v>
      </c>
      <c r="BM224" s="13" t="s">
        <v>1596</v>
      </c>
    </row>
    <row r="225" spans="2:65" s="1" customFormat="1" ht="16.5" customHeight="1">
      <c r="B225" s="31"/>
      <c r="C225" s="195" t="s">
        <v>609</v>
      </c>
      <c r="D225" s="195" t="s">
        <v>233</v>
      </c>
      <c r="E225" s="196" t="s">
        <v>1597</v>
      </c>
      <c r="F225" s="197" t="s">
        <v>1598</v>
      </c>
      <c r="G225" s="198" t="s">
        <v>253</v>
      </c>
      <c r="H225" s="199">
        <v>50</v>
      </c>
      <c r="I225" s="200"/>
      <c r="J225" s="201">
        <f t="shared" si="30"/>
        <v>0</v>
      </c>
      <c r="K225" s="197" t="s">
        <v>184</v>
      </c>
      <c r="L225" s="202"/>
      <c r="M225" s="203" t="s">
        <v>1</v>
      </c>
      <c r="N225" s="204" t="s">
        <v>52</v>
      </c>
      <c r="O225" s="57"/>
      <c r="P225" s="192">
        <f t="shared" si="31"/>
        <v>0</v>
      </c>
      <c r="Q225" s="192">
        <v>1.4999999999999999E-4</v>
      </c>
      <c r="R225" s="192">
        <f t="shared" si="32"/>
        <v>7.4999999999999997E-3</v>
      </c>
      <c r="S225" s="192">
        <v>0</v>
      </c>
      <c r="T225" s="193">
        <f t="shared" si="33"/>
        <v>0</v>
      </c>
      <c r="AR225" s="13" t="s">
        <v>305</v>
      </c>
      <c r="AT225" s="13" t="s">
        <v>233</v>
      </c>
      <c r="AU225" s="13" t="s">
        <v>92</v>
      </c>
      <c r="AY225" s="13" t="s">
        <v>175</v>
      </c>
      <c r="BE225" s="194">
        <f t="shared" si="34"/>
        <v>0</v>
      </c>
      <c r="BF225" s="194">
        <f t="shared" si="35"/>
        <v>0</v>
      </c>
      <c r="BG225" s="194">
        <f t="shared" si="36"/>
        <v>0</v>
      </c>
      <c r="BH225" s="194">
        <f t="shared" si="37"/>
        <v>0</v>
      </c>
      <c r="BI225" s="194">
        <f t="shared" si="38"/>
        <v>0</v>
      </c>
      <c r="BJ225" s="13" t="s">
        <v>92</v>
      </c>
      <c r="BK225" s="194">
        <f t="shared" si="39"/>
        <v>0</v>
      </c>
      <c r="BL225" s="13" t="s">
        <v>241</v>
      </c>
      <c r="BM225" s="13" t="s">
        <v>1599</v>
      </c>
    </row>
    <row r="226" spans="2:65" s="1" customFormat="1" ht="16.5" customHeight="1">
      <c r="B226" s="31"/>
      <c r="C226" s="183" t="s">
        <v>613</v>
      </c>
      <c r="D226" s="183" t="s">
        <v>177</v>
      </c>
      <c r="E226" s="184" t="s">
        <v>1600</v>
      </c>
      <c r="F226" s="185" t="s">
        <v>1601</v>
      </c>
      <c r="G226" s="186" t="s">
        <v>180</v>
      </c>
      <c r="H226" s="187">
        <v>28.28</v>
      </c>
      <c r="I226" s="188"/>
      <c r="J226" s="189">
        <f t="shared" si="30"/>
        <v>0</v>
      </c>
      <c r="K226" s="185" t="s">
        <v>230</v>
      </c>
      <c r="L226" s="35"/>
      <c r="M226" s="190" t="s">
        <v>1</v>
      </c>
      <c r="N226" s="191" t="s">
        <v>52</v>
      </c>
      <c r="O226" s="57"/>
      <c r="P226" s="192">
        <f t="shared" si="31"/>
        <v>0</v>
      </c>
      <c r="Q226" s="192">
        <v>0</v>
      </c>
      <c r="R226" s="192">
        <f t="shared" si="32"/>
        <v>0</v>
      </c>
      <c r="S226" s="192">
        <v>0</v>
      </c>
      <c r="T226" s="193">
        <f t="shared" si="33"/>
        <v>0</v>
      </c>
      <c r="AR226" s="13" t="s">
        <v>241</v>
      </c>
      <c r="AT226" s="13" t="s">
        <v>177</v>
      </c>
      <c r="AU226" s="13" t="s">
        <v>92</v>
      </c>
      <c r="AY226" s="13" t="s">
        <v>175</v>
      </c>
      <c r="BE226" s="194">
        <f t="shared" si="34"/>
        <v>0</v>
      </c>
      <c r="BF226" s="194">
        <f t="shared" si="35"/>
        <v>0</v>
      </c>
      <c r="BG226" s="194">
        <f t="shared" si="36"/>
        <v>0</v>
      </c>
      <c r="BH226" s="194">
        <f t="shared" si="37"/>
        <v>0</v>
      </c>
      <c r="BI226" s="194">
        <f t="shared" si="38"/>
        <v>0</v>
      </c>
      <c r="BJ226" s="13" t="s">
        <v>92</v>
      </c>
      <c r="BK226" s="194">
        <f t="shared" si="39"/>
        <v>0</v>
      </c>
      <c r="BL226" s="13" t="s">
        <v>241</v>
      </c>
      <c r="BM226" s="13" t="s">
        <v>1602</v>
      </c>
    </row>
    <row r="227" spans="2:65" s="1" customFormat="1" ht="22.5" customHeight="1">
      <c r="B227" s="31"/>
      <c r="C227" s="195" t="s">
        <v>617</v>
      </c>
      <c r="D227" s="195" t="s">
        <v>233</v>
      </c>
      <c r="E227" s="196" t="s">
        <v>1519</v>
      </c>
      <c r="F227" s="197" t="s">
        <v>1520</v>
      </c>
      <c r="G227" s="198" t="s">
        <v>180</v>
      </c>
      <c r="H227" s="199">
        <v>32.521999999999998</v>
      </c>
      <c r="I227" s="200"/>
      <c r="J227" s="201">
        <f t="shared" si="30"/>
        <v>0</v>
      </c>
      <c r="K227" s="197" t="s">
        <v>230</v>
      </c>
      <c r="L227" s="202"/>
      <c r="M227" s="203" t="s">
        <v>1</v>
      </c>
      <c r="N227" s="204" t="s">
        <v>52</v>
      </c>
      <c r="O227" s="57"/>
      <c r="P227" s="192">
        <f t="shared" si="31"/>
        <v>0</v>
      </c>
      <c r="Q227" s="192">
        <v>4.0000000000000002E-4</v>
      </c>
      <c r="R227" s="192">
        <f t="shared" si="32"/>
        <v>1.3008799999999999E-2</v>
      </c>
      <c r="S227" s="192">
        <v>0</v>
      </c>
      <c r="T227" s="193">
        <f t="shared" si="33"/>
        <v>0</v>
      </c>
      <c r="AR227" s="13" t="s">
        <v>305</v>
      </c>
      <c r="AT227" s="13" t="s">
        <v>233</v>
      </c>
      <c r="AU227" s="13" t="s">
        <v>92</v>
      </c>
      <c r="AY227" s="13" t="s">
        <v>175</v>
      </c>
      <c r="BE227" s="194">
        <f t="shared" si="34"/>
        <v>0</v>
      </c>
      <c r="BF227" s="194">
        <f t="shared" si="35"/>
        <v>0</v>
      </c>
      <c r="BG227" s="194">
        <f t="shared" si="36"/>
        <v>0</v>
      </c>
      <c r="BH227" s="194">
        <f t="shared" si="37"/>
        <v>0</v>
      </c>
      <c r="BI227" s="194">
        <f t="shared" si="38"/>
        <v>0</v>
      </c>
      <c r="BJ227" s="13" t="s">
        <v>92</v>
      </c>
      <c r="BK227" s="194">
        <f t="shared" si="39"/>
        <v>0</v>
      </c>
      <c r="BL227" s="13" t="s">
        <v>241</v>
      </c>
      <c r="BM227" s="13" t="s">
        <v>1603</v>
      </c>
    </row>
    <row r="228" spans="2:65" s="1" customFormat="1" ht="16.5" customHeight="1">
      <c r="B228" s="31"/>
      <c r="C228" s="183" t="s">
        <v>622</v>
      </c>
      <c r="D228" s="183" t="s">
        <v>177</v>
      </c>
      <c r="E228" s="184" t="s">
        <v>1604</v>
      </c>
      <c r="F228" s="185" t="s">
        <v>1605</v>
      </c>
      <c r="G228" s="186" t="s">
        <v>855</v>
      </c>
      <c r="H228" s="205"/>
      <c r="I228" s="188"/>
      <c r="J228" s="189">
        <f t="shared" si="30"/>
        <v>0</v>
      </c>
      <c r="K228" s="185" t="s">
        <v>230</v>
      </c>
      <c r="L228" s="35"/>
      <c r="M228" s="190" t="s">
        <v>1</v>
      </c>
      <c r="N228" s="191" t="s">
        <v>52</v>
      </c>
      <c r="O228" s="57"/>
      <c r="P228" s="192">
        <f t="shared" si="31"/>
        <v>0</v>
      </c>
      <c r="Q228" s="192">
        <v>0</v>
      </c>
      <c r="R228" s="192">
        <f t="shared" si="32"/>
        <v>0</v>
      </c>
      <c r="S228" s="192">
        <v>0</v>
      </c>
      <c r="T228" s="193">
        <f t="shared" si="33"/>
        <v>0</v>
      </c>
      <c r="AR228" s="13" t="s">
        <v>241</v>
      </c>
      <c r="AT228" s="13" t="s">
        <v>177</v>
      </c>
      <c r="AU228" s="13" t="s">
        <v>92</v>
      </c>
      <c r="AY228" s="13" t="s">
        <v>175</v>
      </c>
      <c r="BE228" s="194">
        <f t="shared" si="34"/>
        <v>0</v>
      </c>
      <c r="BF228" s="194">
        <f t="shared" si="35"/>
        <v>0</v>
      </c>
      <c r="BG228" s="194">
        <f t="shared" si="36"/>
        <v>0</v>
      </c>
      <c r="BH228" s="194">
        <f t="shared" si="37"/>
        <v>0</v>
      </c>
      <c r="BI228" s="194">
        <f t="shared" si="38"/>
        <v>0</v>
      </c>
      <c r="BJ228" s="13" t="s">
        <v>92</v>
      </c>
      <c r="BK228" s="194">
        <f t="shared" si="39"/>
        <v>0</v>
      </c>
      <c r="BL228" s="13" t="s">
        <v>241</v>
      </c>
      <c r="BM228" s="13" t="s">
        <v>1606</v>
      </c>
    </row>
    <row r="229" spans="2:65" s="11" customFormat="1" ht="22.9" customHeight="1">
      <c r="B229" s="167"/>
      <c r="C229" s="168"/>
      <c r="D229" s="169" t="s">
        <v>79</v>
      </c>
      <c r="E229" s="181" t="s">
        <v>1607</v>
      </c>
      <c r="F229" s="181" t="s">
        <v>1608</v>
      </c>
      <c r="G229" s="168"/>
      <c r="H229" s="168"/>
      <c r="I229" s="171"/>
      <c r="J229" s="182">
        <f>BK229</f>
        <v>0</v>
      </c>
      <c r="K229" s="168"/>
      <c r="L229" s="173"/>
      <c r="M229" s="174"/>
      <c r="N229" s="175"/>
      <c r="O229" s="175"/>
      <c r="P229" s="176">
        <f>SUM(P230:P256)</f>
        <v>0</v>
      </c>
      <c r="Q229" s="175"/>
      <c r="R229" s="176">
        <f>SUM(R230:R256)</f>
        <v>11.200094589999996</v>
      </c>
      <c r="S229" s="175"/>
      <c r="T229" s="177">
        <f>SUM(T230:T256)</f>
        <v>0</v>
      </c>
      <c r="AR229" s="178" t="s">
        <v>92</v>
      </c>
      <c r="AT229" s="179" t="s">
        <v>79</v>
      </c>
      <c r="AU229" s="179" t="s">
        <v>87</v>
      </c>
      <c r="AY229" s="178" t="s">
        <v>175</v>
      </c>
      <c r="BK229" s="180">
        <f>SUM(BK230:BK256)</f>
        <v>0</v>
      </c>
    </row>
    <row r="230" spans="2:65" s="1" customFormat="1" ht="16.5" customHeight="1">
      <c r="B230" s="31"/>
      <c r="C230" s="183" t="s">
        <v>626</v>
      </c>
      <c r="D230" s="183" t="s">
        <v>177</v>
      </c>
      <c r="E230" s="184" t="s">
        <v>1609</v>
      </c>
      <c r="F230" s="185" t="s">
        <v>1610</v>
      </c>
      <c r="G230" s="186" t="s">
        <v>180</v>
      </c>
      <c r="H230" s="187">
        <v>280.43799999999999</v>
      </c>
      <c r="I230" s="188"/>
      <c r="J230" s="189">
        <f t="shared" ref="J230:J256" si="40">ROUND(I230*H230,2)</f>
        <v>0</v>
      </c>
      <c r="K230" s="185" t="s">
        <v>1</v>
      </c>
      <c r="L230" s="35"/>
      <c r="M230" s="190" t="s">
        <v>1</v>
      </c>
      <c r="N230" s="191" t="s">
        <v>52</v>
      </c>
      <c r="O230" s="57"/>
      <c r="P230" s="192">
        <f t="shared" ref="P230:P256" si="41">O230*H230</f>
        <v>0</v>
      </c>
      <c r="Q230" s="192">
        <v>2.4000000000000001E-4</v>
      </c>
      <c r="R230" s="192">
        <f t="shared" ref="R230:R256" si="42">Q230*H230</f>
        <v>6.7305119999999996E-2</v>
      </c>
      <c r="S230" s="192">
        <v>0</v>
      </c>
      <c r="T230" s="193">
        <f t="shared" ref="T230:T256" si="43">S230*H230</f>
        <v>0</v>
      </c>
      <c r="AR230" s="13" t="s">
        <v>241</v>
      </c>
      <c r="AT230" s="13" t="s">
        <v>177</v>
      </c>
      <c r="AU230" s="13" t="s">
        <v>92</v>
      </c>
      <c r="AY230" s="13" t="s">
        <v>175</v>
      </c>
      <c r="BE230" s="194">
        <f t="shared" ref="BE230:BE256" si="44">IF(N230="základná",J230,0)</f>
        <v>0</v>
      </c>
      <c r="BF230" s="194">
        <f t="shared" ref="BF230:BF256" si="45">IF(N230="znížená",J230,0)</f>
        <v>0</v>
      </c>
      <c r="BG230" s="194">
        <f t="shared" ref="BG230:BG256" si="46">IF(N230="zákl. prenesená",J230,0)</f>
        <v>0</v>
      </c>
      <c r="BH230" s="194">
        <f t="shared" ref="BH230:BH256" si="47">IF(N230="zníž. prenesená",J230,0)</f>
        <v>0</v>
      </c>
      <c r="BI230" s="194">
        <f t="shared" ref="BI230:BI256" si="48">IF(N230="nulová",J230,0)</f>
        <v>0</v>
      </c>
      <c r="BJ230" s="13" t="s">
        <v>92</v>
      </c>
      <c r="BK230" s="194">
        <f t="shared" ref="BK230:BK256" si="49">ROUND(I230*H230,2)</f>
        <v>0</v>
      </c>
      <c r="BL230" s="13" t="s">
        <v>241</v>
      </c>
      <c r="BM230" s="13" t="s">
        <v>1611</v>
      </c>
    </row>
    <row r="231" spans="2:65" s="1" customFormat="1" ht="22.5" customHeight="1">
      <c r="B231" s="31"/>
      <c r="C231" s="195" t="s">
        <v>630</v>
      </c>
      <c r="D231" s="195" t="s">
        <v>233</v>
      </c>
      <c r="E231" s="196" t="s">
        <v>1612</v>
      </c>
      <c r="F231" s="197" t="s">
        <v>1613</v>
      </c>
      <c r="G231" s="198" t="s">
        <v>180</v>
      </c>
      <c r="H231" s="199">
        <v>286.04700000000003</v>
      </c>
      <c r="I231" s="200"/>
      <c r="J231" s="201">
        <f t="shared" si="40"/>
        <v>0</v>
      </c>
      <c r="K231" s="197" t="s">
        <v>230</v>
      </c>
      <c r="L231" s="202"/>
      <c r="M231" s="203" t="s">
        <v>1</v>
      </c>
      <c r="N231" s="204" t="s">
        <v>52</v>
      </c>
      <c r="O231" s="57"/>
      <c r="P231" s="192">
        <f t="shared" si="41"/>
        <v>0</v>
      </c>
      <c r="Q231" s="192">
        <v>8.6400000000000001E-3</v>
      </c>
      <c r="R231" s="192">
        <f t="shared" si="42"/>
        <v>2.4714460800000002</v>
      </c>
      <c r="S231" s="192">
        <v>0</v>
      </c>
      <c r="T231" s="193">
        <f t="shared" si="43"/>
        <v>0</v>
      </c>
      <c r="AR231" s="13" t="s">
        <v>305</v>
      </c>
      <c r="AT231" s="13" t="s">
        <v>233</v>
      </c>
      <c r="AU231" s="13" t="s">
        <v>92</v>
      </c>
      <c r="AY231" s="13" t="s">
        <v>175</v>
      </c>
      <c r="BE231" s="194">
        <f t="shared" si="44"/>
        <v>0</v>
      </c>
      <c r="BF231" s="194">
        <f t="shared" si="45"/>
        <v>0</v>
      </c>
      <c r="BG231" s="194">
        <f t="shared" si="46"/>
        <v>0</v>
      </c>
      <c r="BH231" s="194">
        <f t="shared" si="47"/>
        <v>0</v>
      </c>
      <c r="BI231" s="194">
        <f t="shared" si="48"/>
        <v>0</v>
      </c>
      <c r="BJ231" s="13" t="s">
        <v>92</v>
      </c>
      <c r="BK231" s="194">
        <f t="shared" si="49"/>
        <v>0</v>
      </c>
      <c r="BL231" s="13" t="s">
        <v>241</v>
      </c>
      <c r="BM231" s="13" t="s">
        <v>1614</v>
      </c>
    </row>
    <row r="232" spans="2:65" s="1" customFormat="1" ht="16.5" customHeight="1">
      <c r="B232" s="31"/>
      <c r="C232" s="183" t="s">
        <v>634</v>
      </c>
      <c r="D232" s="183" t="s">
        <v>177</v>
      </c>
      <c r="E232" s="184" t="s">
        <v>1615</v>
      </c>
      <c r="F232" s="185" t="s">
        <v>1616</v>
      </c>
      <c r="G232" s="186" t="s">
        <v>180</v>
      </c>
      <c r="H232" s="187">
        <v>280.43799999999999</v>
      </c>
      <c r="I232" s="188"/>
      <c r="J232" s="189">
        <f t="shared" si="40"/>
        <v>0</v>
      </c>
      <c r="K232" s="185" t="s">
        <v>1</v>
      </c>
      <c r="L232" s="35"/>
      <c r="M232" s="190" t="s">
        <v>1</v>
      </c>
      <c r="N232" s="191" t="s">
        <v>52</v>
      </c>
      <c r="O232" s="57"/>
      <c r="P232" s="192">
        <f t="shared" si="41"/>
        <v>0</v>
      </c>
      <c r="Q232" s="192">
        <v>5.2999999999999998E-4</v>
      </c>
      <c r="R232" s="192">
        <f t="shared" si="42"/>
        <v>0.14863214</v>
      </c>
      <c r="S232" s="192">
        <v>0</v>
      </c>
      <c r="T232" s="193">
        <f t="shared" si="43"/>
        <v>0</v>
      </c>
      <c r="AR232" s="13" t="s">
        <v>241</v>
      </c>
      <c r="AT232" s="13" t="s">
        <v>177</v>
      </c>
      <c r="AU232" s="13" t="s">
        <v>92</v>
      </c>
      <c r="AY232" s="13" t="s">
        <v>175</v>
      </c>
      <c r="BE232" s="194">
        <f t="shared" si="44"/>
        <v>0</v>
      </c>
      <c r="BF232" s="194">
        <f t="shared" si="45"/>
        <v>0</v>
      </c>
      <c r="BG232" s="194">
        <f t="shared" si="46"/>
        <v>0</v>
      </c>
      <c r="BH232" s="194">
        <f t="shared" si="47"/>
        <v>0</v>
      </c>
      <c r="BI232" s="194">
        <f t="shared" si="48"/>
        <v>0</v>
      </c>
      <c r="BJ232" s="13" t="s">
        <v>92</v>
      </c>
      <c r="BK232" s="194">
        <f t="shared" si="49"/>
        <v>0</v>
      </c>
      <c r="BL232" s="13" t="s">
        <v>241</v>
      </c>
      <c r="BM232" s="13" t="s">
        <v>1617</v>
      </c>
    </row>
    <row r="233" spans="2:65" s="1" customFormat="1" ht="22.5" customHeight="1">
      <c r="B233" s="31"/>
      <c r="C233" s="195" t="s">
        <v>638</v>
      </c>
      <c r="D233" s="195" t="s">
        <v>233</v>
      </c>
      <c r="E233" s="196" t="s">
        <v>1618</v>
      </c>
      <c r="F233" s="197" t="s">
        <v>1619</v>
      </c>
      <c r="G233" s="198" t="s">
        <v>180</v>
      </c>
      <c r="H233" s="199">
        <v>286.04700000000003</v>
      </c>
      <c r="I233" s="200"/>
      <c r="J233" s="201">
        <f t="shared" si="40"/>
        <v>0</v>
      </c>
      <c r="K233" s="197" t="s">
        <v>184</v>
      </c>
      <c r="L233" s="202"/>
      <c r="M233" s="203" t="s">
        <v>1</v>
      </c>
      <c r="N233" s="204" t="s">
        <v>52</v>
      </c>
      <c r="O233" s="57"/>
      <c r="P233" s="192">
        <f t="shared" si="41"/>
        <v>0</v>
      </c>
      <c r="Q233" s="192">
        <v>9.7199999999999995E-3</v>
      </c>
      <c r="R233" s="192">
        <f t="shared" si="42"/>
        <v>2.7803768400000002</v>
      </c>
      <c r="S233" s="192">
        <v>0</v>
      </c>
      <c r="T233" s="193">
        <f t="shared" si="43"/>
        <v>0</v>
      </c>
      <c r="AR233" s="13" t="s">
        <v>305</v>
      </c>
      <c r="AT233" s="13" t="s">
        <v>233</v>
      </c>
      <c r="AU233" s="13" t="s">
        <v>92</v>
      </c>
      <c r="AY233" s="13" t="s">
        <v>175</v>
      </c>
      <c r="BE233" s="194">
        <f t="shared" si="44"/>
        <v>0</v>
      </c>
      <c r="BF233" s="194">
        <f t="shared" si="45"/>
        <v>0</v>
      </c>
      <c r="BG233" s="194">
        <f t="shared" si="46"/>
        <v>0</v>
      </c>
      <c r="BH233" s="194">
        <f t="shared" si="47"/>
        <v>0</v>
      </c>
      <c r="BI233" s="194">
        <f t="shared" si="48"/>
        <v>0</v>
      </c>
      <c r="BJ233" s="13" t="s">
        <v>92</v>
      </c>
      <c r="BK233" s="194">
        <f t="shared" si="49"/>
        <v>0</v>
      </c>
      <c r="BL233" s="13" t="s">
        <v>241</v>
      </c>
      <c r="BM233" s="13" t="s">
        <v>1620</v>
      </c>
    </row>
    <row r="234" spans="2:65" s="1" customFormat="1" ht="16.5" customHeight="1">
      <c r="B234" s="31"/>
      <c r="C234" s="183" t="s">
        <v>642</v>
      </c>
      <c r="D234" s="183" t="s">
        <v>177</v>
      </c>
      <c r="E234" s="184" t="s">
        <v>1621</v>
      </c>
      <c r="F234" s="185" t="s">
        <v>1622</v>
      </c>
      <c r="G234" s="186" t="s">
        <v>180</v>
      </c>
      <c r="H234" s="187">
        <v>428.27</v>
      </c>
      <c r="I234" s="188"/>
      <c r="J234" s="189">
        <f t="shared" si="40"/>
        <v>0</v>
      </c>
      <c r="K234" s="185" t="s">
        <v>184</v>
      </c>
      <c r="L234" s="35"/>
      <c r="M234" s="190" t="s">
        <v>1</v>
      </c>
      <c r="N234" s="191" t="s">
        <v>52</v>
      </c>
      <c r="O234" s="57"/>
      <c r="P234" s="192">
        <f t="shared" si="41"/>
        <v>0</v>
      </c>
      <c r="Q234" s="192">
        <v>0</v>
      </c>
      <c r="R234" s="192">
        <f t="shared" si="42"/>
        <v>0</v>
      </c>
      <c r="S234" s="192">
        <v>0</v>
      </c>
      <c r="T234" s="193">
        <f t="shared" si="43"/>
        <v>0</v>
      </c>
      <c r="AR234" s="13" t="s">
        <v>241</v>
      </c>
      <c r="AT234" s="13" t="s">
        <v>177</v>
      </c>
      <c r="AU234" s="13" t="s">
        <v>92</v>
      </c>
      <c r="AY234" s="13" t="s">
        <v>175</v>
      </c>
      <c r="BE234" s="194">
        <f t="shared" si="44"/>
        <v>0</v>
      </c>
      <c r="BF234" s="194">
        <f t="shared" si="45"/>
        <v>0</v>
      </c>
      <c r="BG234" s="194">
        <f t="shared" si="46"/>
        <v>0</v>
      </c>
      <c r="BH234" s="194">
        <f t="shared" si="47"/>
        <v>0</v>
      </c>
      <c r="BI234" s="194">
        <f t="shared" si="48"/>
        <v>0</v>
      </c>
      <c r="BJ234" s="13" t="s">
        <v>92</v>
      </c>
      <c r="BK234" s="194">
        <f t="shared" si="49"/>
        <v>0</v>
      </c>
      <c r="BL234" s="13" t="s">
        <v>241</v>
      </c>
      <c r="BM234" s="13" t="s">
        <v>1623</v>
      </c>
    </row>
    <row r="235" spans="2:65" s="1" customFormat="1" ht="22.5" customHeight="1">
      <c r="B235" s="31"/>
      <c r="C235" s="195" t="s">
        <v>646</v>
      </c>
      <c r="D235" s="195" t="s">
        <v>233</v>
      </c>
      <c r="E235" s="196" t="s">
        <v>1624</v>
      </c>
      <c r="F235" s="197" t="s">
        <v>1625</v>
      </c>
      <c r="G235" s="198" t="s">
        <v>180</v>
      </c>
      <c r="H235" s="199">
        <v>436.83499999999998</v>
      </c>
      <c r="I235" s="200"/>
      <c r="J235" s="201">
        <f t="shared" si="40"/>
        <v>0</v>
      </c>
      <c r="K235" s="197" t="s">
        <v>184</v>
      </c>
      <c r="L235" s="202"/>
      <c r="M235" s="203" t="s">
        <v>1</v>
      </c>
      <c r="N235" s="204" t="s">
        <v>52</v>
      </c>
      <c r="O235" s="57"/>
      <c r="P235" s="192">
        <f t="shared" si="41"/>
        <v>0</v>
      </c>
      <c r="Q235" s="192">
        <v>4.4999999999999997E-3</v>
      </c>
      <c r="R235" s="192">
        <f t="shared" si="42"/>
        <v>1.9657574999999998</v>
      </c>
      <c r="S235" s="192">
        <v>0</v>
      </c>
      <c r="T235" s="193">
        <f t="shared" si="43"/>
        <v>0</v>
      </c>
      <c r="AR235" s="13" t="s">
        <v>305</v>
      </c>
      <c r="AT235" s="13" t="s">
        <v>233</v>
      </c>
      <c r="AU235" s="13" t="s">
        <v>92</v>
      </c>
      <c r="AY235" s="13" t="s">
        <v>175</v>
      </c>
      <c r="BE235" s="194">
        <f t="shared" si="44"/>
        <v>0</v>
      </c>
      <c r="BF235" s="194">
        <f t="shared" si="45"/>
        <v>0</v>
      </c>
      <c r="BG235" s="194">
        <f t="shared" si="46"/>
        <v>0</v>
      </c>
      <c r="BH235" s="194">
        <f t="shared" si="47"/>
        <v>0</v>
      </c>
      <c r="BI235" s="194">
        <f t="shared" si="48"/>
        <v>0</v>
      </c>
      <c r="BJ235" s="13" t="s">
        <v>92</v>
      </c>
      <c r="BK235" s="194">
        <f t="shared" si="49"/>
        <v>0</v>
      </c>
      <c r="BL235" s="13" t="s">
        <v>241</v>
      </c>
      <c r="BM235" s="13" t="s">
        <v>1626</v>
      </c>
    </row>
    <row r="236" spans="2:65" s="1" customFormat="1" ht="16.5" customHeight="1">
      <c r="B236" s="31"/>
      <c r="C236" s="183" t="s">
        <v>650</v>
      </c>
      <c r="D236" s="183" t="s">
        <v>177</v>
      </c>
      <c r="E236" s="184" t="s">
        <v>1627</v>
      </c>
      <c r="F236" s="185" t="s">
        <v>1628</v>
      </c>
      <c r="G236" s="186" t="s">
        <v>180</v>
      </c>
      <c r="H236" s="187">
        <v>95.162000000000006</v>
      </c>
      <c r="I236" s="188"/>
      <c r="J236" s="189">
        <f t="shared" si="40"/>
        <v>0</v>
      </c>
      <c r="K236" s="185" t="s">
        <v>1</v>
      </c>
      <c r="L236" s="35"/>
      <c r="M236" s="190" t="s">
        <v>1</v>
      </c>
      <c r="N236" s="191" t="s">
        <v>52</v>
      </c>
      <c r="O236" s="57"/>
      <c r="P236" s="192">
        <f t="shared" si="41"/>
        <v>0</v>
      </c>
      <c r="Q236" s="192">
        <v>0</v>
      </c>
      <c r="R236" s="192">
        <f t="shared" si="42"/>
        <v>0</v>
      </c>
      <c r="S236" s="192">
        <v>0</v>
      </c>
      <c r="T236" s="193">
        <f t="shared" si="43"/>
        <v>0</v>
      </c>
      <c r="AR236" s="13" t="s">
        <v>241</v>
      </c>
      <c r="AT236" s="13" t="s">
        <v>177</v>
      </c>
      <c r="AU236" s="13" t="s">
        <v>92</v>
      </c>
      <c r="AY236" s="13" t="s">
        <v>175</v>
      </c>
      <c r="BE236" s="194">
        <f t="shared" si="44"/>
        <v>0</v>
      </c>
      <c r="BF236" s="194">
        <f t="shared" si="45"/>
        <v>0</v>
      </c>
      <c r="BG236" s="194">
        <f t="shared" si="46"/>
        <v>0</v>
      </c>
      <c r="BH236" s="194">
        <f t="shared" si="47"/>
        <v>0</v>
      </c>
      <c r="BI236" s="194">
        <f t="shared" si="48"/>
        <v>0</v>
      </c>
      <c r="BJ236" s="13" t="s">
        <v>92</v>
      </c>
      <c r="BK236" s="194">
        <f t="shared" si="49"/>
        <v>0</v>
      </c>
      <c r="BL236" s="13" t="s">
        <v>241</v>
      </c>
      <c r="BM236" s="13" t="s">
        <v>1629</v>
      </c>
    </row>
    <row r="237" spans="2:65" s="1" customFormat="1" ht="22.5" customHeight="1">
      <c r="B237" s="31"/>
      <c r="C237" s="195" t="s">
        <v>654</v>
      </c>
      <c r="D237" s="195" t="s">
        <v>233</v>
      </c>
      <c r="E237" s="196" t="s">
        <v>1630</v>
      </c>
      <c r="F237" s="197" t="s">
        <v>1631</v>
      </c>
      <c r="G237" s="198" t="s">
        <v>180</v>
      </c>
      <c r="H237" s="199">
        <v>194.13</v>
      </c>
      <c r="I237" s="200"/>
      <c r="J237" s="201">
        <f t="shared" si="40"/>
        <v>0</v>
      </c>
      <c r="K237" s="197" t="s">
        <v>184</v>
      </c>
      <c r="L237" s="202"/>
      <c r="M237" s="203" t="s">
        <v>1</v>
      </c>
      <c r="N237" s="204" t="s">
        <v>52</v>
      </c>
      <c r="O237" s="57"/>
      <c r="P237" s="192">
        <f t="shared" si="41"/>
        <v>0</v>
      </c>
      <c r="Q237" s="192">
        <v>7.4999999999999997E-3</v>
      </c>
      <c r="R237" s="192">
        <f t="shared" si="42"/>
        <v>1.455975</v>
      </c>
      <c r="S237" s="192">
        <v>0</v>
      </c>
      <c r="T237" s="193">
        <f t="shared" si="43"/>
        <v>0</v>
      </c>
      <c r="AR237" s="13" t="s">
        <v>305</v>
      </c>
      <c r="AT237" s="13" t="s">
        <v>233</v>
      </c>
      <c r="AU237" s="13" t="s">
        <v>92</v>
      </c>
      <c r="AY237" s="13" t="s">
        <v>175</v>
      </c>
      <c r="BE237" s="194">
        <f t="shared" si="44"/>
        <v>0</v>
      </c>
      <c r="BF237" s="194">
        <f t="shared" si="45"/>
        <v>0</v>
      </c>
      <c r="BG237" s="194">
        <f t="shared" si="46"/>
        <v>0</v>
      </c>
      <c r="BH237" s="194">
        <f t="shared" si="47"/>
        <v>0</v>
      </c>
      <c r="BI237" s="194">
        <f t="shared" si="48"/>
        <v>0</v>
      </c>
      <c r="BJ237" s="13" t="s">
        <v>92</v>
      </c>
      <c r="BK237" s="194">
        <f t="shared" si="49"/>
        <v>0</v>
      </c>
      <c r="BL237" s="13" t="s">
        <v>241</v>
      </c>
      <c r="BM237" s="13" t="s">
        <v>1632</v>
      </c>
    </row>
    <row r="238" spans="2:65" s="1" customFormat="1" ht="16.5" customHeight="1">
      <c r="B238" s="31"/>
      <c r="C238" s="183" t="s">
        <v>659</v>
      </c>
      <c r="D238" s="183" t="s">
        <v>177</v>
      </c>
      <c r="E238" s="184" t="s">
        <v>1633</v>
      </c>
      <c r="F238" s="185" t="s">
        <v>1634</v>
      </c>
      <c r="G238" s="186" t="s">
        <v>180</v>
      </c>
      <c r="H238" s="187">
        <v>67.385999999999996</v>
      </c>
      <c r="I238" s="188"/>
      <c r="J238" s="189">
        <f t="shared" si="40"/>
        <v>0</v>
      </c>
      <c r="K238" s="185" t="s">
        <v>184</v>
      </c>
      <c r="L238" s="35"/>
      <c r="M238" s="190" t="s">
        <v>1</v>
      </c>
      <c r="N238" s="191" t="s">
        <v>52</v>
      </c>
      <c r="O238" s="57"/>
      <c r="P238" s="192">
        <f t="shared" si="41"/>
        <v>0</v>
      </c>
      <c r="Q238" s="192">
        <v>0</v>
      </c>
      <c r="R238" s="192">
        <f t="shared" si="42"/>
        <v>0</v>
      </c>
      <c r="S238" s="192">
        <v>0</v>
      </c>
      <c r="T238" s="193">
        <f t="shared" si="43"/>
        <v>0</v>
      </c>
      <c r="AR238" s="13" t="s">
        <v>241</v>
      </c>
      <c r="AT238" s="13" t="s">
        <v>177</v>
      </c>
      <c r="AU238" s="13" t="s">
        <v>92</v>
      </c>
      <c r="AY238" s="13" t="s">
        <v>175</v>
      </c>
      <c r="BE238" s="194">
        <f t="shared" si="44"/>
        <v>0</v>
      </c>
      <c r="BF238" s="194">
        <f t="shared" si="45"/>
        <v>0</v>
      </c>
      <c r="BG238" s="194">
        <f t="shared" si="46"/>
        <v>0</v>
      </c>
      <c r="BH238" s="194">
        <f t="shared" si="47"/>
        <v>0</v>
      </c>
      <c r="BI238" s="194">
        <f t="shared" si="48"/>
        <v>0</v>
      </c>
      <c r="BJ238" s="13" t="s">
        <v>92</v>
      </c>
      <c r="BK238" s="194">
        <f t="shared" si="49"/>
        <v>0</v>
      </c>
      <c r="BL238" s="13" t="s">
        <v>241</v>
      </c>
      <c r="BM238" s="13" t="s">
        <v>1635</v>
      </c>
    </row>
    <row r="239" spans="2:65" s="1" customFormat="1" ht="22.5" customHeight="1">
      <c r="B239" s="31"/>
      <c r="C239" s="195" t="s">
        <v>663</v>
      </c>
      <c r="D239" s="195" t="s">
        <v>233</v>
      </c>
      <c r="E239" s="196" t="s">
        <v>1636</v>
      </c>
      <c r="F239" s="197" t="s">
        <v>1637</v>
      </c>
      <c r="G239" s="198" t="s">
        <v>180</v>
      </c>
      <c r="H239" s="199">
        <v>68.733000000000004</v>
      </c>
      <c r="I239" s="200"/>
      <c r="J239" s="201">
        <f t="shared" si="40"/>
        <v>0</v>
      </c>
      <c r="K239" s="197" t="s">
        <v>184</v>
      </c>
      <c r="L239" s="202"/>
      <c r="M239" s="203" t="s">
        <v>1</v>
      </c>
      <c r="N239" s="204" t="s">
        <v>52</v>
      </c>
      <c r="O239" s="57"/>
      <c r="P239" s="192">
        <f t="shared" si="41"/>
        <v>0</v>
      </c>
      <c r="Q239" s="192">
        <v>3.7499999999999999E-3</v>
      </c>
      <c r="R239" s="192">
        <f t="shared" si="42"/>
        <v>0.25774875000000003</v>
      </c>
      <c r="S239" s="192">
        <v>0</v>
      </c>
      <c r="T239" s="193">
        <f t="shared" si="43"/>
        <v>0</v>
      </c>
      <c r="AR239" s="13" t="s">
        <v>305</v>
      </c>
      <c r="AT239" s="13" t="s">
        <v>233</v>
      </c>
      <c r="AU239" s="13" t="s">
        <v>92</v>
      </c>
      <c r="AY239" s="13" t="s">
        <v>175</v>
      </c>
      <c r="BE239" s="194">
        <f t="shared" si="44"/>
        <v>0</v>
      </c>
      <c r="BF239" s="194">
        <f t="shared" si="45"/>
        <v>0</v>
      </c>
      <c r="BG239" s="194">
        <f t="shared" si="46"/>
        <v>0</v>
      </c>
      <c r="BH239" s="194">
        <f t="shared" si="47"/>
        <v>0</v>
      </c>
      <c r="BI239" s="194">
        <f t="shared" si="48"/>
        <v>0</v>
      </c>
      <c r="BJ239" s="13" t="s">
        <v>92</v>
      </c>
      <c r="BK239" s="194">
        <f t="shared" si="49"/>
        <v>0</v>
      </c>
      <c r="BL239" s="13" t="s">
        <v>241</v>
      </c>
      <c r="BM239" s="13" t="s">
        <v>1638</v>
      </c>
    </row>
    <row r="240" spans="2:65" s="1" customFormat="1" ht="16.5" customHeight="1">
      <c r="B240" s="31"/>
      <c r="C240" s="183" t="s">
        <v>667</v>
      </c>
      <c r="D240" s="183" t="s">
        <v>177</v>
      </c>
      <c r="E240" s="184" t="s">
        <v>1639</v>
      </c>
      <c r="F240" s="185" t="s">
        <v>1640</v>
      </c>
      <c r="G240" s="186" t="s">
        <v>180</v>
      </c>
      <c r="H240" s="187">
        <v>28.28</v>
      </c>
      <c r="I240" s="188"/>
      <c r="J240" s="189">
        <f t="shared" si="40"/>
        <v>0</v>
      </c>
      <c r="K240" s="185" t="s">
        <v>230</v>
      </c>
      <c r="L240" s="35"/>
      <c r="M240" s="190" t="s">
        <v>1</v>
      </c>
      <c r="N240" s="191" t="s">
        <v>52</v>
      </c>
      <c r="O240" s="57"/>
      <c r="P240" s="192">
        <f t="shared" si="41"/>
        <v>0</v>
      </c>
      <c r="Q240" s="192">
        <v>0</v>
      </c>
      <c r="R240" s="192">
        <f t="shared" si="42"/>
        <v>0</v>
      </c>
      <c r="S240" s="192">
        <v>0</v>
      </c>
      <c r="T240" s="193">
        <f t="shared" si="43"/>
        <v>0</v>
      </c>
      <c r="AR240" s="13" t="s">
        <v>241</v>
      </c>
      <c r="AT240" s="13" t="s">
        <v>177</v>
      </c>
      <c r="AU240" s="13" t="s">
        <v>92</v>
      </c>
      <c r="AY240" s="13" t="s">
        <v>175</v>
      </c>
      <c r="BE240" s="194">
        <f t="shared" si="44"/>
        <v>0</v>
      </c>
      <c r="BF240" s="194">
        <f t="shared" si="45"/>
        <v>0</v>
      </c>
      <c r="BG240" s="194">
        <f t="shared" si="46"/>
        <v>0</v>
      </c>
      <c r="BH240" s="194">
        <f t="shared" si="47"/>
        <v>0</v>
      </c>
      <c r="BI240" s="194">
        <f t="shared" si="48"/>
        <v>0</v>
      </c>
      <c r="BJ240" s="13" t="s">
        <v>92</v>
      </c>
      <c r="BK240" s="194">
        <f t="shared" si="49"/>
        <v>0</v>
      </c>
      <c r="BL240" s="13" t="s">
        <v>241</v>
      </c>
      <c r="BM240" s="13" t="s">
        <v>1641</v>
      </c>
    </row>
    <row r="241" spans="2:65" s="1" customFormat="1" ht="22.5" customHeight="1">
      <c r="B241" s="31"/>
      <c r="C241" s="195" t="s">
        <v>671</v>
      </c>
      <c r="D241" s="195" t="s">
        <v>233</v>
      </c>
      <c r="E241" s="196" t="s">
        <v>1642</v>
      </c>
      <c r="F241" s="197" t="s">
        <v>1643</v>
      </c>
      <c r="G241" s="198" t="s">
        <v>180</v>
      </c>
      <c r="H241" s="199">
        <v>28.846</v>
      </c>
      <c r="I241" s="200"/>
      <c r="J241" s="201">
        <f t="shared" si="40"/>
        <v>0</v>
      </c>
      <c r="K241" s="197" t="s">
        <v>184</v>
      </c>
      <c r="L241" s="202"/>
      <c r="M241" s="203" t="s">
        <v>1</v>
      </c>
      <c r="N241" s="204" t="s">
        <v>52</v>
      </c>
      <c r="O241" s="57"/>
      <c r="P241" s="192">
        <f t="shared" si="41"/>
        <v>0</v>
      </c>
      <c r="Q241" s="192">
        <v>6.3E-3</v>
      </c>
      <c r="R241" s="192">
        <f t="shared" si="42"/>
        <v>0.1817298</v>
      </c>
      <c r="S241" s="192">
        <v>0</v>
      </c>
      <c r="T241" s="193">
        <f t="shared" si="43"/>
        <v>0</v>
      </c>
      <c r="AR241" s="13" t="s">
        <v>305</v>
      </c>
      <c r="AT241" s="13" t="s">
        <v>233</v>
      </c>
      <c r="AU241" s="13" t="s">
        <v>92</v>
      </c>
      <c r="AY241" s="13" t="s">
        <v>175</v>
      </c>
      <c r="BE241" s="194">
        <f t="shared" si="44"/>
        <v>0</v>
      </c>
      <c r="BF241" s="194">
        <f t="shared" si="45"/>
        <v>0</v>
      </c>
      <c r="BG241" s="194">
        <f t="shared" si="46"/>
        <v>0</v>
      </c>
      <c r="BH241" s="194">
        <f t="shared" si="47"/>
        <v>0</v>
      </c>
      <c r="BI241" s="194">
        <f t="shared" si="48"/>
        <v>0</v>
      </c>
      <c r="BJ241" s="13" t="s">
        <v>92</v>
      </c>
      <c r="BK241" s="194">
        <f t="shared" si="49"/>
        <v>0</v>
      </c>
      <c r="BL241" s="13" t="s">
        <v>241</v>
      </c>
      <c r="BM241" s="13" t="s">
        <v>1644</v>
      </c>
    </row>
    <row r="242" spans="2:65" s="1" customFormat="1" ht="16.5" customHeight="1">
      <c r="B242" s="31"/>
      <c r="C242" s="183" t="s">
        <v>675</v>
      </c>
      <c r="D242" s="183" t="s">
        <v>177</v>
      </c>
      <c r="E242" s="184" t="s">
        <v>1639</v>
      </c>
      <c r="F242" s="185" t="s">
        <v>1640</v>
      </c>
      <c r="G242" s="186" t="s">
        <v>180</v>
      </c>
      <c r="H242" s="187">
        <v>11.87</v>
      </c>
      <c r="I242" s="188"/>
      <c r="J242" s="189">
        <f t="shared" si="40"/>
        <v>0</v>
      </c>
      <c r="K242" s="185" t="s">
        <v>230</v>
      </c>
      <c r="L242" s="35"/>
      <c r="M242" s="190" t="s">
        <v>1</v>
      </c>
      <c r="N242" s="191" t="s">
        <v>52</v>
      </c>
      <c r="O242" s="57"/>
      <c r="P242" s="192">
        <f t="shared" si="41"/>
        <v>0</v>
      </c>
      <c r="Q242" s="192">
        <v>0</v>
      </c>
      <c r="R242" s="192">
        <f t="shared" si="42"/>
        <v>0</v>
      </c>
      <c r="S242" s="192">
        <v>0</v>
      </c>
      <c r="T242" s="193">
        <f t="shared" si="43"/>
        <v>0</v>
      </c>
      <c r="AR242" s="13" t="s">
        <v>241</v>
      </c>
      <c r="AT242" s="13" t="s">
        <v>177</v>
      </c>
      <c r="AU242" s="13" t="s">
        <v>92</v>
      </c>
      <c r="AY242" s="13" t="s">
        <v>175</v>
      </c>
      <c r="BE242" s="194">
        <f t="shared" si="44"/>
        <v>0</v>
      </c>
      <c r="BF242" s="194">
        <f t="shared" si="45"/>
        <v>0</v>
      </c>
      <c r="BG242" s="194">
        <f t="shared" si="46"/>
        <v>0</v>
      </c>
      <c r="BH242" s="194">
        <f t="shared" si="47"/>
        <v>0</v>
      </c>
      <c r="BI242" s="194">
        <f t="shared" si="48"/>
        <v>0</v>
      </c>
      <c r="BJ242" s="13" t="s">
        <v>92</v>
      </c>
      <c r="BK242" s="194">
        <f t="shared" si="49"/>
        <v>0</v>
      </c>
      <c r="BL242" s="13" t="s">
        <v>241</v>
      </c>
      <c r="BM242" s="13" t="s">
        <v>1645</v>
      </c>
    </row>
    <row r="243" spans="2:65" s="1" customFormat="1" ht="22.5" customHeight="1">
      <c r="B243" s="31"/>
      <c r="C243" s="195" t="s">
        <v>679</v>
      </c>
      <c r="D243" s="195" t="s">
        <v>233</v>
      </c>
      <c r="E243" s="196" t="s">
        <v>1646</v>
      </c>
      <c r="F243" s="197" t="s">
        <v>1647</v>
      </c>
      <c r="G243" s="198" t="s">
        <v>180</v>
      </c>
      <c r="H243" s="199">
        <v>12.106999999999999</v>
      </c>
      <c r="I243" s="200"/>
      <c r="J243" s="201">
        <f t="shared" si="40"/>
        <v>0</v>
      </c>
      <c r="K243" s="197" t="s">
        <v>184</v>
      </c>
      <c r="L243" s="202"/>
      <c r="M243" s="203" t="s">
        <v>1</v>
      </c>
      <c r="N243" s="204" t="s">
        <v>52</v>
      </c>
      <c r="O243" s="57"/>
      <c r="P243" s="192">
        <f t="shared" si="41"/>
        <v>0</v>
      </c>
      <c r="Q243" s="192">
        <v>9.2999999999999992E-3</v>
      </c>
      <c r="R243" s="192">
        <f t="shared" si="42"/>
        <v>0.11259509999999999</v>
      </c>
      <c r="S243" s="192">
        <v>0</v>
      </c>
      <c r="T243" s="193">
        <f t="shared" si="43"/>
        <v>0</v>
      </c>
      <c r="AR243" s="13" t="s">
        <v>305</v>
      </c>
      <c r="AT243" s="13" t="s">
        <v>233</v>
      </c>
      <c r="AU243" s="13" t="s">
        <v>92</v>
      </c>
      <c r="AY243" s="13" t="s">
        <v>175</v>
      </c>
      <c r="BE243" s="194">
        <f t="shared" si="44"/>
        <v>0</v>
      </c>
      <c r="BF243" s="194">
        <f t="shared" si="45"/>
        <v>0</v>
      </c>
      <c r="BG243" s="194">
        <f t="shared" si="46"/>
        <v>0</v>
      </c>
      <c r="BH243" s="194">
        <f t="shared" si="47"/>
        <v>0</v>
      </c>
      <c r="BI243" s="194">
        <f t="shared" si="48"/>
        <v>0</v>
      </c>
      <c r="BJ243" s="13" t="s">
        <v>92</v>
      </c>
      <c r="BK243" s="194">
        <f t="shared" si="49"/>
        <v>0</v>
      </c>
      <c r="BL243" s="13" t="s">
        <v>241</v>
      </c>
      <c r="BM243" s="13" t="s">
        <v>1648</v>
      </c>
    </row>
    <row r="244" spans="2:65" s="1" customFormat="1" ht="16.5" customHeight="1">
      <c r="B244" s="31"/>
      <c r="C244" s="183" t="s">
        <v>683</v>
      </c>
      <c r="D244" s="183" t="s">
        <v>177</v>
      </c>
      <c r="E244" s="184" t="s">
        <v>1649</v>
      </c>
      <c r="F244" s="185" t="s">
        <v>1650</v>
      </c>
      <c r="G244" s="186" t="s">
        <v>180</v>
      </c>
      <c r="H244" s="187">
        <v>28.28</v>
      </c>
      <c r="I244" s="188"/>
      <c r="J244" s="189">
        <f t="shared" si="40"/>
        <v>0</v>
      </c>
      <c r="K244" s="185" t="s">
        <v>184</v>
      </c>
      <c r="L244" s="35"/>
      <c r="M244" s="190" t="s">
        <v>1</v>
      </c>
      <c r="N244" s="191" t="s">
        <v>52</v>
      </c>
      <c r="O244" s="57"/>
      <c r="P244" s="192">
        <f t="shared" si="41"/>
        <v>0</v>
      </c>
      <c r="Q244" s="192">
        <v>0</v>
      </c>
      <c r="R244" s="192">
        <f t="shared" si="42"/>
        <v>0</v>
      </c>
      <c r="S244" s="192">
        <v>0</v>
      </c>
      <c r="T244" s="193">
        <f t="shared" si="43"/>
        <v>0</v>
      </c>
      <c r="AR244" s="13" t="s">
        <v>241</v>
      </c>
      <c r="AT244" s="13" t="s">
        <v>177</v>
      </c>
      <c r="AU244" s="13" t="s">
        <v>92</v>
      </c>
      <c r="AY244" s="13" t="s">
        <v>175</v>
      </c>
      <c r="BE244" s="194">
        <f t="shared" si="44"/>
        <v>0</v>
      </c>
      <c r="BF244" s="194">
        <f t="shared" si="45"/>
        <v>0</v>
      </c>
      <c r="BG244" s="194">
        <f t="shared" si="46"/>
        <v>0</v>
      </c>
      <c r="BH244" s="194">
        <f t="shared" si="47"/>
        <v>0</v>
      </c>
      <c r="BI244" s="194">
        <f t="shared" si="48"/>
        <v>0</v>
      </c>
      <c r="BJ244" s="13" t="s">
        <v>92</v>
      </c>
      <c r="BK244" s="194">
        <f t="shared" si="49"/>
        <v>0</v>
      </c>
      <c r="BL244" s="13" t="s">
        <v>241</v>
      </c>
      <c r="BM244" s="13" t="s">
        <v>1651</v>
      </c>
    </row>
    <row r="245" spans="2:65" s="1" customFormat="1" ht="22.5" customHeight="1">
      <c r="B245" s="31"/>
      <c r="C245" s="195" t="s">
        <v>687</v>
      </c>
      <c r="D245" s="195" t="s">
        <v>233</v>
      </c>
      <c r="E245" s="196" t="s">
        <v>1652</v>
      </c>
      <c r="F245" s="197" t="s">
        <v>1653</v>
      </c>
      <c r="G245" s="198" t="s">
        <v>180</v>
      </c>
      <c r="H245" s="199">
        <v>11.159000000000001</v>
      </c>
      <c r="I245" s="200"/>
      <c r="J245" s="201">
        <f t="shared" si="40"/>
        <v>0</v>
      </c>
      <c r="K245" s="197" t="s">
        <v>184</v>
      </c>
      <c r="L245" s="202"/>
      <c r="M245" s="203" t="s">
        <v>1</v>
      </c>
      <c r="N245" s="204" t="s">
        <v>52</v>
      </c>
      <c r="O245" s="57"/>
      <c r="P245" s="192">
        <f t="shared" si="41"/>
        <v>0</v>
      </c>
      <c r="Q245" s="192">
        <v>4.7999999999999996E-3</v>
      </c>
      <c r="R245" s="192">
        <f t="shared" si="42"/>
        <v>5.3563199999999998E-2</v>
      </c>
      <c r="S245" s="192">
        <v>0</v>
      </c>
      <c r="T245" s="193">
        <f t="shared" si="43"/>
        <v>0</v>
      </c>
      <c r="AR245" s="13" t="s">
        <v>305</v>
      </c>
      <c r="AT245" s="13" t="s">
        <v>233</v>
      </c>
      <c r="AU245" s="13" t="s">
        <v>92</v>
      </c>
      <c r="AY245" s="13" t="s">
        <v>175</v>
      </c>
      <c r="BE245" s="194">
        <f t="shared" si="44"/>
        <v>0</v>
      </c>
      <c r="BF245" s="194">
        <f t="shared" si="45"/>
        <v>0</v>
      </c>
      <c r="BG245" s="194">
        <f t="shared" si="46"/>
        <v>0</v>
      </c>
      <c r="BH245" s="194">
        <f t="shared" si="47"/>
        <v>0</v>
      </c>
      <c r="BI245" s="194">
        <f t="shared" si="48"/>
        <v>0</v>
      </c>
      <c r="BJ245" s="13" t="s">
        <v>92</v>
      </c>
      <c r="BK245" s="194">
        <f t="shared" si="49"/>
        <v>0</v>
      </c>
      <c r="BL245" s="13" t="s">
        <v>241</v>
      </c>
      <c r="BM245" s="13" t="s">
        <v>1654</v>
      </c>
    </row>
    <row r="246" spans="2:65" s="1" customFormat="1" ht="22.5" customHeight="1">
      <c r="B246" s="31"/>
      <c r="C246" s="195" t="s">
        <v>691</v>
      </c>
      <c r="D246" s="195" t="s">
        <v>233</v>
      </c>
      <c r="E246" s="196" t="s">
        <v>1655</v>
      </c>
      <c r="F246" s="197" t="s">
        <v>1656</v>
      </c>
      <c r="G246" s="198" t="s">
        <v>180</v>
      </c>
      <c r="H246" s="199">
        <v>11.159000000000001</v>
      </c>
      <c r="I246" s="200"/>
      <c r="J246" s="201">
        <f t="shared" si="40"/>
        <v>0</v>
      </c>
      <c r="K246" s="197" t="s">
        <v>184</v>
      </c>
      <c r="L246" s="202"/>
      <c r="M246" s="203" t="s">
        <v>1</v>
      </c>
      <c r="N246" s="204" t="s">
        <v>52</v>
      </c>
      <c r="O246" s="57"/>
      <c r="P246" s="192">
        <f t="shared" si="41"/>
        <v>0</v>
      </c>
      <c r="Q246" s="192">
        <v>5.1000000000000004E-3</v>
      </c>
      <c r="R246" s="192">
        <f t="shared" si="42"/>
        <v>5.6910900000000007E-2</v>
      </c>
      <c r="S246" s="192">
        <v>0</v>
      </c>
      <c r="T246" s="193">
        <f t="shared" si="43"/>
        <v>0</v>
      </c>
      <c r="AR246" s="13" t="s">
        <v>305</v>
      </c>
      <c r="AT246" s="13" t="s">
        <v>233</v>
      </c>
      <c r="AU246" s="13" t="s">
        <v>92</v>
      </c>
      <c r="AY246" s="13" t="s">
        <v>175</v>
      </c>
      <c r="BE246" s="194">
        <f t="shared" si="44"/>
        <v>0</v>
      </c>
      <c r="BF246" s="194">
        <f t="shared" si="45"/>
        <v>0</v>
      </c>
      <c r="BG246" s="194">
        <f t="shared" si="46"/>
        <v>0</v>
      </c>
      <c r="BH246" s="194">
        <f t="shared" si="47"/>
        <v>0</v>
      </c>
      <c r="BI246" s="194">
        <f t="shared" si="48"/>
        <v>0</v>
      </c>
      <c r="BJ246" s="13" t="s">
        <v>92</v>
      </c>
      <c r="BK246" s="194">
        <f t="shared" si="49"/>
        <v>0</v>
      </c>
      <c r="BL246" s="13" t="s">
        <v>241</v>
      </c>
      <c r="BM246" s="13" t="s">
        <v>1657</v>
      </c>
    </row>
    <row r="247" spans="2:65" s="1" customFormat="1" ht="22.5" customHeight="1">
      <c r="B247" s="31"/>
      <c r="C247" s="195" t="s">
        <v>695</v>
      </c>
      <c r="D247" s="195" t="s">
        <v>233</v>
      </c>
      <c r="E247" s="196" t="s">
        <v>1658</v>
      </c>
      <c r="F247" s="197" t="s">
        <v>1659</v>
      </c>
      <c r="G247" s="198" t="s">
        <v>180</v>
      </c>
      <c r="H247" s="199">
        <v>6.5279999999999996</v>
      </c>
      <c r="I247" s="200"/>
      <c r="J247" s="201">
        <f t="shared" si="40"/>
        <v>0</v>
      </c>
      <c r="K247" s="197" t="s">
        <v>184</v>
      </c>
      <c r="L247" s="202"/>
      <c r="M247" s="203" t="s">
        <v>1</v>
      </c>
      <c r="N247" s="204" t="s">
        <v>52</v>
      </c>
      <c r="O247" s="57"/>
      <c r="P247" s="192">
        <f t="shared" si="41"/>
        <v>0</v>
      </c>
      <c r="Q247" s="192">
        <v>6.1999999999999998E-3</v>
      </c>
      <c r="R247" s="192">
        <f t="shared" si="42"/>
        <v>4.0473599999999998E-2</v>
      </c>
      <c r="S247" s="192">
        <v>0</v>
      </c>
      <c r="T247" s="193">
        <f t="shared" si="43"/>
        <v>0</v>
      </c>
      <c r="AR247" s="13" t="s">
        <v>305</v>
      </c>
      <c r="AT247" s="13" t="s">
        <v>233</v>
      </c>
      <c r="AU247" s="13" t="s">
        <v>92</v>
      </c>
      <c r="AY247" s="13" t="s">
        <v>175</v>
      </c>
      <c r="BE247" s="194">
        <f t="shared" si="44"/>
        <v>0</v>
      </c>
      <c r="BF247" s="194">
        <f t="shared" si="45"/>
        <v>0</v>
      </c>
      <c r="BG247" s="194">
        <f t="shared" si="46"/>
        <v>0</v>
      </c>
      <c r="BH247" s="194">
        <f t="shared" si="47"/>
        <v>0</v>
      </c>
      <c r="BI247" s="194">
        <f t="shared" si="48"/>
        <v>0</v>
      </c>
      <c r="BJ247" s="13" t="s">
        <v>92</v>
      </c>
      <c r="BK247" s="194">
        <f t="shared" si="49"/>
        <v>0</v>
      </c>
      <c r="BL247" s="13" t="s">
        <v>241</v>
      </c>
      <c r="BM247" s="13" t="s">
        <v>1660</v>
      </c>
    </row>
    <row r="248" spans="2:65" s="1" customFormat="1" ht="16.5" customHeight="1">
      <c r="B248" s="31"/>
      <c r="C248" s="183" t="s">
        <v>700</v>
      </c>
      <c r="D248" s="183" t="s">
        <v>177</v>
      </c>
      <c r="E248" s="184" t="s">
        <v>1661</v>
      </c>
      <c r="F248" s="185" t="s">
        <v>1662</v>
      </c>
      <c r="G248" s="186" t="s">
        <v>180</v>
      </c>
      <c r="H248" s="187">
        <v>28.28</v>
      </c>
      <c r="I248" s="188"/>
      <c r="J248" s="189">
        <f t="shared" si="40"/>
        <v>0</v>
      </c>
      <c r="K248" s="185" t="s">
        <v>184</v>
      </c>
      <c r="L248" s="35"/>
      <c r="M248" s="190" t="s">
        <v>1</v>
      </c>
      <c r="N248" s="191" t="s">
        <v>52</v>
      </c>
      <c r="O248" s="57"/>
      <c r="P248" s="192">
        <f t="shared" si="41"/>
        <v>0</v>
      </c>
      <c r="Q248" s="192">
        <v>0</v>
      </c>
      <c r="R248" s="192">
        <f t="shared" si="42"/>
        <v>0</v>
      </c>
      <c r="S248" s="192">
        <v>0</v>
      </c>
      <c r="T248" s="193">
        <f t="shared" si="43"/>
        <v>0</v>
      </c>
      <c r="AR248" s="13" t="s">
        <v>241</v>
      </c>
      <c r="AT248" s="13" t="s">
        <v>177</v>
      </c>
      <c r="AU248" s="13" t="s">
        <v>92</v>
      </c>
      <c r="AY248" s="13" t="s">
        <v>175</v>
      </c>
      <c r="BE248" s="194">
        <f t="shared" si="44"/>
        <v>0</v>
      </c>
      <c r="BF248" s="194">
        <f t="shared" si="45"/>
        <v>0</v>
      </c>
      <c r="BG248" s="194">
        <f t="shared" si="46"/>
        <v>0</v>
      </c>
      <c r="BH248" s="194">
        <f t="shared" si="47"/>
        <v>0</v>
      </c>
      <c r="BI248" s="194">
        <f t="shared" si="48"/>
        <v>0</v>
      </c>
      <c r="BJ248" s="13" t="s">
        <v>92</v>
      </c>
      <c r="BK248" s="194">
        <f t="shared" si="49"/>
        <v>0</v>
      </c>
      <c r="BL248" s="13" t="s">
        <v>241</v>
      </c>
      <c r="BM248" s="13" t="s">
        <v>1663</v>
      </c>
    </row>
    <row r="249" spans="2:65" s="1" customFormat="1" ht="22.5" customHeight="1">
      <c r="B249" s="31"/>
      <c r="C249" s="195" t="s">
        <v>704</v>
      </c>
      <c r="D249" s="195" t="s">
        <v>233</v>
      </c>
      <c r="E249" s="196" t="s">
        <v>1664</v>
      </c>
      <c r="F249" s="197" t="s">
        <v>1665</v>
      </c>
      <c r="G249" s="198" t="s">
        <v>180</v>
      </c>
      <c r="H249" s="199">
        <v>28.846</v>
      </c>
      <c r="I249" s="200"/>
      <c r="J249" s="201">
        <f t="shared" si="40"/>
        <v>0</v>
      </c>
      <c r="K249" s="197" t="s">
        <v>184</v>
      </c>
      <c r="L249" s="202"/>
      <c r="M249" s="203" t="s">
        <v>1</v>
      </c>
      <c r="N249" s="204" t="s">
        <v>52</v>
      </c>
      <c r="O249" s="57"/>
      <c r="P249" s="192">
        <f t="shared" si="41"/>
        <v>0</v>
      </c>
      <c r="Q249" s="192">
        <v>1.4999999999999999E-2</v>
      </c>
      <c r="R249" s="192">
        <f t="shared" si="42"/>
        <v>0.43268999999999996</v>
      </c>
      <c r="S249" s="192">
        <v>0</v>
      </c>
      <c r="T249" s="193">
        <f t="shared" si="43"/>
        <v>0</v>
      </c>
      <c r="AR249" s="13" t="s">
        <v>305</v>
      </c>
      <c r="AT249" s="13" t="s">
        <v>233</v>
      </c>
      <c r="AU249" s="13" t="s">
        <v>92</v>
      </c>
      <c r="AY249" s="13" t="s">
        <v>175</v>
      </c>
      <c r="BE249" s="194">
        <f t="shared" si="44"/>
        <v>0</v>
      </c>
      <c r="BF249" s="194">
        <f t="shared" si="45"/>
        <v>0</v>
      </c>
      <c r="BG249" s="194">
        <f t="shared" si="46"/>
        <v>0</v>
      </c>
      <c r="BH249" s="194">
        <f t="shared" si="47"/>
        <v>0</v>
      </c>
      <c r="BI249" s="194">
        <f t="shared" si="48"/>
        <v>0</v>
      </c>
      <c r="BJ249" s="13" t="s">
        <v>92</v>
      </c>
      <c r="BK249" s="194">
        <f t="shared" si="49"/>
        <v>0</v>
      </c>
      <c r="BL249" s="13" t="s">
        <v>241</v>
      </c>
      <c r="BM249" s="13" t="s">
        <v>1666</v>
      </c>
    </row>
    <row r="250" spans="2:65" s="1" customFormat="1" ht="22.5" customHeight="1">
      <c r="B250" s="31"/>
      <c r="C250" s="195" t="s">
        <v>708</v>
      </c>
      <c r="D250" s="195" t="s">
        <v>233</v>
      </c>
      <c r="E250" s="196" t="s">
        <v>1664</v>
      </c>
      <c r="F250" s="197" t="s">
        <v>1665</v>
      </c>
      <c r="G250" s="198" t="s">
        <v>180</v>
      </c>
      <c r="H250" s="199">
        <v>28.846</v>
      </c>
      <c r="I250" s="200"/>
      <c r="J250" s="201">
        <f t="shared" si="40"/>
        <v>0</v>
      </c>
      <c r="K250" s="197" t="s">
        <v>184</v>
      </c>
      <c r="L250" s="202"/>
      <c r="M250" s="203" t="s">
        <v>1</v>
      </c>
      <c r="N250" s="204" t="s">
        <v>52</v>
      </c>
      <c r="O250" s="57"/>
      <c r="P250" s="192">
        <f t="shared" si="41"/>
        <v>0</v>
      </c>
      <c r="Q250" s="192">
        <v>1.4999999999999999E-2</v>
      </c>
      <c r="R250" s="192">
        <f t="shared" si="42"/>
        <v>0.43268999999999996</v>
      </c>
      <c r="S250" s="192">
        <v>0</v>
      </c>
      <c r="T250" s="193">
        <f t="shared" si="43"/>
        <v>0</v>
      </c>
      <c r="AR250" s="13" t="s">
        <v>305</v>
      </c>
      <c r="AT250" s="13" t="s">
        <v>233</v>
      </c>
      <c r="AU250" s="13" t="s">
        <v>92</v>
      </c>
      <c r="AY250" s="13" t="s">
        <v>175</v>
      </c>
      <c r="BE250" s="194">
        <f t="shared" si="44"/>
        <v>0</v>
      </c>
      <c r="BF250" s="194">
        <f t="shared" si="45"/>
        <v>0</v>
      </c>
      <c r="BG250" s="194">
        <f t="shared" si="46"/>
        <v>0</v>
      </c>
      <c r="BH250" s="194">
        <f t="shared" si="47"/>
        <v>0</v>
      </c>
      <c r="BI250" s="194">
        <f t="shared" si="48"/>
        <v>0</v>
      </c>
      <c r="BJ250" s="13" t="s">
        <v>92</v>
      </c>
      <c r="BK250" s="194">
        <f t="shared" si="49"/>
        <v>0</v>
      </c>
      <c r="BL250" s="13" t="s">
        <v>241</v>
      </c>
      <c r="BM250" s="13" t="s">
        <v>1667</v>
      </c>
    </row>
    <row r="251" spans="2:65" s="1" customFormat="1" ht="16.5" customHeight="1">
      <c r="B251" s="31"/>
      <c r="C251" s="183" t="s">
        <v>712</v>
      </c>
      <c r="D251" s="183" t="s">
        <v>177</v>
      </c>
      <c r="E251" s="184" t="s">
        <v>1668</v>
      </c>
      <c r="F251" s="185" t="s">
        <v>1669</v>
      </c>
      <c r="G251" s="186" t="s">
        <v>180</v>
      </c>
      <c r="H251" s="187">
        <v>14.705</v>
      </c>
      <c r="I251" s="188"/>
      <c r="J251" s="189">
        <f t="shared" si="40"/>
        <v>0</v>
      </c>
      <c r="K251" s="185" t="s">
        <v>184</v>
      </c>
      <c r="L251" s="35"/>
      <c r="M251" s="190" t="s">
        <v>1</v>
      </c>
      <c r="N251" s="191" t="s">
        <v>52</v>
      </c>
      <c r="O251" s="57"/>
      <c r="P251" s="192">
        <f t="shared" si="41"/>
        <v>0</v>
      </c>
      <c r="Q251" s="192">
        <v>6.0000000000000001E-3</v>
      </c>
      <c r="R251" s="192">
        <f t="shared" si="42"/>
        <v>8.8230000000000003E-2</v>
      </c>
      <c r="S251" s="192">
        <v>0</v>
      </c>
      <c r="T251" s="193">
        <f t="shared" si="43"/>
        <v>0</v>
      </c>
      <c r="AR251" s="13" t="s">
        <v>241</v>
      </c>
      <c r="AT251" s="13" t="s">
        <v>177</v>
      </c>
      <c r="AU251" s="13" t="s">
        <v>92</v>
      </c>
      <c r="AY251" s="13" t="s">
        <v>175</v>
      </c>
      <c r="BE251" s="194">
        <f t="shared" si="44"/>
        <v>0</v>
      </c>
      <c r="BF251" s="194">
        <f t="shared" si="45"/>
        <v>0</v>
      </c>
      <c r="BG251" s="194">
        <f t="shared" si="46"/>
        <v>0</v>
      </c>
      <c r="BH251" s="194">
        <f t="shared" si="47"/>
        <v>0</v>
      </c>
      <c r="BI251" s="194">
        <f t="shared" si="48"/>
        <v>0</v>
      </c>
      <c r="BJ251" s="13" t="s">
        <v>92</v>
      </c>
      <c r="BK251" s="194">
        <f t="shared" si="49"/>
        <v>0</v>
      </c>
      <c r="BL251" s="13" t="s">
        <v>241</v>
      </c>
      <c r="BM251" s="13" t="s">
        <v>1670</v>
      </c>
    </row>
    <row r="252" spans="2:65" s="1" customFormat="1" ht="16.5" customHeight="1">
      <c r="B252" s="31"/>
      <c r="C252" s="195" t="s">
        <v>716</v>
      </c>
      <c r="D252" s="195" t="s">
        <v>233</v>
      </c>
      <c r="E252" s="196" t="s">
        <v>1671</v>
      </c>
      <c r="F252" s="197" t="s">
        <v>1672</v>
      </c>
      <c r="G252" s="198" t="s">
        <v>180</v>
      </c>
      <c r="H252" s="199">
        <v>14.999000000000001</v>
      </c>
      <c r="I252" s="200"/>
      <c r="J252" s="201">
        <f t="shared" si="40"/>
        <v>0</v>
      </c>
      <c r="K252" s="197" t="s">
        <v>184</v>
      </c>
      <c r="L252" s="202"/>
      <c r="M252" s="203" t="s">
        <v>1</v>
      </c>
      <c r="N252" s="204" t="s">
        <v>52</v>
      </c>
      <c r="O252" s="57"/>
      <c r="P252" s="192">
        <f t="shared" si="41"/>
        <v>0</v>
      </c>
      <c r="Q252" s="192">
        <v>1.5E-3</v>
      </c>
      <c r="R252" s="192">
        <f t="shared" si="42"/>
        <v>2.2498500000000001E-2</v>
      </c>
      <c r="S252" s="192">
        <v>0</v>
      </c>
      <c r="T252" s="193">
        <f t="shared" si="43"/>
        <v>0</v>
      </c>
      <c r="AR252" s="13" t="s">
        <v>305</v>
      </c>
      <c r="AT252" s="13" t="s">
        <v>233</v>
      </c>
      <c r="AU252" s="13" t="s">
        <v>92</v>
      </c>
      <c r="AY252" s="13" t="s">
        <v>175</v>
      </c>
      <c r="BE252" s="194">
        <f t="shared" si="44"/>
        <v>0</v>
      </c>
      <c r="BF252" s="194">
        <f t="shared" si="45"/>
        <v>0</v>
      </c>
      <c r="BG252" s="194">
        <f t="shared" si="46"/>
        <v>0</v>
      </c>
      <c r="BH252" s="194">
        <f t="shared" si="47"/>
        <v>0</v>
      </c>
      <c r="BI252" s="194">
        <f t="shared" si="48"/>
        <v>0</v>
      </c>
      <c r="BJ252" s="13" t="s">
        <v>92</v>
      </c>
      <c r="BK252" s="194">
        <f t="shared" si="49"/>
        <v>0</v>
      </c>
      <c r="BL252" s="13" t="s">
        <v>241</v>
      </c>
      <c r="BM252" s="13" t="s">
        <v>1673</v>
      </c>
    </row>
    <row r="253" spans="2:65" s="1" customFormat="1" ht="16.5" customHeight="1">
      <c r="B253" s="31"/>
      <c r="C253" s="183" t="s">
        <v>720</v>
      </c>
      <c r="D253" s="183" t="s">
        <v>177</v>
      </c>
      <c r="E253" s="184" t="s">
        <v>1674</v>
      </c>
      <c r="F253" s="185" t="s">
        <v>1675</v>
      </c>
      <c r="G253" s="186" t="s">
        <v>253</v>
      </c>
      <c r="H253" s="187">
        <v>10</v>
      </c>
      <c r="I253" s="188"/>
      <c r="J253" s="189">
        <f t="shared" si="40"/>
        <v>0</v>
      </c>
      <c r="K253" s="185" t="s">
        <v>184</v>
      </c>
      <c r="L253" s="35"/>
      <c r="M253" s="190" t="s">
        <v>1</v>
      </c>
      <c r="N253" s="191" t="s">
        <v>52</v>
      </c>
      <c r="O253" s="57"/>
      <c r="P253" s="192">
        <f t="shared" si="41"/>
        <v>0</v>
      </c>
      <c r="Q253" s="192">
        <v>0</v>
      </c>
      <c r="R253" s="192">
        <f t="shared" si="42"/>
        <v>0</v>
      </c>
      <c r="S253" s="192">
        <v>0</v>
      </c>
      <c r="T253" s="193">
        <f t="shared" si="43"/>
        <v>0</v>
      </c>
      <c r="AR253" s="13" t="s">
        <v>241</v>
      </c>
      <c r="AT253" s="13" t="s">
        <v>177</v>
      </c>
      <c r="AU253" s="13" t="s">
        <v>92</v>
      </c>
      <c r="AY253" s="13" t="s">
        <v>175</v>
      </c>
      <c r="BE253" s="194">
        <f t="shared" si="44"/>
        <v>0</v>
      </c>
      <c r="BF253" s="194">
        <f t="shared" si="45"/>
        <v>0</v>
      </c>
      <c r="BG253" s="194">
        <f t="shared" si="46"/>
        <v>0</v>
      </c>
      <c r="BH253" s="194">
        <f t="shared" si="47"/>
        <v>0</v>
      </c>
      <c r="BI253" s="194">
        <f t="shared" si="48"/>
        <v>0</v>
      </c>
      <c r="BJ253" s="13" t="s">
        <v>92</v>
      </c>
      <c r="BK253" s="194">
        <f t="shared" si="49"/>
        <v>0</v>
      </c>
      <c r="BL253" s="13" t="s">
        <v>241</v>
      </c>
      <c r="BM253" s="13" t="s">
        <v>1676</v>
      </c>
    </row>
    <row r="254" spans="2:65" s="1" customFormat="1" ht="22.5" customHeight="1">
      <c r="B254" s="31"/>
      <c r="C254" s="183" t="s">
        <v>724</v>
      </c>
      <c r="D254" s="183" t="s">
        <v>177</v>
      </c>
      <c r="E254" s="184" t="s">
        <v>1677</v>
      </c>
      <c r="F254" s="185" t="s">
        <v>1678</v>
      </c>
      <c r="G254" s="186" t="s">
        <v>180</v>
      </c>
      <c r="H254" s="187">
        <v>523.43200000000002</v>
      </c>
      <c r="I254" s="188"/>
      <c r="J254" s="189">
        <f t="shared" si="40"/>
        <v>0</v>
      </c>
      <c r="K254" s="185" t="s">
        <v>1</v>
      </c>
      <c r="L254" s="35"/>
      <c r="M254" s="190" t="s">
        <v>1</v>
      </c>
      <c r="N254" s="191" t="s">
        <v>52</v>
      </c>
      <c r="O254" s="57"/>
      <c r="P254" s="192">
        <f t="shared" si="41"/>
        <v>0</v>
      </c>
      <c r="Q254" s="192">
        <v>1.175E-3</v>
      </c>
      <c r="R254" s="192">
        <f t="shared" si="42"/>
        <v>0.61503260000000004</v>
      </c>
      <c r="S254" s="192">
        <v>0</v>
      </c>
      <c r="T254" s="193">
        <f t="shared" si="43"/>
        <v>0</v>
      </c>
      <c r="AR254" s="13" t="s">
        <v>241</v>
      </c>
      <c r="AT254" s="13" t="s">
        <v>177</v>
      </c>
      <c r="AU254" s="13" t="s">
        <v>92</v>
      </c>
      <c r="AY254" s="13" t="s">
        <v>175</v>
      </c>
      <c r="BE254" s="194">
        <f t="shared" si="44"/>
        <v>0</v>
      </c>
      <c r="BF254" s="194">
        <f t="shared" si="45"/>
        <v>0</v>
      </c>
      <c r="BG254" s="194">
        <f t="shared" si="46"/>
        <v>0</v>
      </c>
      <c r="BH254" s="194">
        <f t="shared" si="47"/>
        <v>0</v>
      </c>
      <c r="BI254" s="194">
        <f t="shared" si="48"/>
        <v>0</v>
      </c>
      <c r="BJ254" s="13" t="s">
        <v>92</v>
      </c>
      <c r="BK254" s="194">
        <f t="shared" si="49"/>
        <v>0</v>
      </c>
      <c r="BL254" s="13" t="s">
        <v>241</v>
      </c>
      <c r="BM254" s="13" t="s">
        <v>1679</v>
      </c>
    </row>
    <row r="255" spans="2:65" s="1" customFormat="1" ht="16.5" customHeight="1">
      <c r="B255" s="31"/>
      <c r="C255" s="183" t="s">
        <v>728</v>
      </c>
      <c r="D255" s="183" t="s">
        <v>177</v>
      </c>
      <c r="E255" s="184" t="s">
        <v>1680</v>
      </c>
      <c r="F255" s="185" t="s">
        <v>1681</v>
      </c>
      <c r="G255" s="186" t="s">
        <v>269</v>
      </c>
      <c r="H255" s="187">
        <v>547.98199999999997</v>
      </c>
      <c r="I255" s="188"/>
      <c r="J255" s="189">
        <f t="shared" si="40"/>
        <v>0</v>
      </c>
      <c r="K255" s="185" t="s">
        <v>184</v>
      </c>
      <c r="L255" s="35"/>
      <c r="M255" s="190" t="s">
        <v>1</v>
      </c>
      <c r="N255" s="191" t="s">
        <v>52</v>
      </c>
      <c r="O255" s="57"/>
      <c r="P255" s="192">
        <f t="shared" si="41"/>
        <v>0</v>
      </c>
      <c r="Q255" s="192">
        <v>3.0000000000000001E-5</v>
      </c>
      <c r="R255" s="192">
        <f t="shared" si="42"/>
        <v>1.6439459999999999E-2</v>
      </c>
      <c r="S255" s="192">
        <v>0</v>
      </c>
      <c r="T255" s="193">
        <f t="shared" si="43"/>
        <v>0</v>
      </c>
      <c r="AR255" s="13" t="s">
        <v>241</v>
      </c>
      <c r="AT255" s="13" t="s">
        <v>177</v>
      </c>
      <c r="AU255" s="13" t="s">
        <v>92</v>
      </c>
      <c r="AY255" s="13" t="s">
        <v>175</v>
      </c>
      <c r="BE255" s="194">
        <f t="shared" si="44"/>
        <v>0</v>
      </c>
      <c r="BF255" s="194">
        <f t="shared" si="45"/>
        <v>0</v>
      </c>
      <c r="BG255" s="194">
        <f t="shared" si="46"/>
        <v>0</v>
      </c>
      <c r="BH255" s="194">
        <f t="shared" si="47"/>
        <v>0</v>
      </c>
      <c r="BI255" s="194">
        <f t="shared" si="48"/>
        <v>0</v>
      </c>
      <c r="BJ255" s="13" t="s">
        <v>92</v>
      </c>
      <c r="BK255" s="194">
        <f t="shared" si="49"/>
        <v>0</v>
      </c>
      <c r="BL255" s="13" t="s">
        <v>241</v>
      </c>
      <c r="BM255" s="13" t="s">
        <v>1682</v>
      </c>
    </row>
    <row r="256" spans="2:65" s="1" customFormat="1" ht="16.5" customHeight="1">
      <c r="B256" s="31"/>
      <c r="C256" s="183" t="s">
        <v>732</v>
      </c>
      <c r="D256" s="183" t="s">
        <v>177</v>
      </c>
      <c r="E256" s="184" t="s">
        <v>1683</v>
      </c>
      <c r="F256" s="185" t="s">
        <v>1684</v>
      </c>
      <c r="G256" s="186" t="s">
        <v>855</v>
      </c>
      <c r="H256" s="205"/>
      <c r="I256" s="188"/>
      <c r="J256" s="189">
        <f t="shared" si="40"/>
        <v>0</v>
      </c>
      <c r="K256" s="185" t="s">
        <v>1</v>
      </c>
      <c r="L256" s="35"/>
      <c r="M256" s="190" t="s">
        <v>1</v>
      </c>
      <c r="N256" s="191" t="s">
        <v>52</v>
      </c>
      <c r="O256" s="57"/>
      <c r="P256" s="192">
        <f t="shared" si="41"/>
        <v>0</v>
      </c>
      <c r="Q256" s="192">
        <v>0</v>
      </c>
      <c r="R256" s="192">
        <f t="shared" si="42"/>
        <v>0</v>
      </c>
      <c r="S256" s="192">
        <v>0</v>
      </c>
      <c r="T256" s="193">
        <f t="shared" si="43"/>
        <v>0</v>
      </c>
      <c r="AR256" s="13" t="s">
        <v>241</v>
      </c>
      <c r="AT256" s="13" t="s">
        <v>177</v>
      </c>
      <c r="AU256" s="13" t="s">
        <v>92</v>
      </c>
      <c r="AY256" s="13" t="s">
        <v>175</v>
      </c>
      <c r="BE256" s="194">
        <f t="shared" si="44"/>
        <v>0</v>
      </c>
      <c r="BF256" s="194">
        <f t="shared" si="45"/>
        <v>0</v>
      </c>
      <c r="BG256" s="194">
        <f t="shared" si="46"/>
        <v>0</v>
      </c>
      <c r="BH256" s="194">
        <f t="shared" si="47"/>
        <v>0</v>
      </c>
      <c r="BI256" s="194">
        <f t="shared" si="48"/>
        <v>0</v>
      </c>
      <c r="BJ256" s="13" t="s">
        <v>92</v>
      </c>
      <c r="BK256" s="194">
        <f t="shared" si="49"/>
        <v>0</v>
      </c>
      <c r="BL256" s="13" t="s">
        <v>241</v>
      </c>
      <c r="BM256" s="13" t="s">
        <v>1685</v>
      </c>
    </row>
    <row r="257" spans="2:65" s="11" customFormat="1" ht="22.9" customHeight="1">
      <c r="B257" s="167"/>
      <c r="C257" s="168"/>
      <c r="D257" s="169" t="s">
        <v>79</v>
      </c>
      <c r="E257" s="181" t="s">
        <v>1686</v>
      </c>
      <c r="F257" s="181" t="s">
        <v>1687</v>
      </c>
      <c r="G257" s="168"/>
      <c r="H257" s="168"/>
      <c r="I257" s="171"/>
      <c r="J257" s="182">
        <f>BK257</f>
        <v>0</v>
      </c>
      <c r="K257" s="168"/>
      <c r="L257" s="173"/>
      <c r="M257" s="174"/>
      <c r="N257" s="175"/>
      <c r="O257" s="175"/>
      <c r="P257" s="176">
        <f>SUM(P258:P278)</f>
        <v>0</v>
      </c>
      <c r="Q257" s="175"/>
      <c r="R257" s="176">
        <f>SUM(R258:R278)</f>
        <v>16.996675899999996</v>
      </c>
      <c r="S257" s="175"/>
      <c r="T257" s="177">
        <f>SUM(T258:T278)</f>
        <v>36.817039000000001</v>
      </c>
      <c r="AR257" s="178" t="s">
        <v>92</v>
      </c>
      <c r="AT257" s="179" t="s">
        <v>79</v>
      </c>
      <c r="AU257" s="179" t="s">
        <v>87</v>
      </c>
      <c r="AY257" s="178" t="s">
        <v>175</v>
      </c>
      <c r="BK257" s="180">
        <f>SUM(BK258:BK278)</f>
        <v>0</v>
      </c>
    </row>
    <row r="258" spans="2:65" s="1" customFormat="1" ht="16.5" customHeight="1">
      <c r="B258" s="31"/>
      <c r="C258" s="183" t="s">
        <v>736</v>
      </c>
      <c r="D258" s="183" t="s">
        <v>177</v>
      </c>
      <c r="E258" s="184" t="s">
        <v>1688</v>
      </c>
      <c r="F258" s="185" t="s">
        <v>1689</v>
      </c>
      <c r="G258" s="186" t="s">
        <v>269</v>
      </c>
      <c r="H258" s="187">
        <v>25.678000000000001</v>
      </c>
      <c r="I258" s="188"/>
      <c r="J258" s="189">
        <f t="shared" ref="J258:J278" si="50">ROUND(I258*H258,2)</f>
        <v>0</v>
      </c>
      <c r="K258" s="185" t="s">
        <v>1</v>
      </c>
      <c r="L258" s="35"/>
      <c r="M258" s="190" t="s">
        <v>1</v>
      </c>
      <c r="N258" s="191" t="s">
        <v>52</v>
      </c>
      <c r="O258" s="57"/>
      <c r="P258" s="192">
        <f t="shared" ref="P258:P278" si="51">O258*H258</f>
        <v>0</v>
      </c>
      <c r="Q258" s="192">
        <v>0</v>
      </c>
      <c r="R258" s="192">
        <f t="shared" ref="R258:R278" si="52">Q258*H258</f>
        <v>0</v>
      </c>
      <c r="S258" s="192">
        <v>8.0000000000000002E-3</v>
      </c>
      <c r="T258" s="193">
        <f t="shared" ref="T258:T278" si="53">S258*H258</f>
        <v>0.20542400000000002</v>
      </c>
      <c r="AR258" s="13" t="s">
        <v>241</v>
      </c>
      <c r="AT258" s="13" t="s">
        <v>177</v>
      </c>
      <c r="AU258" s="13" t="s">
        <v>92</v>
      </c>
      <c r="AY258" s="13" t="s">
        <v>175</v>
      </c>
      <c r="BE258" s="194">
        <f t="shared" ref="BE258:BE278" si="54">IF(N258="základná",J258,0)</f>
        <v>0</v>
      </c>
      <c r="BF258" s="194">
        <f t="shared" ref="BF258:BF278" si="55">IF(N258="znížená",J258,0)</f>
        <v>0</v>
      </c>
      <c r="BG258" s="194">
        <f t="shared" ref="BG258:BG278" si="56">IF(N258="zákl. prenesená",J258,0)</f>
        <v>0</v>
      </c>
      <c r="BH258" s="194">
        <f t="shared" ref="BH258:BH278" si="57">IF(N258="zníž. prenesená",J258,0)</f>
        <v>0</v>
      </c>
      <c r="BI258" s="194">
        <f t="shared" ref="BI258:BI278" si="58">IF(N258="nulová",J258,0)</f>
        <v>0</v>
      </c>
      <c r="BJ258" s="13" t="s">
        <v>92</v>
      </c>
      <c r="BK258" s="194">
        <f t="shared" ref="BK258:BK278" si="59">ROUND(I258*H258,2)</f>
        <v>0</v>
      </c>
      <c r="BL258" s="13" t="s">
        <v>241</v>
      </c>
      <c r="BM258" s="13" t="s">
        <v>1690</v>
      </c>
    </row>
    <row r="259" spans="2:65" s="1" customFormat="1" ht="16.5" customHeight="1">
      <c r="B259" s="31"/>
      <c r="C259" s="183" t="s">
        <v>740</v>
      </c>
      <c r="D259" s="183" t="s">
        <v>177</v>
      </c>
      <c r="E259" s="184" t="s">
        <v>1691</v>
      </c>
      <c r="F259" s="185" t="s">
        <v>1692</v>
      </c>
      <c r="G259" s="186" t="s">
        <v>269</v>
      </c>
      <c r="H259" s="187">
        <v>762.57</v>
      </c>
      <c r="I259" s="188"/>
      <c r="J259" s="189">
        <f t="shared" si="50"/>
        <v>0</v>
      </c>
      <c r="K259" s="185" t="s">
        <v>1</v>
      </c>
      <c r="L259" s="35"/>
      <c r="M259" s="190" t="s">
        <v>1</v>
      </c>
      <c r="N259" s="191" t="s">
        <v>52</v>
      </c>
      <c r="O259" s="57"/>
      <c r="P259" s="192">
        <f t="shared" si="51"/>
        <v>0</v>
      </c>
      <c r="Q259" s="192">
        <v>0</v>
      </c>
      <c r="R259" s="192">
        <f t="shared" si="52"/>
        <v>0</v>
      </c>
      <c r="S259" s="192">
        <v>2.4E-2</v>
      </c>
      <c r="T259" s="193">
        <f t="shared" si="53"/>
        <v>18.301680000000001</v>
      </c>
      <c r="AR259" s="13" t="s">
        <v>241</v>
      </c>
      <c r="AT259" s="13" t="s">
        <v>177</v>
      </c>
      <c r="AU259" s="13" t="s">
        <v>92</v>
      </c>
      <c r="AY259" s="13" t="s">
        <v>175</v>
      </c>
      <c r="BE259" s="194">
        <f t="shared" si="54"/>
        <v>0</v>
      </c>
      <c r="BF259" s="194">
        <f t="shared" si="55"/>
        <v>0</v>
      </c>
      <c r="BG259" s="194">
        <f t="shared" si="56"/>
        <v>0</v>
      </c>
      <c r="BH259" s="194">
        <f t="shared" si="57"/>
        <v>0</v>
      </c>
      <c r="BI259" s="194">
        <f t="shared" si="58"/>
        <v>0</v>
      </c>
      <c r="BJ259" s="13" t="s">
        <v>92</v>
      </c>
      <c r="BK259" s="194">
        <f t="shared" si="59"/>
        <v>0</v>
      </c>
      <c r="BL259" s="13" t="s">
        <v>241</v>
      </c>
      <c r="BM259" s="13" t="s">
        <v>1693</v>
      </c>
    </row>
    <row r="260" spans="2:65" s="1" customFormat="1" ht="16.5" customHeight="1">
      <c r="B260" s="31"/>
      <c r="C260" s="183" t="s">
        <v>744</v>
      </c>
      <c r="D260" s="183" t="s">
        <v>177</v>
      </c>
      <c r="E260" s="184" t="s">
        <v>1694</v>
      </c>
      <c r="F260" s="185" t="s">
        <v>1695</v>
      </c>
      <c r="G260" s="186" t="s">
        <v>269</v>
      </c>
      <c r="H260" s="187">
        <v>502.06700000000001</v>
      </c>
      <c r="I260" s="188"/>
      <c r="J260" s="189">
        <f t="shared" si="50"/>
        <v>0</v>
      </c>
      <c r="K260" s="185" t="s">
        <v>237</v>
      </c>
      <c r="L260" s="35"/>
      <c r="M260" s="190" t="s">
        <v>1</v>
      </c>
      <c r="N260" s="191" t="s">
        <v>52</v>
      </c>
      <c r="O260" s="57"/>
      <c r="P260" s="192">
        <f t="shared" si="51"/>
        <v>0</v>
      </c>
      <c r="Q260" s="192">
        <v>2.5999999999999998E-4</v>
      </c>
      <c r="R260" s="192">
        <f t="shared" si="52"/>
        <v>0.13053741999999999</v>
      </c>
      <c r="S260" s="192">
        <v>0</v>
      </c>
      <c r="T260" s="193">
        <f t="shared" si="53"/>
        <v>0</v>
      </c>
      <c r="AR260" s="13" t="s">
        <v>241</v>
      </c>
      <c r="AT260" s="13" t="s">
        <v>177</v>
      </c>
      <c r="AU260" s="13" t="s">
        <v>92</v>
      </c>
      <c r="AY260" s="13" t="s">
        <v>175</v>
      </c>
      <c r="BE260" s="194">
        <f t="shared" si="54"/>
        <v>0</v>
      </c>
      <c r="BF260" s="194">
        <f t="shared" si="55"/>
        <v>0</v>
      </c>
      <c r="BG260" s="194">
        <f t="shared" si="56"/>
        <v>0</v>
      </c>
      <c r="BH260" s="194">
        <f t="shared" si="57"/>
        <v>0</v>
      </c>
      <c r="BI260" s="194">
        <f t="shared" si="58"/>
        <v>0</v>
      </c>
      <c r="BJ260" s="13" t="s">
        <v>92</v>
      </c>
      <c r="BK260" s="194">
        <f t="shared" si="59"/>
        <v>0</v>
      </c>
      <c r="BL260" s="13" t="s">
        <v>241</v>
      </c>
      <c r="BM260" s="13" t="s">
        <v>1696</v>
      </c>
    </row>
    <row r="261" spans="2:65" s="1" customFormat="1" ht="16.5" customHeight="1">
      <c r="B261" s="31"/>
      <c r="C261" s="195" t="s">
        <v>748</v>
      </c>
      <c r="D261" s="195" t="s">
        <v>233</v>
      </c>
      <c r="E261" s="196" t="s">
        <v>1697</v>
      </c>
      <c r="F261" s="197" t="s">
        <v>1698</v>
      </c>
      <c r="G261" s="198" t="s">
        <v>192</v>
      </c>
      <c r="H261" s="199">
        <v>4.9960000000000004</v>
      </c>
      <c r="I261" s="200"/>
      <c r="J261" s="201">
        <f t="shared" si="50"/>
        <v>0</v>
      </c>
      <c r="K261" s="197" t="s">
        <v>1</v>
      </c>
      <c r="L261" s="202"/>
      <c r="M261" s="203" t="s">
        <v>1</v>
      </c>
      <c r="N261" s="204" t="s">
        <v>52</v>
      </c>
      <c r="O261" s="57"/>
      <c r="P261" s="192">
        <f t="shared" si="51"/>
        <v>0</v>
      </c>
      <c r="Q261" s="192">
        <v>0.55000000000000004</v>
      </c>
      <c r="R261" s="192">
        <f t="shared" si="52"/>
        <v>2.7478000000000002</v>
      </c>
      <c r="S261" s="192">
        <v>0</v>
      </c>
      <c r="T261" s="193">
        <f t="shared" si="53"/>
        <v>0</v>
      </c>
      <c r="AR261" s="13" t="s">
        <v>305</v>
      </c>
      <c r="AT261" s="13" t="s">
        <v>233</v>
      </c>
      <c r="AU261" s="13" t="s">
        <v>92</v>
      </c>
      <c r="AY261" s="13" t="s">
        <v>175</v>
      </c>
      <c r="BE261" s="194">
        <f t="shared" si="54"/>
        <v>0</v>
      </c>
      <c r="BF261" s="194">
        <f t="shared" si="55"/>
        <v>0</v>
      </c>
      <c r="BG261" s="194">
        <f t="shared" si="56"/>
        <v>0</v>
      </c>
      <c r="BH261" s="194">
        <f t="shared" si="57"/>
        <v>0</v>
      </c>
      <c r="BI261" s="194">
        <f t="shared" si="58"/>
        <v>0</v>
      </c>
      <c r="BJ261" s="13" t="s">
        <v>92</v>
      </c>
      <c r="BK261" s="194">
        <f t="shared" si="59"/>
        <v>0</v>
      </c>
      <c r="BL261" s="13" t="s">
        <v>241</v>
      </c>
      <c r="BM261" s="13" t="s">
        <v>1699</v>
      </c>
    </row>
    <row r="262" spans="2:65" s="1" customFormat="1" ht="16.5" customHeight="1">
      <c r="B262" s="31"/>
      <c r="C262" s="183" t="s">
        <v>752</v>
      </c>
      <c r="D262" s="183" t="s">
        <v>177</v>
      </c>
      <c r="E262" s="184" t="s">
        <v>1700</v>
      </c>
      <c r="F262" s="185" t="s">
        <v>1701</v>
      </c>
      <c r="G262" s="186" t="s">
        <v>269</v>
      </c>
      <c r="H262" s="187">
        <v>606.63</v>
      </c>
      <c r="I262" s="188"/>
      <c r="J262" s="189">
        <f t="shared" si="50"/>
        <v>0</v>
      </c>
      <c r="K262" s="185" t="s">
        <v>237</v>
      </c>
      <c r="L262" s="35"/>
      <c r="M262" s="190" t="s">
        <v>1</v>
      </c>
      <c r="N262" s="191" t="s">
        <v>52</v>
      </c>
      <c r="O262" s="57"/>
      <c r="P262" s="192">
        <f t="shared" si="51"/>
        <v>0</v>
      </c>
      <c r="Q262" s="192">
        <v>2.5999999999999998E-4</v>
      </c>
      <c r="R262" s="192">
        <f t="shared" si="52"/>
        <v>0.1577238</v>
      </c>
      <c r="S262" s="192">
        <v>0</v>
      </c>
      <c r="T262" s="193">
        <f t="shared" si="53"/>
        <v>0</v>
      </c>
      <c r="AR262" s="13" t="s">
        <v>241</v>
      </c>
      <c r="AT262" s="13" t="s">
        <v>177</v>
      </c>
      <c r="AU262" s="13" t="s">
        <v>92</v>
      </c>
      <c r="AY262" s="13" t="s">
        <v>175</v>
      </c>
      <c r="BE262" s="194">
        <f t="shared" si="54"/>
        <v>0</v>
      </c>
      <c r="BF262" s="194">
        <f t="shared" si="55"/>
        <v>0</v>
      </c>
      <c r="BG262" s="194">
        <f t="shared" si="56"/>
        <v>0</v>
      </c>
      <c r="BH262" s="194">
        <f t="shared" si="57"/>
        <v>0</v>
      </c>
      <c r="BI262" s="194">
        <f t="shared" si="58"/>
        <v>0</v>
      </c>
      <c r="BJ262" s="13" t="s">
        <v>92</v>
      </c>
      <c r="BK262" s="194">
        <f t="shared" si="59"/>
        <v>0</v>
      </c>
      <c r="BL262" s="13" t="s">
        <v>241</v>
      </c>
      <c r="BM262" s="13" t="s">
        <v>1702</v>
      </c>
    </row>
    <row r="263" spans="2:65" s="1" customFormat="1" ht="16.5" customHeight="1">
      <c r="B263" s="31"/>
      <c r="C263" s="195" t="s">
        <v>756</v>
      </c>
      <c r="D263" s="195" t="s">
        <v>233</v>
      </c>
      <c r="E263" s="196" t="s">
        <v>1703</v>
      </c>
      <c r="F263" s="197" t="s">
        <v>1704</v>
      </c>
      <c r="G263" s="198" t="s">
        <v>192</v>
      </c>
      <c r="H263" s="199">
        <v>11.073</v>
      </c>
      <c r="I263" s="200"/>
      <c r="J263" s="201">
        <f t="shared" si="50"/>
        <v>0</v>
      </c>
      <c r="K263" s="197" t="s">
        <v>237</v>
      </c>
      <c r="L263" s="202"/>
      <c r="M263" s="203" t="s">
        <v>1</v>
      </c>
      <c r="N263" s="204" t="s">
        <v>52</v>
      </c>
      <c r="O263" s="57"/>
      <c r="P263" s="192">
        <f t="shared" si="51"/>
        <v>0</v>
      </c>
      <c r="Q263" s="192">
        <v>0.55000000000000004</v>
      </c>
      <c r="R263" s="192">
        <f t="shared" si="52"/>
        <v>6.0901500000000004</v>
      </c>
      <c r="S263" s="192">
        <v>0</v>
      </c>
      <c r="T263" s="193">
        <f t="shared" si="53"/>
        <v>0</v>
      </c>
      <c r="AR263" s="13" t="s">
        <v>305</v>
      </c>
      <c r="AT263" s="13" t="s">
        <v>233</v>
      </c>
      <c r="AU263" s="13" t="s">
        <v>92</v>
      </c>
      <c r="AY263" s="13" t="s">
        <v>175</v>
      </c>
      <c r="BE263" s="194">
        <f t="shared" si="54"/>
        <v>0</v>
      </c>
      <c r="BF263" s="194">
        <f t="shared" si="55"/>
        <v>0</v>
      </c>
      <c r="BG263" s="194">
        <f t="shared" si="56"/>
        <v>0</v>
      </c>
      <c r="BH263" s="194">
        <f t="shared" si="57"/>
        <v>0</v>
      </c>
      <c r="BI263" s="194">
        <f t="shared" si="58"/>
        <v>0</v>
      </c>
      <c r="BJ263" s="13" t="s">
        <v>92</v>
      </c>
      <c r="BK263" s="194">
        <f t="shared" si="59"/>
        <v>0</v>
      </c>
      <c r="BL263" s="13" t="s">
        <v>241</v>
      </c>
      <c r="BM263" s="13" t="s">
        <v>1705</v>
      </c>
    </row>
    <row r="264" spans="2:65" s="1" customFormat="1" ht="16.5" customHeight="1">
      <c r="B264" s="31"/>
      <c r="C264" s="183" t="s">
        <v>760</v>
      </c>
      <c r="D264" s="183" t="s">
        <v>177</v>
      </c>
      <c r="E264" s="184" t="s">
        <v>1706</v>
      </c>
      <c r="F264" s="185" t="s">
        <v>1707</v>
      </c>
      <c r="G264" s="186" t="s">
        <v>269</v>
      </c>
      <c r="H264" s="187">
        <v>129.13</v>
      </c>
      <c r="I264" s="188"/>
      <c r="J264" s="189">
        <f t="shared" si="50"/>
        <v>0</v>
      </c>
      <c r="K264" s="185" t="s">
        <v>237</v>
      </c>
      <c r="L264" s="35"/>
      <c r="M264" s="190" t="s">
        <v>1</v>
      </c>
      <c r="N264" s="191" t="s">
        <v>52</v>
      </c>
      <c r="O264" s="57"/>
      <c r="P264" s="192">
        <f t="shared" si="51"/>
        <v>0</v>
      </c>
      <c r="Q264" s="192">
        <v>2.5999999999999998E-4</v>
      </c>
      <c r="R264" s="192">
        <f t="shared" si="52"/>
        <v>3.3573799999999994E-2</v>
      </c>
      <c r="S264" s="192">
        <v>0</v>
      </c>
      <c r="T264" s="193">
        <f t="shared" si="53"/>
        <v>0</v>
      </c>
      <c r="AR264" s="13" t="s">
        <v>241</v>
      </c>
      <c r="AT264" s="13" t="s">
        <v>177</v>
      </c>
      <c r="AU264" s="13" t="s">
        <v>92</v>
      </c>
      <c r="AY264" s="13" t="s">
        <v>175</v>
      </c>
      <c r="BE264" s="194">
        <f t="shared" si="54"/>
        <v>0</v>
      </c>
      <c r="BF264" s="194">
        <f t="shared" si="55"/>
        <v>0</v>
      </c>
      <c r="BG264" s="194">
        <f t="shared" si="56"/>
        <v>0</v>
      </c>
      <c r="BH264" s="194">
        <f t="shared" si="57"/>
        <v>0</v>
      </c>
      <c r="BI264" s="194">
        <f t="shared" si="58"/>
        <v>0</v>
      </c>
      <c r="BJ264" s="13" t="s">
        <v>92</v>
      </c>
      <c r="BK264" s="194">
        <f t="shared" si="59"/>
        <v>0</v>
      </c>
      <c r="BL264" s="13" t="s">
        <v>241</v>
      </c>
      <c r="BM264" s="13" t="s">
        <v>1708</v>
      </c>
    </row>
    <row r="265" spans="2:65" s="1" customFormat="1" ht="16.5" customHeight="1">
      <c r="B265" s="31"/>
      <c r="C265" s="195" t="s">
        <v>764</v>
      </c>
      <c r="D265" s="195" t="s">
        <v>233</v>
      </c>
      <c r="E265" s="196" t="s">
        <v>1703</v>
      </c>
      <c r="F265" s="197" t="s">
        <v>1704</v>
      </c>
      <c r="G265" s="198" t="s">
        <v>192</v>
      </c>
      <c r="H265" s="199">
        <v>3.323</v>
      </c>
      <c r="I265" s="200"/>
      <c r="J265" s="201">
        <f t="shared" si="50"/>
        <v>0</v>
      </c>
      <c r="K265" s="197" t="s">
        <v>237</v>
      </c>
      <c r="L265" s="202"/>
      <c r="M265" s="203" t="s">
        <v>1</v>
      </c>
      <c r="N265" s="204" t="s">
        <v>52</v>
      </c>
      <c r="O265" s="57"/>
      <c r="P265" s="192">
        <f t="shared" si="51"/>
        <v>0</v>
      </c>
      <c r="Q265" s="192">
        <v>0.55000000000000004</v>
      </c>
      <c r="R265" s="192">
        <f t="shared" si="52"/>
        <v>1.8276500000000002</v>
      </c>
      <c r="S265" s="192">
        <v>0</v>
      </c>
      <c r="T265" s="193">
        <f t="shared" si="53"/>
        <v>0</v>
      </c>
      <c r="AR265" s="13" t="s">
        <v>305</v>
      </c>
      <c r="AT265" s="13" t="s">
        <v>233</v>
      </c>
      <c r="AU265" s="13" t="s">
        <v>92</v>
      </c>
      <c r="AY265" s="13" t="s">
        <v>175</v>
      </c>
      <c r="BE265" s="194">
        <f t="shared" si="54"/>
        <v>0</v>
      </c>
      <c r="BF265" s="194">
        <f t="shared" si="55"/>
        <v>0</v>
      </c>
      <c r="BG265" s="194">
        <f t="shared" si="56"/>
        <v>0</v>
      </c>
      <c r="BH265" s="194">
        <f t="shared" si="57"/>
        <v>0</v>
      </c>
      <c r="BI265" s="194">
        <f t="shared" si="58"/>
        <v>0</v>
      </c>
      <c r="BJ265" s="13" t="s">
        <v>92</v>
      </c>
      <c r="BK265" s="194">
        <f t="shared" si="59"/>
        <v>0</v>
      </c>
      <c r="BL265" s="13" t="s">
        <v>241</v>
      </c>
      <c r="BM265" s="13" t="s">
        <v>1709</v>
      </c>
    </row>
    <row r="266" spans="2:65" s="1" customFormat="1" ht="16.5" customHeight="1">
      <c r="B266" s="31"/>
      <c r="C266" s="183" t="s">
        <v>768</v>
      </c>
      <c r="D266" s="183" t="s">
        <v>177</v>
      </c>
      <c r="E266" s="184" t="s">
        <v>1710</v>
      </c>
      <c r="F266" s="185" t="s">
        <v>1711</v>
      </c>
      <c r="G266" s="186" t="s">
        <v>269</v>
      </c>
      <c r="H266" s="187">
        <v>58.09</v>
      </c>
      <c r="I266" s="188"/>
      <c r="J266" s="189">
        <f t="shared" si="50"/>
        <v>0</v>
      </c>
      <c r="K266" s="185" t="s">
        <v>237</v>
      </c>
      <c r="L266" s="35"/>
      <c r="M266" s="190" t="s">
        <v>1</v>
      </c>
      <c r="N266" s="191" t="s">
        <v>52</v>
      </c>
      <c r="O266" s="57"/>
      <c r="P266" s="192">
        <f t="shared" si="51"/>
        <v>0</v>
      </c>
      <c r="Q266" s="192">
        <v>2.5999999999999998E-4</v>
      </c>
      <c r="R266" s="192">
        <f t="shared" si="52"/>
        <v>1.5103399999999999E-2</v>
      </c>
      <c r="S266" s="192">
        <v>0</v>
      </c>
      <c r="T266" s="193">
        <f t="shared" si="53"/>
        <v>0</v>
      </c>
      <c r="AR266" s="13" t="s">
        <v>241</v>
      </c>
      <c r="AT266" s="13" t="s">
        <v>177</v>
      </c>
      <c r="AU266" s="13" t="s">
        <v>92</v>
      </c>
      <c r="AY266" s="13" t="s">
        <v>175</v>
      </c>
      <c r="BE266" s="194">
        <f t="shared" si="54"/>
        <v>0</v>
      </c>
      <c r="BF266" s="194">
        <f t="shared" si="55"/>
        <v>0</v>
      </c>
      <c r="BG266" s="194">
        <f t="shared" si="56"/>
        <v>0</v>
      </c>
      <c r="BH266" s="194">
        <f t="shared" si="57"/>
        <v>0</v>
      </c>
      <c r="BI266" s="194">
        <f t="shared" si="58"/>
        <v>0</v>
      </c>
      <c r="BJ266" s="13" t="s">
        <v>92</v>
      </c>
      <c r="BK266" s="194">
        <f t="shared" si="59"/>
        <v>0</v>
      </c>
      <c r="BL266" s="13" t="s">
        <v>241</v>
      </c>
      <c r="BM266" s="13" t="s">
        <v>1712</v>
      </c>
    </row>
    <row r="267" spans="2:65" s="1" customFormat="1" ht="16.5" customHeight="1">
      <c r="B267" s="31"/>
      <c r="C267" s="195" t="s">
        <v>772</v>
      </c>
      <c r="D267" s="195" t="s">
        <v>233</v>
      </c>
      <c r="E267" s="196" t="s">
        <v>1703</v>
      </c>
      <c r="F267" s="197" t="s">
        <v>1704</v>
      </c>
      <c r="G267" s="198" t="s">
        <v>192</v>
      </c>
      <c r="H267" s="199">
        <v>0.72399999999999998</v>
      </c>
      <c r="I267" s="200"/>
      <c r="J267" s="201">
        <f t="shared" si="50"/>
        <v>0</v>
      </c>
      <c r="K267" s="197" t="s">
        <v>237</v>
      </c>
      <c r="L267" s="202"/>
      <c r="M267" s="203" t="s">
        <v>1</v>
      </c>
      <c r="N267" s="204" t="s">
        <v>52</v>
      </c>
      <c r="O267" s="57"/>
      <c r="P267" s="192">
        <f t="shared" si="51"/>
        <v>0</v>
      </c>
      <c r="Q267" s="192">
        <v>0.55000000000000004</v>
      </c>
      <c r="R267" s="192">
        <f t="shared" si="52"/>
        <v>0.3982</v>
      </c>
      <c r="S267" s="192">
        <v>0</v>
      </c>
      <c r="T267" s="193">
        <f t="shared" si="53"/>
        <v>0</v>
      </c>
      <c r="AR267" s="13" t="s">
        <v>305</v>
      </c>
      <c r="AT267" s="13" t="s">
        <v>233</v>
      </c>
      <c r="AU267" s="13" t="s">
        <v>92</v>
      </c>
      <c r="AY267" s="13" t="s">
        <v>175</v>
      </c>
      <c r="BE267" s="194">
        <f t="shared" si="54"/>
        <v>0</v>
      </c>
      <c r="BF267" s="194">
        <f t="shared" si="55"/>
        <v>0</v>
      </c>
      <c r="BG267" s="194">
        <f t="shared" si="56"/>
        <v>0</v>
      </c>
      <c r="BH267" s="194">
        <f t="shared" si="57"/>
        <v>0</v>
      </c>
      <c r="BI267" s="194">
        <f t="shared" si="58"/>
        <v>0</v>
      </c>
      <c r="BJ267" s="13" t="s">
        <v>92</v>
      </c>
      <c r="BK267" s="194">
        <f t="shared" si="59"/>
        <v>0</v>
      </c>
      <c r="BL267" s="13" t="s">
        <v>241</v>
      </c>
      <c r="BM267" s="13" t="s">
        <v>1713</v>
      </c>
    </row>
    <row r="268" spans="2:65" s="1" customFormat="1" ht="16.5" customHeight="1">
      <c r="B268" s="31"/>
      <c r="C268" s="195" t="s">
        <v>776</v>
      </c>
      <c r="D268" s="195" t="s">
        <v>233</v>
      </c>
      <c r="E268" s="196" t="s">
        <v>1714</v>
      </c>
      <c r="F268" s="197" t="s">
        <v>1715</v>
      </c>
      <c r="G268" s="198" t="s">
        <v>192</v>
      </c>
      <c r="H268" s="199">
        <v>1.718</v>
      </c>
      <c r="I268" s="200"/>
      <c r="J268" s="201">
        <f t="shared" si="50"/>
        <v>0</v>
      </c>
      <c r="K268" s="197" t="s">
        <v>237</v>
      </c>
      <c r="L268" s="202"/>
      <c r="M268" s="203" t="s">
        <v>1</v>
      </c>
      <c r="N268" s="204" t="s">
        <v>52</v>
      </c>
      <c r="O268" s="57"/>
      <c r="P268" s="192">
        <f t="shared" si="51"/>
        <v>0</v>
      </c>
      <c r="Q268" s="192">
        <v>0.55000000000000004</v>
      </c>
      <c r="R268" s="192">
        <f t="shared" si="52"/>
        <v>0.94490000000000007</v>
      </c>
      <c r="S268" s="192">
        <v>0</v>
      </c>
      <c r="T268" s="193">
        <f t="shared" si="53"/>
        <v>0</v>
      </c>
      <c r="AR268" s="13" t="s">
        <v>305</v>
      </c>
      <c r="AT268" s="13" t="s">
        <v>233</v>
      </c>
      <c r="AU268" s="13" t="s">
        <v>92</v>
      </c>
      <c r="AY268" s="13" t="s">
        <v>175</v>
      </c>
      <c r="BE268" s="194">
        <f t="shared" si="54"/>
        <v>0</v>
      </c>
      <c r="BF268" s="194">
        <f t="shared" si="55"/>
        <v>0</v>
      </c>
      <c r="BG268" s="194">
        <f t="shared" si="56"/>
        <v>0</v>
      </c>
      <c r="BH268" s="194">
        <f t="shared" si="57"/>
        <v>0</v>
      </c>
      <c r="BI268" s="194">
        <f t="shared" si="58"/>
        <v>0</v>
      </c>
      <c r="BJ268" s="13" t="s">
        <v>92</v>
      </c>
      <c r="BK268" s="194">
        <f t="shared" si="59"/>
        <v>0</v>
      </c>
      <c r="BL268" s="13" t="s">
        <v>241</v>
      </c>
      <c r="BM268" s="13" t="s">
        <v>1716</v>
      </c>
    </row>
    <row r="269" spans="2:65" s="1" customFormat="1" ht="16.5" customHeight="1">
      <c r="B269" s="31"/>
      <c r="C269" s="183" t="s">
        <v>780</v>
      </c>
      <c r="D269" s="183" t="s">
        <v>177</v>
      </c>
      <c r="E269" s="184" t="s">
        <v>1717</v>
      </c>
      <c r="F269" s="185" t="s">
        <v>1718</v>
      </c>
      <c r="G269" s="186" t="s">
        <v>180</v>
      </c>
      <c r="H269" s="187">
        <v>287.38</v>
      </c>
      <c r="I269" s="188"/>
      <c r="J269" s="189">
        <f t="shared" si="50"/>
        <v>0</v>
      </c>
      <c r="K269" s="185" t="s">
        <v>184</v>
      </c>
      <c r="L269" s="35"/>
      <c r="M269" s="190" t="s">
        <v>1</v>
      </c>
      <c r="N269" s="191" t="s">
        <v>52</v>
      </c>
      <c r="O269" s="57"/>
      <c r="P269" s="192">
        <f t="shared" si="51"/>
        <v>0</v>
      </c>
      <c r="Q269" s="192">
        <v>0</v>
      </c>
      <c r="R269" s="192">
        <f t="shared" si="52"/>
        <v>0</v>
      </c>
      <c r="S269" s="192">
        <v>0</v>
      </c>
      <c r="T269" s="193">
        <f t="shared" si="53"/>
        <v>0</v>
      </c>
      <c r="AR269" s="13" t="s">
        <v>241</v>
      </c>
      <c r="AT269" s="13" t="s">
        <v>177</v>
      </c>
      <c r="AU269" s="13" t="s">
        <v>92</v>
      </c>
      <c r="AY269" s="13" t="s">
        <v>175</v>
      </c>
      <c r="BE269" s="194">
        <f t="shared" si="54"/>
        <v>0</v>
      </c>
      <c r="BF269" s="194">
        <f t="shared" si="55"/>
        <v>0</v>
      </c>
      <c r="BG269" s="194">
        <f t="shared" si="56"/>
        <v>0</v>
      </c>
      <c r="BH269" s="194">
        <f t="shared" si="57"/>
        <v>0</v>
      </c>
      <c r="BI269" s="194">
        <f t="shared" si="58"/>
        <v>0</v>
      </c>
      <c r="BJ269" s="13" t="s">
        <v>92</v>
      </c>
      <c r="BK269" s="194">
        <f t="shared" si="59"/>
        <v>0</v>
      </c>
      <c r="BL269" s="13" t="s">
        <v>241</v>
      </c>
      <c r="BM269" s="13" t="s">
        <v>1719</v>
      </c>
    </row>
    <row r="270" spans="2:65" s="1" customFormat="1" ht="16.5" customHeight="1">
      <c r="B270" s="31"/>
      <c r="C270" s="195" t="s">
        <v>784</v>
      </c>
      <c r="D270" s="195" t="s">
        <v>233</v>
      </c>
      <c r="E270" s="196" t="s">
        <v>1720</v>
      </c>
      <c r="F270" s="197" t="s">
        <v>1721</v>
      </c>
      <c r="G270" s="198" t="s">
        <v>180</v>
      </c>
      <c r="H270" s="199">
        <v>316.11799999999999</v>
      </c>
      <c r="I270" s="200"/>
      <c r="J270" s="201">
        <f t="shared" si="50"/>
        <v>0</v>
      </c>
      <c r="K270" s="197" t="s">
        <v>184</v>
      </c>
      <c r="L270" s="202"/>
      <c r="M270" s="203" t="s">
        <v>1</v>
      </c>
      <c r="N270" s="204" t="s">
        <v>52</v>
      </c>
      <c r="O270" s="57"/>
      <c r="P270" s="192">
        <f t="shared" si="51"/>
        <v>0</v>
      </c>
      <c r="Q270" s="192">
        <v>1.0999999999999999E-2</v>
      </c>
      <c r="R270" s="192">
        <f t="shared" si="52"/>
        <v>3.4772979999999998</v>
      </c>
      <c r="S270" s="192">
        <v>0</v>
      </c>
      <c r="T270" s="193">
        <f t="shared" si="53"/>
        <v>0</v>
      </c>
      <c r="AR270" s="13" t="s">
        <v>305</v>
      </c>
      <c r="AT270" s="13" t="s">
        <v>233</v>
      </c>
      <c r="AU270" s="13" t="s">
        <v>92</v>
      </c>
      <c r="AY270" s="13" t="s">
        <v>175</v>
      </c>
      <c r="BE270" s="194">
        <f t="shared" si="54"/>
        <v>0</v>
      </c>
      <c r="BF270" s="194">
        <f t="shared" si="55"/>
        <v>0</v>
      </c>
      <c r="BG270" s="194">
        <f t="shared" si="56"/>
        <v>0</v>
      </c>
      <c r="BH270" s="194">
        <f t="shared" si="57"/>
        <v>0</v>
      </c>
      <c r="BI270" s="194">
        <f t="shared" si="58"/>
        <v>0</v>
      </c>
      <c r="BJ270" s="13" t="s">
        <v>92</v>
      </c>
      <c r="BK270" s="194">
        <f t="shared" si="59"/>
        <v>0</v>
      </c>
      <c r="BL270" s="13" t="s">
        <v>241</v>
      </c>
      <c r="BM270" s="13" t="s">
        <v>1722</v>
      </c>
    </row>
    <row r="271" spans="2:65" s="1" customFormat="1" ht="16.5" customHeight="1">
      <c r="B271" s="31"/>
      <c r="C271" s="183" t="s">
        <v>788</v>
      </c>
      <c r="D271" s="183" t="s">
        <v>177</v>
      </c>
      <c r="E271" s="184" t="s">
        <v>1723</v>
      </c>
      <c r="F271" s="185" t="s">
        <v>1724</v>
      </c>
      <c r="G271" s="186" t="s">
        <v>269</v>
      </c>
      <c r="H271" s="187">
        <v>290</v>
      </c>
      <c r="I271" s="188"/>
      <c r="J271" s="189">
        <f t="shared" si="50"/>
        <v>0</v>
      </c>
      <c r="K271" s="185" t="s">
        <v>237</v>
      </c>
      <c r="L271" s="35"/>
      <c r="M271" s="190" t="s">
        <v>1</v>
      </c>
      <c r="N271" s="191" t="s">
        <v>52</v>
      </c>
      <c r="O271" s="57"/>
      <c r="P271" s="192">
        <f t="shared" si="51"/>
        <v>0</v>
      </c>
      <c r="Q271" s="192">
        <v>0</v>
      </c>
      <c r="R271" s="192">
        <f t="shared" si="52"/>
        <v>0</v>
      </c>
      <c r="S271" s="192">
        <v>0</v>
      </c>
      <c r="T271" s="193">
        <f t="shared" si="53"/>
        <v>0</v>
      </c>
      <c r="AR271" s="13" t="s">
        <v>241</v>
      </c>
      <c r="AT271" s="13" t="s">
        <v>177</v>
      </c>
      <c r="AU271" s="13" t="s">
        <v>92</v>
      </c>
      <c r="AY271" s="13" t="s">
        <v>175</v>
      </c>
      <c r="BE271" s="194">
        <f t="shared" si="54"/>
        <v>0</v>
      </c>
      <c r="BF271" s="194">
        <f t="shared" si="55"/>
        <v>0</v>
      </c>
      <c r="BG271" s="194">
        <f t="shared" si="56"/>
        <v>0</v>
      </c>
      <c r="BH271" s="194">
        <f t="shared" si="57"/>
        <v>0</v>
      </c>
      <c r="BI271" s="194">
        <f t="shared" si="58"/>
        <v>0</v>
      </c>
      <c r="BJ271" s="13" t="s">
        <v>92</v>
      </c>
      <c r="BK271" s="194">
        <f t="shared" si="59"/>
        <v>0</v>
      </c>
      <c r="BL271" s="13" t="s">
        <v>241</v>
      </c>
      <c r="BM271" s="13" t="s">
        <v>1725</v>
      </c>
    </row>
    <row r="272" spans="2:65" s="1" customFormat="1" ht="16.5" customHeight="1">
      <c r="B272" s="31"/>
      <c r="C272" s="195" t="s">
        <v>792</v>
      </c>
      <c r="D272" s="195" t="s">
        <v>233</v>
      </c>
      <c r="E272" s="196" t="s">
        <v>1726</v>
      </c>
      <c r="F272" s="197" t="s">
        <v>1727</v>
      </c>
      <c r="G272" s="198" t="s">
        <v>192</v>
      </c>
      <c r="H272" s="199">
        <v>0.55800000000000005</v>
      </c>
      <c r="I272" s="200"/>
      <c r="J272" s="201">
        <f t="shared" si="50"/>
        <v>0</v>
      </c>
      <c r="K272" s="197" t="s">
        <v>237</v>
      </c>
      <c r="L272" s="202"/>
      <c r="M272" s="203" t="s">
        <v>1</v>
      </c>
      <c r="N272" s="204" t="s">
        <v>52</v>
      </c>
      <c r="O272" s="57"/>
      <c r="P272" s="192">
        <f t="shared" si="51"/>
        <v>0</v>
      </c>
      <c r="Q272" s="192">
        <v>0.55000000000000004</v>
      </c>
      <c r="R272" s="192">
        <f t="shared" si="52"/>
        <v>0.30690000000000006</v>
      </c>
      <c r="S272" s="192">
        <v>0</v>
      </c>
      <c r="T272" s="193">
        <f t="shared" si="53"/>
        <v>0</v>
      </c>
      <c r="AR272" s="13" t="s">
        <v>305</v>
      </c>
      <c r="AT272" s="13" t="s">
        <v>233</v>
      </c>
      <c r="AU272" s="13" t="s">
        <v>92</v>
      </c>
      <c r="AY272" s="13" t="s">
        <v>175</v>
      </c>
      <c r="BE272" s="194">
        <f t="shared" si="54"/>
        <v>0</v>
      </c>
      <c r="BF272" s="194">
        <f t="shared" si="55"/>
        <v>0</v>
      </c>
      <c r="BG272" s="194">
        <f t="shared" si="56"/>
        <v>0</v>
      </c>
      <c r="BH272" s="194">
        <f t="shared" si="57"/>
        <v>0</v>
      </c>
      <c r="BI272" s="194">
        <f t="shared" si="58"/>
        <v>0</v>
      </c>
      <c r="BJ272" s="13" t="s">
        <v>92</v>
      </c>
      <c r="BK272" s="194">
        <f t="shared" si="59"/>
        <v>0</v>
      </c>
      <c r="BL272" s="13" t="s">
        <v>241</v>
      </c>
      <c r="BM272" s="13" t="s">
        <v>1728</v>
      </c>
    </row>
    <row r="273" spans="2:65" s="1" customFormat="1" ht="22.5" customHeight="1">
      <c r="B273" s="31"/>
      <c r="C273" s="183" t="s">
        <v>797</v>
      </c>
      <c r="D273" s="183" t="s">
        <v>177</v>
      </c>
      <c r="E273" s="184" t="s">
        <v>1729</v>
      </c>
      <c r="F273" s="185" t="s">
        <v>1730</v>
      </c>
      <c r="G273" s="186" t="s">
        <v>192</v>
      </c>
      <c r="H273" s="187">
        <v>30.295000000000002</v>
      </c>
      <c r="I273" s="188"/>
      <c r="J273" s="189">
        <f t="shared" si="50"/>
        <v>0</v>
      </c>
      <c r="K273" s="185" t="s">
        <v>230</v>
      </c>
      <c r="L273" s="35"/>
      <c r="M273" s="190" t="s">
        <v>1</v>
      </c>
      <c r="N273" s="191" t="s">
        <v>52</v>
      </c>
      <c r="O273" s="57"/>
      <c r="P273" s="192">
        <f t="shared" si="51"/>
        <v>0</v>
      </c>
      <c r="Q273" s="192">
        <v>2.3099999999999999E-2</v>
      </c>
      <c r="R273" s="192">
        <f t="shared" si="52"/>
        <v>0.69981450000000001</v>
      </c>
      <c r="S273" s="192">
        <v>0</v>
      </c>
      <c r="T273" s="193">
        <f t="shared" si="53"/>
        <v>0</v>
      </c>
      <c r="AR273" s="13" t="s">
        <v>241</v>
      </c>
      <c r="AT273" s="13" t="s">
        <v>177</v>
      </c>
      <c r="AU273" s="13" t="s">
        <v>92</v>
      </c>
      <c r="AY273" s="13" t="s">
        <v>175</v>
      </c>
      <c r="BE273" s="194">
        <f t="shared" si="54"/>
        <v>0</v>
      </c>
      <c r="BF273" s="194">
        <f t="shared" si="55"/>
        <v>0</v>
      </c>
      <c r="BG273" s="194">
        <f t="shared" si="56"/>
        <v>0</v>
      </c>
      <c r="BH273" s="194">
        <f t="shared" si="57"/>
        <v>0</v>
      </c>
      <c r="BI273" s="194">
        <f t="shared" si="58"/>
        <v>0</v>
      </c>
      <c r="BJ273" s="13" t="s">
        <v>92</v>
      </c>
      <c r="BK273" s="194">
        <f t="shared" si="59"/>
        <v>0</v>
      </c>
      <c r="BL273" s="13" t="s">
        <v>241</v>
      </c>
      <c r="BM273" s="13" t="s">
        <v>1731</v>
      </c>
    </row>
    <row r="274" spans="2:65" s="1" customFormat="1" ht="16.5" customHeight="1">
      <c r="B274" s="31"/>
      <c r="C274" s="183" t="s">
        <v>801</v>
      </c>
      <c r="D274" s="183" t="s">
        <v>177</v>
      </c>
      <c r="E274" s="184" t="s">
        <v>1732</v>
      </c>
      <c r="F274" s="185" t="s">
        <v>1733</v>
      </c>
      <c r="G274" s="186" t="s">
        <v>180</v>
      </c>
      <c r="H274" s="187">
        <v>14.227</v>
      </c>
      <c r="I274" s="188"/>
      <c r="J274" s="189">
        <f t="shared" si="50"/>
        <v>0</v>
      </c>
      <c r="K274" s="185" t="s">
        <v>1</v>
      </c>
      <c r="L274" s="35"/>
      <c r="M274" s="190" t="s">
        <v>1</v>
      </c>
      <c r="N274" s="191" t="s">
        <v>52</v>
      </c>
      <c r="O274" s="57"/>
      <c r="P274" s="192">
        <f t="shared" si="51"/>
        <v>0</v>
      </c>
      <c r="Q274" s="192">
        <v>1.174E-2</v>
      </c>
      <c r="R274" s="192">
        <f t="shared" si="52"/>
        <v>0.16702498000000002</v>
      </c>
      <c r="S274" s="192">
        <v>0</v>
      </c>
      <c r="T274" s="193">
        <f t="shared" si="53"/>
        <v>0</v>
      </c>
      <c r="AR274" s="13" t="s">
        <v>241</v>
      </c>
      <c r="AT274" s="13" t="s">
        <v>177</v>
      </c>
      <c r="AU274" s="13" t="s">
        <v>92</v>
      </c>
      <c r="AY274" s="13" t="s">
        <v>175</v>
      </c>
      <c r="BE274" s="194">
        <f t="shared" si="54"/>
        <v>0</v>
      </c>
      <c r="BF274" s="194">
        <f t="shared" si="55"/>
        <v>0</v>
      </c>
      <c r="BG274" s="194">
        <f t="shared" si="56"/>
        <v>0</v>
      </c>
      <c r="BH274" s="194">
        <f t="shared" si="57"/>
        <v>0</v>
      </c>
      <c r="BI274" s="194">
        <f t="shared" si="58"/>
        <v>0</v>
      </c>
      <c r="BJ274" s="13" t="s">
        <v>92</v>
      </c>
      <c r="BK274" s="194">
        <f t="shared" si="59"/>
        <v>0</v>
      </c>
      <c r="BL274" s="13" t="s">
        <v>241</v>
      </c>
      <c r="BM274" s="13" t="s">
        <v>1734</v>
      </c>
    </row>
    <row r="275" spans="2:65" s="1" customFormat="1" ht="16.5" customHeight="1">
      <c r="B275" s="31"/>
      <c r="C275" s="183" t="s">
        <v>805</v>
      </c>
      <c r="D275" s="183" t="s">
        <v>177</v>
      </c>
      <c r="E275" s="184" t="s">
        <v>1735</v>
      </c>
      <c r="F275" s="185" t="s">
        <v>1736</v>
      </c>
      <c r="G275" s="186" t="s">
        <v>180</v>
      </c>
      <c r="H275" s="187">
        <v>219.34</v>
      </c>
      <c r="I275" s="188"/>
      <c r="J275" s="189">
        <f t="shared" si="50"/>
        <v>0</v>
      </c>
      <c r="K275" s="185" t="s">
        <v>1</v>
      </c>
      <c r="L275" s="35"/>
      <c r="M275" s="190" t="s">
        <v>1</v>
      </c>
      <c r="N275" s="191" t="s">
        <v>52</v>
      </c>
      <c r="O275" s="57"/>
      <c r="P275" s="192">
        <f t="shared" si="51"/>
        <v>0</v>
      </c>
      <c r="Q275" s="192">
        <v>0</v>
      </c>
      <c r="R275" s="192">
        <f t="shared" si="52"/>
        <v>0</v>
      </c>
      <c r="S275" s="192">
        <v>1.4E-2</v>
      </c>
      <c r="T275" s="193">
        <f t="shared" si="53"/>
        <v>3.0707599999999999</v>
      </c>
      <c r="AR275" s="13" t="s">
        <v>241</v>
      </c>
      <c r="AT275" s="13" t="s">
        <v>177</v>
      </c>
      <c r="AU275" s="13" t="s">
        <v>92</v>
      </c>
      <c r="AY275" s="13" t="s">
        <v>175</v>
      </c>
      <c r="BE275" s="194">
        <f t="shared" si="54"/>
        <v>0</v>
      </c>
      <c r="BF275" s="194">
        <f t="shared" si="55"/>
        <v>0</v>
      </c>
      <c r="BG275" s="194">
        <f t="shared" si="56"/>
        <v>0</v>
      </c>
      <c r="BH275" s="194">
        <f t="shared" si="57"/>
        <v>0</v>
      </c>
      <c r="BI275" s="194">
        <f t="shared" si="58"/>
        <v>0</v>
      </c>
      <c r="BJ275" s="13" t="s">
        <v>92</v>
      </c>
      <c r="BK275" s="194">
        <f t="shared" si="59"/>
        <v>0</v>
      </c>
      <c r="BL275" s="13" t="s">
        <v>241</v>
      </c>
      <c r="BM275" s="13" t="s">
        <v>1737</v>
      </c>
    </row>
    <row r="276" spans="2:65" s="1" customFormat="1" ht="16.5" customHeight="1">
      <c r="B276" s="31"/>
      <c r="C276" s="183" t="s">
        <v>809</v>
      </c>
      <c r="D276" s="183" t="s">
        <v>177</v>
      </c>
      <c r="E276" s="184" t="s">
        <v>1738</v>
      </c>
      <c r="F276" s="185" t="s">
        <v>1739</v>
      </c>
      <c r="G276" s="186" t="s">
        <v>269</v>
      </c>
      <c r="H276" s="187">
        <v>243.71100000000001</v>
      </c>
      <c r="I276" s="188"/>
      <c r="J276" s="189">
        <f t="shared" si="50"/>
        <v>0</v>
      </c>
      <c r="K276" s="185" t="s">
        <v>1</v>
      </c>
      <c r="L276" s="35"/>
      <c r="M276" s="190" t="s">
        <v>1</v>
      </c>
      <c r="N276" s="191" t="s">
        <v>52</v>
      </c>
      <c r="O276" s="57"/>
      <c r="P276" s="192">
        <f t="shared" si="51"/>
        <v>0</v>
      </c>
      <c r="Q276" s="192">
        <v>0</v>
      </c>
      <c r="R276" s="192">
        <f t="shared" si="52"/>
        <v>0</v>
      </c>
      <c r="S276" s="192">
        <v>2.5000000000000001E-2</v>
      </c>
      <c r="T276" s="193">
        <f t="shared" si="53"/>
        <v>6.0927750000000005</v>
      </c>
      <c r="AR276" s="13" t="s">
        <v>241</v>
      </c>
      <c r="AT276" s="13" t="s">
        <v>177</v>
      </c>
      <c r="AU276" s="13" t="s">
        <v>92</v>
      </c>
      <c r="AY276" s="13" t="s">
        <v>175</v>
      </c>
      <c r="BE276" s="194">
        <f t="shared" si="54"/>
        <v>0</v>
      </c>
      <c r="BF276" s="194">
        <f t="shared" si="55"/>
        <v>0</v>
      </c>
      <c r="BG276" s="194">
        <f t="shared" si="56"/>
        <v>0</v>
      </c>
      <c r="BH276" s="194">
        <f t="shared" si="57"/>
        <v>0</v>
      </c>
      <c r="BI276" s="194">
        <f t="shared" si="58"/>
        <v>0</v>
      </c>
      <c r="BJ276" s="13" t="s">
        <v>92</v>
      </c>
      <c r="BK276" s="194">
        <f t="shared" si="59"/>
        <v>0</v>
      </c>
      <c r="BL276" s="13" t="s">
        <v>241</v>
      </c>
      <c r="BM276" s="13" t="s">
        <v>1740</v>
      </c>
    </row>
    <row r="277" spans="2:65" s="1" customFormat="1" ht="16.5" customHeight="1">
      <c r="B277" s="31"/>
      <c r="C277" s="183" t="s">
        <v>814</v>
      </c>
      <c r="D277" s="183" t="s">
        <v>177</v>
      </c>
      <c r="E277" s="184" t="s">
        <v>1741</v>
      </c>
      <c r="F277" s="185" t="s">
        <v>1742</v>
      </c>
      <c r="G277" s="186" t="s">
        <v>180</v>
      </c>
      <c r="H277" s="187">
        <v>228.66</v>
      </c>
      <c r="I277" s="188"/>
      <c r="J277" s="189">
        <f t="shared" si="50"/>
        <v>0</v>
      </c>
      <c r="K277" s="185" t="s">
        <v>184</v>
      </c>
      <c r="L277" s="35"/>
      <c r="M277" s="190" t="s">
        <v>1</v>
      </c>
      <c r="N277" s="191" t="s">
        <v>52</v>
      </c>
      <c r="O277" s="57"/>
      <c r="P277" s="192">
        <f t="shared" si="51"/>
        <v>0</v>
      </c>
      <c r="Q277" s="192">
        <v>0</v>
      </c>
      <c r="R277" s="192">
        <f t="shared" si="52"/>
        <v>0</v>
      </c>
      <c r="S277" s="192">
        <v>0.04</v>
      </c>
      <c r="T277" s="193">
        <f t="shared" si="53"/>
        <v>9.1463999999999999</v>
      </c>
      <c r="AR277" s="13" t="s">
        <v>241</v>
      </c>
      <c r="AT277" s="13" t="s">
        <v>177</v>
      </c>
      <c r="AU277" s="13" t="s">
        <v>92</v>
      </c>
      <c r="AY277" s="13" t="s">
        <v>175</v>
      </c>
      <c r="BE277" s="194">
        <f t="shared" si="54"/>
        <v>0</v>
      </c>
      <c r="BF277" s="194">
        <f t="shared" si="55"/>
        <v>0</v>
      </c>
      <c r="BG277" s="194">
        <f t="shared" si="56"/>
        <v>0</v>
      </c>
      <c r="BH277" s="194">
        <f t="shared" si="57"/>
        <v>0</v>
      </c>
      <c r="BI277" s="194">
        <f t="shared" si="58"/>
        <v>0</v>
      </c>
      <c r="BJ277" s="13" t="s">
        <v>92</v>
      </c>
      <c r="BK277" s="194">
        <f t="shared" si="59"/>
        <v>0</v>
      </c>
      <c r="BL277" s="13" t="s">
        <v>241</v>
      </c>
      <c r="BM277" s="13" t="s">
        <v>1743</v>
      </c>
    </row>
    <row r="278" spans="2:65" s="1" customFormat="1" ht="16.5" customHeight="1">
      <c r="B278" s="31"/>
      <c r="C278" s="183" t="s">
        <v>822</v>
      </c>
      <c r="D278" s="183" t="s">
        <v>177</v>
      </c>
      <c r="E278" s="184" t="s">
        <v>1744</v>
      </c>
      <c r="F278" s="185" t="s">
        <v>1745</v>
      </c>
      <c r="G278" s="186" t="s">
        <v>855</v>
      </c>
      <c r="H278" s="205"/>
      <c r="I278" s="188"/>
      <c r="J278" s="189">
        <f t="shared" si="50"/>
        <v>0</v>
      </c>
      <c r="K278" s="185" t="s">
        <v>1</v>
      </c>
      <c r="L278" s="35"/>
      <c r="M278" s="190" t="s">
        <v>1</v>
      </c>
      <c r="N278" s="191" t="s">
        <v>52</v>
      </c>
      <c r="O278" s="57"/>
      <c r="P278" s="192">
        <f t="shared" si="51"/>
        <v>0</v>
      </c>
      <c r="Q278" s="192">
        <v>0</v>
      </c>
      <c r="R278" s="192">
        <f t="shared" si="52"/>
        <v>0</v>
      </c>
      <c r="S278" s="192">
        <v>0</v>
      </c>
      <c r="T278" s="193">
        <f t="shared" si="53"/>
        <v>0</v>
      </c>
      <c r="AR278" s="13" t="s">
        <v>241</v>
      </c>
      <c r="AT278" s="13" t="s">
        <v>177</v>
      </c>
      <c r="AU278" s="13" t="s">
        <v>92</v>
      </c>
      <c r="AY278" s="13" t="s">
        <v>175</v>
      </c>
      <c r="BE278" s="194">
        <f t="shared" si="54"/>
        <v>0</v>
      </c>
      <c r="BF278" s="194">
        <f t="shared" si="55"/>
        <v>0</v>
      </c>
      <c r="BG278" s="194">
        <f t="shared" si="56"/>
        <v>0</v>
      </c>
      <c r="BH278" s="194">
        <f t="shared" si="57"/>
        <v>0</v>
      </c>
      <c r="BI278" s="194">
        <f t="shared" si="58"/>
        <v>0</v>
      </c>
      <c r="BJ278" s="13" t="s">
        <v>92</v>
      </c>
      <c r="BK278" s="194">
        <f t="shared" si="59"/>
        <v>0</v>
      </c>
      <c r="BL278" s="13" t="s">
        <v>241</v>
      </c>
      <c r="BM278" s="13" t="s">
        <v>1746</v>
      </c>
    </row>
    <row r="279" spans="2:65" s="11" customFormat="1" ht="22.9" customHeight="1">
      <c r="B279" s="167"/>
      <c r="C279" s="168"/>
      <c r="D279" s="169" t="s">
        <v>79</v>
      </c>
      <c r="E279" s="181" t="s">
        <v>1747</v>
      </c>
      <c r="F279" s="181" t="s">
        <v>1748</v>
      </c>
      <c r="G279" s="168"/>
      <c r="H279" s="168"/>
      <c r="I279" s="171"/>
      <c r="J279" s="182">
        <f>BK279</f>
        <v>0</v>
      </c>
      <c r="K279" s="168"/>
      <c r="L279" s="173"/>
      <c r="M279" s="174"/>
      <c r="N279" s="175"/>
      <c r="O279" s="175"/>
      <c r="P279" s="176">
        <f>SUM(P280:P282)</f>
        <v>0</v>
      </c>
      <c r="Q279" s="175"/>
      <c r="R279" s="176">
        <f>SUM(R280:R282)</f>
        <v>5.635006709999999</v>
      </c>
      <c r="S279" s="175"/>
      <c r="T279" s="177">
        <f>SUM(T280:T282)</f>
        <v>0</v>
      </c>
      <c r="AR279" s="178" t="s">
        <v>92</v>
      </c>
      <c r="AT279" s="179" t="s">
        <v>79</v>
      </c>
      <c r="AU279" s="179" t="s">
        <v>87</v>
      </c>
      <c r="AY279" s="178" t="s">
        <v>175</v>
      </c>
      <c r="BK279" s="180">
        <f>SUM(BK280:BK282)</f>
        <v>0</v>
      </c>
    </row>
    <row r="280" spans="2:65" s="1" customFormat="1" ht="22.5" customHeight="1">
      <c r="B280" s="31"/>
      <c r="C280" s="183" t="s">
        <v>826</v>
      </c>
      <c r="D280" s="183" t="s">
        <v>177</v>
      </c>
      <c r="E280" s="184" t="s">
        <v>1749</v>
      </c>
      <c r="F280" s="185" t="s">
        <v>1750</v>
      </c>
      <c r="G280" s="186" t="s">
        <v>180</v>
      </c>
      <c r="H280" s="187">
        <v>137.80099999999999</v>
      </c>
      <c r="I280" s="188"/>
      <c r="J280" s="189">
        <f>ROUND(I280*H280,2)</f>
        <v>0</v>
      </c>
      <c r="K280" s="185" t="s">
        <v>237</v>
      </c>
      <c r="L280" s="35"/>
      <c r="M280" s="190" t="s">
        <v>1</v>
      </c>
      <c r="N280" s="191" t="s">
        <v>52</v>
      </c>
      <c r="O280" s="57"/>
      <c r="P280" s="192">
        <f>O280*H280</f>
        <v>0</v>
      </c>
      <c r="Q280" s="192">
        <v>2.0590000000000001E-2</v>
      </c>
      <c r="R280" s="192">
        <f>Q280*H280</f>
        <v>2.8373225899999999</v>
      </c>
      <c r="S280" s="192">
        <v>0</v>
      </c>
      <c r="T280" s="193">
        <f>S280*H280</f>
        <v>0</v>
      </c>
      <c r="AR280" s="13" t="s">
        <v>241</v>
      </c>
      <c r="AT280" s="13" t="s">
        <v>177</v>
      </c>
      <c r="AU280" s="13" t="s">
        <v>92</v>
      </c>
      <c r="AY280" s="13" t="s">
        <v>175</v>
      </c>
      <c r="BE280" s="194">
        <f>IF(N280="základná",J280,0)</f>
        <v>0</v>
      </c>
      <c r="BF280" s="194">
        <f>IF(N280="znížená",J280,0)</f>
        <v>0</v>
      </c>
      <c r="BG280" s="194">
        <f>IF(N280="zákl. prenesená",J280,0)</f>
        <v>0</v>
      </c>
      <c r="BH280" s="194">
        <f>IF(N280="zníž. prenesená",J280,0)</f>
        <v>0</v>
      </c>
      <c r="BI280" s="194">
        <f>IF(N280="nulová",J280,0)</f>
        <v>0</v>
      </c>
      <c r="BJ280" s="13" t="s">
        <v>92</v>
      </c>
      <c r="BK280" s="194">
        <f>ROUND(I280*H280,2)</f>
        <v>0</v>
      </c>
      <c r="BL280" s="13" t="s">
        <v>241</v>
      </c>
      <c r="BM280" s="13" t="s">
        <v>1751</v>
      </c>
    </row>
    <row r="281" spans="2:65" s="1" customFormat="1" ht="22.5" customHeight="1">
      <c r="B281" s="31"/>
      <c r="C281" s="183" t="s">
        <v>830</v>
      </c>
      <c r="D281" s="183" t="s">
        <v>177</v>
      </c>
      <c r="E281" s="184" t="s">
        <v>1752</v>
      </c>
      <c r="F281" s="185" t="s">
        <v>1753</v>
      </c>
      <c r="G281" s="186" t="s">
        <v>180</v>
      </c>
      <c r="H281" s="187">
        <v>129.28299999999999</v>
      </c>
      <c r="I281" s="188"/>
      <c r="J281" s="189">
        <f>ROUND(I281*H281,2)</f>
        <v>0</v>
      </c>
      <c r="K281" s="185" t="s">
        <v>237</v>
      </c>
      <c r="L281" s="35"/>
      <c r="M281" s="190" t="s">
        <v>1</v>
      </c>
      <c r="N281" s="191" t="s">
        <v>52</v>
      </c>
      <c r="O281" s="57"/>
      <c r="P281" s="192">
        <f>O281*H281</f>
        <v>0</v>
      </c>
      <c r="Q281" s="192">
        <v>2.164E-2</v>
      </c>
      <c r="R281" s="192">
        <f>Q281*H281</f>
        <v>2.7976841199999996</v>
      </c>
      <c r="S281" s="192">
        <v>0</v>
      </c>
      <c r="T281" s="193">
        <f>S281*H281</f>
        <v>0</v>
      </c>
      <c r="AR281" s="13" t="s">
        <v>241</v>
      </c>
      <c r="AT281" s="13" t="s">
        <v>177</v>
      </c>
      <c r="AU281" s="13" t="s">
        <v>92</v>
      </c>
      <c r="AY281" s="13" t="s">
        <v>175</v>
      </c>
      <c r="BE281" s="194">
        <f>IF(N281="základná",J281,0)</f>
        <v>0</v>
      </c>
      <c r="BF281" s="194">
        <f>IF(N281="znížená",J281,0)</f>
        <v>0</v>
      </c>
      <c r="BG281" s="194">
        <f>IF(N281="zákl. prenesená",J281,0)</f>
        <v>0</v>
      </c>
      <c r="BH281" s="194">
        <f>IF(N281="zníž. prenesená",J281,0)</f>
        <v>0</v>
      </c>
      <c r="BI281" s="194">
        <f>IF(N281="nulová",J281,0)</f>
        <v>0</v>
      </c>
      <c r="BJ281" s="13" t="s">
        <v>92</v>
      </c>
      <c r="BK281" s="194">
        <f>ROUND(I281*H281,2)</f>
        <v>0</v>
      </c>
      <c r="BL281" s="13" t="s">
        <v>241</v>
      </c>
      <c r="BM281" s="13" t="s">
        <v>1754</v>
      </c>
    </row>
    <row r="282" spans="2:65" s="1" customFormat="1" ht="16.5" customHeight="1">
      <c r="B282" s="31"/>
      <c r="C282" s="183" t="s">
        <v>834</v>
      </c>
      <c r="D282" s="183" t="s">
        <v>177</v>
      </c>
      <c r="E282" s="184" t="s">
        <v>1755</v>
      </c>
      <c r="F282" s="185" t="s">
        <v>1756</v>
      </c>
      <c r="G282" s="186" t="s">
        <v>855</v>
      </c>
      <c r="H282" s="205"/>
      <c r="I282" s="188"/>
      <c r="J282" s="189">
        <f>ROUND(I282*H282,2)</f>
        <v>0</v>
      </c>
      <c r="K282" s="185" t="s">
        <v>184</v>
      </c>
      <c r="L282" s="35"/>
      <c r="M282" s="190" t="s">
        <v>1</v>
      </c>
      <c r="N282" s="191" t="s">
        <v>52</v>
      </c>
      <c r="O282" s="57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AR282" s="13" t="s">
        <v>241</v>
      </c>
      <c r="AT282" s="13" t="s">
        <v>177</v>
      </c>
      <c r="AU282" s="13" t="s">
        <v>92</v>
      </c>
      <c r="AY282" s="13" t="s">
        <v>175</v>
      </c>
      <c r="BE282" s="194">
        <f>IF(N282="základná",J282,0)</f>
        <v>0</v>
      </c>
      <c r="BF282" s="194">
        <f>IF(N282="znížená",J282,0)</f>
        <v>0</v>
      </c>
      <c r="BG282" s="194">
        <f>IF(N282="zákl. prenesená",J282,0)</f>
        <v>0</v>
      </c>
      <c r="BH282" s="194">
        <f>IF(N282="zníž. prenesená",J282,0)</f>
        <v>0</v>
      </c>
      <c r="BI282" s="194">
        <f>IF(N282="nulová",J282,0)</f>
        <v>0</v>
      </c>
      <c r="BJ282" s="13" t="s">
        <v>92</v>
      </c>
      <c r="BK282" s="194">
        <f>ROUND(I282*H282,2)</f>
        <v>0</v>
      </c>
      <c r="BL282" s="13" t="s">
        <v>241</v>
      </c>
      <c r="BM282" s="13" t="s">
        <v>1757</v>
      </c>
    </row>
    <row r="283" spans="2:65" s="11" customFormat="1" ht="22.9" customHeight="1">
      <c r="B283" s="167"/>
      <c r="C283" s="168"/>
      <c r="D283" s="169" t="s">
        <v>79</v>
      </c>
      <c r="E283" s="181" t="s">
        <v>1758</v>
      </c>
      <c r="F283" s="181" t="s">
        <v>1759</v>
      </c>
      <c r="G283" s="168"/>
      <c r="H283" s="168"/>
      <c r="I283" s="171"/>
      <c r="J283" s="182">
        <f>BK283</f>
        <v>0</v>
      </c>
      <c r="K283" s="168"/>
      <c r="L283" s="173"/>
      <c r="M283" s="174"/>
      <c r="N283" s="175"/>
      <c r="O283" s="175"/>
      <c r="P283" s="176">
        <f>SUM(P284:P301)</f>
        <v>0</v>
      </c>
      <c r="Q283" s="175"/>
      <c r="R283" s="176">
        <f>SUM(R284:R301)</f>
        <v>3.6133591424999998</v>
      </c>
      <c r="S283" s="175"/>
      <c r="T283" s="177">
        <f>SUM(T284:T301)</f>
        <v>2.3389500000000001</v>
      </c>
      <c r="AR283" s="178" t="s">
        <v>92</v>
      </c>
      <c r="AT283" s="179" t="s">
        <v>79</v>
      </c>
      <c r="AU283" s="179" t="s">
        <v>87</v>
      </c>
      <c r="AY283" s="178" t="s">
        <v>175</v>
      </c>
      <c r="BK283" s="180">
        <f>SUM(BK284:BK301)</f>
        <v>0</v>
      </c>
    </row>
    <row r="284" spans="2:65" s="1" customFormat="1" ht="16.5" customHeight="1">
      <c r="B284" s="31"/>
      <c r="C284" s="183" t="s">
        <v>838</v>
      </c>
      <c r="D284" s="183" t="s">
        <v>177</v>
      </c>
      <c r="E284" s="184" t="s">
        <v>1760</v>
      </c>
      <c r="F284" s="185" t="s">
        <v>1761</v>
      </c>
      <c r="G284" s="186" t="s">
        <v>180</v>
      </c>
      <c r="H284" s="187">
        <v>303.77</v>
      </c>
      <c r="I284" s="188"/>
      <c r="J284" s="189">
        <f t="shared" ref="J284:J301" si="60">ROUND(I284*H284,2)</f>
        <v>0</v>
      </c>
      <c r="K284" s="185" t="s">
        <v>184</v>
      </c>
      <c r="L284" s="35"/>
      <c r="M284" s="190" t="s">
        <v>1</v>
      </c>
      <c r="N284" s="191" t="s">
        <v>52</v>
      </c>
      <c r="O284" s="57"/>
      <c r="P284" s="192">
        <f t="shared" ref="P284:P301" si="61">O284*H284</f>
        <v>0</v>
      </c>
      <c r="Q284" s="192">
        <v>0</v>
      </c>
      <c r="R284" s="192">
        <f t="shared" ref="R284:R301" si="62">Q284*H284</f>
        <v>0</v>
      </c>
      <c r="S284" s="192">
        <v>7.3200000000000001E-3</v>
      </c>
      <c r="T284" s="193">
        <f t="shared" ref="T284:T301" si="63">S284*H284</f>
        <v>2.2235963999999999</v>
      </c>
      <c r="AR284" s="13" t="s">
        <v>241</v>
      </c>
      <c r="AT284" s="13" t="s">
        <v>177</v>
      </c>
      <c r="AU284" s="13" t="s">
        <v>92</v>
      </c>
      <c r="AY284" s="13" t="s">
        <v>175</v>
      </c>
      <c r="BE284" s="194">
        <f t="shared" ref="BE284:BE301" si="64">IF(N284="základná",J284,0)</f>
        <v>0</v>
      </c>
      <c r="BF284" s="194">
        <f t="shared" ref="BF284:BF301" si="65">IF(N284="znížená",J284,0)</f>
        <v>0</v>
      </c>
      <c r="BG284" s="194">
        <f t="shared" ref="BG284:BG301" si="66">IF(N284="zákl. prenesená",J284,0)</f>
        <v>0</v>
      </c>
      <c r="BH284" s="194">
        <f t="shared" ref="BH284:BH301" si="67">IF(N284="zníž. prenesená",J284,0)</f>
        <v>0</v>
      </c>
      <c r="BI284" s="194">
        <f t="shared" ref="BI284:BI301" si="68">IF(N284="nulová",J284,0)</f>
        <v>0</v>
      </c>
      <c r="BJ284" s="13" t="s">
        <v>92</v>
      </c>
      <c r="BK284" s="194">
        <f t="shared" ref="BK284:BK301" si="69">ROUND(I284*H284,2)</f>
        <v>0</v>
      </c>
      <c r="BL284" s="13" t="s">
        <v>241</v>
      </c>
      <c r="BM284" s="13" t="s">
        <v>1762</v>
      </c>
    </row>
    <row r="285" spans="2:65" s="1" customFormat="1" ht="16.5" customHeight="1">
      <c r="B285" s="31"/>
      <c r="C285" s="183" t="s">
        <v>842</v>
      </c>
      <c r="D285" s="183" t="s">
        <v>177</v>
      </c>
      <c r="E285" s="184" t="s">
        <v>1763</v>
      </c>
      <c r="F285" s="185" t="s">
        <v>1764</v>
      </c>
      <c r="G285" s="186" t="s">
        <v>180</v>
      </c>
      <c r="H285" s="187">
        <v>15.36</v>
      </c>
      <c r="I285" s="188"/>
      <c r="J285" s="189">
        <f t="shared" si="60"/>
        <v>0</v>
      </c>
      <c r="K285" s="185" t="s">
        <v>1</v>
      </c>
      <c r="L285" s="35"/>
      <c r="M285" s="190" t="s">
        <v>1</v>
      </c>
      <c r="N285" s="191" t="s">
        <v>52</v>
      </c>
      <c r="O285" s="57"/>
      <c r="P285" s="192">
        <f t="shared" si="61"/>
        <v>0</v>
      </c>
      <c r="Q285" s="192">
        <v>0</v>
      </c>
      <c r="R285" s="192">
        <f t="shared" si="62"/>
        <v>0</v>
      </c>
      <c r="S285" s="192">
        <v>7.5100000000000002E-3</v>
      </c>
      <c r="T285" s="193">
        <f t="shared" si="63"/>
        <v>0.1153536</v>
      </c>
      <c r="AR285" s="13" t="s">
        <v>241</v>
      </c>
      <c r="AT285" s="13" t="s">
        <v>177</v>
      </c>
      <c r="AU285" s="13" t="s">
        <v>92</v>
      </c>
      <c r="AY285" s="13" t="s">
        <v>175</v>
      </c>
      <c r="BE285" s="194">
        <f t="shared" si="64"/>
        <v>0</v>
      </c>
      <c r="BF285" s="194">
        <f t="shared" si="65"/>
        <v>0</v>
      </c>
      <c r="BG285" s="194">
        <f t="shared" si="66"/>
        <v>0</v>
      </c>
      <c r="BH285" s="194">
        <f t="shared" si="67"/>
        <v>0</v>
      </c>
      <c r="BI285" s="194">
        <f t="shared" si="68"/>
        <v>0</v>
      </c>
      <c r="BJ285" s="13" t="s">
        <v>92</v>
      </c>
      <c r="BK285" s="194">
        <f t="shared" si="69"/>
        <v>0</v>
      </c>
      <c r="BL285" s="13" t="s">
        <v>241</v>
      </c>
      <c r="BM285" s="13" t="s">
        <v>1765</v>
      </c>
    </row>
    <row r="286" spans="2:65" s="1" customFormat="1" ht="16.5" customHeight="1">
      <c r="B286" s="31"/>
      <c r="C286" s="183" t="s">
        <v>844</v>
      </c>
      <c r="D286" s="183" t="s">
        <v>177</v>
      </c>
      <c r="E286" s="184" t="s">
        <v>1766</v>
      </c>
      <c r="F286" s="185" t="s">
        <v>1767</v>
      </c>
      <c r="G286" s="186" t="s">
        <v>180</v>
      </c>
      <c r="H286" s="187">
        <v>287.38</v>
      </c>
      <c r="I286" s="188"/>
      <c r="J286" s="189">
        <f t="shared" si="60"/>
        <v>0</v>
      </c>
      <c r="K286" s="185" t="s">
        <v>230</v>
      </c>
      <c r="L286" s="35"/>
      <c r="M286" s="190" t="s">
        <v>1</v>
      </c>
      <c r="N286" s="191" t="s">
        <v>52</v>
      </c>
      <c r="O286" s="57"/>
      <c r="P286" s="192">
        <f t="shared" si="61"/>
        <v>0</v>
      </c>
      <c r="Q286" s="192">
        <v>4.6999999999999999E-4</v>
      </c>
      <c r="R286" s="192">
        <f t="shared" si="62"/>
        <v>0.13506859999999998</v>
      </c>
      <c r="S286" s="192">
        <v>0</v>
      </c>
      <c r="T286" s="193">
        <f t="shared" si="63"/>
        <v>0</v>
      </c>
      <c r="AR286" s="13" t="s">
        <v>241</v>
      </c>
      <c r="AT286" s="13" t="s">
        <v>177</v>
      </c>
      <c r="AU286" s="13" t="s">
        <v>92</v>
      </c>
      <c r="AY286" s="13" t="s">
        <v>175</v>
      </c>
      <c r="BE286" s="194">
        <f t="shared" si="64"/>
        <v>0</v>
      </c>
      <c r="BF286" s="194">
        <f t="shared" si="65"/>
        <v>0</v>
      </c>
      <c r="BG286" s="194">
        <f t="shared" si="66"/>
        <v>0</v>
      </c>
      <c r="BH286" s="194">
        <f t="shared" si="67"/>
        <v>0</v>
      </c>
      <c r="BI286" s="194">
        <f t="shared" si="68"/>
        <v>0</v>
      </c>
      <c r="BJ286" s="13" t="s">
        <v>92</v>
      </c>
      <c r="BK286" s="194">
        <f t="shared" si="69"/>
        <v>0</v>
      </c>
      <c r="BL286" s="13" t="s">
        <v>241</v>
      </c>
      <c r="BM286" s="13" t="s">
        <v>1768</v>
      </c>
    </row>
    <row r="287" spans="2:65" s="1" customFormat="1" ht="16.5" customHeight="1">
      <c r="B287" s="31"/>
      <c r="C287" s="183" t="s">
        <v>848</v>
      </c>
      <c r="D287" s="183" t="s">
        <v>177</v>
      </c>
      <c r="E287" s="184" t="s">
        <v>1769</v>
      </c>
      <c r="F287" s="185" t="s">
        <v>1770</v>
      </c>
      <c r="G287" s="186" t="s">
        <v>180</v>
      </c>
      <c r="H287" s="187">
        <v>287.38</v>
      </c>
      <c r="I287" s="188"/>
      <c r="J287" s="189">
        <f t="shared" si="60"/>
        <v>0</v>
      </c>
      <c r="K287" s="185" t="s">
        <v>184</v>
      </c>
      <c r="L287" s="35"/>
      <c r="M287" s="190" t="s">
        <v>1</v>
      </c>
      <c r="N287" s="191" t="s">
        <v>52</v>
      </c>
      <c r="O287" s="57"/>
      <c r="P287" s="192">
        <f t="shared" si="61"/>
        <v>0</v>
      </c>
      <c r="Q287" s="192">
        <v>6.4099999999999999E-3</v>
      </c>
      <c r="R287" s="192">
        <f t="shared" si="62"/>
        <v>1.8421057999999999</v>
      </c>
      <c r="S287" s="192">
        <v>0</v>
      </c>
      <c r="T287" s="193">
        <f t="shared" si="63"/>
        <v>0</v>
      </c>
      <c r="AR287" s="13" t="s">
        <v>241</v>
      </c>
      <c r="AT287" s="13" t="s">
        <v>177</v>
      </c>
      <c r="AU287" s="13" t="s">
        <v>92</v>
      </c>
      <c r="AY287" s="13" t="s">
        <v>175</v>
      </c>
      <c r="BE287" s="194">
        <f t="shared" si="64"/>
        <v>0</v>
      </c>
      <c r="BF287" s="194">
        <f t="shared" si="65"/>
        <v>0</v>
      </c>
      <c r="BG287" s="194">
        <f t="shared" si="66"/>
        <v>0</v>
      </c>
      <c r="BH287" s="194">
        <f t="shared" si="67"/>
        <v>0</v>
      </c>
      <c r="BI287" s="194">
        <f t="shared" si="68"/>
        <v>0</v>
      </c>
      <c r="BJ287" s="13" t="s">
        <v>92</v>
      </c>
      <c r="BK287" s="194">
        <f t="shared" si="69"/>
        <v>0</v>
      </c>
      <c r="BL287" s="13" t="s">
        <v>241</v>
      </c>
      <c r="BM287" s="13" t="s">
        <v>1771</v>
      </c>
    </row>
    <row r="288" spans="2:65" s="1" customFormat="1" ht="22.5" customHeight="1">
      <c r="B288" s="31"/>
      <c r="C288" s="183" t="s">
        <v>852</v>
      </c>
      <c r="D288" s="183" t="s">
        <v>177</v>
      </c>
      <c r="E288" s="184" t="s">
        <v>1772</v>
      </c>
      <c r="F288" s="185" t="s">
        <v>1773</v>
      </c>
      <c r="G288" s="186" t="s">
        <v>269</v>
      </c>
      <c r="H288" s="187">
        <v>15.1</v>
      </c>
      <c r="I288" s="188"/>
      <c r="J288" s="189">
        <f t="shared" si="60"/>
        <v>0</v>
      </c>
      <c r="K288" s="185" t="s">
        <v>184</v>
      </c>
      <c r="L288" s="35"/>
      <c r="M288" s="190" t="s">
        <v>1</v>
      </c>
      <c r="N288" s="191" t="s">
        <v>52</v>
      </c>
      <c r="O288" s="57"/>
      <c r="P288" s="192">
        <f t="shared" si="61"/>
        <v>0</v>
      </c>
      <c r="Q288" s="192">
        <v>5.3800000000000002E-3</v>
      </c>
      <c r="R288" s="192">
        <f t="shared" si="62"/>
        <v>8.1238000000000005E-2</v>
      </c>
      <c r="S288" s="192">
        <v>0</v>
      </c>
      <c r="T288" s="193">
        <f t="shared" si="63"/>
        <v>0</v>
      </c>
      <c r="AR288" s="13" t="s">
        <v>241</v>
      </c>
      <c r="AT288" s="13" t="s">
        <v>177</v>
      </c>
      <c r="AU288" s="13" t="s">
        <v>92</v>
      </c>
      <c r="AY288" s="13" t="s">
        <v>175</v>
      </c>
      <c r="BE288" s="194">
        <f t="shared" si="64"/>
        <v>0</v>
      </c>
      <c r="BF288" s="194">
        <f t="shared" si="65"/>
        <v>0</v>
      </c>
      <c r="BG288" s="194">
        <f t="shared" si="66"/>
        <v>0</v>
      </c>
      <c r="BH288" s="194">
        <f t="shared" si="67"/>
        <v>0</v>
      </c>
      <c r="BI288" s="194">
        <f t="shared" si="68"/>
        <v>0</v>
      </c>
      <c r="BJ288" s="13" t="s">
        <v>92</v>
      </c>
      <c r="BK288" s="194">
        <f t="shared" si="69"/>
        <v>0</v>
      </c>
      <c r="BL288" s="13" t="s">
        <v>241</v>
      </c>
      <c r="BM288" s="13" t="s">
        <v>1774</v>
      </c>
    </row>
    <row r="289" spans="2:65" s="1" customFormat="1" ht="22.5" customHeight="1">
      <c r="B289" s="31"/>
      <c r="C289" s="183" t="s">
        <v>859</v>
      </c>
      <c r="D289" s="183" t="s">
        <v>177</v>
      </c>
      <c r="E289" s="184" t="s">
        <v>1775</v>
      </c>
      <c r="F289" s="185" t="s">
        <v>1776</v>
      </c>
      <c r="G289" s="186" t="s">
        <v>269</v>
      </c>
      <c r="H289" s="187">
        <v>19</v>
      </c>
      <c r="I289" s="188"/>
      <c r="J289" s="189">
        <f t="shared" si="60"/>
        <v>0</v>
      </c>
      <c r="K289" s="185" t="s">
        <v>230</v>
      </c>
      <c r="L289" s="35"/>
      <c r="M289" s="190" t="s">
        <v>1</v>
      </c>
      <c r="N289" s="191" t="s">
        <v>52</v>
      </c>
      <c r="O289" s="57"/>
      <c r="P289" s="192">
        <f t="shared" si="61"/>
        <v>0</v>
      </c>
      <c r="Q289" s="192">
        <v>1.7440000000000001E-2</v>
      </c>
      <c r="R289" s="192">
        <f t="shared" si="62"/>
        <v>0.33135999999999999</v>
      </c>
      <c r="S289" s="192">
        <v>0</v>
      </c>
      <c r="T289" s="193">
        <f t="shared" si="63"/>
        <v>0</v>
      </c>
      <c r="AR289" s="13" t="s">
        <v>241</v>
      </c>
      <c r="AT289" s="13" t="s">
        <v>177</v>
      </c>
      <c r="AU289" s="13" t="s">
        <v>92</v>
      </c>
      <c r="AY289" s="13" t="s">
        <v>175</v>
      </c>
      <c r="BE289" s="194">
        <f t="shared" si="64"/>
        <v>0</v>
      </c>
      <c r="BF289" s="194">
        <f t="shared" si="65"/>
        <v>0</v>
      </c>
      <c r="BG289" s="194">
        <f t="shared" si="66"/>
        <v>0</v>
      </c>
      <c r="BH289" s="194">
        <f t="shared" si="67"/>
        <v>0</v>
      </c>
      <c r="BI289" s="194">
        <f t="shared" si="68"/>
        <v>0</v>
      </c>
      <c r="BJ289" s="13" t="s">
        <v>92</v>
      </c>
      <c r="BK289" s="194">
        <f t="shared" si="69"/>
        <v>0</v>
      </c>
      <c r="BL289" s="13" t="s">
        <v>241</v>
      </c>
      <c r="BM289" s="13" t="s">
        <v>1777</v>
      </c>
    </row>
    <row r="290" spans="2:65" s="1" customFormat="1" ht="16.5" customHeight="1">
      <c r="B290" s="31"/>
      <c r="C290" s="183" t="s">
        <v>863</v>
      </c>
      <c r="D290" s="183" t="s">
        <v>177</v>
      </c>
      <c r="E290" s="184" t="s">
        <v>1778</v>
      </c>
      <c r="F290" s="185" t="s">
        <v>1779</v>
      </c>
      <c r="G290" s="186" t="s">
        <v>269</v>
      </c>
      <c r="H290" s="187">
        <v>44.05</v>
      </c>
      <c r="I290" s="188"/>
      <c r="J290" s="189">
        <f t="shared" si="60"/>
        <v>0</v>
      </c>
      <c r="K290" s="185" t="s">
        <v>230</v>
      </c>
      <c r="L290" s="35"/>
      <c r="M290" s="190" t="s">
        <v>1</v>
      </c>
      <c r="N290" s="191" t="s">
        <v>52</v>
      </c>
      <c r="O290" s="57"/>
      <c r="P290" s="192">
        <f t="shared" si="61"/>
        <v>0</v>
      </c>
      <c r="Q290" s="192">
        <v>5.1799999999999997E-3</v>
      </c>
      <c r="R290" s="192">
        <f t="shared" si="62"/>
        <v>0.22817899999999997</v>
      </c>
      <c r="S290" s="192">
        <v>0</v>
      </c>
      <c r="T290" s="193">
        <f t="shared" si="63"/>
        <v>0</v>
      </c>
      <c r="AR290" s="13" t="s">
        <v>241</v>
      </c>
      <c r="AT290" s="13" t="s">
        <v>177</v>
      </c>
      <c r="AU290" s="13" t="s">
        <v>92</v>
      </c>
      <c r="AY290" s="13" t="s">
        <v>175</v>
      </c>
      <c r="BE290" s="194">
        <f t="shared" si="64"/>
        <v>0</v>
      </c>
      <c r="BF290" s="194">
        <f t="shared" si="65"/>
        <v>0</v>
      </c>
      <c r="BG290" s="194">
        <f t="shared" si="66"/>
        <v>0</v>
      </c>
      <c r="BH290" s="194">
        <f t="shared" si="67"/>
        <v>0</v>
      </c>
      <c r="BI290" s="194">
        <f t="shared" si="68"/>
        <v>0</v>
      </c>
      <c r="BJ290" s="13" t="s">
        <v>92</v>
      </c>
      <c r="BK290" s="194">
        <f t="shared" si="69"/>
        <v>0</v>
      </c>
      <c r="BL290" s="13" t="s">
        <v>241</v>
      </c>
      <c r="BM290" s="13" t="s">
        <v>1780</v>
      </c>
    </row>
    <row r="291" spans="2:65" s="1" customFormat="1" ht="22.5" customHeight="1">
      <c r="B291" s="31"/>
      <c r="C291" s="183" t="s">
        <v>868</v>
      </c>
      <c r="D291" s="183" t="s">
        <v>177</v>
      </c>
      <c r="E291" s="184" t="s">
        <v>1781</v>
      </c>
      <c r="F291" s="185" t="s">
        <v>1782</v>
      </c>
      <c r="G291" s="186" t="s">
        <v>269</v>
      </c>
      <c r="H291" s="187">
        <v>4.7</v>
      </c>
      <c r="I291" s="188"/>
      <c r="J291" s="189">
        <f t="shared" si="60"/>
        <v>0</v>
      </c>
      <c r="K291" s="185" t="s">
        <v>1</v>
      </c>
      <c r="L291" s="35"/>
      <c r="M291" s="190" t="s">
        <v>1</v>
      </c>
      <c r="N291" s="191" t="s">
        <v>52</v>
      </c>
      <c r="O291" s="57"/>
      <c r="P291" s="192">
        <f t="shared" si="61"/>
        <v>0</v>
      </c>
      <c r="Q291" s="192">
        <v>9.2499999999999995E-3</v>
      </c>
      <c r="R291" s="192">
        <f t="shared" si="62"/>
        <v>4.3475E-2</v>
      </c>
      <c r="S291" s="192">
        <v>0</v>
      </c>
      <c r="T291" s="193">
        <f t="shared" si="63"/>
        <v>0</v>
      </c>
      <c r="AR291" s="13" t="s">
        <v>241</v>
      </c>
      <c r="AT291" s="13" t="s">
        <v>177</v>
      </c>
      <c r="AU291" s="13" t="s">
        <v>92</v>
      </c>
      <c r="AY291" s="13" t="s">
        <v>175</v>
      </c>
      <c r="BE291" s="194">
        <f t="shared" si="64"/>
        <v>0</v>
      </c>
      <c r="BF291" s="194">
        <f t="shared" si="65"/>
        <v>0</v>
      </c>
      <c r="BG291" s="194">
        <f t="shared" si="66"/>
        <v>0</v>
      </c>
      <c r="BH291" s="194">
        <f t="shared" si="67"/>
        <v>0</v>
      </c>
      <c r="BI291" s="194">
        <f t="shared" si="68"/>
        <v>0</v>
      </c>
      <c r="BJ291" s="13" t="s">
        <v>92</v>
      </c>
      <c r="BK291" s="194">
        <f t="shared" si="69"/>
        <v>0</v>
      </c>
      <c r="BL291" s="13" t="s">
        <v>241</v>
      </c>
      <c r="BM291" s="13" t="s">
        <v>1783</v>
      </c>
    </row>
    <row r="292" spans="2:65" s="1" customFormat="1" ht="16.5" customHeight="1">
      <c r="B292" s="31"/>
      <c r="C292" s="183" t="s">
        <v>872</v>
      </c>
      <c r="D292" s="183" t="s">
        <v>177</v>
      </c>
      <c r="E292" s="184" t="s">
        <v>1784</v>
      </c>
      <c r="F292" s="185" t="s">
        <v>1785</v>
      </c>
      <c r="G292" s="186" t="s">
        <v>269</v>
      </c>
      <c r="H292" s="187">
        <v>19</v>
      </c>
      <c r="I292" s="188"/>
      <c r="J292" s="189">
        <f t="shared" si="60"/>
        <v>0</v>
      </c>
      <c r="K292" s="185" t="s">
        <v>230</v>
      </c>
      <c r="L292" s="35"/>
      <c r="M292" s="190" t="s">
        <v>1</v>
      </c>
      <c r="N292" s="191" t="s">
        <v>52</v>
      </c>
      <c r="O292" s="57"/>
      <c r="P292" s="192">
        <f t="shared" si="61"/>
        <v>0</v>
      </c>
      <c r="Q292" s="192">
        <v>5.1000000000000004E-3</v>
      </c>
      <c r="R292" s="192">
        <f t="shared" si="62"/>
        <v>9.6900000000000014E-2</v>
      </c>
      <c r="S292" s="192">
        <v>0</v>
      </c>
      <c r="T292" s="193">
        <f t="shared" si="63"/>
        <v>0</v>
      </c>
      <c r="AR292" s="13" t="s">
        <v>241</v>
      </c>
      <c r="AT292" s="13" t="s">
        <v>177</v>
      </c>
      <c r="AU292" s="13" t="s">
        <v>92</v>
      </c>
      <c r="AY292" s="13" t="s">
        <v>175</v>
      </c>
      <c r="BE292" s="194">
        <f t="shared" si="64"/>
        <v>0</v>
      </c>
      <c r="BF292" s="194">
        <f t="shared" si="65"/>
        <v>0</v>
      </c>
      <c r="BG292" s="194">
        <f t="shared" si="66"/>
        <v>0</v>
      </c>
      <c r="BH292" s="194">
        <f t="shared" si="67"/>
        <v>0</v>
      </c>
      <c r="BI292" s="194">
        <f t="shared" si="68"/>
        <v>0</v>
      </c>
      <c r="BJ292" s="13" t="s">
        <v>92</v>
      </c>
      <c r="BK292" s="194">
        <f t="shared" si="69"/>
        <v>0</v>
      </c>
      <c r="BL292" s="13" t="s">
        <v>241</v>
      </c>
      <c r="BM292" s="13" t="s">
        <v>1786</v>
      </c>
    </row>
    <row r="293" spans="2:65" s="1" customFormat="1" ht="16.5" customHeight="1">
      <c r="B293" s="31"/>
      <c r="C293" s="183" t="s">
        <v>876</v>
      </c>
      <c r="D293" s="183" t="s">
        <v>177</v>
      </c>
      <c r="E293" s="184" t="s">
        <v>1787</v>
      </c>
      <c r="F293" s="185" t="s">
        <v>1788</v>
      </c>
      <c r="G293" s="186" t="s">
        <v>269</v>
      </c>
      <c r="H293" s="187">
        <v>20.65</v>
      </c>
      <c r="I293" s="188"/>
      <c r="J293" s="189">
        <f t="shared" si="60"/>
        <v>0</v>
      </c>
      <c r="K293" s="185" t="s">
        <v>184</v>
      </c>
      <c r="L293" s="35"/>
      <c r="M293" s="190" t="s">
        <v>1</v>
      </c>
      <c r="N293" s="191" t="s">
        <v>52</v>
      </c>
      <c r="O293" s="57"/>
      <c r="P293" s="192">
        <f t="shared" si="61"/>
        <v>0</v>
      </c>
      <c r="Q293" s="192">
        <v>2.1900000000000001E-3</v>
      </c>
      <c r="R293" s="192">
        <f t="shared" si="62"/>
        <v>4.52235E-2</v>
      </c>
      <c r="S293" s="192">
        <v>0</v>
      </c>
      <c r="T293" s="193">
        <f t="shared" si="63"/>
        <v>0</v>
      </c>
      <c r="AR293" s="13" t="s">
        <v>241</v>
      </c>
      <c r="AT293" s="13" t="s">
        <v>177</v>
      </c>
      <c r="AU293" s="13" t="s">
        <v>92</v>
      </c>
      <c r="AY293" s="13" t="s">
        <v>175</v>
      </c>
      <c r="BE293" s="194">
        <f t="shared" si="64"/>
        <v>0</v>
      </c>
      <c r="BF293" s="194">
        <f t="shared" si="65"/>
        <v>0</v>
      </c>
      <c r="BG293" s="194">
        <f t="shared" si="66"/>
        <v>0</v>
      </c>
      <c r="BH293" s="194">
        <f t="shared" si="67"/>
        <v>0</v>
      </c>
      <c r="BI293" s="194">
        <f t="shared" si="68"/>
        <v>0</v>
      </c>
      <c r="BJ293" s="13" t="s">
        <v>92</v>
      </c>
      <c r="BK293" s="194">
        <f t="shared" si="69"/>
        <v>0</v>
      </c>
      <c r="BL293" s="13" t="s">
        <v>241</v>
      </c>
      <c r="BM293" s="13" t="s">
        <v>1789</v>
      </c>
    </row>
    <row r="294" spans="2:65" s="1" customFormat="1" ht="16.5" customHeight="1">
      <c r="B294" s="31"/>
      <c r="C294" s="183" t="s">
        <v>880</v>
      </c>
      <c r="D294" s="183" t="s">
        <v>177</v>
      </c>
      <c r="E294" s="184" t="s">
        <v>1790</v>
      </c>
      <c r="F294" s="185" t="s">
        <v>1791</v>
      </c>
      <c r="G294" s="186" t="s">
        <v>269</v>
      </c>
      <c r="H294" s="187">
        <v>21.85</v>
      </c>
      <c r="I294" s="188"/>
      <c r="J294" s="189">
        <f t="shared" si="60"/>
        <v>0</v>
      </c>
      <c r="K294" s="185" t="s">
        <v>184</v>
      </c>
      <c r="L294" s="35"/>
      <c r="M294" s="190" t="s">
        <v>1</v>
      </c>
      <c r="N294" s="191" t="s">
        <v>52</v>
      </c>
      <c r="O294" s="57"/>
      <c r="P294" s="192">
        <f t="shared" si="61"/>
        <v>0</v>
      </c>
      <c r="Q294" s="192">
        <v>9.7800000000000005E-3</v>
      </c>
      <c r="R294" s="192">
        <f t="shared" si="62"/>
        <v>0.21369300000000002</v>
      </c>
      <c r="S294" s="192">
        <v>0</v>
      </c>
      <c r="T294" s="193">
        <f t="shared" si="63"/>
        <v>0</v>
      </c>
      <c r="AR294" s="13" t="s">
        <v>241</v>
      </c>
      <c r="AT294" s="13" t="s">
        <v>177</v>
      </c>
      <c r="AU294" s="13" t="s">
        <v>92</v>
      </c>
      <c r="AY294" s="13" t="s">
        <v>175</v>
      </c>
      <c r="BE294" s="194">
        <f t="shared" si="64"/>
        <v>0</v>
      </c>
      <c r="BF294" s="194">
        <f t="shared" si="65"/>
        <v>0</v>
      </c>
      <c r="BG294" s="194">
        <f t="shared" si="66"/>
        <v>0</v>
      </c>
      <c r="BH294" s="194">
        <f t="shared" si="67"/>
        <v>0</v>
      </c>
      <c r="BI294" s="194">
        <f t="shared" si="68"/>
        <v>0</v>
      </c>
      <c r="BJ294" s="13" t="s">
        <v>92</v>
      </c>
      <c r="BK294" s="194">
        <f t="shared" si="69"/>
        <v>0</v>
      </c>
      <c r="BL294" s="13" t="s">
        <v>241</v>
      </c>
      <c r="BM294" s="13" t="s">
        <v>1792</v>
      </c>
    </row>
    <row r="295" spans="2:65" s="1" customFormat="1" ht="16.5" customHeight="1">
      <c r="B295" s="31"/>
      <c r="C295" s="183" t="s">
        <v>884</v>
      </c>
      <c r="D295" s="183" t="s">
        <v>177</v>
      </c>
      <c r="E295" s="184" t="s">
        <v>1793</v>
      </c>
      <c r="F295" s="185" t="s">
        <v>1794</v>
      </c>
      <c r="G295" s="186" t="s">
        <v>269</v>
      </c>
      <c r="H295" s="187">
        <v>6.14</v>
      </c>
      <c r="I295" s="188"/>
      <c r="J295" s="189">
        <f t="shared" si="60"/>
        <v>0</v>
      </c>
      <c r="K295" s="185" t="s">
        <v>184</v>
      </c>
      <c r="L295" s="35"/>
      <c r="M295" s="190" t="s">
        <v>1</v>
      </c>
      <c r="N295" s="191" t="s">
        <v>52</v>
      </c>
      <c r="O295" s="57"/>
      <c r="P295" s="192">
        <f t="shared" si="61"/>
        <v>0</v>
      </c>
      <c r="Q295" s="192">
        <v>1.91E-3</v>
      </c>
      <c r="R295" s="192">
        <f t="shared" si="62"/>
        <v>1.1727399999999999E-2</v>
      </c>
      <c r="S295" s="192">
        <v>0</v>
      </c>
      <c r="T295" s="193">
        <f t="shared" si="63"/>
        <v>0</v>
      </c>
      <c r="AR295" s="13" t="s">
        <v>241</v>
      </c>
      <c r="AT295" s="13" t="s">
        <v>177</v>
      </c>
      <c r="AU295" s="13" t="s">
        <v>92</v>
      </c>
      <c r="AY295" s="13" t="s">
        <v>175</v>
      </c>
      <c r="BE295" s="194">
        <f t="shared" si="64"/>
        <v>0</v>
      </c>
      <c r="BF295" s="194">
        <f t="shared" si="65"/>
        <v>0</v>
      </c>
      <c r="BG295" s="194">
        <f t="shared" si="66"/>
        <v>0</v>
      </c>
      <c r="BH295" s="194">
        <f t="shared" si="67"/>
        <v>0</v>
      </c>
      <c r="BI295" s="194">
        <f t="shared" si="68"/>
        <v>0</v>
      </c>
      <c r="BJ295" s="13" t="s">
        <v>92</v>
      </c>
      <c r="BK295" s="194">
        <f t="shared" si="69"/>
        <v>0</v>
      </c>
      <c r="BL295" s="13" t="s">
        <v>241</v>
      </c>
      <c r="BM295" s="13" t="s">
        <v>1795</v>
      </c>
    </row>
    <row r="296" spans="2:65" s="1" customFormat="1" ht="16.5" customHeight="1">
      <c r="B296" s="31"/>
      <c r="C296" s="183" t="s">
        <v>888</v>
      </c>
      <c r="D296" s="183" t="s">
        <v>177</v>
      </c>
      <c r="E296" s="184" t="s">
        <v>1796</v>
      </c>
      <c r="F296" s="185" t="s">
        <v>1797</v>
      </c>
      <c r="G296" s="186" t="s">
        <v>269</v>
      </c>
      <c r="H296" s="187">
        <v>38.6</v>
      </c>
      <c r="I296" s="188"/>
      <c r="J296" s="189">
        <f t="shared" si="60"/>
        <v>0</v>
      </c>
      <c r="K296" s="185" t="s">
        <v>184</v>
      </c>
      <c r="L296" s="35"/>
      <c r="M296" s="190" t="s">
        <v>1</v>
      </c>
      <c r="N296" s="191" t="s">
        <v>52</v>
      </c>
      <c r="O296" s="57"/>
      <c r="P296" s="192">
        <f t="shared" si="61"/>
        <v>0</v>
      </c>
      <c r="Q296" s="192">
        <v>3.0899999999999999E-3</v>
      </c>
      <c r="R296" s="192">
        <f t="shared" si="62"/>
        <v>0.11927400000000001</v>
      </c>
      <c r="S296" s="192">
        <v>0</v>
      </c>
      <c r="T296" s="193">
        <f t="shared" si="63"/>
        <v>0</v>
      </c>
      <c r="AR296" s="13" t="s">
        <v>241</v>
      </c>
      <c r="AT296" s="13" t="s">
        <v>177</v>
      </c>
      <c r="AU296" s="13" t="s">
        <v>92</v>
      </c>
      <c r="AY296" s="13" t="s">
        <v>175</v>
      </c>
      <c r="BE296" s="194">
        <f t="shared" si="64"/>
        <v>0</v>
      </c>
      <c r="BF296" s="194">
        <f t="shared" si="65"/>
        <v>0</v>
      </c>
      <c r="BG296" s="194">
        <f t="shared" si="66"/>
        <v>0</v>
      </c>
      <c r="BH296" s="194">
        <f t="shared" si="67"/>
        <v>0</v>
      </c>
      <c r="BI296" s="194">
        <f t="shared" si="68"/>
        <v>0</v>
      </c>
      <c r="BJ296" s="13" t="s">
        <v>92</v>
      </c>
      <c r="BK296" s="194">
        <f t="shared" si="69"/>
        <v>0</v>
      </c>
      <c r="BL296" s="13" t="s">
        <v>241</v>
      </c>
      <c r="BM296" s="13" t="s">
        <v>1798</v>
      </c>
    </row>
    <row r="297" spans="2:65" s="1" customFormat="1" ht="16.5" customHeight="1">
      <c r="B297" s="31"/>
      <c r="C297" s="183" t="s">
        <v>894</v>
      </c>
      <c r="D297" s="183" t="s">
        <v>177</v>
      </c>
      <c r="E297" s="184" t="s">
        <v>1799</v>
      </c>
      <c r="F297" s="185" t="s">
        <v>1800</v>
      </c>
      <c r="G297" s="186" t="s">
        <v>269</v>
      </c>
      <c r="H297" s="187">
        <v>30.4</v>
      </c>
      <c r="I297" s="188"/>
      <c r="J297" s="189">
        <f t="shared" si="60"/>
        <v>0</v>
      </c>
      <c r="K297" s="185" t="s">
        <v>184</v>
      </c>
      <c r="L297" s="35"/>
      <c r="M297" s="190" t="s">
        <v>1</v>
      </c>
      <c r="N297" s="191" t="s">
        <v>52</v>
      </c>
      <c r="O297" s="57"/>
      <c r="P297" s="192">
        <f t="shared" si="61"/>
        <v>0</v>
      </c>
      <c r="Q297" s="192">
        <v>3.7200000000000002E-3</v>
      </c>
      <c r="R297" s="192">
        <f t="shared" si="62"/>
        <v>0.11308800000000001</v>
      </c>
      <c r="S297" s="192">
        <v>0</v>
      </c>
      <c r="T297" s="193">
        <f t="shared" si="63"/>
        <v>0</v>
      </c>
      <c r="AR297" s="13" t="s">
        <v>241</v>
      </c>
      <c r="AT297" s="13" t="s">
        <v>177</v>
      </c>
      <c r="AU297" s="13" t="s">
        <v>92</v>
      </c>
      <c r="AY297" s="13" t="s">
        <v>175</v>
      </c>
      <c r="BE297" s="194">
        <f t="shared" si="64"/>
        <v>0</v>
      </c>
      <c r="BF297" s="194">
        <f t="shared" si="65"/>
        <v>0</v>
      </c>
      <c r="BG297" s="194">
        <f t="shared" si="66"/>
        <v>0</v>
      </c>
      <c r="BH297" s="194">
        <f t="shared" si="67"/>
        <v>0</v>
      </c>
      <c r="BI297" s="194">
        <f t="shared" si="68"/>
        <v>0</v>
      </c>
      <c r="BJ297" s="13" t="s">
        <v>92</v>
      </c>
      <c r="BK297" s="194">
        <f t="shared" si="69"/>
        <v>0</v>
      </c>
      <c r="BL297" s="13" t="s">
        <v>241</v>
      </c>
      <c r="BM297" s="13" t="s">
        <v>1801</v>
      </c>
    </row>
    <row r="298" spans="2:65" s="1" customFormat="1" ht="16.5" customHeight="1">
      <c r="B298" s="31"/>
      <c r="C298" s="183" t="s">
        <v>898</v>
      </c>
      <c r="D298" s="183" t="s">
        <v>177</v>
      </c>
      <c r="E298" s="184" t="s">
        <v>1802</v>
      </c>
      <c r="F298" s="185" t="s">
        <v>1803</v>
      </c>
      <c r="G298" s="186" t="s">
        <v>269</v>
      </c>
      <c r="H298" s="187">
        <v>28.9</v>
      </c>
      <c r="I298" s="188"/>
      <c r="J298" s="189">
        <f t="shared" si="60"/>
        <v>0</v>
      </c>
      <c r="K298" s="185" t="s">
        <v>184</v>
      </c>
      <c r="L298" s="35"/>
      <c r="M298" s="190" t="s">
        <v>1</v>
      </c>
      <c r="N298" s="191" t="s">
        <v>52</v>
      </c>
      <c r="O298" s="57"/>
      <c r="P298" s="192">
        <f t="shared" si="61"/>
        <v>0</v>
      </c>
      <c r="Q298" s="192">
        <v>5.5100000000000001E-3</v>
      </c>
      <c r="R298" s="192">
        <f t="shared" si="62"/>
        <v>0.15923899999999999</v>
      </c>
      <c r="S298" s="192">
        <v>0</v>
      </c>
      <c r="T298" s="193">
        <f t="shared" si="63"/>
        <v>0</v>
      </c>
      <c r="AR298" s="13" t="s">
        <v>241</v>
      </c>
      <c r="AT298" s="13" t="s">
        <v>177</v>
      </c>
      <c r="AU298" s="13" t="s">
        <v>92</v>
      </c>
      <c r="AY298" s="13" t="s">
        <v>175</v>
      </c>
      <c r="BE298" s="194">
        <f t="shared" si="64"/>
        <v>0</v>
      </c>
      <c r="BF298" s="194">
        <f t="shared" si="65"/>
        <v>0</v>
      </c>
      <c r="BG298" s="194">
        <f t="shared" si="66"/>
        <v>0</v>
      </c>
      <c r="BH298" s="194">
        <f t="shared" si="67"/>
        <v>0</v>
      </c>
      <c r="BI298" s="194">
        <f t="shared" si="68"/>
        <v>0</v>
      </c>
      <c r="BJ298" s="13" t="s">
        <v>92</v>
      </c>
      <c r="BK298" s="194">
        <f t="shared" si="69"/>
        <v>0</v>
      </c>
      <c r="BL298" s="13" t="s">
        <v>241</v>
      </c>
      <c r="BM298" s="13" t="s">
        <v>1804</v>
      </c>
    </row>
    <row r="299" spans="2:65" s="1" customFormat="1" ht="16.5" customHeight="1">
      <c r="B299" s="31"/>
      <c r="C299" s="183" t="s">
        <v>902</v>
      </c>
      <c r="D299" s="183" t="s">
        <v>177</v>
      </c>
      <c r="E299" s="184" t="s">
        <v>1805</v>
      </c>
      <c r="F299" s="185" t="s">
        <v>1806</v>
      </c>
      <c r="G299" s="186" t="s">
        <v>269</v>
      </c>
      <c r="H299" s="187">
        <v>17.3</v>
      </c>
      <c r="I299" s="188"/>
      <c r="J299" s="189">
        <f t="shared" si="60"/>
        <v>0</v>
      </c>
      <c r="K299" s="185" t="s">
        <v>1</v>
      </c>
      <c r="L299" s="35"/>
      <c r="M299" s="190" t="s">
        <v>1</v>
      </c>
      <c r="N299" s="191" t="s">
        <v>52</v>
      </c>
      <c r="O299" s="57"/>
      <c r="P299" s="192">
        <f t="shared" si="61"/>
        <v>0</v>
      </c>
      <c r="Q299" s="192">
        <v>5.8777250000000003E-3</v>
      </c>
      <c r="R299" s="192">
        <f t="shared" si="62"/>
        <v>0.10168464250000001</v>
      </c>
      <c r="S299" s="192">
        <v>0</v>
      </c>
      <c r="T299" s="193">
        <f t="shared" si="63"/>
        <v>0</v>
      </c>
      <c r="AR299" s="13" t="s">
        <v>241</v>
      </c>
      <c r="AT299" s="13" t="s">
        <v>177</v>
      </c>
      <c r="AU299" s="13" t="s">
        <v>92</v>
      </c>
      <c r="AY299" s="13" t="s">
        <v>175</v>
      </c>
      <c r="BE299" s="194">
        <f t="shared" si="64"/>
        <v>0</v>
      </c>
      <c r="BF299" s="194">
        <f t="shared" si="65"/>
        <v>0</v>
      </c>
      <c r="BG299" s="194">
        <f t="shared" si="66"/>
        <v>0</v>
      </c>
      <c r="BH299" s="194">
        <f t="shared" si="67"/>
        <v>0</v>
      </c>
      <c r="BI299" s="194">
        <f t="shared" si="68"/>
        <v>0</v>
      </c>
      <c r="BJ299" s="13" t="s">
        <v>92</v>
      </c>
      <c r="BK299" s="194">
        <f t="shared" si="69"/>
        <v>0</v>
      </c>
      <c r="BL299" s="13" t="s">
        <v>241</v>
      </c>
      <c r="BM299" s="13" t="s">
        <v>1807</v>
      </c>
    </row>
    <row r="300" spans="2:65" s="1" customFormat="1" ht="16.5" customHeight="1">
      <c r="B300" s="31"/>
      <c r="C300" s="183" t="s">
        <v>906</v>
      </c>
      <c r="D300" s="183" t="s">
        <v>177</v>
      </c>
      <c r="E300" s="184" t="s">
        <v>1808</v>
      </c>
      <c r="F300" s="185" t="s">
        <v>1809</v>
      </c>
      <c r="G300" s="186" t="s">
        <v>269</v>
      </c>
      <c r="H300" s="187">
        <v>34.64</v>
      </c>
      <c r="I300" s="188"/>
      <c r="J300" s="189">
        <f t="shared" si="60"/>
        <v>0</v>
      </c>
      <c r="K300" s="185" t="s">
        <v>184</v>
      </c>
      <c r="L300" s="35"/>
      <c r="M300" s="190" t="s">
        <v>1</v>
      </c>
      <c r="N300" s="191" t="s">
        <v>52</v>
      </c>
      <c r="O300" s="57"/>
      <c r="P300" s="192">
        <f t="shared" si="61"/>
        <v>0</v>
      </c>
      <c r="Q300" s="192">
        <v>2.63E-3</v>
      </c>
      <c r="R300" s="192">
        <f t="shared" si="62"/>
        <v>9.1103199999999995E-2</v>
      </c>
      <c r="S300" s="192">
        <v>0</v>
      </c>
      <c r="T300" s="193">
        <f t="shared" si="63"/>
        <v>0</v>
      </c>
      <c r="AR300" s="13" t="s">
        <v>241</v>
      </c>
      <c r="AT300" s="13" t="s">
        <v>177</v>
      </c>
      <c r="AU300" s="13" t="s">
        <v>92</v>
      </c>
      <c r="AY300" s="13" t="s">
        <v>175</v>
      </c>
      <c r="BE300" s="194">
        <f t="shared" si="64"/>
        <v>0</v>
      </c>
      <c r="BF300" s="194">
        <f t="shared" si="65"/>
        <v>0</v>
      </c>
      <c r="BG300" s="194">
        <f t="shared" si="66"/>
        <v>0</v>
      </c>
      <c r="BH300" s="194">
        <f t="shared" si="67"/>
        <v>0</v>
      </c>
      <c r="BI300" s="194">
        <f t="shared" si="68"/>
        <v>0</v>
      </c>
      <c r="BJ300" s="13" t="s">
        <v>92</v>
      </c>
      <c r="BK300" s="194">
        <f t="shared" si="69"/>
        <v>0</v>
      </c>
      <c r="BL300" s="13" t="s">
        <v>241</v>
      </c>
      <c r="BM300" s="13" t="s">
        <v>1810</v>
      </c>
    </row>
    <row r="301" spans="2:65" s="1" customFormat="1" ht="16.5" customHeight="1">
      <c r="B301" s="31"/>
      <c r="C301" s="183" t="s">
        <v>908</v>
      </c>
      <c r="D301" s="183" t="s">
        <v>177</v>
      </c>
      <c r="E301" s="184" t="s">
        <v>1811</v>
      </c>
      <c r="F301" s="185" t="s">
        <v>1812</v>
      </c>
      <c r="G301" s="186" t="s">
        <v>855</v>
      </c>
      <c r="H301" s="205"/>
      <c r="I301" s="188"/>
      <c r="J301" s="189">
        <f t="shared" si="60"/>
        <v>0</v>
      </c>
      <c r="K301" s="185" t="s">
        <v>1</v>
      </c>
      <c r="L301" s="35"/>
      <c r="M301" s="190" t="s">
        <v>1</v>
      </c>
      <c r="N301" s="191" t="s">
        <v>52</v>
      </c>
      <c r="O301" s="57"/>
      <c r="P301" s="192">
        <f t="shared" si="61"/>
        <v>0</v>
      </c>
      <c r="Q301" s="192">
        <v>0</v>
      </c>
      <c r="R301" s="192">
        <f t="shared" si="62"/>
        <v>0</v>
      </c>
      <c r="S301" s="192">
        <v>0</v>
      </c>
      <c r="T301" s="193">
        <f t="shared" si="63"/>
        <v>0</v>
      </c>
      <c r="AR301" s="13" t="s">
        <v>241</v>
      </c>
      <c r="AT301" s="13" t="s">
        <v>177</v>
      </c>
      <c r="AU301" s="13" t="s">
        <v>92</v>
      </c>
      <c r="AY301" s="13" t="s">
        <v>175</v>
      </c>
      <c r="BE301" s="194">
        <f t="shared" si="64"/>
        <v>0</v>
      </c>
      <c r="BF301" s="194">
        <f t="shared" si="65"/>
        <v>0</v>
      </c>
      <c r="BG301" s="194">
        <f t="shared" si="66"/>
        <v>0</v>
      </c>
      <c r="BH301" s="194">
        <f t="shared" si="67"/>
        <v>0</v>
      </c>
      <c r="BI301" s="194">
        <f t="shared" si="68"/>
        <v>0</v>
      </c>
      <c r="BJ301" s="13" t="s">
        <v>92</v>
      </c>
      <c r="BK301" s="194">
        <f t="shared" si="69"/>
        <v>0</v>
      </c>
      <c r="BL301" s="13" t="s">
        <v>241</v>
      </c>
      <c r="BM301" s="13" t="s">
        <v>1813</v>
      </c>
    </row>
    <row r="302" spans="2:65" s="11" customFormat="1" ht="22.9" customHeight="1">
      <c r="B302" s="167"/>
      <c r="C302" s="168"/>
      <c r="D302" s="169" t="s">
        <v>79</v>
      </c>
      <c r="E302" s="181" t="s">
        <v>1814</v>
      </c>
      <c r="F302" s="181" t="s">
        <v>1815</v>
      </c>
      <c r="G302" s="168"/>
      <c r="H302" s="168"/>
      <c r="I302" s="171"/>
      <c r="J302" s="182">
        <f>BK302</f>
        <v>0</v>
      </c>
      <c r="K302" s="168"/>
      <c r="L302" s="173"/>
      <c r="M302" s="174"/>
      <c r="N302" s="175"/>
      <c r="O302" s="175"/>
      <c r="P302" s="176">
        <f>SUM(P303:P305)</f>
        <v>0</v>
      </c>
      <c r="Q302" s="175"/>
      <c r="R302" s="176">
        <f>SUM(R303:R305)</f>
        <v>0.14369000000000001</v>
      </c>
      <c r="S302" s="175"/>
      <c r="T302" s="177">
        <f>SUM(T303:T305)</f>
        <v>2.7002000000000002E-2</v>
      </c>
      <c r="AR302" s="178" t="s">
        <v>92</v>
      </c>
      <c r="AT302" s="179" t="s">
        <v>79</v>
      </c>
      <c r="AU302" s="179" t="s">
        <v>87</v>
      </c>
      <c r="AY302" s="178" t="s">
        <v>175</v>
      </c>
      <c r="BK302" s="180">
        <f>SUM(BK303:BK305)</f>
        <v>0</v>
      </c>
    </row>
    <row r="303" spans="2:65" s="1" customFormat="1" ht="16.5" customHeight="1">
      <c r="B303" s="31"/>
      <c r="C303" s="183" t="s">
        <v>912</v>
      </c>
      <c r="D303" s="183" t="s">
        <v>177</v>
      </c>
      <c r="E303" s="184" t="s">
        <v>1816</v>
      </c>
      <c r="F303" s="185" t="s">
        <v>1817</v>
      </c>
      <c r="G303" s="186" t="s">
        <v>180</v>
      </c>
      <c r="H303" s="187">
        <v>11.74</v>
      </c>
      <c r="I303" s="188"/>
      <c r="J303" s="189">
        <f>ROUND(I303*H303,2)</f>
        <v>0</v>
      </c>
      <c r="K303" s="185" t="s">
        <v>184</v>
      </c>
      <c r="L303" s="35"/>
      <c r="M303" s="190" t="s">
        <v>1</v>
      </c>
      <c r="N303" s="191" t="s">
        <v>52</v>
      </c>
      <c r="O303" s="57"/>
      <c r="P303" s="192">
        <f>O303*H303</f>
        <v>0</v>
      </c>
      <c r="Q303" s="192">
        <v>0</v>
      </c>
      <c r="R303" s="192">
        <f>Q303*H303</f>
        <v>0</v>
      </c>
      <c r="S303" s="192">
        <v>2.3E-3</v>
      </c>
      <c r="T303" s="193">
        <f>S303*H303</f>
        <v>2.7002000000000002E-2</v>
      </c>
      <c r="AR303" s="13" t="s">
        <v>241</v>
      </c>
      <c r="AT303" s="13" t="s">
        <v>177</v>
      </c>
      <c r="AU303" s="13" t="s">
        <v>92</v>
      </c>
      <c r="AY303" s="13" t="s">
        <v>175</v>
      </c>
      <c r="BE303" s="194">
        <f>IF(N303="základná",J303,0)</f>
        <v>0</v>
      </c>
      <c r="BF303" s="194">
        <f>IF(N303="znížená",J303,0)</f>
        <v>0</v>
      </c>
      <c r="BG303" s="194">
        <f>IF(N303="zákl. prenesená",J303,0)</f>
        <v>0</v>
      </c>
      <c r="BH303" s="194">
        <f>IF(N303="zníž. prenesená",J303,0)</f>
        <v>0</v>
      </c>
      <c r="BI303" s="194">
        <f>IF(N303="nulová",J303,0)</f>
        <v>0</v>
      </c>
      <c r="BJ303" s="13" t="s">
        <v>92</v>
      </c>
      <c r="BK303" s="194">
        <f>ROUND(I303*H303,2)</f>
        <v>0</v>
      </c>
      <c r="BL303" s="13" t="s">
        <v>241</v>
      </c>
      <c r="BM303" s="13" t="s">
        <v>1818</v>
      </c>
    </row>
    <row r="304" spans="2:65" s="1" customFormat="1" ht="16.5" customHeight="1">
      <c r="B304" s="31"/>
      <c r="C304" s="183" t="s">
        <v>914</v>
      </c>
      <c r="D304" s="183" t="s">
        <v>177</v>
      </c>
      <c r="E304" s="184" t="s">
        <v>1819</v>
      </c>
      <c r="F304" s="185" t="s">
        <v>1820</v>
      </c>
      <c r="G304" s="186" t="s">
        <v>180</v>
      </c>
      <c r="H304" s="187">
        <v>287.38</v>
      </c>
      <c r="I304" s="188"/>
      <c r="J304" s="189">
        <f>ROUND(I304*H304,2)</f>
        <v>0</v>
      </c>
      <c r="K304" s="185" t="s">
        <v>184</v>
      </c>
      <c r="L304" s="35"/>
      <c r="M304" s="190" t="s">
        <v>1</v>
      </c>
      <c r="N304" s="191" t="s">
        <v>52</v>
      </c>
      <c r="O304" s="57"/>
      <c r="P304" s="192">
        <f>O304*H304</f>
        <v>0</v>
      </c>
      <c r="Q304" s="192">
        <v>5.0000000000000001E-4</v>
      </c>
      <c r="R304" s="192">
        <f>Q304*H304</f>
        <v>0.14369000000000001</v>
      </c>
      <c r="S304" s="192">
        <v>0</v>
      </c>
      <c r="T304" s="193">
        <f>S304*H304</f>
        <v>0</v>
      </c>
      <c r="AR304" s="13" t="s">
        <v>241</v>
      </c>
      <c r="AT304" s="13" t="s">
        <v>177</v>
      </c>
      <c r="AU304" s="13" t="s">
        <v>92</v>
      </c>
      <c r="AY304" s="13" t="s">
        <v>175</v>
      </c>
      <c r="BE304" s="194">
        <f>IF(N304="základná",J304,0)</f>
        <v>0</v>
      </c>
      <c r="BF304" s="194">
        <f>IF(N304="znížená",J304,0)</f>
        <v>0</v>
      </c>
      <c r="BG304" s="194">
        <f>IF(N304="zákl. prenesená",J304,0)</f>
        <v>0</v>
      </c>
      <c r="BH304" s="194">
        <f>IF(N304="zníž. prenesená",J304,0)</f>
        <v>0</v>
      </c>
      <c r="BI304" s="194">
        <f>IF(N304="nulová",J304,0)</f>
        <v>0</v>
      </c>
      <c r="BJ304" s="13" t="s">
        <v>92</v>
      </c>
      <c r="BK304" s="194">
        <f>ROUND(I304*H304,2)</f>
        <v>0</v>
      </c>
      <c r="BL304" s="13" t="s">
        <v>241</v>
      </c>
      <c r="BM304" s="13" t="s">
        <v>1821</v>
      </c>
    </row>
    <row r="305" spans="2:65" s="1" customFormat="1" ht="16.5" customHeight="1">
      <c r="B305" s="31"/>
      <c r="C305" s="183" t="s">
        <v>918</v>
      </c>
      <c r="D305" s="183" t="s">
        <v>177</v>
      </c>
      <c r="E305" s="184" t="s">
        <v>1822</v>
      </c>
      <c r="F305" s="185" t="s">
        <v>1823</v>
      </c>
      <c r="G305" s="186" t="s">
        <v>855</v>
      </c>
      <c r="H305" s="205"/>
      <c r="I305" s="188"/>
      <c r="J305" s="189">
        <f>ROUND(I305*H305,2)</f>
        <v>0</v>
      </c>
      <c r="K305" s="185" t="s">
        <v>1</v>
      </c>
      <c r="L305" s="35"/>
      <c r="M305" s="190" t="s">
        <v>1</v>
      </c>
      <c r="N305" s="191" t="s">
        <v>52</v>
      </c>
      <c r="O305" s="57"/>
      <c r="P305" s="192">
        <f>O305*H305</f>
        <v>0</v>
      </c>
      <c r="Q305" s="192">
        <v>0</v>
      </c>
      <c r="R305" s="192">
        <f>Q305*H305</f>
        <v>0</v>
      </c>
      <c r="S305" s="192">
        <v>0</v>
      </c>
      <c r="T305" s="193">
        <f>S305*H305</f>
        <v>0</v>
      </c>
      <c r="AR305" s="13" t="s">
        <v>241</v>
      </c>
      <c r="AT305" s="13" t="s">
        <v>177</v>
      </c>
      <c r="AU305" s="13" t="s">
        <v>92</v>
      </c>
      <c r="AY305" s="13" t="s">
        <v>175</v>
      </c>
      <c r="BE305" s="194">
        <f>IF(N305="základná",J305,0)</f>
        <v>0</v>
      </c>
      <c r="BF305" s="194">
        <f>IF(N305="znížená",J305,0)</f>
        <v>0</v>
      </c>
      <c r="BG305" s="194">
        <f>IF(N305="zákl. prenesená",J305,0)</f>
        <v>0</v>
      </c>
      <c r="BH305" s="194">
        <f>IF(N305="zníž. prenesená",J305,0)</f>
        <v>0</v>
      </c>
      <c r="BI305" s="194">
        <f>IF(N305="nulová",J305,0)</f>
        <v>0</v>
      </c>
      <c r="BJ305" s="13" t="s">
        <v>92</v>
      </c>
      <c r="BK305" s="194">
        <f>ROUND(I305*H305,2)</f>
        <v>0</v>
      </c>
      <c r="BL305" s="13" t="s">
        <v>241</v>
      </c>
      <c r="BM305" s="13" t="s">
        <v>1824</v>
      </c>
    </row>
    <row r="306" spans="2:65" s="11" customFormat="1" ht="22.9" customHeight="1">
      <c r="B306" s="167"/>
      <c r="C306" s="168"/>
      <c r="D306" s="169" t="s">
        <v>79</v>
      </c>
      <c r="E306" s="181" t="s">
        <v>820</v>
      </c>
      <c r="F306" s="181" t="s">
        <v>821</v>
      </c>
      <c r="G306" s="168"/>
      <c r="H306" s="168"/>
      <c r="I306" s="171"/>
      <c r="J306" s="182">
        <f>BK306</f>
        <v>0</v>
      </c>
      <c r="K306" s="168"/>
      <c r="L306" s="173"/>
      <c r="M306" s="174"/>
      <c r="N306" s="175"/>
      <c r="O306" s="175"/>
      <c r="P306" s="176">
        <f>SUM(P307:P321)</f>
        <v>0</v>
      </c>
      <c r="Q306" s="175"/>
      <c r="R306" s="176">
        <f>SUM(R307:R321)</f>
        <v>2.6615246099999998</v>
      </c>
      <c r="S306" s="175"/>
      <c r="T306" s="177">
        <f>SUM(T307:T321)</f>
        <v>0</v>
      </c>
      <c r="AR306" s="178" t="s">
        <v>92</v>
      </c>
      <c r="AT306" s="179" t="s">
        <v>79</v>
      </c>
      <c r="AU306" s="179" t="s">
        <v>87</v>
      </c>
      <c r="AY306" s="178" t="s">
        <v>175</v>
      </c>
      <c r="BK306" s="180">
        <f>SUM(BK307:BK321)</f>
        <v>0</v>
      </c>
    </row>
    <row r="307" spans="2:65" s="1" customFormat="1" ht="16.5" customHeight="1">
      <c r="B307" s="31"/>
      <c r="C307" s="183" t="s">
        <v>920</v>
      </c>
      <c r="D307" s="183" t="s">
        <v>177</v>
      </c>
      <c r="E307" s="184" t="s">
        <v>1825</v>
      </c>
      <c r="F307" s="185" t="s">
        <v>1826</v>
      </c>
      <c r="G307" s="186" t="s">
        <v>253</v>
      </c>
      <c r="H307" s="187">
        <v>1</v>
      </c>
      <c r="I307" s="188"/>
      <c r="J307" s="189">
        <f t="shared" ref="J307:J321" si="70">ROUND(I307*H307,2)</f>
        <v>0</v>
      </c>
      <c r="K307" s="185" t="s">
        <v>230</v>
      </c>
      <c r="L307" s="35"/>
      <c r="M307" s="190" t="s">
        <v>1</v>
      </c>
      <c r="N307" s="191" t="s">
        <v>52</v>
      </c>
      <c r="O307" s="57"/>
      <c r="P307" s="192">
        <f t="shared" ref="P307:P321" si="71">O307*H307</f>
        <v>0</v>
      </c>
      <c r="Q307" s="192">
        <v>3.8000000000000002E-4</v>
      </c>
      <c r="R307" s="192">
        <f t="shared" ref="R307:R321" si="72">Q307*H307</f>
        <v>3.8000000000000002E-4</v>
      </c>
      <c r="S307" s="192">
        <v>0</v>
      </c>
      <c r="T307" s="193">
        <f t="shared" ref="T307:T321" si="73">S307*H307</f>
        <v>0</v>
      </c>
      <c r="AR307" s="13" t="s">
        <v>241</v>
      </c>
      <c r="AT307" s="13" t="s">
        <v>177</v>
      </c>
      <c r="AU307" s="13" t="s">
        <v>92</v>
      </c>
      <c r="AY307" s="13" t="s">
        <v>175</v>
      </c>
      <c r="BE307" s="194">
        <f t="shared" ref="BE307:BE321" si="74">IF(N307="základná",J307,0)</f>
        <v>0</v>
      </c>
      <c r="BF307" s="194">
        <f t="shared" ref="BF307:BF321" si="75">IF(N307="znížená",J307,0)</f>
        <v>0</v>
      </c>
      <c r="BG307" s="194">
        <f t="shared" ref="BG307:BG321" si="76">IF(N307="zákl. prenesená",J307,0)</f>
        <v>0</v>
      </c>
      <c r="BH307" s="194">
        <f t="shared" ref="BH307:BH321" si="77">IF(N307="zníž. prenesená",J307,0)</f>
        <v>0</v>
      </c>
      <c r="BI307" s="194">
        <f t="shared" ref="BI307:BI321" si="78">IF(N307="nulová",J307,0)</f>
        <v>0</v>
      </c>
      <c r="BJ307" s="13" t="s">
        <v>92</v>
      </c>
      <c r="BK307" s="194">
        <f t="shared" ref="BK307:BK321" si="79">ROUND(I307*H307,2)</f>
        <v>0</v>
      </c>
      <c r="BL307" s="13" t="s">
        <v>241</v>
      </c>
      <c r="BM307" s="13" t="s">
        <v>1827</v>
      </c>
    </row>
    <row r="308" spans="2:65" s="1" customFormat="1" ht="16.5" customHeight="1">
      <c r="B308" s="31"/>
      <c r="C308" s="195" t="s">
        <v>924</v>
      </c>
      <c r="D308" s="195" t="s">
        <v>233</v>
      </c>
      <c r="E308" s="196" t="s">
        <v>1828</v>
      </c>
      <c r="F308" s="197" t="s">
        <v>1829</v>
      </c>
      <c r="G308" s="198" t="s">
        <v>253</v>
      </c>
      <c r="H308" s="199">
        <v>1</v>
      </c>
      <c r="I308" s="200"/>
      <c r="J308" s="201">
        <f t="shared" si="70"/>
        <v>0</v>
      </c>
      <c r="K308" s="197" t="s">
        <v>1</v>
      </c>
      <c r="L308" s="202"/>
      <c r="M308" s="203" t="s">
        <v>1</v>
      </c>
      <c r="N308" s="204" t="s">
        <v>52</v>
      </c>
      <c r="O308" s="57"/>
      <c r="P308" s="192">
        <f t="shared" si="71"/>
        <v>0</v>
      </c>
      <c r="Q308" s="192">
        <v>6.2E-2</v>
      </c>
      <c r="R308" s="192">
        <f t="shared" si="72"/>
        <v>6.2E-2</v>
      </c>
      <c r="S308" s="192">
        <v>0</v>
      </c>
      <c r="T308" s="193">
        <f t="shared" si="73"/>
        <v>0</v>
      </c>
      <c r="AR308" s="13" t="s">
        <v>305</v>
      </c>
      <c r="AT308" s="13" t="s">
        <v>233</v>
      </c>
      <c r="AU308" s="13" t="s">
        <v>92</v>
      </c>
      <c r="AY308" s="13" t="s">
        <v>175</v>
      </c>
      <c r="BE308" s="194">
        <f t="shared" si="74"/>
        <v>0</v>
      </c>
      <c r="BF308" s="194">
        <f t="shared" si="75"/>
        <v>0</v>
      </c>
      <c r="BG308" s="194">
        <f t="shared" si="76"/>
        <v>0</v>
      </c>
      <c r="BH308" s="194">
        <f t="shared" si="77"/>
        <v>0</v>
      </c>
      <c r="BI308" s="194">
        <f t="shared" si="78"/>
        <v>0</v>
      </c>
      <c r="BJ308" s="13" t="s">
        <v>92</v>
      </c>
      <c r="BK308" s="194">
        <f t="shared" si="79"/>
        <v>0</v>
      </c>
      <c r="BL308" s="13" t="s">
        <v>241</v>
      </c>
      <c r="BM308" s="13" t="s">
        <v>1830</v>
      </c>
    </row>
    <row r="309" spans="2:65" s="1" customFormat="1" ht="16.5" customHeight="1">
      <c r="B309" s="31"/>
      <c r="C309" s="183" t="s">
        <v>926</v>
      </c>
      <c r="D309" s="183" t="s">
        <v>177</v>
      </c>
      <c r="E309" s="184" t="s">
        <v>1831</v>
      </c>
      <c r="F309" s="185" t="s">
        <v>1832</v>
      </c>
      <c r="G309" s="186" t="s">
        <v>269</v>
      </c>
      <c r="H309" s="187">
        <v>92.924999999999997</v>
      </c>
      <c r="I309" s="188"/>
      <c r="J309" s="189">
        <f t="shared" si="70"/>
        <v>0</v>
      </c>
      <c r="K309" s="185" t="s">
        <v>237</v>
      </c>
      <c r="L309" s="35"/>
      <c r="M309" s="190" t="s">
        <v>1</v>
      </c>
      <c r="N309" s="191" t="s">
        <v>52</v>
      </c>
      <c r="O309" s="57"/>
      <c r="P309" s="192">
        <f t="shared" si="71"/>
        <v>0</v>
      </c>
      <c r="Q309" s="192">
        <v>6.0000000000000002E-5</v>
      </c>
      <c r="R309" s="192">
        <f t="shared" si="72"/>
        <v>5.5754999999999997E-3</v>
      </c>
      <c r="S309" s="192">
        <v>0</v>
      </c>
      <c r="T309" s="193">
        <f t="shared" si="73"/>
        <v>0</v>
      </c>
      <c r="AR309" s="13" t="s">
        <v>241</v>
      </c>
      <c r="AT309" s="13" t="s">
        <v>177</v>
      </c>
      <c r="AU309" s="13" t="s">
        <v>92</v>
      </c>
      <c r="AY309" s="13" t="s">
        <v>175</v>
      </c>
      <c r="BE309" s="194">
        <f t="shared" si="74"/>
        <v>0</v>
      </c>
      <c r="BF309" s="194">
        <f t="shared" si="75"/>
        <v>0</v>
      </c>
      <c r="BG309" s="194">
        <f t="shared" si="76"/>
        <v>0</v>
      </c>
      <c r="BH309" s="194">
        <f t="shared" si="77"/>
        <v>0</v>
      </c>
      <c r="BI309" s="194">
        <f t="shared" si="78"/>
        <v>0</v>
      </c>
      <c r="BJ309" s="13" t="s">
        <v>92</v>
      </c>
      <c r="BK309" s="194">
        <f t="shared" si="79"/>
        <v>0</v>
      </c>
      <c r="BL309" s="13" t="s">
        <v>241</v>
      </c>
      <c r="BM309" s="13" t="s">
        <v>1833</v>
      </c>
    </row>
    <row r="310" spans="2:65" s="1" customFormat="1" ht="16.5" customHeight="1">
      <c r="B310" s="31"/>
      <c r="C310" s="195" t="s">
        <v>932</v>
      </c>
      <c r="D310" s="195" t="s">
        <v>233</v>
      </c>
      <c r="E310" s="196" t="s">
        <v>1726</v>
      </c>
      <c r="F310" s="197" t="s">
        <v>1727</v>
      </c>
      <c r="G310" s="198" t="s">
        <v>192</v>
      </c>
      <c r="H310" s="199">
        <v>0.16900000000000001</v>
      </c>
      <c r="I310" s="200"/>
      <c r="J310" s="201">
        <f t="shared" si="70"/>
        <v>0</v>
      </c>
      <c r="K310" s="197" t="s">
        <v>237</v>
      </c>
      <c r="L310" s="202"/>
      <c r="M310" s="203" t="s">
        <v>1</v>
      </c>
      <c r="N310" s="204" t="s">
        <v>52</v>
      </c>
      <c r="O310" s="57"/>
      <c r="P310" s="192">
        <f t="shared" si="71"/>
        <v>0</v>
      </c>
      <c r="Q310" s="192">
        <v>0.55000000000000004</v>
      </c>
      <c r="R310" s="192">
        <f t="shared" si="72"/>
        <v>9.2950000000000019E-2</v>
      </c>
      <c r="S310" s="192">
        <v>0</v>
      </c>
      <c r="T310" s="193">
        <f t="shared" si="73"/>
        <v>0</v>
      </c>
      <c r="AR310" s="13" t="s">
        <v>305</v>
      </c>
      <c r="AT310" s="13" t="s">
        <v>233</v>
      </c>
      <c r="AU310" s="13" t="s">
        <v>92</v>
      </c>
      <c r="AY310" s="13" t="s">
        <v>175</v>
      </c>
      <c r="BE310" s="194">
        <f t="shared" si="74"/>
        <v>0</v>
      </c>
      <c r="BF310" s="194">
        <f t="shared" si="75"/>
        <v>0</v>
      </c>
      <c r="BG310" s="194">
        <f t="shared" si="76"/>
        <v>0</v>
      </c>
      <c r="BH310" s="194">
        <f t="shared" si="77"/>
        <v>0</v>
      </c>
      <c r="BI310" s="194">
        <f t="shared" si="78"/>
        <v>0</v>
      </c>
      <c r="BJ310" s="13" t="s">
        <v>92</v>
      </c>
      <c r="BK310" s="194">
        <f t="shared" si="79"/>
        <v>0</v>
      </c>
      <c r="BL310" s="13" t="s">
        <v>241</v>
      </c>
      <c r="BM310" s="13" t="s">
        <v>1834</v>
      </c>
    </row>
    <row r="311" spans="2:65" s="1" customFormat="1" ht="16.5" customHeight="1">
      <c r="B311" s="31"/>
      <c r="C311" s="183" t="s">
        <v>936</v>
      </c>
      <c r="D311" s="183" t="s">
        <v>177</v>
      </c>
      <c r="E311" s="184" t="s">
        <v>1835</v>
      </c>
      <c r="F311" s="185" t="s">
        <v>1836</v>
      </c>
      <c r="G311" s="186" t="s">
        <v>269</v>
      </c>
      <c r="H311" s="187">
        <v>176.57</v>
      </c>
      <c r="I311" s="188"/>
      <c r="J311" s="189">
        <f t="shared" si="70"/>
        <v>0</v>
      </c>
      <c r="K311" s="185" t="s">
        <v>1</v>
      </c>
      <c r="L311" s="35"/>
      <c r="M311" s="190" t="s">
        <v>1</v>
      </c>
      <c r="N311" s="191" t="s">
        <v>52</v>
      </c>
      <c r="O311" s="57"/>
      <c r="P311" s="192">
        <f t="shared" si="71"/>
        <v>0</v>
      </c>
      <c r="Q311" s="192">
        <v>2.3499999999999999E-4</v>
      </c>
      <c r="R311" s="192">
        <f t="shared" si="72"/>
        <v>4.1493949999999995E-2</v>
      </c>
      <c r="S311" s="192">
        <v>0</v>
      </c>
      <c r="T311" s="193">
        <f t="shared" si="73"/>
        <v>0</v>
      </c>
      <c r="AR311" s="13" t="s">
        <v>241</v>
      </c>
      <c r="AT311" s="13" t="s">
        <v>177</v>
      </c>
      <c r="AU311" s="13" t="s">
        <v>92</v>
      </c>
      <c r="AY311" s="13" t="s">
        <v>175</v>
      </c>
      <c r="BE311" s="194">
        <f t="shared" si="74"/>
        <v>0</v>
      </c>
      <c r="BF311" s="194">
        <f t="shared" si="75"/>
        <v>0</v>
      </c>
      <c r="BG311" s="194">
        <f t="shared" si="76"/>
        <v>0</v>
      </c>
      <c r="BH311" s="194">
        <f t="shared" si="77"/>
        <v>0</v>
      </c>
      <c r="BI311" s="194">
        <f t="shared" si="78"/>
        <v>0</v>
      </c>
      <c r="BJ311" s="13" t="s">
        <v>92</v>
      </c>
      <c r="BK311" s="194">
        <f t="shared" si="79"/>
        <v>0</v>
      </c>
      <c r="BL311" s="13" t="s">
        <v>241</v>
      </c>
      <c r="BM311" s="13" t="s">
        <v>1837</v>
      </c>
    </row>
    <row r="312" spans="2:65" s="1" customFormat="1" ht="22.5" customHeight="1">
      <c r="B312" s="31"/>
      <c r="C312" s="195" t="s">
        <v>940</v>
      </c>
      <c r="D312" s="195" t="s">
        <v>233</v>
      </c>
      <c r="E312" s="196" t="s">
        <v>1838</v>
      </c>
      <c r="F312" s="197" t="s">
        <v>1839</v>
      </c>
      <c r="G312" s="198" t="s">
        <v>269</v>
      </c>
      <c r="H312" s="199">
        <v>176.57</v>
      </c>
      <c r="I312" s="200"/>
      <c r="J312" s="201">
        <f t="shared" si="70"/>
        <v>0</v>
      </c>
      <c r="K312" s="197" t="s">
        <v>184</v>
      </c>
      <c r="L312" s="202"/>
      <c r="M312" s="203" t="s">
        <v>1</v>
      </c>
      <c r="N312" s="204" t="s">
        <v>52</v>
      </c>
      <c r="O312" s="57"/>
      <c r="P312" s="192">
        <f t="shared" si="71"/>
        <v>0</v>
      </c>
      <c r="Q312" s="192">
        <v>1E-4</v>
      </c>
      <c r="R312" s="192">
        <f t="shared" si="72"/>
        <v>1.7656999999999999E-2</v>
      </c>
      <c r="S312" s="192">
        <v>0</v>
      </c>
      <c r="T312" s="193">
        <f t="shared" si="73"/>
        <v>0</v>
      </c>
      <c r="AR312" s="13" t="s">
        <v>305</v>
      </c>
      <c r="AT312" s="13" t="s">
        <v>233</v>
      </c>
      <c r="AU312" s="13" t="s">
        <v>92</v>
      </c>
      <c r="AY312" s="13" t="s">
        <v>175</v>
      </c>
      <c r="BE312" s="194">
        <f t="shared" si="74"/>
        <v>0</v>
      </c>
      <c r="BF312" s="194">
        <f t="shared" si="75"/>
        <v>0</v>
      </c>
      <c r="BG312" s="194">
        <f t="shared" si="76"/>
        <v>0</v>
      </c>
      <c r="BH312" s="194">
        <f t="shared" si="77"/>
        <v>0</v>
      </c>
      <c r="BI312" s="194">
        <f t="shared" si="78"/>
        <v>0</v>
      </c>
      <c r="BJ312" s="13" t="s">
        <v>92</v>
      </c>
      <c r="BK312" s="194">
        <f t="shared" si="79"/>
        <v>0</v>
      </c>
      <c r="BL312" s="13" t="s">
        <v>241</v>
      </c>
      <c r="BM312" s="13" t="s">
        <v>1840</v>
      </c>
    </row>
    <row r="313" spans="2:65" s="1" customFormat="1" ht="22.5" customHeight="1">
      <c r="B313" s="31"/>
      <c r="C313" s="195" t="s">
        <v>944</v>
      </c>
      <c r="D313" s="195" t="s">
        <v>233</v>
      </c>
      <c r="E313" s="196" t="s">
        <v>1841</v>
      </c>
      <c r="F313" s="197" t="s">
        <v>1842</v>
      </c>
      <c r="G313" s="198" t="s">
        <v>269</v>
      </c>
      <c r="H313" s="199">
        <v>176.57</v>
      </c>
      <c r="I313" s="200"/>
      <c r="J313" s="201">
        <f t="shared" si="70"/>
        <v>0</v>
      </c>
      <c r="K313" s="197" t="s">
        <v>184</v>
      </c>
      <c r="L313" s="202"/>
      <c r="M313" s="203" t="s">
        <v>1</v>
      </c>
      <c r="N313" s="204" t="s">
        <v>52</v>
      </c>
      <c r="O313" s="57"/>
      <c r="P313" s="192">
        <f t="shared" si="71"/>
        <v>0</v>
      </c>
      <c r="Q313" s="192">
        <v>1E-4</v>
      </c>
      <c r="R313" s="192">
        <f t="shared" si="72"/>
        <v>1.7656999999999999E-2</v>
      </c>
      <c r="S313" s="192">
        <v>0</v>
      </c>
      <c r="T313" s="193">
        <f t="shared" si="73"/>
        <v>0</v>
      </c>
      <c r="AR313" s="13" t="s">
        <v>305</v>
      </c>
      <c r="AT313" s="13" t="s">
        <v>233</v>
      </c>
      <c r="AU313" s="13" t="s">
        <v>92</v>
      </c>
      <c r="AY313" s="13" t="s">
        <v>175</v>
      </c>
      <c r="BE313" s="194">
        <f t="shared" si="74"/>
        <v>0</v>
      </c>
      <c r="BF313" s="194">
        <f t="shared" si="75"/>
        <v>0</v>
      </c>
      <c r="BG313" s="194">
        <f t="shared" si="76"/>
        <v>0</v>
      </c>
      <c r="BH313" s="194">
        <f t="shared" si="77"/>
        <v>0</v>
      </c>
      <c r="BI313" s="194">
        <f t="shared" si="78"/>
        <v>0</v>
      </c>
      <c r="BJ313" s="13" t="s">
        <v>92</v>
      </c>
      <c r="BK313" s="194">
        <f t="shared" si="79"/>
        <v>0</v>
      </c>
      <c r="BL313" s="13" t="s">
        <v>241</v>
      </c>
      <c r="BM313" s="13" t="s">
        <v>1843</v>
      </c>
    </row>
    <row r="314" spans="2:65" s="1" customFormat="1" ht="16.5" customHeight="1">
      <c r="B314" s="31"/>
      <c r="C314" s="195" t="s">
        <v>948</v>
      </c>
      <c r="D314" s="195" t="s">
        <v>233</v>
      </c>
      <c r="E314" s="196" t="s">
        <v>1844</v>
      </c>
      <c r="F314" s="197" t="s">
        <v>1845</v>
      </c>
      <c r="G314" s="198" t="s">
        <v>180</v>
      </c>
      <c r="H314" s="199">
        <v>59.305999999999997</v>
      </c>
      <c r="I314" s="200"/>
      <c r="J314" s="201">
        <f t="shared" si="70"/>
        <v>0</v>
      </c>
      <c r="K314" s="197" t="s">
        <v>1</v>
      </c>
      <c r="L314" s="202"/>
      <c r="M314" s="203" t="s">
        <v>1</v>
      </c>
      <c r="N314" s="204" t="s">
        <v>52</v>
      </c>
      <c r="O314" s="57"/>
      <c r="P314" s="192">
        <f t="shared" si="71"/>
        <v>0</v>
      </c>
      <c r="Q314" s="192">
        <v>2.886E-2</v>
      </c>
      <c r="R314" s="192">
        <f t="shared" si="72"/>
        <v>1.7115711599999999</v>
      </c>
      <c r="S314" s="192">
        <v>0</v>
      </c>
      <c r="T314" s="193">
        <f t="shared" si="73"/>
        <v>0</v>
      </c>
      <c r="AR314" s="13" t="s">
        <v>305</v>
      </c>
      <c r="AT314" s="13" t="s">
        <v>233</v>
      </c>
      <c r="AU314" s="13" t="s">
        <v>92</v>
      </c>
      <c r="AY314" s="13" t="s">
        <v>175</v>
      </c>
      <c r="BE314" s="194">
        <f t="shared" si="74"/>
        <v>0</v>
      </c>
      <c r="BF314" s="194">
        <f t="shared" si="75"/>
        <v>0</v>
      </c>
      <c r="BG314" s="194">
        <f t="shared" si="76"/>
        <v>0</v>
      </c>
      <c r="BH314" s="194">
        <f t="shared" si="77"/>
        <v>0</v>
      </c>
      <c r="BI314" s="194">
        <f t="shared" si="78"/>
        <v>0</v>
      </c>
      <c r="BJ314" s="13" t="s">
        <v>92</v>
      </c>
      <c r="BK314" s="194">
        <f t="shared" si="79"/>
        <v>0</v>
      </c>
      <c r="BL314" s="13" t="s">
        <v>241</v>
      </c>
      <c r="BM314" s="13" t="s">
        <v>1846</v>
      </c>
    </row>
    <row r="315" spans="2:65" s="1" customFormat="1" ht="16.5" customHeight="1">
      <c r="B315" s="31"/>
      <c r="C315" s="183" t="s">
        <v>952</v>
      </c>
      <c r="D315" s="183" t="s">
        <v>177</v>
      </c>
      <c r="E315" s="184" t="s">
        <v>1847</v>
      </c>
      <c r="F315" s="185" t="s">
        <v>1848</v>
      </c>
      <c r="G315" s="186" t="s">
        <v>253</v>
      </c>
      <c r="H315" s="187">
        <v>1</v>
      </c>
      <c r="I315" s="188"/>
      <c r="J315" s="189">
        <f t="shared" si="70"/>
        <v>0</v>
      </c>
      <c r="K315" s="185" t="s">
        <v>1</v>
      </c>
      <c r="L315" s="35"/>
      <c r="M315" s="190" t="s">
        <v>1</v>
      </c>
      <c r="N315" s="191" t="s">
        <v>52</v>
      </c>
      <c r="O315" s="57"/>
      <c r="P315" s="192">
        <f t="shared" si="71"/>
        <v>0</v>
      </c>
      <c r="Q315" s="192">
        <v>1.1999999999999999E-3</v>
      </c>
      <c r="R315" s="192">
        <f t="shared" si="72"/>
        <v>1.1999999999999999E-3</v>
      </c>
      <c r="S315" s="192">
        <v>0</v>
      </c>
      <c r="T315" s="193">
        <f t="shared" si="73"/>
        <v>0</v>
      </c>
      <c r="AR315" s="13" t="s">
        <v>241</v>
      </c>
      <c r="AT315" s="13" t="s">
        <v>177</v>
      </c>
      <c r="AU315" s="13" t="s">
        <v>92</v>
      </c>
      <c r="AY315" s="13" t="s">
        <v>175</v>
      </c>
      <c r="BE315" s="194">
        <f t="shared" si="74"/>
        <v>0</v>
      </c>
      <c r="BF315" s="194">
        <f t="shared" si="75"/>
        <v>0</v>
      </c>
      <c r="BG315" s="194">
        <f t="shared" si="76"/>
        <v>0</v>
      </c>
      <c r="BH315" s="194">
        <f t="shared" si="77"/>
        <v>0</v>
      </c>
      <c r="BI315" s="194">
        <f t="shared" si="78"/>
        <v>0</v>
      </c>
      <c r="BJ315" s="13" t="s">
        <v>92</v>
      </c>
      <c r="BK315" s="194">
        <f t="shared" si="79"/>
        <v>0</v>
      </c>
      <c r="BL315" s="13" t="s">
        <v>241</v>
      </c>
      <c r="BM315" s="13" t="s">
        <v>1849</v>
      </c>
    </row>
    <row r="316" spans="2:65" s="1" customFormat="1" ht="22.5" customHeight="1">
      <c r="B316" s="31"/>
      <c r="C316" s="195" t="s">
        <v>956</v>
      </c>
      <c r="D316" s="195" t="s">
        <v>233</v>
      </c>
      <c r="E316" s="196" t="s">
        <v>1850</v>
      </c>
      <c r="F316" s="197" t="s">
        <v>1851</v>
      </c>
      <c r="G316" s="198" t="s">
        <v>253</v>
      </c>
      <c r="H316" s="199">
        <v>1</v>
      </c>
      <c r="I316" s="200"/>
      <c r="J316" s="201">
        <f t="shared" si="70"/>
        <v>0</v>
      </c>
      <c r="K316" s="197" t="s">
        <v>1</v>
      </c>
      <c r="L316" s="202"/>
      <c r="M316" s="203" t="s">
        <v>1</v>
      </c>
      <c r="N316" s="204" t="s">
        <v>52</v>
      </c>
      <c r="O316" s="57"/>
      <c r="P316" s="192">
        <f t="shared" si="71"/>
        <v>0</v>
      </c>
      <c r="Q316" s="192">
        <v>7.5499999999999998E-2</v>
      </c>
      <c r="R316" s="192">
        <f t="shared" si="72"/>
        <v>7.5499999999999998E-2</v>
      </c>
      <c r="S316" s="192">
        <v>0</v>
      </c>
      <c r="T316" s="193">
        <f t="shared" si="73"/>
        <v>0</v>
      </c>
      <c r="AR316" s="13" t="s">
        <v>305</v>
      </c>
      <c r="AT316" s="13" t="s">
        <v>233</v>
      </c>
      <c r="AU316" s="13" t="s">
        <v>92</v>
      </c>
      <c r="AY316" s="13" t="s">
        <v>175</v>
      </c>
      <c r="BE316" s="194">
        <f t="shared" si="74"/>
        <v>0</v>
      </c>
      <c r="BF316" s="194">
        <f t="shared" si="75"/>
        <v>0</v>
      </c>
      <c r="BG316" s="194">
        <f t="shared" si="76"/>
        <v>0</v>
      </c>
      <c r="BH316" s="194">
        <f t="shared" si="77"/>
        <v>0</v>
      </c>
      <c r="BI316" s="194">
        <f t="shared" si="78"/>
        <v>0</v>
      </c>
      <c r="BJ316" s="13" t="s">
        <v>92</v>
      </c>
      <c r="BK316" s="194">
        <f t="shared" si="79"/>
        <v>0</v>
      </c>
      <c r="BL316" s="13" t="s">
        <v>241</v>
      </c>
      <c r="BM316" s="13" t="s">
        <v>1852</v>
      </c>
    </row>
    <row r="317" spans="2:65" s="1" customFormat="1" ht="16.5" customHeight="1">
      <c r="B317" s="31"/>
      <c r="C317" s="183" t="s">
        <v>960</v>
      </c>
      <c r="D317" s="183" t="s">
        <v>177</v>
      </c>
      <c r="E317" s="184" t="s">
        <v>1853</v>
      </c>
      <c r="F317" s="185" t="s">
        <v>1854</v>
      </c>
      <c r="G317" s="186" t="s">
        <v>253</v>
      </c>
      <c r="H317" s="187">
        <v>9</v>
      </c>
      <c r="I317" s="188"/>
      <c r="J317" s="189">
        <f t="shared" si="70"/>
        <v>0</v>
      </c>
      <c r="K317" s="185" t="s">
        <v>230</v>
      </c>
      <c r="L317" s="35"/>
      <c r="M317" s="190" t="s">
        <v>1</v>
      </c>
      <c r="N317" s="191" t="s">
        <v>52</v>
      </c>
      <c r="O317" s="57"/>
      <c r="P317" s="192">
        <f t="shared" si="71"/>
        <v>0</v>
      </c>
      <c r="Q317" s="192">
        <v>6.0000000000000002E-5</v>
      </c>
      <c r="R317" s="192">
        <f t="shared" si="72"/>
        <v>5.4000000000000001E-4</v>
      </c>
      <c r="S317" s="192">
        <v>0</v>
      </c>
      <c r="T317" s="193">
        <f t="shared" si="73"/>
        <v>0</v>
      </c>
      <c r="AR317" s="13" t="s">
        <v>241</v>
      </c>
      <c r="AT317" s="13" t="s">
        <v>177</v>
      </c>
      <c r="AU317" s="13" t="s">
        <v>92</v>
      </c>
      <c r="AY317" s="13" t="s">
        <v>175</v>
      </c>
      <c r="BE317" s="194">
        <f t="shared" si="74"/>
        <v>0</v>
      </c>
      <c r="BF317" s="194">
        <f t="shared" si="75"/>
        <v>0</v>
      </c>
      <c r="BG317" s="194">
        <f t="shared" si="76"/>
        <v>0</v>
      </c>
      <c r="BH317" s="194">
        <f t="shared" si="77"/>
        <v>0</v>
      </c>
      <c r="BI317" s="194">
        <f t="shared" si="78"/>
        <v>0</v>
      </c>
      <c r="BJ317" s="13" t="s">
        <v>92</v>
      </c>
      <c r="BK317" s="194">
        <f t="shared" si="79"/>
        <v>0</v>
      </c>
      <c r="BL317" s="13" t="s">
        <v>241</v>
      </c>
      <c r="BM317" s="13" t="s">
        <v>1855</v>
      </c>
    </row>
    <row r="318" spans="2:65" s="1" customFormat="1" ht="16.5" customHeight="1">
      <c r="B318" s="31"/>
      <c r="C318" s="195" t="s">
        <v>964</v>
      </c>
      <c r="D318" s="195" t="s">
        <v>233</v>
      </c>
      <c r="E318" s="196" t="s">
        <v>1856</v>
      </c>
      <c r="F318" s="197" t="s">
        <v>1857</v>
      </c>
      <c r="G318" s="198" t="s">
        <v>253</v>
      </c>
      <c r="H318" s="199">
        <v>9</v>
      </c>
      <c r="I318" s="200"/>
      <c r="J318" s="201">
        <f t="shared" si="70"/>
        <v>0</v>
      </c>
      <c r="K318" s="197" t="s">
        <v>230</v>
      </c>
      <c r="L318" s="202"/>
      <c r="M318" s="203" t="s">
        <v>1</v>
      </c>
      <c r="N318" s="204" t="s">
        <v>52</v>
      </c>
      <c r="O318" s="57"/>
      <c r="P318" s="192">
        <f t="shared" si="71"/>
        <v>0</v>
      </c>
      <c r="Q318" s="192">
        <v>4.4999999999999998E-2</v>
      </c>
      <c r="R318" s="192">
        <f t="shared" si="72"/>
        <v>0.40499999999999997</v>
      </c>
      <c r="S318" s="192">
        <v>0</v>
      </c>
      <c r="T318" s="193">
        <f t="shared" si="73"/>
        <v>0</v>
      </c>
      <c r="AR318" s="13" t="s">
        <v>305</v>
      </c>
      <c r="AT318" s="13" t="s">
        <v>233</v>
      </c>
      <c r="AU318" s="13" t="s">
        <v>92</v>
      </c>
      <c r="AY318" s="13" t="s">
        <v>175</v>
      </c>
      <c r="BE318" s="194">
        <f t="shared" si="74"/>
        <v>0</v>
      </c>
      <c r="BF318" s="194">
        <f t="shared" si="75"/>
        <v>0</v>
      </c>
      <c r="BG318" s="194">
        <f t="shared" si="76"/>
        <v>0</v>
      </c>
      <c r="BH318" s="194">
        <f t="shared" si="77"/>
        <v>0</v>
      </c>
      <c r="BI318" s="194">
        <f t="shared" si="78"/>
        <v>0</v>
      </c>
      <c r="BJ318" s="13" t="s">
        <v>92</v>
      </c>
      <c r="BK318" s="194">
        <f t="shared" si="79"/>
        <v>0</v>
      </c>
      <c r="BL318" s="13" t="s">
        <v>241</v>
      </c>
      <c r="BM318" s="13" t="s">
        <v>1858</v>
      </c>
    </row>
    <row r="319" spans="2:65" s="1" customFormat="1" ht="16.5" customHeight="1">
      <c r="B319" s="31"/>
      <c r="C319" s="183" t="s">
        <v>970</v>
      </c>
      <c r="D319" s="183" t="s">
        <v>177</v>
      </c>
      <c r="E319" s="184" t="s">
        <v>1859</v>
      </c>
      <c r="F319" s="185" t="s">
        <v>1860</v>
      </c>
      <c r="G319" s="186" t="s">
        <v>253</v>
      </c>
      <c r="H319" s="187">
        <v>1</v>
      </c>
      <c r="I319" s="188"/>
      <c r="J319" s="189">
        <f t="shared" si="70"/>
        <v>0</v>
      </c>
      <c r="K319" s="185" t="s">
        <v>1</v>
      </c>
      <c r="L319" s="35"/>
      <c r="M319" s="190" t="s">
        <v>1</v>
      </c>
      <c r="N319" s="191" t="s">
        <v>52</v>
      </c>
      <c r="O319" s="57"/>
      <c r="P319" s="192">
        <f t="shared" si="71"/>
        <v>0</v>
      </c>
      <c r="Q319" s="192">
        <v>0</v>
      </c>
      <c r="R319" s="192">
        <f t="shared" si="72"/>
        <v>0</v>
      </c>
      <c r="S319" s="192">
        <v>0</v>
      </c>
      <c r="T319" s="193">
        <f t="shared" si="73"/>
        <v>0</v>
      </c>
      <c r="AR319" s="13" t="s">
        <v>241</v>
      </c>
      <c r="AT319" s="13" t="s">
        <v>177</v>
      </c>
      <c r="AU319" s="13" t="s">
        <v>92</v>
      </c>
      <c r="AY319" s="13" t="s">
        <v>175</v>
      </c>
      <c r="BE319" s="194">
        <f t="shared" si="74"/>
        <v>0</v>
      </c>
      <c r="BF319" s="194">
        <f t="shared" si="75"/>
        <v>0</v>
      </c>
      <c r="BG319" s="194">
        <f t="shared" si="76"/>
        <v>0</v>
      </c>
      <c r="BH319" s="194">
        <f t="shared" si="77"/>
        <v>0</v>
      </c>
      <c r="BI319" s="194">
        <f t="shared" si="78"/>
        <v>0</v>
      </c>
      <c r="BJ319" s="13" t="s">
        <v>92</v>
      </c>
      <c r="BK319" s="194">
        <f t="shared" si="79"/>
        <v>0</v>
      </c>
      <c r="BL319" s="13" t="s">
        <v>241</v>
      </c>
      <c r="BM319" s="13" t="s">
        <v>1861</v>
      </c>
    </row>
    <row r="320" spans="2:65" s="1" customFormat="1" ht="22.5" customHeight="1">
      <c r="B320" s="31"/>
      <c r="C320" s="195" t="s">
        <v>974</v>
      </c>
      <c r="D320" s="195" t="s">
        <v>233</v>
      </c>
      <c r="E320" s="196" t="s">
        <v>1862</v>
      </c>
      <c r="F320" s="197" t="s">
        <v>1863</v>
      </c>
      <c r="G320" s="198" t="s">
        <v>180</v>
      </c>
      <c r="H320" s="199">
        <v>10</v>
      </c>
      <c r="I320" s="200"/>
      <c r="J320" s="201">
        <f t="shared" si="70"/>
        <v>0</v>
      </c>
      <c r="K320" s="197" t="s">
        <v>1</v>
      </c>
      <c r="L320" s="202"/>
      <c r="M320" s="203" t="s">
        <v>1</v>
      </c>
      <c r="N320" s="204" t="s">
        <v>52</v>
      </c>
      <c r="O320" s="57"/>
      <c r="P320" s="192">
        <f t="shared" si="71"/>
        <v>0</v>
      </c>
      <c r="Q320" s="192">
        <v>2.3E-2</v>
      </c>
      <c r="R320" s="192">
        <f t="shared" si="72"/>
        <v>0.22999999999999998</v>
      </c>
      <c r="S320" s="192">
        <v>0</v>
      </c>
      <c r="T320" s="193">
        <f t="shared" si="73"/>
        <v>0</v>
      </c>
      <c r="AR320" s="13" t="s">
        <v>305</v>
      </c>
      <c r="AT320" s="13" t="s">
        <v>233</v>
      </c>
      <c r="AU320" s="13" t="s">
        <v>92</v>
      </c>
      <c r="AY320" s="13" t="s">
        <v>175</v>
      </c>
      <c r="BE320" s="194">
        <f t="shared" si="74"/>
        <v>0</v>
      </c>
      <c r="BF320" s="194">
        <f t="shared" si="75"/>
        <v>0</v>
      </c>
      <c r="BG320" s="194">
        <f t="shared" si="76"/>
        <v>0</v>
      </c>
      <c r="BH320" s="194">
        <f t="shared" si="77"/>
        <v>0</v>
      </c>
      <c r="BI320" s="194">
        <f t="shared" si="78"/>
        <v>0</v>
      </c>
      <c r="BJ320" s="13" t="s">
        <v>92</v>
      </c>
      <c r="BK320" s="194">
        <f t="shared" si="79"/>
        <v>0</v>
      </c>
      <c r="BL320" s="13" t="s">
        <v>241</v>
      </c>
      <c r="BM320" s="13" t="s">
        <v>1864</v>
      </c>
    </row>
    <row r="321" spans="2:65" s="1" customFormat="1" ht="16.5" customHeight="1">
      <c r="B321" s="31"/>
      <c r="C321" s="183" t="s">
        <v>980</v>
      </c>
      <c r="D321" s="183" t="s">
        <v>177</v>
      </c>
      <c r="E321" s="184" t="s">
        <v>853</v>
      </c>
      <c r="F321" s="185" t="s">
        <v>854</v>
      </c>
      <c r="G321" s="186" t="s">
        <v>855</v>
      </c>
      <c r="H321" s="205"/>
      <c r="I321" s="188"/>
      <c r="J321" s="189">
        <f t="shared" si="70"/>
        <v>0</v>
      </c>
      <c r="K321" s="185" t="s">
        <v>1</v>
      </c>
      <c r="L321" s="35"/>
      <c r="M321" s="190" t="s">
        <v>1</v>
      </c>
      <c r="N321" s="191" t="s">
        <v>52</v>
      </c>
      <c r="O321" s="57"/>
      <c r="P321" s="192">
        <f t="shared" si="71"/>
        <v>0</v>
      </c>
      <c r="Q321" s="192">
        <v>0</v>
      </c>
      <c r="R321" s="192">
        <f t="shared" si="72"/>
        <v>0</v>
      </c>
      <c r="S321" s="192">
        <v>0</v>
      </c>
      <c r="T321" s="193">
        <f t="shared" si="73"/>
        <v>0</v>
      </c>
      <c r="AR321" s="13" t="s">
        <v>241</v>
      </c>
      <c r="AT321" s="13" t="s">
        <v>177</v>
      </c>
      <c r="AU321" s="13" t="s">
        <v>92</v>
      </c>
      <c r="AY321" s="13" t="s">
        <v>175</v>
      </c>
      <c r="BE321" s="194">
        <f t="shared" si="74"/>
        <v>0</v>
      </c>
      <c r="BF321" s="194">
        <f t="shared" si="75"/>
        <v>0</v>
      </c>
      <c r="BG321" s="194">
        <f t="shared" si="76"/>
        <v>0</v>
      </c>
      <c r="BH321" s="194">
        <f t="shared" si="77"/>
        <v>0</v>
      </c>
      <c r="BI321" s="194">
        <f t="shared" si="78"/>
        <v>0</v>
      </c>
      <c r="BJ321" s="13" t="s">
        <v>92</v>
      </c>
      <c r="BK321" s="194">
        <f t="shared" si="79"/>
        <v>0</v>
      </c>
      <c r="BL321" s="13" t="s">
        <v>241</v>
      </c>
      <c r="BM321" s="13" t="s">
        <v>1865</v>
      </c>
    </row>
    <row r="322" spans="2:65" s="11" customFormat="1" ht="22.9" customHeight="1">
      <c r="B322" s="167"/>
      <c r="C322" s="168"/>
      <c r="D322" s="169" t="s">
        <v>79</v>
      </c>
      <c r="E322" s="181" t="s">
        <v>857</v>
      </c>
      <c r="F322" s="181" t="s">
        <v>858</v>
      </c>
      <c r="G322" s="168"/>
      <c r="H322" s="168"/>
      <c r="I322" s="171"/>
      <c r="J322" s="182">
        <f>BK322</f>
        <v>0</v>
      </c>
      <c r="K322" s="168"/>
      <c r="L322" s="173"/>
      <c r="M322" s="174"/>
      <c r="N322" s="175"/>
      <c r="O322" s="175"/>
      <c r="P322" s="176">
        <f>SUM(P323:P330)</f>
        <v>0</v>
      </c>
      <c r="Q322" s="175"/>
      <c r="R322" s="176">
        <f>SUM(R323:R330)</f>
        <v>5.9470559999999999E-2</v>
      </c>
      <c r="S322" s="175"/>
      <c r="T322" s="177">
        <f>SUM(T323:T330)</f>
        <v>8.5000000000000006E-2</v>
      </c>
      <c r="AR322" s="178" t="s">
        <v>92</v>
      </c>
      <c r="AT322" s="179" t="s">
        <v>79</v>
      </c>
      <c r="AU322" s="179" t="s">
        <v>87</v>
      </c>
      <c r="AY322" s="178" t="s">
        <v>175</v>
      </c>
      <c r="BK322" s="180">
        <f>SUM(BK323:BK330)</f>
        <v>0</v>
      </c>
    </row>
    <row r="323" spans="2:65" s="1" customFormat="1" ht="16.5" customHeight="1">
      <c r="B323" s="31"/>
      <c r="C323" s="183" t="s">
        <v>984</v>
      </c>
      <c r="D323" s="183" t="s">
        <v>177</v>
      </c>
      <c r="E323" s="184" t="s">
        <v>1866</v>
      </c>
      <c r="F323" s="185" t="s">
        <v>1867</v>
      </c>
      <c r="G323" s="186" t="s">
        <v>269</v>
      </c>
      <c r="H323" s="187">
        <v>1.3</v>
      </c>
      <c r="I323" s="188"/>
      <c r="J323" s="189">
        <f t="shared" ref="J323:J330" si="80">ROUND(I323*H323,2)</f>
        <v>0</v>
      </c>
      <c r="K323" s="185" t="s">
        <v>184</v>
      </c>
      <c r="L323" s="35"/>
      <c r="M323" s="190" t="s">
        <v>1</v>
      </c>
      <c r="N323" s="191" t="s">
        <v>52</v>
      </c>
      <c r="O323" s="57"/>
      <c r="P323" s="192">
        <f t="shared" ref="P323:P330" si="81">O323*H323</f>
        <v>0</v>
      </c>
      <c r="Q323" s="192">
        <v>1.72E-3</v>
      </c>
      <c r="R323" s="192">
        <f t="shared" ref="R323:R330" si="82">Q323*H323</f>
        <v>2.2360000000000001E-3</v>
      </c>
      <c r="S323" s="192">
        <v>0</v>
      </c>
      <c r="T323" s="193">
        <f t="shared" ref="T323:T330" si="83">S323*H323</f>
        <v>0</v>
      </c>
      <c r="AR323" s="13" t="s">
        <v>241</v>
      </c>
      <c r="AT323" s="13" t="s">
        <v>177</v>
      </c>
      <c r="AU323" s="13" t="s">
        <v>92</v>
      </c>
      <c r="AY323" s="13" t="s">
        <v>175</v>
      </c>
      <c r="BE323" s="194">
        <f t="shared" ref="BE323:BE330" si="84">IF(N323="základná",J323,0)</f>
        <v>0</v>
      </c>
      <c r="BF323" s="194">
        <f t="shared" ref="BF323:BF330" si="85">IF(N323="znížená",J323,0)</f>
        <v>0</v>
      </c>
      <c r="BG323" s="194">
        <f t="shared" ref="BG323:BG330" si="86">IF(N323="zákl. prenesená",J323,0)</f>
        <v>0</v>
      </c>
      <c r="BH323" s="194">
        <f t="shared" ref="BH323:BH330" si="87">IF(N323="zníž. prenesená",J323,0)</f>
        <v>0</v>
      </c>
      <c r="BI323" s="194">
        <f t="shared" ref="BI323:BI330" si="88">IF(N323="nulová",J323,0)</f>
        <v>0</v>
      </c>
      <c r="BJ323" s="13" t="s">
        <v>92</v>
      </c>
      <c r="BK323" s="194">
        <f t="shared" ref="BK323:BK330" si="89">ROUND(I323*H323,2)</f>
        <v>0</v>
      </c>
      <c r="BL323" s="13" t="s">
        <v>241</v>
      </c>
      <c r="BM323" s="13" t="s">
        <v>1868</v>
      </c>
    </row>
    <row r="324" spans="2:65" s="1" customFormat="1" ht="22.5" customHeight="1">
      <c r="B324" s="31"/>
      <c r="C324" s="195" t="s">
        <v>988</v>
      </c>
      <c r="D324" s="195" t="s">
        <v>233</v>
      </c>
      <c r="E324" s="196" t="s">
        <v>1869</v>
      </c>
      <c r="F324" s="197" t="s">
        <v>1870</v>
      </c>
      <c r="G324" s="198" t="s">
        <v>269</v>
      </c>
      <c r="H324" s="199">
        <v>1.3</v>
      </c>
      <c r="I324" s="200"/>
      <c r="J324" s="201">
        <f t="shared" si="80"/>
        <v>0</v>
      </c>
      <c r="K324" s="197" t="s">
        <v>1</v>
      </c>
      <c r="L324" s="202"/>
      <c r="M324" s="203" t="s">
        <v>1</v>
      </c>
      <c r="N324" s="204" t="s">
        <v>52</v>
      </c>
      <c r="O324" s="57"/>
      <c r="P324" s="192">
        <f t="shared" si="81"/>
        <v>0</v>
      </c>
      <c r="Q324" s="192">
        <v>8.8000000000000005E-3</v>
      </c>
      <c r="R324" s="192">
        <f t="shared" si="82"/>
        <v>1.1440000000000001E-2</v>
      </c>
      <c r="S324" s="192">
        <v>0</v>
      </c>
      <c r="T324" s="193">
        <f t="shared" si="83"/>
        <v>0</v>
      </c>
      <c r="AR324" s="13" t="s">
        <v>305</v>
      </c>
      <c r="AT324" s="13" t="s">
        <v>233</v>
      </c>
      <c r="AU324" s="13" t="s">
        <v>92</v>
      </c>
      <c r="AY324" s="13" t="s">
        <v>175</v>
      </c>
      <c r="BE324" s="194">
        <f t="shared" si="84"/>
        <v>0</v>
      </c>
      <c r="BF324" s="194">
        <f t="shared" si="85"/>
        <v>0</v>
      </c>
      <c r="BG324" s="194">
        <f t="shared" si="86"/>
        <v>0</v>
      </c>
      <c r="BH324" s="194">
        <f t="shared" si="87"/>
        <v>0</v>
      </c>
      <c r="BI324" s="194">
        <f t="shared" si="88"/>
        <v>0</v>
      </c>
      <c r="BJ324" s="13" t="s">
        <v>92</v>
      </c>
      <c r="BK324" s="194">
        <f t="shared" si="89"/>
        <v>0</v>
      </c>
      <c r="BL324" s="13" t="s">
        <v>241</v>
      </c>
      <c r="BM324" s="13" t="s">
        <v>1871</v>
      </c>
    </row>
    <row r="325" spans="2:65" s="1" customFormat="1" ht="16.5" customHeight="1">
      <c r="B325" s="31"/>
      <c r="C325" s="183" t="s">
        <v>994</v>
      </c>
      <c r="D325" s="183" t="s">
        <v>177</v>
      </c>
      <c r="E325" s="184" t="s">
        <v>1872</v>
      </c>
      <c r="F325" s="185" t="s">
        <v>1873</v>
      </c>
      <c r="G325" s="186" t="s">
        <v>269</v>
      </c>
      <c r="H325" s="187">
        <v>9.548</v>
      </c>
      <c r="I325" s="188"/>
      <c r="J325" s="189">
        <f t="shared" si="80"/>
        <v>0</v>
      </c>
      <c r="K325" s="185" t="s">
        <v>184</v>
      </c>
      <c r="L325" s="35"/>
      <c r="M325" s="190" t="s">
        <v>1</v>
      </c>
      <c r="N325" s="191" t="s">
        <v>52</v>
      </c>
      <c r="O325" s="57"/>
      <c r="P325" s="192">
        <f t="shared" si="81"/>
        <v>0</v>
      </c>
      <c r="Q325" s="192">
        <v>1.72E-3</v>
      </c>
      <c r="R325" s="192">
        <f t="shared" si="82"/>
        <v>1.6422559999999999E-2</v>
      </c>
      <c r="S325" s="192">
        <v>0</v>
      </c>
      <c r="T325" s="193">
        <f t="shared" si="83"/>
        <v>0</v>
      </c>
      <c r="AR325" s="13" t="s">
        <v>241</v>
      </c>
      <c r="AT325" s="13" t="s">
        <v>177</v>
      </c>
      <c r="AU325" s="13" t="s">
        <v>92</v>
      </c>
      <c r="AY325" s="13" t="s">
        <v>175</v>
      </c>
      <c r="BE325" s="194">
        <f t="shared" si="84"/>
        <v>0</v>
      </c>
      <c r="BF325" s="194">
        <f t="shared" si="85"/>
        <v>0</v>
      </c>
      <c r="BG325" s="194">
        <f t="shared" si="86"/>
        <v>0</v>
      </c>
      <c r="BH325" s="194">
        <f t="shared" si="87"/>
        <v>0</v>
      </c>
      <c r="BI325" s="194">
        <f t="shared" si="88"/>
        <v>0</v>
      </c>
      <c r="BJ325" s="13" t="s">
        <v>92</v>
      </c>
      <c r="BK325" s="194">
        <f t="shared" si="89"/>
        <v>0</v>
      </c>
      <c r="BL325" s="13" t="s">
        <v>241</v>
      </c>
      <c r="BM325" s="13" t="s">
        <v>1874</v>
      </c>
    </row>
    <row r="326" spans="2:65" s="1" customFormat="1" ht="16.5" customHeight="1">
      <c r="B326" s="31"/>
      <c r="C326" s="195" t="s">
        <v>998</v>
      </c>
      <c r="D326" s="195" t="s">
        <v>233</v>
      </c>
      <c r="E326" s="196" t="s">
        <v>1875</v>
      </c>
      <c r="F326" s="197" t="s">
        <v>1876</v>
      </c>
      <c r="G326" s="198" t="s">
        <v>269</v>
      </c>
      <c r="H326" s="199">
        <v>9.548</v>
      </c>
      <c r="I326" s="200"/>
      <c r="J326" s="201">
        <f t="shared" si="80"/>
        <v>0</v>
      </c>
      <c r="K326" s="197" t="s">
        <v>184</v>
      </c>
      <c r="L326" s="202"/>
      <c r="M326" s="203" t="s">
        <v>1</v>
      </c>
      <c r="N326" s="204" t="s">
        <v>52</v>
      </c>
      <c r="O326" s="57"/>
      <c r="P326" s="192">
        <f t="shared" si="81"/>
        <v>0</v>
      </c>
      <c r="Q326" s="192">
        <v>1.5E-3</v>
      </c>
      <c r="R326" s="192">
        <f t="shared" si="82"/>
        <v>1.4322E-2</v>
      </c>
      <c r="S326" s="192">
        <v>0</v>
      </c>
      <c r="T326" s="193">
        <f t="shared" si="83"/>
        <v>0</v>
      </c>
      <c r="AR326" s="13" t="s">
        <v>305</v>
      </c>
      <c r="AT326" s="13" t="s">
        <v>233</v>
      </c>
      <c r="AU326" s="13" t="s">
        <v>92</v>
      </c>
      <c r="AY326" s="13" t="s">
        <v>175</v>
      </c>
      <c r="BE326" s="194">
        <f t="shared" si="84"/>
        <v>0</v>
      </c>
      <c r="BF326" s="194">
        <f t="shared" si="85"/>
        <v>0</v>
      </c>
      <c r="BG326" s="194">
        <f t="shared" si="86"/>
        <v>0</v>
      </c>
      <c r="BH326" s="194">
        <f t="shared" si="87"/>
        <v>0</v>
      </c>
      <c r="BI326" s="194">
        <f t="shared" si="88"/>
        <v>0</v>
      </c>
      <c r="BJ326" s="13" t="s">
        <v>92</v>
      </c>
      <c r="BK326" s="194">
        <f t="shared" si="89"/>
        <v>0</v>
      </c>
      <c r="BL326" s="13" t="s">
        <v>241</v>
      </c>
      <c r="BM326" s="13" t="s">
        <v>1877</v>
      </c>
    </row>
    <row r="327" spans="2:65" s="1" customFormat="1" ht="16.5" customHeight="1">
      <c r="B327" s="31"/>
      <c r="C327" s="183" t="s">
        <v>1002</v>
      </c>
      <c r="D327" s="183" t="s">
        <v>177</v>
      </c>
      <c r="E327" s="184" t="s">
        <v>1878</v>
      </c>
      <c r="F327" s="185" t="s">
        <v>1879</v>
      </c>
      <c r="G327" s="186" t="s">
        <v>253</v>
      </c>
      <c r="H327" s="187">
        <v>1</v>
      </c>
      <c r="I327" s="188"/>
      <c r="J327" s="189">
        <f t="shared" si="80"/>
        <v>0</v>
      </c>
      <c r="K327" s="185" t="s">
        <v>184</v>
      </c>
      <c r="L327" s="35"/>
      <c r="M327" s="190" t="s">
        <v>1</v>
      </c>
      <c r="N327" s="191" t="s">
        <v>52</v>
      </c>
      <c r="O327" s="57"/>
      <c r="P327" s="192">
        <f t="shared" si="81"/>
        <v>0</v>
      </c>
      <c r="Q327" s="192">
        <v>5.0000000000000002E-5</v>
      </c>
      <c r="R327" s="192">
        <f t="shared" si="82"/>
        <v>5.0000000000000002E-5</v>
      </c>
      <c r="S327" s="192">
        <v>0</v>
      </c>
      <c r="T327" s="193">
        <f t="shared" si="83"/>
        <v>0</v>
      </c>
      <c r="AR327" s="13" t="s">
        <v>241</v>
      </c>
      <c r="AT327" s="13" t="s">
        <v>177</v>
      </c>
      <c r="AU327" s="13" t="s">
        <v>92</v>
      </c>
      <c r="AY327" s="13" t="s">
        <v>175</v>
      </c>
      <c r="BE327" s="194">
        <f t="shared" si="84"/>
        <v>0</v>
      </c>
      <c r="BF327" s="194">
        <f t="shared" si="85"/>
        <v>0</v>
      </c>
      <c r="BG327" s="194">
        <f t="shared" si="86"/>
        <v>0</v>
      </c>
      <c r="BH327" s="194">
        <f t="shared" si="87"/>
        <v>0</v>
      </c>
      <c r="BI327" s="194">
        <f t="shared" si="88"/>
        <v>0</v>
      </c>
      <c r="BJ327" s="13" t="s">
        <v>92</v>
      </c>
      <c r="BK327" s="194">
        <f t="shared" si="89"/>
        <v>0</v>
      </c>
      <c r="BL327" s="13" t="s">
        <v>241</v>
      </c>
      <c r="BM327" s="13" t="s">
        <v>1880</v>
      </c>
    </row>
    <row r="328" spans="2:65" s="1" customFormat="1" ht="16.5" customHeight="1">
      <c r="B328" s="31"/>
      <c r="C328" s="195" t="s">
        <v>1006</v>
      </c>
      <c r="D328" s="195" t="s">
        <v>233</v>
      </c>
      <c r="E328" s="196" t="s">
        <v>1881</v>
      </c>
      <c r="F328" s="197" t="s">
        <v>1882</v>
      </c>
      <c r="G328" s="198" t="s">
        <v>253</v>
      </c>
      <c r="H328" s="199">
        <v>1</v>
      </c>
      <c r="I328" s="200"/>
      <c r="J328" s="201">
        <f t="shared" si="80"/>
        <v>0</v>
      </c>
      <c r="K328" s="197" t="s">
        <v>1</v>
      </c>
      <c r="L328" s="202"/>
      <c r="M328" s="203" t="s">
        <v>1</v>
      </c>
      <c r="N328" s="204" t="s">
        <v>52</v>
      </c>
      <c r="O328" s="57"/>
      <c r="P328" s="192">
        <f t="shared" si="81"/>
        <v>0</v>
      </c>
      <c r="Q328" s="192">
        <v>1.4999999999999999E-2</v>
      </c>
      <c r="R328" s="192">
        <f t="shared" si="82"/>
        <v>1.4999999999999999E-2</v>
      </c>
      <c r="S328" s="192">
        <v>0</v>
      </c>
      <c r="T328" s="193">
        <f t="shared" si="83"/>
        <v>0</v>
      </c>
      <c r="AR328" s="13" t="s">
        <v>305</v>
      </c>
      <c r="AT328" s="13" t="s">
        <v>233</v>
      </c>
      <c r="AU328" s="13" t="s">
        <v>92</v>
      </c>
      <c r="AY328" s="13" t="s">
        <v>175</v>
      </c>
      <c r="BE328" s="194">
        <f t="shared" si="84"/>
        <v>0</v>
      </c>
      <c r="BF328" s="194">
        <f t="shared" si="85"/>
        <v>0</v>
      </c>
      <c r="BG328" s="194">
        <f t="shared" si="86"/>
        <v>0</v>
      </c>
      <c r="BH328" s="194">
        <f t="shared" si="87"/>
        <v>0</v>
      </c>
      <c r="BI328" s="194">
        <f t="shared" si="88"/>
        <v>0</v>
      </c>
      <c r="BJ328" s="13" t="s">
        <v>92</v>
      </c>
      <c r="BK328" s="194">
        <f t="shared" si="89"/>
        <v>0</v>
      </c>
      <c r="BL328" s="13" t="s">
        <v>241</v>
      </c>
      <c r="BM328" s="13" t="s">
        <v>1883</v>
      </c>
    </row>
    <row r="329" spans="2:65" s="1" customFormat="1" ht="22.5" customHeight="1">
      <c r="B329" s="31"/>
      <c r="C329" s="183" t="s">
        <v>1010</v>
      </c>
      <c r="D329" s="183" t="s">
        <v>177</v>
      </c>
      <c r="E329" s="184" t="s">
        <v>1884</v>
      </c>
      <c r="F329" s="185" t="s">
        <v>1885</v>
      </c>
      <c r="G329" s="186" t="s">
        <v>253</v>
      </c>
      <c r="H329" s="187">
        <v>1</v>
      </c>
      <c r="I329" s="188"/>
      <c r="J329" s="189">
        <f t="shared" si="80"/>
        <v>0</v>
      </c>
      <c r="K329" s="185" t="s">
        <v>1</v>
      </c>
      <c r="L329" s="35"/>
      <c r="M329" s="190" t="s">
        <v>1</v>
      </c>
      <c r="N329" s="191" t="s">
        <v>52</v>
      </c>
      <c r="O329" s="57"/>
      <c r="P329" s="192">
        <f t="shared" si="81"/>
        <v>0</v>
      </c>
      <c r="Q329" s="192">
        <v>0</v>
      </c>
      <c r="R329" s="192">
        <f t="shared" si="82"/>
        <v>0</v>
      </c>
      <c r="S329" s="192">
        <v>8.5000000000000006E-2</v>
      </c>
      <c r="T329" s="193">
        <f t="shared" si="83"/>
        <v>8.5000000000000006E-2</v>
      </c>
      <c r="AR329" s="13" t="s">
        <v>241</v>
      </c>
      <c r="AT329" s="13" t="s">
        <v>177</v>
      </c>
      <c r="AU329" s="13" t="s">
        <v>92</v>
      </c>
      <c r="AY329" s="13" t="s">
        <v>175</v>
      </c>
      <c r="BE329" s="194">
        <f t="shared" si="84"/>
        <v>0</v>
      </c>
      <c r="BF329" s="194">
        <f t="shared" si="85"/>
        <v>0</v>
      </c>
      <c r="BG329" s="194">
        <f t="shared" si="86"/>
        <v>0</v>
      </c>
      <c r="BH329" s="194">
        <f t="shared" si="87"/>
        <v>0</v>
      </c>
      <c r="BI329" s="194">
        <f t="shared" si="88"/>
        <v>0</v>
      </c>
      <c r="BJ329" s="13" t="s">
        <v>92</v>
      </c>
      <c r="BK329" s="194">
        <f t="shared" si="89"/>
        <v>0</v>
      </c>
      <c r="BL329" s="13" t="s">
        <v>241</v>
      </c>
      <c r="BM329" s="13" t="s">
        <v>1886</v>
      </c>
    </row>
    <row r="330" spans="2:65" s="1" customFormat="1" ht="16.5" customHeight="1">
      <c r="B330" s="31"/>
      <c r="C330" s="183" t="s">
        <v>1014</v>
      </c>
      <c r="D330" s="183" t="s">
        <v>177</v>
      </c>
      <c r="E330" s="184" t="s">
        <v>889</v>
      </c>
      <c r="F330" s="185" t="s">
        <v>890</v>
      </c>
      <c r="G330" s="186" t="s">
        <v>855</v>
      </c>
      <c r="H330" s="205"/>
      <c r="I330" s="188"/>
      <c r="J330" s="189">
        <f t="shared" si="80"/>
        <v>0</v>
      </c>
      <c r="K330" s="185" t="s">
        <v>184</v>
      </c>
      <c r="L330" s="35"/>
      <c r="M330" s="190" t="s">
        <v>1</v>
      </c>
      <c r="N330" s="191" t="s">
        <v>52</v>
      </c>
      <c r="O330" s="57"/>
      <c r="P330" s="192">
        <f t="shared" si="81"/>
        <v>0</v>
      </c>
      <c r="Q330" s="192">
        <v>0</v>
      </c>
      <c r="R330" s="192">
        <f t="shared" si="82"/>
        <v>0</v>
      </c>
      <c r="S330" s="192">
        <v>0</v>
      </c>
      <c r="T330" s="193">
        <f t="shared" si="83"/>
        <v>0</v>
      </c>
      <c r="AR330" s="13" t="s">
        <v>241</v>
      </c>
      <c r="AT330" s="13" t="s">
        <v>177</v>
      </c>
      <c r="AU330" s="13" t="s">
        <v>92</v>
      </c>
      <c r="AY330" s="13" t="s">
        <v>175</v>
      </c>
      <c r="BE330" s="194">
        <f t="shared" si="84"/>
        <v>0</v>
      </c>
      <c r="BF330" s="194">
        <f t="shared" si="85"/>
        <v>0</v>
      </c>
      <c r="BG330" s="194">
        <f t="shared" si="86"/>
        <v>0</v>
      </c>
      <c r="BH330" s="194">
        <f t="shared" si="87"/>
        <v>0</v>
      </c>
      <c r="BI330" s="194">
        <f t="shared" si="88"/>
        <v>0</v>
      </c>
      <c r="BJ330" s="13" t="s">
        <v>92</v>
      </c>
      <c r="BK330" s="194">
        <f t="shared" si="89"/>
        <v>0</v>
      </c>
      <c r="BL330" s="13" t="s">
        <v>241</v>
      </c>
      <c r="BM330" s="13" t="s">
        <v>1887</v>
      </c>
    </row>
    <row r="331" spans="2:65" s="11" customFormat="1" ht="22.9" customHeight="1">
      <c r="B331" s="167"/>
      <c r="C331" s="168"/>
      <c r="D331" s="169" t="s">
        <v>79</v>
      </c>
      <c r="E331" s="181" t="s">
        <v>992</v>
      </c>
      <c r="F331" s="181" t="s">
        <v>993</v>
      </c>
      <c r="G331" s="168"/>
      <c r="H331" s="168"/>
      <c r="I331" s="171"/>
      <c r="J331" s="182">
        <f>BK331</f>
        <v>0</v>
      </c>
      <c r="K331" s="168"/>
      <c r="L331" s="173"/>
      <c r="M331" s="174"/>
      <c r="N331" s="175"/>
      <c r="O331" s="175"/>
      <c r="P331" s="176">
        <f>SUM(P332:P334)</f>
        <v>0</v>
      </c>
      <c r="Q331" s="175"/>
      <c r="R331" s="176">
        <f>SUM(R332:R334)</f>
        <v>0.22110000000000002</v>
      </c>
      <c r="S331" s="175"/>
      <c r="T331" s="177">
        <f>SUM(T332:T334)</f>
        <v>0</v>
      </c>
      <c r="AR331" s="178" t="s">
        <v>92</v>
      </c>
      <c r="AT331" s="179" t="s">
        <v>79</v>
      </c>
      <c r="AU331" s="179" t="s">
        <v>87</v>
      </c>
      <c r="AY331" s="178" t="s">
        <v>175</v>
      </c>
      <c r="BK331" s="180">
        <f>SUM(BK332:BK334)</f>
        <v>0</v>
      </c>
    </row>
    <row r="332" spans="2:65" s="1" customFormat="1" ht="16.5" customHeight="1">
      <c r="B332" s="31"/>
      <c r="C332" s="183" t="s">
        <v>1018</v>
      </c>
      <c r="D332" s="183" t="s">
        <v>177</v>
      </c>
      <c r="E332" s="184" t="s">
        <v>1888</v>
      </c>
      <c r="F332" s="185" t="s">
        <v>1889</v>
      </c>
      <c r="G332" s="186" t="s">
        <v>180</v>
      </c>
      <c r="H332" s="187">
        <v>175.11500000000001</v>
      </c>
      <c r="I332" s="188"/>
      <c r="J332" s="189">
        <f>ROUND(I332*H332,2)</f>
        <v>0</v>
      </c>
      <c r="K332" s="185" t="s">
        <v>1</v>
      </c>
      <c r="L332" s="35"/>
      <c r="M332" s="190" t="s">
        <v>1</v>
      </c>
      <c r="N332" s="191" t="s">
        <v>52</v>
      </c>
      <c r="O332" s="57"/>
      <c r="P332" s="192">
        <f>O332*H332</f>
        <v>0</v>
      </c>
      <c r="Q332" s="192">
        <v>0</v>
      </c>
      <c r="R332" s="192">
        <f>Q332*H332</f>
        <v>0</v>
      </c>
      <c r="S332" s="192">
        <v>0</v>
      </c>
      <c r="T332" s="193">
        <f>S332*H332</f>
        <v>0</v>
      </c>
      <c r="AR332" s="13" t="s">
        <v>241</v>
      </c>
      <c r="AT332" s="13" t="s">
        <v>177</v>
      </c>
      <c r="AU332" s="13" t="s">
        <v>92</v>
      </c>
      <c r="AY332" s="13" t="s">
        <v>175</v>
      </c>
      <c r="BE332" s="194">
        <f>IF(N332="základná",J332,0)</f>
        <v>0</v>
      </c>
      <c r="BF332" s="194">
        <f>IF(N332="znížená",J332,0)</f>
        <v>0</v>
      </c>
      <c r="BG332" s="194">
        <f>IF(N332="zákl. prenesená",J332,0)</f>
        <v>0</v>
      </c>
      <c r="BH332" s="194">
        <f>IF(N332="zníž. prenesená",J332,0)</f>
        <v>0</v>
      </c>
      <c r="BI332" s="194">
        <f>IF(N332="nulová",J332,0)</f>
        <v>0</v>
      </c>
      <c r="BJ332" s="13" t="s">
        <v>92</v>
      </c>
      <c r="BK332" s="194">
        <f>ROUND(I332*H332,2)</f>
        <v>0</v>
      </c>
      <c r="BL332" s="13" t="s">
        <v>241</v>
      </c>
      <c r="BM332" s="13" t="s">
        <v>1890</v>
      </c>
    </row>
    <row r="333" spans="2:65" s="1" customFormat="1" ht="16.5" customHeight="1">
      <c r="B333" s="31"/>
      <c r="C333" s="195" t="s">
        <v>1022</v>
      </c>
      <c r="D333" s="195" t="s">
        <v>233</v>
      </c>
      <c r="E333" s="196" t="s">
        <v>1891</v>
      </c>
      <c r="F333" s="197" t="s">
        <v>1892</v>
      </c>
      <c r="G333" s="198" t="s">
        <v>866</v>
      </c>
      <c r="H333" s="199">
        <v>87.558000000000007</v>
      </c>
      <c r="I333" s="200"/>
      <c r="J333" s="201">
        <f>ROUND(I333*H333,2)</f>
        <v>0</v>
      </c>
      <c r="K333" s="197" t="s">
        <v>230</v>
      </c>
      <c r="L333" s="202"/>
      <c r="M333" s="203" t="s">
        <v>1</v>
      </c>
      <c r="N333" s="204" t="s">
        <v>52</v>
      </c>
      <c r="O333" s="57"/>
      <c r="P333" s="192">
        <f>O333*H333</f>
        <v>0</v>
      </c>
      <c r="Q333" s="192">
        <v>1E-3</v>
      </c>
      <c r="R333" s="192">
        <f>Q333*H333</f>
        <v>8.7558000000000011E-2</v>
      </c>
      <c r="S333" s="192">
        <v>0</v>
      </c>
      <c r="T333" s="193">
        <f>S333*H333</f>
        <v>0</v>
      </c>
      <c r="AR333" s="13" t="s">
        <v>305</v>
      </c>
      <c r="AT333" s="13" t="s">
        <v>233</v>
      </c>
      <c r="AU333" s="13" t="s">
        <v>92</v>
      </c>
      <c r="AY333" s="13" t="s">
        <v>175</v>
      </c>
      <c r="BE333" s="194">
        <f>IF(N333="základná",J333,0)</f>
        <v>0</v>
      </c>
      <c r="BF333" s="194">
        <f>IF(N333="znížená",J333,0)</f>
        <v>0</v>
      </c>
      <c r="BG333" s="194">
        <f>IF(N333="zákl. prenesená",J333,0)</f>
        <v>0</v>
      </c>
      <c r="BH333" s="194">
        <f>IF(N333="zníž. prenesená",J333,0)</f>
        <v>0</v>
      </c>
      <c r="BI333" s="194">
        <f>IF(N333="nulová",J333,0)</f>
        <v>0</v>
      </c>
      <c r="BJ333" s="13" t="s">
        <v>92</v>
      </c>
      <c r="BK333" s="194">
        <f>ROUND(I333*H333,2)</f>
        <v>0</v>
      </c>
      <c r="BL333" s="13" t="s">
        <v>241</v>
      </c>
      <c r="BM333" s="13" t="s">
        <v>1893</v>
      </c>
    </row>
    <row r="334" spans="2:65" s="1" customFormat="1" ht="16.5" customHeight="1">
      <c r="B334" s="31"/>
      <c r="C334" s="183" t="s">
        <v>1028</v>
      </c>
      <c r="D334" s="183" t="s">
        <v>177</v>
      </c>
      <c r="E334" s="184" t="s">
        <v>1894</v>
      </c>
      <c r="F334" s="185" t="s">
        <v>1895</v>
      </c>
      <c r="G334" s="186" t="s">
        <v>180</v>
      </c>
      <c r="H334" s="187">
        <v>267.084</v>
      </c>
      <c r="I334" s="188"/>
      <c r="J334" s="189">
        <f>ROUND(I334*H334,2)</f>
        <v>0</v>
      </c>
      <c r="K334" s="185" t="s">
        <v>237</v>
      </c>
      <c r="L334" s="35"/>
      <c r="M334" s="190" t="s">
        <v>1</v>
      </c>
      <c r="N334" s="191" t="s">
        <v>52</v>
      </c>
      <c r="O334" s="57"/>
      <c r="P334" s="192">
        <f>O334*H334</f>
        <v>0</v>
      </c>
      <c r="Q334" s="192">
        <v>5.0000000000000001E-4</v>
      </c>
      <c r="R334" s="192">
        <f>Q334*H334</f>
        <v>0.13354199999999999</v>
      </c>
      <c r="S334" s="192">
        <v>0</v>
      </c>
      <c r="T334" s="193">
        <f>S334*H334</f>
        <v>0</v>
      </c>
      <c r="AR334" s="13" t="s">
        <v>241</v>
      </c>
      <c r="AT334" s="13" t="s">
        <v>177</v>
      </c>
      <c r="AU334" s="13" t="s">
        <v>92</v>
      </c>
      <c r="AY334" s="13" t="s">
        <v>175</v>
      </c>
      <c r="BE334" s="194">
        <f>IF(N334="základná",J334,0)</f>
        <v>0</v>
      </c>
      <c r="BF334" s="194">
        <f>IF(N334="znížená",J334,0)</f>
        <v>0</v>
      </c>
      <c r="BG334" s="194">
        <f>IF(N334="zákl. prenesená",J334,0)</f>
        <v>0</v>
      </c>
      <c r="BH334" s="194">
        <f>IF(N334="zníž. prenesená",J334,0)</f>
        <v>0</v>
      </c>
      <c r="BI334" s="194">
        <f>IF(N334="nulová",J334,0)</f>
        <v>0</v>
      </c>
      <c r="BJ334" s="13" t="s">
        <v>92</v>
      </c>
      <c r="BK334" s="194">
        <f>ROUND(I334*H334,2)</f>
        <v>0</v>
      </c>
      <c r="BL334" s="13" t="s">
        <v>241</v>
      </c>
      <c r="BM334" s="13" t="s">
        <v>1896</v>
      </c>
    </row>
    <row r="335" spans="2:65" s="11" customFormat="1" ht="25.9" customHeight="1">
      <c r="B335" s="167"/>
      <c r="C335" s="168"/>
      <c r="D335" s="169" t="s">
        <v>79</v>
      </c>
      <c r="E335" s="170" t="s">
        <v>1897</v>
      </c>
      <c r="F335" s="170" t="s">
        <v>1898</v>
      </c>
      <c r="G335" s="168"/>
      <c r="H335" s="168"/>
      <c r="I335" s="171"/>
      <c r="J335" s="172">
        <f>BK335</f>
        <v>0</v>
      </c>
      <c r="K335" s="168"/>
      <c r="L335" s="173"/>
      <c r="M335" s="174"/>
      <c r="N335" s="175"/>
      <c r="O335" s="175"/>
      <c r="P335" s="176">
        <f>P336</f>
        <v>0</v>
      </c>
      <c r="Q335" s="175"/>
      <c r="R335" s="176">
        <f>R336</f>
        <v>0</v>
      </c>
      <c r="S335" s="175"/>
      <c r="T335" s="177">
        <f>T336</f>
        <v>0</v>
      </c>
      <c r="AR335" s="178" t="s">
        <v>104</v>
      </c>
      <c r="AT335" s="179" t="s">
        <v>79</v>
      </c>
      <c r="AU335" s="179" t="s">
        <v>80</v>
      </c>
      <c r="AY335" s="178" t="s">
        <v>175</v>
      </c>
      <c r="BK335" s="180">
        <f>BK336</f>
        <v>0</v>
      </c>
    </row>
    <row r="336" spans="2:65" s="1" customFormat="1" ht="22.5" customHeight="1">
      <c r="B336" s="31"/>
      <c r="C336" s="183" t="s">
        <v>1032</v>
      </c>
      <c r="D336" s="183" t="s">
        <v>177</v>
      </c>
      <c r="E336" s="184" t="s">
        <v>1899</v>
      </c>
      <c r="F336" s="185" t="s">
        <v>1900</v>
      </c>
      <c r="G336" s="186" t="s">
        <v>698</v>
      </c>
      <c r="H336" s="187">
        <v>80</v>
      </c>
      <c r="I336" s="188"/>
      <c r="J336" s="189">
        <f>ROUND(I336*H336,2)</f>
        <v>0</v>
      </c>
      <c r="K336" s="185" t="s">
        <v>1</v>
      </c>
      <c r="L336" s="35"/>
      <c r="M336" s="206" t="s">
        <v>1</v>
      </c>
      <c r="N336" s="207" t="s">
        <v>52</v>
      </c>
      <c r="O336" s="208"/>
      <c r="P336" s="209">
        <f>O336*H336</f>
        <v>0</v>
      </c>
      <c r="Q336" s="209">
        <v>0</v>
      </c>
      <c r="R336" s="209">
        <f>Q336*H336</f>
        <v>0</v>
      </c>
      <c r="S336" s="209">
        <v>0</v>
      </c>
      <c r="T336" s="210">
        <f>S336*H336</f>
        <v>0</v>
      </c>
      <c r="AR336" s="13" t="s">
        <v>1901</v>
      </c>
      <c r="AT336" s="13" t="s">
        <v>177</v>
      </c>
      <c r="AU336" s="13" t="s">
        <v>87</v>
      </c>
      <c r="AY336" s="13" t="s">
        <v>175</v>
      </c>
      <c r="BE336" s="194">
        <f>IF(N336="základná",J336,0)</f>
        <v>0</v>
      </c>
      <c r="BF336" s="194">
        <f>IF(N336="znížená",J336,0)</f>
        <v>0</v>
      </c>
      <c r="BG336" s="194">
        <f>IF(N336="zákl. prenesená",J336,0)</f>
        <v>0</v>
      </c>
      <c r="BH336" s="194">
        <f>IF(N336="zníž. prenesená",J336,0)</f>
        <v>0</v>
      </c>
      <c r="BI336" s="194">
        <f>IF(N336="nulová",J336,0)</f>
        <v>0</v>
      </c>
      <c r="BJ336" s="13" t="s">
        <v>92</v>
      </c>
      <c r="BK336" s="194">
        <f>ROUND(I336*H336,2)</f>
        <v>0</v>
      </c>
      <c r="BL336" s="13" t="s">
        <v>1901</v>
      </c>
      <c r="BM336" s="13" t="s">
        <v>1902</v>
      </c>
    </row>
    <row r="337" spans="2:12" s="1" customFormat="1" ht="6.95" customHeight="1">
      <c r="B337" s="43"/>
      <c r="C337" s="44"/>
      <c r="D337" s="44"/>
      <c r="E337" s="44"/>
      <c r="F337" s="44"/>
      <c r="G337" s="44"/>
      <c r="H337" s="44"/>
      <c r="I337" s="134"/>
      <c r="J337" s="44"/>
      <c r="K337" s="44"/>
      <c r="L337" s="35"/>
    </row>
  </sheetData>
  <sheetProtection algorithmName="SHA-512" hashValue="8Z8YwN9QZRDVll5+jm6pu7jRXdu9gM1u2zltzhJjx1a663dgJGovzIgBEwP0HYSgBiy7IEp1fBA2TNhjbMrzqg==" saltValue="QJc3nrv2kypZLy9xfr7dtYzb4yH4qXWdovsWGO6jCdEClU2yrTsCOuloT8uRGWBPLSPyz1dNnC1FPHaN69byWA==" spinCount="100000" sheet="1" objects="1" scenarios="1" formatColumns="0" formatRows="0" autoFilter="0"/>
  <autoFilter ref="C108:K336"/>
  <mergeCells count="15">
    <mergeCell ref="E95:H95"/>
    <mergeCell ref="E99:H99"/>
    <mergeCell ref="E97:H97"/>
    <mergeCell ref="E101:H10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119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1300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1903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43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ROUND(J103,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ROUND((SUM(BE103:BE237)),  2)</f>
        <v>0</v>
      </c>
      <c r="I37" s="123">
        <v>0.2</v>
      </c>
      <c r="J37" s="122">
        <f>ROUND(((SUM(BE103:BE237))*I37),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ROUND((SUM(BF103:BF237)),  2)</f>
        <v>0</v>
      </c>
      <c r="I38" s="123">
        <v>0.2</v>
      </c>
      <c r="J38" s="122">
        <f>ROUND(((SUM(BF103:BF237))*I38),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ROUND((SUM(BG103:BG237)),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ROUND((SUM(BH103:BH237)),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ROUND((SUM(BI103:BI237)),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1300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2018004.1B.2 - Zdravotechnika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Michal Slobodník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J103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140</v>
      </c>
      <c r="E68" s="146"/>
      <c r="F68" s="146"/>
      <c r="G68" s="146"/>
      <c r="H68" s="146"/>
      <c r="I68" s="147"/>
      <c r="J68" s="148">
        <f>J104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141</v>
      </c>
      <c r="E69" s="152"/>
      <c r="F69" s="152"/>
      <c r="G69" s="152"/>
      <c r="H69" s="152"/>
      <c r="I69" s="153"/>
      <c r="J69" s="154">
        <f>J105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144</v>
      </c>
      <c r="E70" s="152"/>
      <c r="F70" s="152"/>
      <c r="G70" s="152"/>
      <c r="H70" s="152"/>
      <c r="I70" s="153"/>
      <c r="J70" s="154">
        <f>J109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149</v>
      </c>
      <c r="E71" s="152"/>
      <c r="F71" s="152"/>
      <c r="G71" s="152"/>
      <c r="H71" s="152"/>
      <c r="I71" s="153"/>
      <c r="J71" s="154">
        <f>J111</f>
        <v>0</v>
      </c>
      <c r="K71" s="90"/>
      <c r="L71" s="155"/>
    </row>
    <row r="72" spans="2:47" s="8" customFormat="1" ht="24.95" customHeight="1">
      <c r="B72" s="143"/>
      <c r="C72" s="144"/>
      <c r="D72" s="145" t="s">
        <v>150</v>
      </c>
      <c r="E72" s="146"/>
      <c r="F72" s="146"/>
      <c r="G72" s="146"/>
      <c r="H72" s="146"/>
      <c r="I72" s="147"/>
      <c r="J72" s="148">
        <f>J113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1304</v>
      </c>
      <c r="E73" s="152"/>
      <c r="F73" s="152"/>
      <c r="G73" s="152"/>
      <c r="H73" s="152"/>
      <c r="I73" s="153"/>
      <c r="J73" s="154">
        <f>J114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1904</v>
      </c>
      <c r="E74" s="152"/>
      <c r="F74" s="152"/>
      <c r="G74" s="152"/>
      <c r="H74" s="152"/>
      <c r="I74" s="153"/>
      <c r="J74" s="154">
        <f>J125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1905</v>
      </c>
      <c r="E75" s="152"/>
      <c r="F75" s="152"/>
      <c r="G75" s="152"/>
      <c r="H75" s="152"/>
      <c r="I75" s="153"/>
      <c r="J75" s="154">
        <f>J143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1906</v>
      </c>
      <c r="E76" s="152"/>
      <c r="F76" s="152"/>
      <c r="G76" s="152"/>
      <c r="H76" s="152"/>
      <c r="I76" s="153"/>
      <c r="J76" s="154">
        <f>J173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1907</v>
      </c>
      <c r="E77" s="152"/>
      <c r="F77" s="152"/>
      <c r="G77" s="152"/>
      <c r="H77" s="152"/>
      <c r="I77" s="153"/>
      <c r="J77" s="154">
        <f>J218</f>
        <v>0</v>
      </c>
      <c r="K77" s="90"/>
      <c r="L77" s="155"/>
    </row>
    <row r="78" spans="2:47" s="9" customFormat="1" ht="19.899999999999999" customHeight="1">
      <c r="B78" s="150"/>
      <c r="C78" s="90"/>
      <c r="D78" s="151" t="s">
        <v>1908</v>
      </c>
      <c r="E78" s="152"/>
      <c r="F78" s="152"/>
      <c r="G78" s="152"/>
      <c r="H78" s="152"/>
      <c r="I78" s="153"/>
      <c r="J78" s="154">
        <f>J222</f>
        <v>0</v>
      </c>
      <c r="K78" s="90"/>
      <c r="L78" s="155"/>
    </row>
    <row r="79" spans="2:47" s="8" customFormat="1" ht="24.95" customHeight="1">
      <c r="B79" s="143"/>
      <c r="C79" s="144"/>
      <c r="D79" s="145" t="s">
        <v>1309</v>
      </c>
      <c r="E79" s="146"/>
      <c r="F79" s="146"/>
      <c r="G79" s="146"/>
      <c r="H79" s="146"/>
      <c r="I79" s="147"/>
      <c r="J79" s="148">
        <f>J236</f>
        <v>0</v>
      </c>
      <c r="K79" s="144"/>
      <c r="L79" s="149"/>
    </row>
    <row r="80" spans="2:47" s="1" customFormat="1" ht="21.75" customHeight="1">
      <c r="B80" s="31"/>
      <c r="C80" s="32"/>
      <c r="D80" s="32"/>
      <c r="E80" s="32"/>
      <c r="F80" s="32"/>
      <c r="G80" s="32"/>
      <c r="H80" s="32"/>
      <c r="I80" s="109"/>
      <c r="J80" s="32"/>
      <c r="K80" s="32"/>
      <c r="L80" s="35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34"/>
      <c r="J81" s="44"/>
      <c r="K81" s="44"/>
      <c r="L81" s="35"/>
    </row>
    <row r="85" spans="2:12" s="1" customFormat="1" ht="6.95" customHeight="1">
      <c r="B85" s="45"/>
      <c r="C85" s="46"/>
      <c r="D85" s="46"/>
      <c r="E85" s="46"/>
      <c r="F85" s="46"/>
      <c r="G85" s="46"/>
      <c r="H85" s="46"/>
      <c r="I85" s="137"/>
      <c r="J85" s="46"/>
      <c r="K85" s="46"/>
      <c r="L85" s="35"/>
    </row>
    <row r="86" spans="2:12" s="1" customFormat="1" ht="24.95" customHeight="1">
      <c r="B86" s="31"/>
      <c r="C86" s="19" t="s">
        <v>161</v>
      </c>
      <c r="D86" s="32"/>
      <c r="E86" s="32"/>
      <c r="F86" s="32"/>
      <c r="G86" s="32"/>
      <c r="H86" s="32"/>
      <c r="I86" s="109"/>
      <c r="J86" s="32"/>
      <c r="K86" s="32"/>
      <c r="L86" s="35"/>
    </row>
    <row r="87" spans="2:12" s="1" customFormat="1" ht="6.95" customHeight="1">
      <c r="B87" s="31"/>
      <c r="C87" s="32"/>
      <c r="D87" s="32"/>
      <c r="E87" s="32"/>
      <c r="F87" s="32"/>
      <c r="G87" s="32"/>
      <c r="H87" s="32"/>
      <c r="I87" s="109"/>
      <c r="J87" s="32"/>
      <c r="K87" s="32"/>
      <c r="L87" s="35"/>
    </row>
    <row r="88" spans="2:12" s="1" customFormat="1" ht="12" customHeight="1">
      <c r="B88" s="31"/>
      <c r="C88" s="25" t="s">
        <v>15</v>
      </c>
      <c r="D88" s="32"/>
      <c r="E88" s="32"/>
      <c r="F88" s="32"/>
      <c r="G88" s="32"/>
      <c r="H88" s="32"/>
      <c r="I88" s="109"/>
      <c r="J88" s="32"/>
      <c r="K88" s="32"/>
      <c r="L88" s="35"/>
    </row>
    <row r="89" spans="2:12" s="1" customFormat="1" ht="16.5" customHeight="1">
      <c r="B89" s="31"/>
      <c r="C89" s="32"/>
      <c r="D89" s="32"/>
      <c r="E89" s="265" t="str">
        <f>E7</f>
        <v>Zavŕšenie transformačného procesu s cieľom sociálnej integrácie občanov s mentálnym postihnutím v DSS Slatinka</v>
      </c>
      <c r="F89" s="266"/>
      <c r="G89" s="266"/>
      <c r="H89" s="266"/>
      <c r="I89" s="109"/>
      <c r="J89" s="32"/>
      <c r="K89" s="32"/>
      <c r="L89" s="35"/>
    </row>
    <row r="90" spans="2:12" ht="12" customHeight="1">
      <c r="B90" s="17"/>
      <c r="C90" s="25" t="s">
        <v>129</v>
      </c>
      <c r="D90" s="18"/>
      <c r="E90" s="18"/>
      <c r="F90" s="18"/>
      <c r="G90" s="18"/>
      <c r="H90" s="18"/>
      <c r="J90" s="18"/>
      <c r="K90" s="18"/>
      <c r="L90" s="16"/>
    </row>
    <row r="91" spans="2:12" ht="16.5" customHeight="1">
      <c r="B91" s="17"/>
      <c r="C91" s="18"/>
      <c r="D91" s="18"/>
      <c r="E91" s="265" t="s">
        <v>130</v>
      </c>
      <c r="F91" s="236"/>
      <c r="G91" s="236"/>
      <c r="H91" s="236"/>
      <c r="J91" s="18"/>
      <c r="K91" s="18"/>
      <c r="L91" s="16"/>
    </row>
    <row r="92" spans="2:12" ht="12" customHeight="1">
      <c r="B92" s="17"/>
      <c r="C92" s="25" t="s">
        <v>131</v>
      </c>
      <c r="D92" s="18"/>
      <c r="E92" s="18"/>
      <c r="F92" s="18"/>
      <c r="G92" s="18"/>
      <c r="H92" s="18"/>
      <c r="J92" s="18"/>
      <c r="K92" s="18"/>
      <c r="L92" s="16"/>
    </row>
    <row r="93" spans="2:12" s="1" customFormat="1" ht="16.5" customHeight="1">
      <c r="B93" s="31"/>
      <c r="C93" s="32"/>
      <c r="D93" s="32"/>
      <c r="E93" s="266" t="s">
        <v>1300</v>
      </c>
      <c r="F93" s="231"/>
      <c r="G93" s="231"/>
      <c r="H93" s="231"/>
      <c r="I93" s="109"/>
      <c r="J93" s="32"/>
      <c r="K93" s="32"/>
      <c r="L93" s="35"/>
    </row>
    <row r="94" spans="2:12" s="1" customFormat="1" ht="12" customHeight="1">
      <c r="B94" s="31"/>
      <c r="C94" s="25" t="s">
        <v>133</v>
      </c>
      <c r="D94" s="32"/>
      <c r="E94" s="32"/>
      <c r="F94" s="32"/>
      <c r="G94" s="32"/>
      <c r="H94" s="32"/>
      <c r="I94" s="109"/>
      <c r="J94" s="32"/>
      <c r="K94" s="32"/>
      <c r="L94" s="35"/>
    </row>
    <row r="95" spans="2:12" s="1" customFormat="1" ht="16.5" customHeight="1">
      <c r="B95" s="31"/>
      <c r="C95" s="32"/>
      <c r="D95" s="32"/>
      <c r="E95" s="232" t="str">
        <f>E13</f>
        <v>2018004.1B.2 - Zdravotechnika</v>
      </c>
      <c r="F95" s="231"/>
      <c r="G95" s="231"/>
      <c r="H95" s="231"/>
      <c r="I95" s="109"/>
      <c r="J95" s="32"/>
      <c r="K95" s="32"/>
      <c r="L95" s="35"/>
    </row>
    <row r="96" spans="2:12" s="1" customFormat="1" ht="6.95" customHeight="1">
      <c r="B96" s="31"/>
      <c r="C96" s="32"/>
      <c r="D96" s="32"/>
      <c r="E96" s="32"/>
      <c r="F96" s="32"/>
      <c r="G96" s="32"/>
      <c r="H96" s="32"/>
      <c r="I96" s="109"/>
      <c r="J96" s="32"/>
      <c r="K96" s="32"/>
      <c r="L96" s="35"/>
    </row>
    <row r="97" spans="2:65" s="1" customFormat="1" ht="12" customHeight="1">
      <c r="B97" s="31"/>
      <c r="C97" s="25" t="s">
        <v>21</v>
      </c>
      <c r="D97" s="32"/>
      <c r="E97" s="32"/>
      <c r="F97" s="23" t="str">
        <f>F16</f>
        <v>Lučenec</v>
      </c>
      <c r="G97" s="32"/>
      <c r="H97" s="32"/>
      <c r="I97" s="110" t="s">
        <v>23</v>
      </c>
      <c r="J97" s="52" t="str">
        <f>IF(J16="","",J16)</f>
        <v>21. 1. 2019</v>
      </c>
      <c r="K97" s="32"/>
      <c r="L97" s="35"/>
    </row>
    <row r="98" spans="2:65" s="1" customFormat="1" ht="6.95" customHeight="1">
      <c r="B98" s="31"/>
      <c r="C98" s="32"/>
      <c r="D98" s="32"/>
      <c r="E98" s="32"/>
      <c r="F98" s="32"/>
      <c r="G98" s="32"/>
      <c r="H98" s="32"/>
      <c r="I98" s="109"/>
      <c r="J98" s="32"/>
      <c r="K98" s="32"/>
      <c r="L98" s="35"/>
    </row>
    <row r="99" spans="2:65" s="1" customFormat="1" ht="13.7" customHeight="1">
      <c r="B99" s="31"/>
      <c r="C99" s="25" t="s">
        <v>29</v>
      </c>
      <c r="D99" s="32"/>
      <c r="E99" s="32"/>
      <c r="F99" s="23" t="str">
        <f>E19</f>
        <v>Domov sociálnych služieb SLATINKA</v>
      </c>
      <c r="G99" s="32"/>
      <c r="H99" s="32"/>
      <c r="I99" s="110" t="s">
        <v>37</v>
      </c>
      <c r="J99" s="29" t="str">
        <f>E25</f>
        <v>PROMOST s.r.o.</v>
      </c>
      <c r="K99" s="32"/>
      <c r="L99" s="35"/>
    </row>
    <row r="100" spans="2:65" s="1" customFormat="1" ht="13.7" customHeight="1">
      <c r="B100" s="31"/>
      <c r="C100" s="25" t="s">
        <v>35</v>
      </c>
      <c r="D100" s="32"/>
      <c r="E100" s="32"/>
      <c r="F100" s="23" t="str">
        <f>IF(E22="","",E22)</f>
        <v>Vyplň údaj</v>
      </c>
      <c r="G100" s="32"/>
      <c r="H100" s="32"/>
      <c r="I100" s="110" t="s">
        <v>41</v>
      </c>
      <c r="J100" s="29" t="str">
        <f>E28</f>
        <v>Ing. Michal Slobodník</v>
      </c>
      <c r="K100" s="32"/>
      <c r="L100" s="35"/>
    </row>
    <row r="101" spans="2:65" s="1" customFormat="1" ht="10.35" customHeight="1">
      <c r="B101" s="31"/>
      <c r="C101" s="32"/>
      <c r="D101" s="32"/>
      <c r="E101" s="32"/>
      <c r="F101" s="32"/>
      <c r="G101" s="32"/>
      <c r="H101" s="32"/>
      <c r="I101" s="109"/>
      <c r="J101" s="32"/>
      <c r="K101" s="32"/>
      <c r="L101" s="35"/>
    </row>
    <row r="102" spans="2:65" s="10" customFormat="1" ht="29.25" customHeight="1">
      <c r="B102" s="156"/>
      <c r="C102" s="157" t="s">
        <v>162</v>
      </c>
      <c r="D102" s="158" t="s">
        <v>65</v>
      </c>
      <c r="E102" s="158" t="s">
        <v>61</v>
      </c>
      <c r="F102" s="158" t="s">
        <v>62</v>
      </c>
      <c r="G102" s="158" t="s">
        <v>163</v>
      </c>
      <c r="H102" s="158" t="s">
        <v>164</v>
      </c>
      <c r="I102" s="159" t="s">
        <v>165</v>
      </c>
      <c r="J102" s="160" t="s">
        <v>137</v>
      </c>
      <c r="K102" s="161" t="s">
        <v>166</v>
      </c>
      <c r="L102" s="162"/>
      <c r="M102" s="61" t="s">
        <v>1</v>
      </c>
      <c r="N102" s="62" t="s">
        <v>50</v>
      </c>
      <c r="O102" s="62" t="s">
        <v>167</v>
      </c>
      <c r="P102" s="62" t="s">
        <v>168</v>
      </c>
      <c r="Q102" s="62" t="s">
        <v>169</v>
      </c>
      <c r="R102" s="62" t="s">
        <v>170</v>
      </c>
      <c r="S102" s="62" t="s">
        <v>171</v>
      </c>
      <c r="T102" s="63" t="s">
        <v>172</v>
      </c>
    </row>
    <row r="103" spans="2:65" s="1" customFormat="1" ht="22.9" customHeight="1">
      <c r="B103" s="31"/>
      <c r="C103" s="68" t="s">
        <v>138</v>
      </c>
      <c r="D103" s="32"/>
      <c r="E103" s="32"/>
      <c r="F103" s="32"/>
      <c r="G103" s="32"/>
      <c r="H103" s="32"/>
      <c r="I103" s="109"/>
      <c r="J103" s="163">
        <f>BK103</f>
        <v>0</v>
      </c>
      <c r="K103" s="32"/>
      <c r="L103" s="35"/>
      <c r="M103" s="64"/>
      <c r="N103" s="65"/>
      <c r="O103" s="65"/>
      <c r="P103" s="164">
        <f>P104+P113+P236</f>
        <v>0</v>
      </c>
      <c r="Q103" s="65"/>
      <c r="R103" s="164">
        <f>R104+R113+R236</f>
        <v>40.914907645</v>
      </c>
      <c r="S103" s="65"/>
      <c r="T103" s="165">
        <f>T104+T113+T236</f>
        <v>0</v>
      </c>
      <c r="AT103" s="13" t="s">
        <v>79</v>
      </c>
      <c r="AU103" s="13" t="s">
        <v>139</v>
      </c>
      <c r="BK103" s="166">
        <f>BK104+BK113+BK236</f>
        <v>0</v>
      </c>
    </row>
    <row r="104" spans="2:65" s="11" customFormat="1" ht="25.9" customHeight="1">
      <c r="B104" s="167"/>
      <c r="C104" s="168"/>
      <c r="D104" s="169" t="s">
        <v>79</v>
      </c>
      <c r="E104" s="170" t="s">
        <v>173</v>
      </c>
      <c r="F104" s="170" t="s">
        <v>174</v>
      </c>
      <c r="G104" s="168"/>
      <c r="H104" s="168"/>
      <c r="I104" s="171"/>
      <c r="J104" s="172">
        <f>BK104</f>
        <v>0</v>
      </c>
      <c r="K104" s="168"/>
      <c r="L104" s="173"/>
      <c r="M104" s="174"/>
      <c r="N104" s="175"/>
      <c r="O104" s="175"/>
      <c r="P104" s="176">
        <f>P105+P109+P111</f>
        <v>0</v>
      </c>
      <c r="Q104" s="175"/>
      <c r="R104" s="176">
        <f>R105+R109+R111</f>
        <v>29.053785910000002</v>
      </c>
      <c r="S104" s="175"/>
      <c r="T104" s="177">
        <f>T105+T109+T111</f>
        <v>0</v>
      </c>
      <c r="AR104" s="178" t="s">
        <v>87</v>
      </c>
      <c r="AT104" s="179" t="s">
        <v>79</v>
      </c>
      <c r="AU104" s="179" t="s">
        <v>80</v>
      </c>
      <c r="AY104" s="178" t="s">
        <v>175</v>
      </c>
      <c r="BK104" s="180">
        <f>BK105+BK109+BK111</f>
        <v>0</v>
      </c>
    </row>
    <row r="105" spans="2:65" s="11" customFormat="1" ht="22.9" customHeight="1">
      <c r="B105" s="167"/>
      <c r="C105" s="168"/>
      <c r="D105" s="169" t="s">
        <v>79</v>
      </c>
      <c r="E105" s="181" t="s">
        <v>87</v>
      </c>
      <c r="F105" s="181" t="s">
        <v>176</v>
      </c>
      <c r="G105" s="168"/>
      <c r="H105" s="168"/>
      <c r="I105" s="171"/>
      <c r="J105" s="182">
        <f>BK105</f>
        <v>0</v>
      </c>
      <c r="K105" s="168"/>
      <c r="L105" s="173"/>
      <c r="M105" s="174"/>
      <c r="N105" s="175"/>
      <c r="O105" s="175"/>
      <c r="P105" s="176">
        <f>SUM(P106:P108)</f>
        <v>0</v>
      </c>
      <c r="Q105" s="175"/>
      <c r="R105" s="176">
        <f>SUM(R106:R108)</f>
        <v>14.526999999999999</v>
      </c>
      <c r="S105" s="175"/>
      <c r="T105" s="177">
        <f>SUM(T106:T108)</f>
        <v>0</v>
      </c>
      <c r="AR105" s="178" t="s">
        <v>87</v>
      </c>
      <c r="AT105" s="179" t="s">
        <v>79</v>
      </c>
      <c r="AU105" s="179" t="s">
        <v>87</v>
      </c>
      <c r="AY105" s="178" t="s">
        <v>175</v>
      </c>
      <c r="BK105" s="180">
        <f>SUM(BK106:BK108)</f>
        <v>0</v>
      </c>
    </row>
    <row r="106" spans="2:65" s="1" customFormat="1" ht="16.5" customHeight="1">
      <c r="B106" s="31"/>
      <c r="C106" s="183" t="s">
        <v>87</v>
      </c>
      <c r="D106" s="183" t="s">
        <v>177</v>
      </c>
      <c r="E106" s="184" t="s">
        <v>195</v>
      </c>
      <c r="F106" s="185" t="s">
        <v>196</v>
      </c>
      <c r="G106" s="186" t="s">
        <v>192</v>
      </c>
      <c r="H106" s="187">
        <v>27.658999999999999</v>
      </c>
      <c r="I106" s="188"/>
      <c r="J106" s="189">
        <f>ROUND(I106*H106,2)</f>
        <v>0</v>
      </c>
      <c r="K106" s="185" t="s">
        <v>184</v>
      </c>
      <c r="L106" s="35"/>
      <c r="M106" s="190" t="s">
        <v>1</v>
      </c>
      <c r="N106" s="191" t="s">
        <v>52</v>
      </c>
      <c r="O106" s="57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3" t="s">
        <v>104</v>
      </c>
      <c r="AT106" s="13" t="s">
        <v>177</v>
      </c>
      <c r="AU106" s="13" t="s">
        <v>92</v>
      </c>
      <c r="AY106" s="13" t="s">
        <v>175</v>
      </c>
      <c r="BE106" s="194">
        <f>IF(N106="základná",J106,0)</f>
        <v>0</v>
      </c>
      <c r="BF106" s="194">
        <f>IF(N106="znížená",J106,0)</f>
        <v>0</v>
      </c>
      <c r="BG106" s="194">
        <f>IF(N106="zákl. prenesená",J106,0)</f>
        <v>0</v>
      </c>
      <c r="BH106" s="194">
        <f>IF(N106="zníž. prenesená",J106,0)</f>
        <v>0</v>
      </c>
      <c r="BI106" s="194">
        <f>IF(N106="nulová",J106,0)</f>
        <v>0</v>
      </c>
      <c r="BJ106" s="13" t="s">
        <v>92</v>
      </c>
      <c r="BK106" s="194">
        <f>ROUND(I106*H106,2)</f>
        <v>0</v>
      </c>
      <c r="BL106" s="13" t="s">
        <v>104</v>
      </c>
      <c r="BM106" s="13" t="s">
        <v>1909</v>
      </c>
    </row>
    <row r="107" spans="2:65" s="1" customFormat="1" ht="16.5" customHeight="1">
      <c r="B107" s="31"/>
      <c r="C107" s="183" t="s">
        <v>92</v>
      </c>
      <c r="D107" s="183" t="s">
        <v>177</v>
      </c>
      <c r="E107" s="184" t="s">
        <v>1910</v>
      </c>
      <c r="F107" s="185" t="s">
        <v>1911</v>
      </c>
      <c r="G107" s="186" t="s">
        <v>192</v>
      </c>
      <c r="H107" s="187">
        <v>7.6829999999999998</v>
      </c>
      <c r="I107" s="188"/>
      <c r="J107" s="189">
        <f>ROUND(I107*H107,2)</f>
        <v>0</v>
      </c>
      <c r="K107" s="185" t="s">
        <v>184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3" t="s">
        <v>104</v>
      </c>
      <c r="AT107" s="13" t="s">
        <v>177</v>
      </c>
      <c r="AU107" s="13" t="s">
        <v>92</v>
      </c>
      <c r="AY107" s="13" t="s">
        <v>175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104</v>
      </c>
      <c r="BM107" s="13" t="s">
        <v>1912</v>
      </c>
    </row>
    <row r="108" spans="2:65" s="1" customFormat="1" ht="16.5" customHeight="1">
      <c r="B108" s="31"/>
      <c r="C108" s="195" t="s">
        <v>97</v>
      </c>
      <c r="D108" s="195" t="s">
        <v>233</v>
      </c>
      <c r="E108" s="196" t="s">
        <v>1913</v>
      </c>
      <c r="F108" s="197" t="s">
        <v>1914</v>
      </c>
      <c r="G108" s="198" t="s">
        <v>236</v>
      </c>
      <c r="H108" s="199">
        <v>14.526999999999999</v>
      </c>
      <c r="I108" s="200"/>
      <c r="J108" s="201">
        <f>ROUND(I108*H108,2)</f>
        <v>0</v>
      </c>
      <c r="K108" s="197" t="s">
        <v>184</v>
      </c>
      <c r="L108" s="202"/>
      <c r="M108" s="203" t="s">
        <v>1</v>
      </c>
      <c r="N108" s="204" t="s">
        <v>52</v>
      </c>
      <c r="O108" s="57"/>
      <c r="P108" s="192">
        <f>O108*H108</f>
        <v>0</v>
      </c>
      <c r="Q108" s="192">
        <v>1</v>
      </c>
      <c r="R108" s="192">
        <f>Q108*H108</f>
        <v>14.526999999999999</v>
      </c>
      <c r="S108" s="192">
        <v>0</v>
      </c>
      <c r="T108" s="193">
        <f>S108*H108</f>
        <v>0</v>
      </c>
      <c r="AR108" s="13" t="s">
        <v>207</v>
      </c>
      <c r="AT108" s="13" t="s">
        <v>233</v>
      </c>
      <c r="AU108" s="13" t="s">
        <v>92</v>
      </c>
      <c r="AY108" s="13" t="s">
        <v>175</v>
      </c>
      <c r="BE108" s="194">
        <f>IF(N108="základná",J108,0)</f>
        <v>0</v>
      </c>
      <c r="BF108" s="194">
        <f>IF(N108="znížená",J108,0)</f>
        <v>0</v>
      </c>
      <c r="BG108" s="194">
        <f>IF(N108="zákl. prenesená",J108,0)</f>
        <v>0</v>
      </c>
      <c r="BH108" s="194">
        <f>IF(N108="zníž. prenesená",J108,0)</f>
        <v>0</v>
      </c>
      <c r="BI108" s="194">
        <f>IF(N108="nulová",J108,0)</f>
        <v>0</v>
      </c>
      <c r="BJ108" s="13" t="s">
        <v>92</v>
      </c>
      <c r="BK108" s="194">
        <f>ROUND(I108*H108,2)</f>
        <v>0</v>
      </c>
      <c r="BL108" s="13" t="s">
        <v>104</v>
      </c>
      <c r="BM108" s="13" t="s">
        <v>1915</v>
      </c>
    </row>
    <row r="109" spans="2:65" s="11" customFormat="1" ht="22.9" customHeight="1">
      <c r="B109" s="167"/>
      <c r="C109" s="168"/>
      <c r="D109" s="169" t="s">
        <v>79</v>
      </c>
      <c r="E109" s="181" t="s">
        <v>104</v>
      </c>
      <c r="F109" s="181" t="s">
        <v>372</v>
      </c>
      <c r="G109" s="168"/>
      <c r="H109" s="168"/>
      <c r="I109" s="171"/>
      <c r="J109" s="182">
        <f>BK109</f>
        <v>0</v>
      </c>
      <c r="K109" s="168"/>
      <c r="L109" s="173"/>
      <c r="M109" s="174"/>
      <c r="N109" s="175"/>
      <c r="O109" s="175"/>
      <c r="P109" s="176">
        <f>P110</f>
        <v>0</v>
      </c>
      <c r="Q109" s="175"/>
      <c r="R109" s="176">
        <f>R110</f>
        <v>14.526785910000001</v>
      </c>
      <c r="S109" s="175"/>
      <c r="T109" s="177">
        <f>T110</f>
        <v>0</v>
      </c>
      <c r="AR109" s="178" t="s">
        <v>87</v>
      </c>
      <c r="AT109" s="179" t="s">
        <v>79</v>
      </c>
      <c r="AU109" s="179" t="s">
        <v>87</v>
      </c>
      <c r="AY109" s="178" t="s">
        <v>175</v>
      </c>
      <c r="BK109" s="180">
        <f>BK110</f>
        <v>0</v>
      </c>
    </row>
    <row r="110" spans="2:65" s="1" customFormat="1" ht="16.5" customHeight="1">
      <c r="B110" s="31"/>
      <c r="C110" s="183" t="s">
        <v>104</v>
      </c>
      <c r="D110" s="183" t="s">
        <v>177</v>
      </c>
      <c r="E110" s="184" t="s">
        <v>1916</v>
      </c>
      <c r="F110" s="185" t="s">
        <v>1917</v>
      </c>
      <c r="G110" s="186" t="s">
        <v>192</v>
      </c>
      <c r="H110" s="187">
        <v>7.6829999999999998</v>
      </c>
      <c r="I110" s="188"/>
      <c r="J110" s="189">
        <f>ROUND(I110*H110,2)</f>
        <v>0</v>
      </c>
      <c r="K110" s="185" t="s">
        <v>184</v>
      </c>
      <c r="L110" s="35"/>
      <c r="M110" s="190" t="s">
        <v>1</v>
      </c>
      <c r="N110" s="191" t="s">
        <v>52</v>
      </c>
      <c r="O110" s="57"/>
      <c r="P110" s="192">
        <f>O110*H110</f>
        <v>0</v>
      </c>
      <c r="Q110" s="192">
        <v>1.8907700000000001</v>
      </c>
      <c r="R110" s="192">
        <f>Q110*H110</f>
        <v>14.526785910000001</v>
      </c>
      <c r="S110" s="192">
        <v>0</v>
      </c>
      <c r="T110" s="193">
        <f>S110*H110</f>
        <v>0</v>
      </c>
      <c r="AR110" s="13" t="s">
        <v>104</v>
      </c>
      <c r="AT110" s="13" t="s">
        <v>177</v>
      </c>
      <c r="AU110" s="13" t="s">
        <v>92</v>
      </c>
      <c r="AY110" s="13" t="s">
        <v>175</v>
      </c>
      <c r="BE110" s="194">
        <f>IF(N110="základná",J110,0)</f>
        <v>0</v>
      </c>
      <c r="BF110" s="194">
        <f>IF(N110="znížená",J110,0)</f>
        <v>0</v>
      </c>
      <c r="BG110" s="194">
        <f>IF(N110="zákl. prenesená",J110,0)</f>
        <v>0</v>
      </c>
      <c r="BH110" s="194">
        <f>IF(N110="zníž. prenesená",J110,0)</f>
        <v>0</v>
      </c>
      <c r="BI110" s="194">
        <f>IF(N110="nulová",J110,0)</f>
        <v>0</v>
      </c>
      <c r="BJ110" s="13" t="s">
        <v>92</v>
      </c>
      <c r="BK110" s="194">
        <f>ROUND(I110*H110,2)</f>
        <v>0</v>
      </c>
      <c r="BL110" s="13" t="s">
        <v>104</v>
      </c>
      <c r="BM110" s="13" t="s">
        <v>1918</v>
      </c>
    </row>
    <row r="111" spans="2:65" s="11" customFormat="1" ht="22.9" customHeight="1">
      <c r="B111" s="167"/>
      <c r="C111" s="168"/>
      <c r="D111" s="169" t="s">
        <v>79</v>
      </c>
      <c r="E111" s="181" t="s">
        <v>579</v>
      </c>
      <c r="F111" s="181" t="s">
        <v>813</v>
      </c>
      <c r="G111" s="168"/>
      <c r="H111" s="168"/>
      <c r="I111" s="171"/>
      <c r="J111" s="182">
        <f>BK111</f>
        <v>0</v>
      </c>
      <c r="K111" s="168"/>
      <c r="L111" s="173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8" t="s">
        <v>87</v>
      </c>
      <c r="AT111" s="179" t="s">
        <v>79</v>
      </c>
      <c r="AU111" s="179" t="s">
        <v>87</v>
      </c>
      <c r="AY111" s="178" t="s">
        <v>175</v>
      </c>
      <c r="BK111" s="180">
        <f>BK112</f>
        <v>0</v>
      </c>
    </row>
    <row r="112" spans="2:65" s="1" customFormat="1" ht="16.5" customHeight="1">
      <c r="B112" s="31"/>
      <c r="C112" s="183" t="s">
        <v>194</v>
      </c>
      <c r="D112" s="183" t="s">
        <v>177</v>
      </c>
      <c r="E112" s="184" t="s">
        <v>815</v>
      </c>
      <c r="F112" s="185" t="s">
        <v>816</v>
      </c>
      <c r="G112" s="186" t="s">
        <v>236</v>
      </c>
      <c r="H112" s="187">
        <v>29.065999999999999</v>
      </c>
      <c r="I112" s="188"/>
      <c r="J112" s="189">
        <f>ROUND(I112*H112,2)</f>
        <v>0</v>
      </c>
      <c r="K112" s="185" t="s">
        <v>184</v>
      </c>
      <c r="L112" s="35"/>
      <c r="M112" s="190" t="s">
        <v>1</v>
      </c>
      <c r="N112" s="191" t="s">
        <v>52</v>
      </c>
      <c r="O112" s="57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3" t="s">
        <v>104</v>
      </c>
      <c r="AT112" s="13" t="s">
        <v>177</v>
      </c>
      <c r="AU112" s="13" t="s">
        <v>92</v>
      </c>
      <c r="AY112" s="13" t="s">
        <v>175</v>
      </c>
      <c r="BE112" s="194">
        <f>IF(N112="základná",J112,0)</f>
        <v>0</v>
      </c>
      <c r="BF112" s="194">
        <f>IF(N112="znížená",J112,0)</f>
        <v>0</v>
      </c>
      <c r="BG112" s="194">
        <f>IF(N112="zákl. prenesená",J112,0)</f>
        <v>0</v>
      </c>
      <c r="BH112" s="194">
        <f>IF(N112="zníž. prenesená",J112,0)</f>
        <v>0</v>
      </c>
      <c r="BI112" s="194">
        <f>IF(N112="nulová",J112,0)</f>
        <v>0</v>
      </c>
      <c r="BJ112" s="13" t="s">
        <v>92</v>
      </c>
      <c r="BK112" s="194">
        <f>ROUND(I112*H112,2)</f>
        <v>0</v>
      </c>
      <c r="BL112" s="13" t="s">
        <v>104</v>
      </c>
      <c r="BM112" s="13" t="s">
        <v>1919</v>
      </c>
    </row>
    <row r="113" spans="2:65" s="11" customFormat="1" ht="25.9" customHeight="1">
      <c r="B113" s="167"/>
      <c r="C113" s="168"/>
      <c r="D113" s="169" t="s">
        <v>79</v>
      </c>
      <c r="E113" s="170" t="s">
        <v>818</v>
      </c>
      <c r="F113" s="170" t="s">
        <v>819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P114+P125+P143+P173+P218+P222</f>
        <v>0</v>
      </c>
      <c r="Q113" s="175"/>
      <c r="R113" s="176">
        <f>R114+R125+R143+R173+R218+R222</f>
        <v>11.861121734999999</v>
      </c>
      <c r="S113" s="175"/>
      <c r="T113" s="177">
        <f>T114+T125+T143+T173+T218+T222</f>
        <v>0</v>
      </c>
      <c r="AR113" s="178" t="s">
        <v>92</v>
      </c>
      <c r="AT113" s="179" t="s">
        <v>79</v>
      </c>
      <c r="AU113" s="179" t="s">
        <v>80</v>
      </c>
      <c r="AY113" s="178" t="s">
        <v>175</v>
      </c>
      <c r="BK113" s="180">
        <f>BK114+BK125+BK143+BK173+BK218+BK222</f>
        <v>0</v>
      </c>
    </row>
    <row r="114" spans="2:65" s="11" customFormat="1" ht="22.9" customHeight="1">
      <c r="B114" s="167"/>
      <c r="C114" s="168"/>
      <c r="D114" s="169" t="s">
        <v>79</v>
      </c>
      <c r="E114" s="181" t="s">
        <v>1607</v>
      </c>
      <c r="F114" s="181" t="s">
        <v>1608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SUM(P115:P124)</f>
        <v>0</v>
      </c>
      <c r="Q114" s="175"/>
      <c r="R114" s="176">
        <f>SUM(R115:R124)</f>
        <v>0.11429483499999998</v>
      </c>
      <c r="S114" s="175"/>
      <c r="T114" s="177">
        <f>SUM(T115:T124)</f>
        <v>0</v>
      </c>
      <c r="AR114" s="178" t="s">
        <v>92</v>
      </c>
      <c r="AT114" s="179" t="s">
        <v>79</v>
      </c>
      <c r="AU114" s="179" t="s">
        <v>87</v>
      </c>
      <c r="AY114" s="178" t="s">
        <v>175</v>
      </c>
      <c r="BK114" s="180">
        <f>SUM(BK115:BK124)</f>
        <v>0</v>
      </c>
    </row>
    <row r="115" spans="2:65" s="1" customFormat="1" ht="16.5" customHeight="1">
      <c r="B115" s="31"/>
      <c r="C115" s="183" t="s">
        <v>199</v>
      </c>
      <c r="D115" s="183" t="s">
        <v>177</v>
      </c>
      <c r="E115" s="184" t="s">
        <v>1920</v>
      </c>
      <c r="F115" s="185" t="s">
        <v>1921</v>
      </c>
      <c r="G115" s="186" t="s">
        <v>269</v>
      </c>
      <c r="H115" s="187">
        <v>53.933</v>
      </c>
      <c r="I115" s="188"/>
      <c r="J115" s="189">
        <f t="shared" ref="J115:J124" si="0">ROUND(I115*H115,2)</f>
        <v>0</v>
      </c>
      <c r="K115" s="185" t="s">
        <v>1922</v>
      </c>
      <c r="L115" s="35"/>
      <c r="M115" s="190" t="s">
        <v>1</v>
      </c>
      <c r="N115" s="191" t="s">
        <v>52</v>
      </c>
      <c r="O115" s="57"/>
      <c r="P115" s="192">
        <f t="shared" ref="P115:P124" si="1">O115*H115</f>
        <v>0</v>
      </c>
      <c r="Q115" s="192">
        <v>0</v>
      </c>
      <c r="R115" s="192">
        <f t="shared" ref="R115:R124" si="2">Q115*H115</f>
        <v>0</v>
      </c>
      <c r="S115" s="192">
        <v>0</v>
      </c>
      <c r="T115" s="193">
        <f t="shared" ref="T115:T124" si="3">S115*H115</f>
        <v>0</v>
      </c>
      <c r="AR115" s="13" t="s">
        <v>241</v>
      </c>
      <c r="AT115" s="13" t="s">
        <v>177</v>
      </c>
      <c r="AU115" s="13" t="s">
        <v>92</v>
      </c>
      <c r="AY115" s="13" t="s">
        <v>175</v>
      </c>
      <c r="BE115" s="194">
        <f t="shared" ref="BE115:BE124" si="4">IF(N115="základná",J115,0)</f>
        <v>0</v>
      </c>
      <c r="BF115" s="194">
        <f t="shared" ref="BF115:BF124" si="5">IF(N115="znížená",J115,0)</f>
        <v>0</v>
      </c>
      <c r="BG115" s="194">
        <f t="shared" ref="BG115:BG124" si="6">IF(N115="zákl. prenesená",J115,0)</f>
        <v>0</v>
      </c>
      <c r="BH115" s="194">
        <f t="shared" ref="BH115:BH124" si="7">IF(N115="zníž. prenesená",J115,0)</f>
        <v>0</v>
      </c>
      <c r="BI115" s="194">
        <f t="shared" ref="BI115:BI124" si="8">IF(N115="nulová",J115,0)</f>
        <v>0</v>
      </c>
      <c r="BJ115" s="13" t="s">
        <v>92</v>
      </c>
      <c r="BK115" s="194">
        <f t="shared" ref="BK115:BK124" si="9">ROUND(I115*H115,2)</f>
        <v>0</v>
      </c>
      <c r="BL115" s="13" t="s">
        <v>241</v>
      </c>
      <c r="BM115" s="13" t="s">
        <v>1923</v>
      </c>
    </row>
    <row r="116" spans="2:65" s="1" customFormat="1" ht="16.5" customHeight="1">
      <c r="B116" s="31"/>
      <c r="C116" s="195" t="s">
        <v>203</v>
      </c>
      <c r="D116" s="195" t="s">
        <v>233</v>
      </c>
      <c r="E116" s="196" t="s">
        <v>1924</v>
      </c>
      <c r="F116" s="197" t="s">
        <v>1925</v>
      </c>
      <c r="G116" s="198" t="s">
        <v>269</v>
      </c>
      <c r="H116" s="199">
        <v>34.081000000000003</v>
      </c>
      <c r="I116" s="200"/>
      <c r="J116" s="201">
        <f t="shared" si="0"/>
        <v>0</v>
      </c>
      <c r="K116" s="197" t="s">
        <v>1922</v>
      </c>
      <c r="L116" s="202"/>
      <c r="M116" s="203" t="s">
        <v>1</v>
      </c>
      <c r="N116" s="204" t="s">
        <v>52</v>
      </c>
      <c r="O116" s="57"/>
      <c r="P116" s="192">
        <f t="shared" si="1"/>
        <v>0</v>
      </c>
      <c r="Q116" s="192">
        <v>6.4000000000000005E-4</v>
      </c>
      <c r="R116" s="192">
        <f t="shared" si="2"/>
        <v>2.1811840000000002E-2</v>
      </c>
      <c r="S116" s="192">
        <v>0</v>
      </c>
      <c r="T116" s="193">
        <f t="shared" si="3"/>
        <v>0</v>
      </c>
      <c r="AR116" s="13" t="s">
        <v>305</v>
      </c>
      <c r="AT116" s="13" t="s">
        <v>233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241</v>
      </c>
      <c r="BM116" s="13" t="s">
        <v>1926</v>
      </c>
    </row>
    <row r="117" spans="2:65" s="1" customFormat="1" ht="16.5" customHeight="1">
      <c r="B117" s="31"/>
      <c r="C117" s="195" t="s">
        <v>207</v>
      </c>
      <c r="D117" s="195" t="s">
        <v>233</v>
      </c>
      <c r="E117" s="196" t="s">
        <v>1927</v>
      </c>
      <c r="F117" s="197" t="s">
        <v>1928</v>
      </c>
      <c r="G117" s="198" t="s">
        <v>269</v>
      </c>
      <c r="H117" s="199">
        <v>20.93</v>
      </c>
      <c r="I117" s="200"/>
      <c r="J117" s="201">
        <f t="shared" si="0"/>
        <v>0</v>
      </c>
      <c r="K117" s="197" t="s">
        <v>1922</v>
      </c>
      <c r="L117" s="202"/>
      <c r="M117" s="203" t="s">
        <v>1</v>
      </c>
      <c r="N117" s="204" t="s">
        <v>52</v>
      </c>
      <c r="O117" s="57"/>
      <c r="P117" s="192">
        <f t="shared" si="1"/>
        <v>0</v>
      </c>
      <c r="Q117" s="192">
        <v>8.4999999999999995E-4</v>
      </c>
      <c r="R117" s="192">
        <f t="shared" si="2"/>
        <v>1.7790499999999997E-2</v>
      </c>
      <c r="S117" s="192">
        <v>0</v>
      </c>
      <c r="T117" s="193">
        <f t="shared" si="3"/>
        <v>0</v>
      </c>
      <c r="AR117" s="13" t="s">
        <v>305</v>
      </c>
      <c r="AT117" s="13" t="s">
        <v>233</v>
      </c>
      <c r="AU117" s="13" t="s">
        <v>92</v>
      </c>
      <c r="AY117" s="13" t="s">
        <v>175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3" t="s">
        <v>92</v>
      </c>
      <c r="BK117" s="194">
        <f t="shared" si="9"/>
        <v>0</v>
      </c>
      <c r="BL117" s="13" t="s">
        <v>241</v>
      </c>
      <c r="BM117" s="13" t="s">
        <v>1929</v>
      </c>
    </row>
    <row r="118" spans="2:65" s="1" customFormat="1" ht="16.5" customHeight="1">
      <c r="B118" s="31"/>
      <c r="C118" s="183" t="s">
        <v>211</v>
      </c>
      <c r="D118" s="183" t="s">
        <v>177</v>
      </c>
      <c r="E118" s="184" t="s">
        <v>1930</v>
      </c>
      <c r="F118" s="185" t="s">
        <v>1931</v>
      </c>
      <c r="G118" s="186" t="s">
        <v>269</v>
      </c>
      <c r="H118" s="187">
        <v>80.406000000000006</v>
      </c>
      <c r="I118" s="188"/>
      <c r="J118" s="189">
        <f t="shared" si="0"/>
        <v>0</v>
      </c>
      <c r="K118" s="185" t="s">
        <v>1922</v>
      </c>
      <c r="L118" s="35"/>
      <c r="M118" s="190" t="s">
        <v>1</v>
      </c>
      <c r="N118" s="191" t="s">
        <v>52</v>
      </c>
      <c r="O118" s="57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3" t="s">
        <v>241</v>
      </c>
      <c r="AT118" s="13" t="s">
        <v>177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241</v>
      </c>
      <c r="BM118" s="13" t="s">
        <v>1932</v>
      </c>
    </row>
    <row r="119" spans="2:65" s="1" customFormat="1" ht="16.5" customHeight="1">
      <c r="B119" s="31"/>
      <c r="C119" s="195" t="s">
        <v>215</v>
      </c>
      <c r="D119" s="195" t="s">
        <v>233</v>
      </c>
      <c r="E119" s="196" t="s">
        <v>1933</v>
      </c>
      <c r="F119" s="197" t="s">
        <v>1934</v>
      </c>
      <c r="G119" s="198" t="s">
        <v>269</v>
      </c>
      <c r="H119" s="199">
        <v>55.3</v>
      </c>
      <c r="I119" s="200"/>
      <c r="J119" s="201">
        <f t="shared" si="0"/>
        <v>0</v>
      </c>
      <c r="K119" s="197" t="s">
        <v>1922</v>
      </c>
      <c r="L119" s="202"/>
      <c r="M119" s="203" t="s">
        <v>1</v>
      </c>
      <c r="N119" s="204" t="s">
        <v>52</v>
      </c>
      <c r="O119" s="57"/>
      <c r="P119" s="192">
        <f t="shared" si="1"/>
        <v>0</v>
      </c>
      <c r="Q119" s="192">
        <v>6.4000000000000005E-4</v>
      </c>
      <c r="R119" s="192">
        <f t="shared" si="2"/>
        <v>3.5392E-2</v>
      </c>
      <c r="S119" s="192">
        <v>0</v>
      </c>
      <c r="T119" s="193">
        <f t="shared" si="3"/>
        <v>0</v>
      </c>
      <c r="AR119" s="13" t="s">
        <v>305</v>
      </c>
      <c r="AT119" s="13" t="s">
        <v>233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241</v>
      </c>
      <c r="BM119" s="13" t="s">
        <v>1935</v>
      </c>
    </row>
    <row r="120" spans="2:65" s="1" customFormat="1" ht="16.5" customHeight="1">
      <c r="B120" s="31"/>
      <c r="C120" s="195" t="s">
        <v>219</v>
      </c>
      <c r="D120" s="195" t="s">
        <v>233</v>
      </c>
      <c r="E120" s="196" t="s">
        <v>1936</v>
      </c>
      <c r="F120" s="197" t="s">
        <v>1937</v>
      </c>
      <c r="G120" s="198" t="s">
        <v>269</v>
      </c>
      <c r="H120" s="199">
        <v>26.713999999999999</v>
      </c>
      <c r="I120" s="200"/>
      <c r="J120" s="201">
        <f t="shared" si="0"/>
        <v>0</v>
      </c>
      <c r="K120" s="197" t="s">
        <v>1922</v>
      </c>
      <c r="L120" s="202"/>
      <c r="M120" s="203" t="s">
        <v>1</v>
      </c>
      <c r="N120" s="204" t="s">
        <v>52</v>
      </c>
      <c r="O120" s="57"/>
      <c r="P120" s="192">
        <f t="shared" si="1"/>
        <v>0</v>
      </c>
      <c r="Q120" s="192">
        <v>8.4999999999999995E-4</v>
      </c>
      <c r="R120" s="192">
        <f t="shared" si="2"/>
        <v>2.2706899999999999E-2</v>
      </c>
      <c r="S120" s="192">
        <v>0</v>
      </c>
      <c r="T120" s="193">
        <f t="shared" si="3"/>
        <v>0</v>
      </c>
      <c r="AR120" s="13" t="s">
        <v>305</v>
      </c>
      <c r="AT120" s="13" t="s">
        <v>233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241</v>
      </c>
      <c r="BM120" s="13" t="s">
        <v>1938</v>
      </c>
    </row>
    <row r="121" spans="2:65" s="1" customFormat="1" ht="16.5" customHeight="1">
      <c r="B121" s="31"/>
      <c r="C121" s="183" t="s">
        <v>223</v>
      </c>
      <c r="D121" s="183" t="s">
        <v>177</v>
      </c>
      <c r="E121" s="184" t="s">
        <v>1939</v>
      </c>
      <c r="F121" s="185" t="s">
        <v>1940</v>
      </c>
      <c r="G121" s="186" t="s">
        <v>269</v>
      </c>
      <c r="H121" s="187">
        <v>22.95</v>
      </c>
      <c r="I121" s="188"/>
      <c r="J121" s="189">
        <f t="shared" si="0"/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8.9999999999999996E-7</v>
      </c>
      <c r="R121" s="192">
        <f t="shared" si="2"/>
        <v>2.0654999999999998E-5</v>
      </c>
      <c r="S121" s="192">
        <v>0</v>
      </c>
      <c r="T121" s="193">
        <f t="shared" si="3"/>
        <v>0</v>
      </c>
      <c r="AR121" s="13" t="s">
        <v>241</v>
      </c>
      <c r="AT121" s="13" t="s">
        <v>177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241</v>
      </c>
      <c r="BM121" s="13" t="s">
        <v>1941</v>
      </c>
    </row>
    <row r="122" spans="2:65" s="1" customFormat="1" ht="16.5" customHeight="1">
      <c r="B122" s="31"/>
      <c r="C122" s="195" t="s">
        <v>227</v>
      </c>
      <c r="D122" s="195" t="s">
        <v>233</v>
      </c>
      <c r="E122" s="196" t="s">
        <v>1942</v>
      </c>
      <c r="F122" s="197" t="s">
        <v>1943</v>
      </c>
      <c r="G122" s="198" t="s">
        <v>269</v>
      </c>
      <c r="H122" s="199">
        <v>15.836</v>
      </c>
      <c r="I122" s="200"/>
      <c r="J122" s="201">
        <f t="shared" si="0"/>
        <v>0</v>
      </c>
      <c r="K122" s="197" t="s">
        <v>1922</v>
      </c>
      <c r="L122" s="202"/>
      <c r="M122" s="203" t="s">
        <v>1</v>
      </c>
      <c r="N122" s="204" t="s">
        <v>52</v>
      </c>
      <c r="O122" s="57"/>
      <c r="P122" s="192">
        <f t="shared" si="1"/>
        <v>0</v>
      </c>
      <c r="Q122" s="192">
        <v>6.4000000000000005E-4</v>
      </c>
      <c r="R122" s="192">
        <f t="shared" si="2"/>
        <v>1.0135040000000001E-2</v>
      </c>
      <c r="S122" s="192">
        <v>0</v>
      </c>
      <c r="T122" s="193">
        <f t="shared" si="3"/>
        <v>0</v>
      </c>
      <c r="AR122" s="13" t="s">
        <v>305</v>
      </c>
      <c r="AT122" s="13" t="s">
        <v>233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241</v>
      </c>
      <c r="BM122" s="13" t="s">
        <v>1944</v>
      </c>
    </row>
    <row r="123" spans="2:65" s="1" customFormat="1" ht="16.5" customHeight="1">
      <c r="B123" s="31"/>
      <c r="C123" s="195" t="s">
        <v>232</v>
      </c>
      <c r="D123" s="195" t="s">
        <v>233</v>
      </c>
      <c r="E123" s="196" t="s">
        <v>1945</v>
      </c>
      <c r="F123" s="197" t="s">
        <v>1946</v>
      </c>
      <c r="G123" s="198" t="s">
        <v>269</v>
      </c>
      <c r="H123" s="199">
        <v>7.5739999999999998</v>
      </c>
      <c r="I123" s="200"/>
      <c r="J123" s="201">
        <f t="shared" si="0"/>
        <v>0</v>
      </c>
      <c r="K123" s="197" t="s">
        <v>1922</v>
      </c>
      <c r="L123" s="202"/>
      <c r="M123" s="203" t="s">
        <v>1</v>
      </c>
      <c r="N123" s="204" t="s">
        <v>52</v>
      </c>
      <c r="O123" s="57"/>
      <c r="P123" s="192">
        <f t="shared" si="1"/>
        <v>0</v>
      </c>
      <c r="Q123" s="192">
        <v>8.4999999999999995E-4</v>
      </c>
      <c r="R123" s="192">
        <f t="shared" si="2"/>
        <v>6.4378999999999999E-3</v>
      </c>
      <c r="S123" s="192">
        <v>0</v>
      </c>
      <c r="T123" s="193">
        <f t="shared" si="3"/>
        <v>0</v>
      </c>
      <c r="AR123" s="13" t="s">
        <v>305</v>
      </c>
      <c r="AT123" s="13" t="s">
        <v>233</v>
      </c>
      <c r="AU123" s="13" t="s">
        <v>92</v>
      </c>
      <c r="AY123" s="13" t="s">
        <v>175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241</v>
      </c>
      <c r="BM123" s="13" t="s">
        <v>1947</v>
      </c>
    </row>
    <row r="124" spans="2:65" s="1" customFormat="1" ht="16.5" customHeight="1">
      <c r="B124" s="31"/>
      <c r="C124" s="183" t="s">
        <v>239</v>
      </c>
      <c r="D124" s="183" t="s">
        <v>177</v>
      </c>
      <c r="E124" s="184" t="s">
        <v>1948</v>
      </c>
      <c r="F124" s="185" t="s">
        <v>1684</v>
      </c>
      <c r="G124" s="186" t="s">
        <v>236</v>
      </c>
      <c r="H124" s="187">
        <v>0.114</v>
      </c>
      <c r="I124" s="188"/>
      <c r="J124" s="189">
        <f t="shared" si="0"/>
        <v>0</v>
      </c>
      <c r="K124" s="185" t="s">
        <v>1922</v>
      </c>
      <c r="L124" s="35"/>
      <c r="M124" s="190" t="s">
        <v>1</v>
      </c>
      <c r="N124" s="191" t="s">
        <v>52</v>
      </c>
      <c r="O124" s="57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3" t="s">
        <v>241</v>
      </c>
      <c r="AT124" s="13" t="s">
        <v>177</v>
      </c>
      <c r="AU124" s="13" t="s">
        <v>92</v>
      </c>
      <c r="AY124" s="13" t="s">
        <v>175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241</v>
      </c>
      <c r="BM124" s="13" t="s">
        <v>1949</v>
      </c>
    </row>
    <row r="125" spans="2:65" s="11" customFormat="1" ht="22.9" customHeight="1">
      <c r="B125" s="167"/>
      <c r="C125" s="168"/>
      <c r="D125" s="169" t="s">
        <v>79</v>
      </c>
      <c r="E125" s="181" t="s">
        <v>1950</v>
      </c>
      <c r="F125" s="181" t="s">
        <v>1951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SUM(P126:P142)</f>
        <v>0</v>
      </c>
      <c r="Q125" s="175"/>
      <c r="R125" s="176">
        <f>SUM(R126:R142)</f>
        <v>2.51181476</v>
      </c>
      <c r="S125" s="175"/>
      <c r="T125" s="177">
        <f>SUM(T126:T142)</f>
        <v>0</v>
      </c>
      <c r="AR125" s="178" t="s">
        <v>92</v>
      </c>
      <c r="AT125" s="179" t="s">
        <v>79</v>
      </c>
      <c r="AU125" s="179" t="s">
        <v>87</v>
      </c>
      <c r="AY125" s="178" t="s">
        <v>175</v>
      </c>
      <c r="BK125" s="180">
        <f>SUM(BK126:BK142)</f>
        <v>0</v>
      </c>
    </row>
    <row r="126" spans="2:65" s="1" customFormat="1" ht="16.5" customHeight="1">
      <c r="B126" s="31"/>
      <c r="C126" s="183" t="s">
        <v>241</v>
      </c>
      <c r="D126" s="183" t="s">
        <v>177</v>
      </c>
      <c r="E126" s="184" t="s">
        <v>1952</v>
      </c>
      <c r="F126" s="185" t="s">
        <v>1953</v>
      </c>
      <c r="G126" s="186" t="s">
        <v>253</v>
      </c>
      <c r="H126" s="187">
        <v>1</v>
      </c>
      <c r="I126" s="188"/>
      <c r="J126" s="189">
        <f t="shared" ref="J126:J142" si="10">ROUND(I126*H126,2)</f>
        <v>0</v>
      </c>
      <c r="K126" s="185" t="s">
        <v>184</v>
      </c>
      <c r="L126" s="35"/>
      <c r="M126" s="190" t="s">
        <v>1</v>
      </c>
      <c r="N126" s="191" t="s">
        <v>52</v>
      </c>
      <c r="O126" s="57"/>
      <c r="P126" s="192">
        <f t="shared" ref="P126:P142" si="11">O126*H126</f>
        <v>0</v>
      </c>
      <c r="Q126" s="192">
        <v>1.58E-3</v>
      </c>
      <c r="R126" s="192">
        <f t="shared" ref="R126:R142" si="12">Q126*H126</f>
        <v>1.58E-3</v>
      </c>
      <c r="S126" s="192">
        <v>0</v>
      </c>
      <c r="T126" s="193">
        <f t="shared" ref="T126:T142" si="13">S126*H126</f>
        <v>0</v>
      </c>
      <c r="AR126" s="13" t="s">
        <v>241</v>
      </c>
      <c r="AT126" s="13" t="s">
        <v>177</v>
      </c>
      <c r="AU126" s="13" t="s">
        <v>92</v>
      </c>
      <c r="AY126" s="13" t="s">
        <v>175</v>
      </c>
      <c r="BE126" s="194">
        <f t="shared" ref="BE126:BE142" si="14">IF(N126="základná",J126,0)</f>
        <v>0</v>
      </c>
      <c r="BF126" s="194">
        <f t="shared" ref="BF126:BF142" si="15">IF(N126="znížená",J126,0)</f>
        <v>0</v>
      </c>
      <c r="BG126" s="194">
        <f t="shared" ref="BG126:BG142" si="16">IF(N126="zákl. prenesená",J126,0)</f>
        <v>0</v>
      </c>
      <c r="BH126" s="194">
        <f t="shared" ref="BH126:BH142" si="17">IF(N126="zníž. prenesená",J126,0)</f>
        <v>0</v>
      </c>
      <c r="BI126" s="194">
        <f t="shared" ref="BI126:BI142" si="18">IF(N126="nulová",J126,0)</f>
        <v>0</v>
      </c>
      <c r="BJ126" s="13" t="s">
        <v>92</v>
      </c>
      <c r="BK126" s="194">
        <f t="shared" ref="BK126:BK142" si="19">ROUND(I126*H126,2)</f>
        <v>0</v>
      </c>
      <c r="BL126" s="13" t="s">
        <v>241</v>
      </c>
      <c r="BM126" s="13" t="s">
        <v>1954</v>
      </c>
    </row>
    <row r="127" spans="2:65" s="1" customFormat="1" ht="16.5" customHeight="1">
      <c r="B127" s="31"/>
      <c r="C127" s="183" t="s">
        <v>245</v>
      </c>
      <c r="D127" s="183" t="s">
        <v>177</v>
      </c>
      <c r="E127" s="184" t="s">
        <v>1955</v>
      </c>
      <c r="F127" s="185" t="s">
        <v>1956</v>
      </c>
      <c r="G127" s="186" t="s">
        <v>269</v>
      </c>
      <c r="H127" s="187">
        <v>20.925000000000001</v>
      </c>
      <c r="I127" s="188"/>
      <c r="J127" s="189">
        <f t="shared" si="10"/>
        <v>0</v>
      </c>
      <c r="K127" s="185" t="s">
        <v>1922</v>
      </c>
      <c r="L127" s="35"/>
      <c r="M127" s="190" t="s">
        <v>1</v>
      </c>
      <c r="N127" s="191" t="s">
        <v>52</v>
      </c>
      <c r="O127" s="57"/>
      <c r="P127" s="192">
        <f t="shared" si="11"/>
        <v>0</v>
      </c>
      <c r="Q127" s="192">
        <v>1.17E-3</v>
      </c>
      <c r="R127" s="192">
        <f t="shared" si="12"/>
        <v>2.4482250000000001E-2</v>
      </c>
      <c r="S127" s="192">
        <v>0</v>
      </c>
      <c r="T127" s="193">
        <f t="shared" si="13"/>
        <v>0</v>
      </c>
      <c r="AR127" s="13" t="s">
        <v>241</v>
      </c>
      <c r="AT127" s="13" t="s">
        <v>177</v>
      </c>
      <c r="AU127" s="13" t="s">
        <v>92</v>
      </c>
      <c r="AY127" s="13" t="s">
        <v>175</v>
      </c>
      <c r="BE127" s="194">
        <f t="shared" si="14"/>
        <v>0</v>
      </c>
      <c r="BF127" s="194">
        <f t="shared" si="15"/>
        <v>0</v>
      </c>
      <c r="BG127" s="194">
        <f t="shared" si="16"/>
        <v>0</v>
      </c>
      <c r="BH127" s="194">
        <f t="shared" si="17"/>
        <v>0</v>
      </c>
      <c r="BI127" s="194">
        <f t="shared" si="18"/>
        <v>0</v>
      </c>
      <c r="BJ127" s="13" t="s">
        <v>92</v>
      </c>
      <c r="BK127" s="194">
        <f t="shared" si="19"/>
        <v>0</v>
      </c>
      <c r="BL127" s="13" t="s">
        <v>241</v>
      </c>
      <c r="BM127" s="13" t="s">
        <v>1957</v>
      </c>
    </row>
    <row r="128" spans="2:65" s="1" customFormat="1" ht="16.5" customHeight="1">
      <c r="B128" s="31"/>
      <c r="C128" s="183" t="s">
        <v>250</v>
      </c>
      <c r="D128" s="183" t="s">
        <v>177</v>
      </c>
      <c r="E128" s="184" t="s">
        <v>1958</v>
      </c>
      <c r="F128" s="185" t="s">
        <v>1959</v>
      </c>
      <c r="G128" s="186" t="s">
        <v>269</v>
      </c>
      <c r="H128" s="187">
        <v>27.675000000000001</v>
      </c>
      <c r="I128" s="188"/>
      <c r="J128" s="189">
        <f t="shared" si="10"/>
        <v>0</v>
      </c>
      <c r="K128" s="185" t="s">
        <v>1</v>
      </c>
      <c r="L128" s="35"/>
      <c r="M128" s="190" t="s">
        <v>1</v>
      </c>
      <c r="N128" s="191" t="s">
        <v>52</v>
      </c>
      <c r="O128" s="57"/>
      <c r="P128" s="192">
        <f t="shared" si="11"/>
        <v>0</v>
      </c>
      <c r="Q128" s="192">
        <v>1.57E-3</v>
      </c>
      <c r="R128" s="192">
        <f t="shared" si="12"/>
        <v>4.3449750000000002E-2</v>
      </c>
      <c r="S128" s="192">
        <v>0</v>
      </c>
      <c r="T128" s="193">
        <f t="shared" si="13"/>
        <v>0</v>
      </c>
      <c r="AR128" s="13" t="s">
        <v>241</v>
      </c>
      <c r="AT128" s="13" t="s">
        <v>177</v>
      </c>
      <c r="AU128" s="13" t="s">
        <v>92</v>
      </c>
      <c r="AY128" s="13" t="s">
        <v>175</v>
      </c>
      <c r="BE128" s="194">
        <f t="shared" si="14"/>
        <v>0</v>
      </c>
      <c r="BF128" s="194">
        <f t="shared" si="15"/>
        <v>0</v>
      </c>
      <c r="BG128" s="194">
        <f t="shared" si="16"/>
        <v>0</v>
      </c>
      <c r="BH128" s="194">
        <f t="shared" si="17"/>
        <v>0</v>
      </c>
      <c r="BI128" s="194">
        <f t="shared" si="18"/>
        <v>0</v>
      </c>
      <c r="BJ128" s="13" t="s">
        <v>92</v>
      </c>
      <c r="BK128" s="194">
        <f t="shared" si="19"/>
        <v>0</v>
      </c>
      <c r="BL128" s="13" t="s">
        <v>241</v>
      </c>
      <c r="BM128" s="13" t="s">
        <v>1960</v>
      </c>
    </row>
    <row r="129" spans="2:65" s="1" customFormat="1" ht="16.5" customHeight="1">
      <c r="B129" s="31"/>
      <c r="C129" s="183" t="s">
        <v>255</v>
      </c>
      <c r="D129" s="183" t="s">
        <v>177</v>
      </c>
      <c r="E129" s="184" t="s">
        <v>1961</v>
      </c>
      <c r="F129" s="185" t="s">
        <v>1962</v>
      </c>
      <c r="G129" s="186" t="s">
        <v>269</v>
      </c>
      <c r="H129" s="187">
        <v>46.17</v>
      </c>
      <c r="I129" s="188"/>
      <c r="J129" s="189">
        <f t="shared" si="10"/>
        <v>0</v>
      </c>
      <c r="K129" s="185" t="s">
        <v>1</v>
      </c>
      <c r="L129" s="35"/>
      <c r="M129" s="190" t="s">
        <v>1</v>
      </c>
      <c r="N129" s="191" t="s">
        <v>52</v>
      </c>
      <c r="O129" s="57"/>
      <c r="P129" s="192">
        <f t="shared" si="11"/>
        <v>0</v>
      </c>
      <c r="Q129" s="192">
        <v>1.6299999999999999E-3</v>
      </c>
      <c r="R129" s="192">
        <f t="shared" si="12"/>
        <v>7.5257099999999993E-2</v>
      </c>
      <c r="S129" s="192">
        <v>0</v>
      </c>
      <c r="T129" s="193">
        <f t="shared" si="13"/>
        <v>0</v>
      </c>
      <c r="AR129" s="13" t="s">
        <v>241</v>
      </c>
      <c r="AT129" s="13" t="s">
        <v>177</v>
      </c>
      <c r="AU129" s="13" t="s">
        <v>92</v>
      </c>
      <c r="AY129" s="13" t="s">
        <v>175</v>
      </c>
      <c r="BE129" s="194">
        <f t="shared" si="14"/>
        <v>0</v>
      </c>
      <c r="BF129" s="194">
        <f t="shared" si="15"/>
        <v>0</v>
      </c>
      <c r="BG129" s="194">
        <f t="shared" si="16"/>
        <v>0</v>
      </c>
      <c r="BH129" s="194">
        <f t="shared" si="17"/>
        <v>0</v>
      </c>
      <c r="BI129" s="194">
        <f t="shared" si="18"/>
        <v>0</v>
      </c>
      <c r="BJ129" s="13" t="s">
        <v>92</v>
      </c>
      <c r="BK129" s="194">
        <f t="shared" si="19"/>
        <v>0</v>
      </c>
      <c r="BL129" s="13" t="s">
        <v>241</v>
      </c>
      <c r="BM129" s="13" t="s">
        <v>1963</v>
      </c>
    </row>
    <row r="130" spans="2:65" s="1" customFormat="1" ht="16.5" customHeight="1">
      <c r="B130" s="31"/>
      <c r="C130" s="183" t="s">
        <v>7</v>
      </c>
      <c r="D130" s="183" t="s">
        <v>177</v>
      </c>
      <c r="E130" s="184" t="s">
        <v>1964</v>
      </c>
      <c r="F130" s="185" t="s">
        <v>1965</v>
      </c>
      <c r="G130" s="186" t="s">
        <v>269</v>
      </c>
      <c r="H130" s="187">
        <v>31.388000000000002</v>
      </c>
      <c r="I130" s="188"/>
      <c r="J130" s="189">
        <f t="shared" si="10"/>
        <v>0</v>
      </c>
      <c r="K130" s="185" t="s">
        <v>1922</v>
      </c>
      <c r="L130" s="35"/>
      <c r="M130" s="190" t="s">
        <v>1</v>
      </c>
      <c r="N130" s="191" t="s">
        <v>52</v>
      </c>
      <c r="O130" s="57"/>
      <c r="P130" s="192">
        <f t="shared" si="11"/>
        <v>0</v>
      </c>
      <c r="Q130" s="192">
        <v>2.7499999999999998E-3</v>
      </c>
      <c r="R130" s="192">
        <f t="shared" si="12"/>
        <v>8.6317000000000005E-2</v>
      </c>
      <c r="S130" s="192">
        <v>0</v>
      </c>
      <c r="T130" s="193">
        <f t="shared" si="13"/>
        <v>0</v>
      </c>
      <c r="AR130" s="13" t="s">
        <v>241</v>
      </c>
      <c r="AT130" s="13" t="s">
        <v>177</v>
      </c>
      <c r="AU130" s="13" t="s">
        <v>92</v>
      </c>
      <c r="AY130" s="13" t="s">
        <v>175</v>
      </c>
      <c r="BE130" s="194">
        <f t="shared" si="14"/>
        <v>0</v>
      </c>
      <c r="BF130" s="194">
        <f t="shared" si="15"/>
        <v>0</v>
      </c>
      <c r="BG130" s="194">
        <f t="shared" si="16"/>
        <v>0</v>
      </c>
      <c r="BH130" s="194">
        <f t="shared" si="17"/>
        <v>0</v>
      </c>
      <c r="BI130" s="194">
        <f t="shared" si="18"/>
        <v>0</v>
      </c>
      <c r="BJ130" s="13" t="s">
        <v>92</v>
      </c>
      <c r="BK130" s="194">
        <f t="shared" si="19"/>
        <v>0</v>
      </c>
      <c r="BL130" s="13" t="s">
        <v>241</v>
      </c>
      <c r="BM130" s="13" t="s">
        <v>1966</v>
      </c>
    </row>
    <row r="131" spans="2:65" s="1" customFormat="1" ht="16.5" customHeight="1">
      <c r="B131" s="31"/>
      <c r="C131" s="183" t="s">
        <v>262</v>
      </c>
      <c r="D131" s="183" t="s">
        <v>177</v>
      </c>
      <c r="E131" s="184" t="s">
        <v>1967</v>
      </c>
      <c r="F131" s="185" t="s">
        <v>1968</v>
      </c>
      <c r="G131" s="186" t="s">
        <v>269</v>
      </c>
      <c r="H131" s="187">
        <v>21.442</v>
      </c>
      <c r="I131" s="188"/>
      <c r="J131" s="189">
        <f t="shared" si="10"/>
        <v>0</v>
      </c>
      <c r="K131" s="185" t="s">
        <v>1922</v>
      </c>
      <c r="L131" s="35"/>
      <c r="M131" s="190" t="s">
        <v>1</v>
      </c>
      <c r="N131" s="191" t="s">
        <v>52</v>
      </c>
      <c r="O131" s="57"/>
      <c r="P131" s="192">
        <f t="shared" si="11"/>
        <v>0</v>
      </c>
      <c r="Q131" s="192">
        <v>1.5299999999999999E-3</v>
      </c>
      <c r="R131" s="192">
        <f t="shared" si="12"/>
        <v>3.2806259999999997E-2</v>
      </c>
      <c r="S131" s="192">
        <v>0</v>
      </c>
      <c r="T131" s="193">
        <f t="shared" si="13"/>
        <v>0</v>
      </c>
      <c r="AR131" s="13" t="s">
        <v>241</v>
      </c>
      <c r="AT131" s="13" t="s">
        <v>177</v>
      </c>
      <c r="AU131" s="13" t="s">
        <v>92</v>
      </c>
      <c r="AY131" s="13" t="s">
        <v>175</v>
      </c>
      <c r="BE131" s="194">
        <f t="shared" si="14"/>
        <v>0</v>
      </c>
      <c r="BF131" s="194">
        <f t="shared" si="15"/>
        <v>0</v>
      </c>
      <c r="BG131" s="194">
        <f t="shared" si="16"/>
        <v>0</v>
      </c>
      <c r="BH131" s="194">
        <f t="shared" si="17"/>
        <v>0</v>
      </c>
      <c r="BI131" s="194">
        <f t="shared" si="18"/>
        <v>0</v>
      </c>
      <c r="BJ131" s="13" t="s">
        <v>92</v>
      </c>
      <c r="BK131" s="194">
        <f t="shared" si="19"/>
        <v>0</v>
      </c>
      <c r="BL131" s="13" t="s">
        <v>241</v>
      </c>
      <c r="BM131" s="13" t="s">
        <v>1969</v>
      </c>
    </row>
    <row r="132" spans="2:65" s="1" customFormat="1" ht="16.5" customHeight="1">
      <c r="B132" s="31"/>
      <c r="C132" s="183" t="s">
        <v>266</v>
      </c>
      <c r="D132" s="183" t="s">
        <v>177</v>
      </c>
      <c r="E132" s="184" t="s">
        <v>1970</v>
      </c>
      <c r="F132" s="185" t="s">
        <v>1971</v>
      </c>
      <c r="G132" s="186" t="s">
        <v>269</v>
      </c>
      <c r="H132" s="187">
        <v>12.15</v>
      </c>
      <c r="I132" s="188"/>
      <c r="J132" s="189">
        <f t="shared" si="10"/>
        <v>0</v>
      </c>
      <c r="K132" s="185" t="s">
        <v>1</v>
      </c>
      <c r="L132" s="35"/>
      <c r="M132" s="190" t="s">
        <v>1</v>
      </c>
      <c r="N132" s="191" t="s">
        <v>52</v>
      </c>
      <c r="O132" s="57"/>
      <c r="P132" s="192">
        <f t="shared" si="11"/>
        <v>0</v>
      </c>
      <c r="Q132" s="192">
        <v>6.4000000000000005E-4</v>
      </c>
      <c r="R132" s="192">
        <f t="shared" si="12"/>
        <v>7.7760000000000008E-3</v>
      </c>
      <c r="S132" s="192">
        <v>0</v>
      </c>
      <c r="T132" s="193">
        <f t="shared" si="13"/>
        <v>0</v>
      </c>
      <c r="AR132" s="13" t="s">
        <v>241</v>
      </c>
      <c r="AT132" s="13" t="s">
        <v>177</v>
      </c>
      <c r="AU132" s="13" t="s">
        <v>92</v>
      </c>
      <c r="AY132" s="13" t="s">
        <v>175</v>
      </c>
      <c r="BE132" s="194">
        <f t="shared" si="14"/>
        <v>0</v>
      </c>
      <c r="BF132" s="194">
        <f t="shared" si="15"/>
        <v>0</v>
      </c>
      <c r="BG132" s="194">
        <f t="shared" si="16"/>
        <v>0</v>
      </c>
      <c r="BH132" s="194">
        <f t="shared" si="17"/>
        <v>0</v>
      </c>
      <c r="BI132" s="194">
        <f t="shared" si="18"/>
        <v>0</v>
      </c>
      <c r="BJ132" s="13" t="s">
        <v>92</v>
      </c>
      <c r="BK132" s="194">
        <f t="shared" si="19"/>
        <v>0</v>
      </c>
      <c r="BL132" s="13" t="s">
        <v>241</v>
      </c>
      <c r="BM132" s="13" t="s">
        <v>1972</v>
      </c>
    </row>
    <row r="133" spans="2:65" s="1" customFormat="1" ht="16.5" customHeight="1">
      <c r="B133" s="31"/>
      <c r="C133" s="183" t="s">
        <v>271</v>
      </c>
      <c r="D133" s="183" t="s">
        <v>177</v>
      </c>
      <c r="E133" s="184" t="s">
        <v>1973</v>
      </c>
      <c r="F133" s="185" t="s">
        <v>1974</v>
      </c>
      <c r="G133" s="186" t="s">
        <v>253</v>
      </c>
      <c r="H133" s="187">
        <v>2</v>
      </c>
      <c r="I133" s="188"/>
      <c r="J133" s="189">
        <f t="shared" si="10"/>
        <v>0</v>
      </c>
      <c r="K133" s="185" t="s">
        <v>1922</v>
      </c>
      <c r="L133" s="35"/>
      <c r="M133" s="190" t="s">
        <v>1</v>
      </c>
      <c r="N133" s="191" t="s">
        <v>52</v>
      </c>
      <c r="O133" s="57"/>
      <c r="P133" s="192">
        <f t="shared" si="11"/>
        <v>0</v>
      </c>
      <c r="Q133" s="192">
        <v>3.6000000000000002E-4</v>
      </c>
      <c r="R133" s="192">
        <f t="shared" si="12"/>
        <v>7.2000000000000005E-4</v>
      </c>
      <c r="S133" s="192">
        <v>0</v>
      </c>
      <c r="T133" s="193">
        <f t="shared" si="13"/>
        <v>0</v>
      </c>
      <c r="AR133" s="13" t="s">
        <v>241</v>
      </c>
      <c r="AT133" s="13" t="s">
        <v>177</v>
      </c>
      <c r="AU133" s="13" t="s">
        <v>92</v>
      </c>
      <c r="AY133" s="13" t="s">
        <v>175</v>
      </c>
      <c r="BE133" s="194">
        <f t="shared" si="14"/>
        <v>0</v>
      </c>
      <c r="BF133" s="194">
        <f t="shared" si="15"/>
        <v>0</v>
      </c>
      <c r="BG133" s="194">
        <f t="shared" si="16"/>
        <v>0</v>
      </c>
      <c r="BH133" s="194">
        <f t="shared" si="17"/>
        <v>0</v>
      </c>
      <c r="BI133" s="194">
        <f t="shared" si="18"/>
        <v>0</v>
      </c>
      <c r="BJ133" s="13" t="s">
        <v>92</v>
      </c>
      <c r="BK133" s="194">
        <f t="shared" si="19"/>
        <v>0</v>
      </c>
      <c r="BL133" s="13" t="s">
        <v>241</v>
      </c>
      <c r="BM133" s="13" t="s">
        <v>1975</v>
      </c>
    </row>
    <row r="134" spans="2:65" s="1" customFormat="1" ht="16.5" customHeight="1">
      <c r="B134" s="31"/>
      <c r="C134" s="195" t="s">
        <v>273</v>
      </c>
      <c r="D134" s="195" t="s">
        <v>233</v>
      </c>
      <c r="E134" s="196" t="s">
        <v>1976</v>
      </c>
      <c r="F134" s="197" t="s">
        <v>1977</v>
      </c>
      <c r="G134" s="198" t="s">
        <v>253</v>
      </c>
      <c r="H134" s="199">
        <v>2</v>
      </c>
      <c r="I134" s="200"/>
      <c r="J134" s="201">
        <f t="shared" si="10"/>
        <v>0</v>
      </c>
      <c r="K134" s="197" t="s">
        <v>1</v>
      </c>
      <c r="L134" s="202"/>
      <c r="M134" s="203" t="s">
        <v>1</v>
      </c>
      <c r="N134" s="204" t="s">
        <v>52</v>
      </c>
      <c r="O134" s="57"/>
      <c r="P134" s="192">
        <f t="shared" si="11"/>
        <v>0</v>
      </c>
      <c r="Q134" s="192">
        <v>2.66E-3</v>
      </c>
      <c r="R134" s="192">
        <f t="shared" si="12"/>
        <v>5.3200000000000001E-3</v>
      </c>
      <c r="S134" s="192">
        <v>0</v>
      </c>
      <c r="T134" s="193">
        <f t="shared" si="13"/>
        <v>0</v>
      </c>
      <c r="AR134" s="13" t="s">
        <v>305</v>
      </c>
      <c r="AT134" s="13" t="s">
        <v>233</v>
      </c>
      <c r="AU134" s="13" t="s">
        <v>92</v>
      </c>
      <c r="AY134" s="13" t="s">
        <v>175</v>
      </c>
      <c r="BE134" s="194">
        <f t="shared" si="14"/>
        <v>0</v>
      </c>
      <c r="BF134" s="194">
        <f t="shared" si="15"/>
        <v>0</v>
      </c>
      <c r="BG134" s="194">
        <f t="shared" si="16"/>
        <v>0</v>
      </c>
      <c r="BH134" s="194">
        <f t="shared" si="17"/>
        <v>0</v>
      </c>
      <c r="BI134" s="194">
        <f t="shared" si="18"/>
        <v>0</v>
      </c>
      <c r="BJ134" s="13" t="s">
        <v>92</v>
      </c>
      <c r="BK134" s="194">
        <f t="shared" si="19"/>
        <v>0</v>
      </c>
      <c r="BL134" s="13" t="s">
        <v>241</v>
      </c>
      <c r="BM134" s="13" t="s">
        <v>1978</v>
      </c>
    </row>
    <row r="135" spans="2:65" s="1" customFormat="1" ht="16.5" customHeight="1">
      <c r="B135" s="31"/>
      <c r="C135" s="183" t="s">
        <v>277</v>
      </c>
      <c r="D135" s="183" t="s">
        <v>177</v>
      </c>
      <c r="E135" s="184" t="s">
        <v>1979</v>
      </c>
      <c r="F135" s="185" t="s">
        <v>1980</v>
      </c>
      <c r="G135" s="186" t="s">
        <v>253</v>
      </c>
      <c r="H135" s="187">
        <v>1</v>
      </c>
      <c r="I135" s="188"/>
      <c r="J135" s="189">
        <f t="shared" si="10"/>
        <v>0</v>
      </c>
      <c r="K135" s="185" t="s">
        <v>184</v>
      </c>
      <c r="L135" s="35"/>
      <c r="M135" s="190" t="s">
        <v>1</v>
      </c>
      <c r="N135" s="191" t="s">
        <v>52</v>
      </c>
      <c r="O135" s="57"/>
      <c r="P135" s="192">
        <f t="shared" si="11"/>
        <v>0</v>
      </c>
      <c r="Q135" s="192">
        <v>4.6000000000000001E-4</v>
      </c>
      <c r="R135" s="192">
        <f t="shared" si="12"/>
        <v>4.6000000000000001E-4</v>
      </c>
      <c r="S135" s="192">
        <v>0</v>
      </c>
      <c r="T135" s="193">
        <f t="shared" si="13"/>
        <v>0</v>
      </c>
      <c r="AR135" s="13" t="s">
        <v>241</v>
      </c>
      <c r="AT135" s="13" t="s">
        <v>177</v>
      </c>
      <c r="AU135" s="13" t="s">
        <v>92</v>
      </c>
      <c r="AY135" s="13" t="s">
        <v>175</v>
      </c>
      <c r="BE135" s="194">
        <f t="shared" si="14"/>
        <v>0</v>
      </c>
      <c r="BF135" s="194">
        <f t="shared" si="15"/>
        <v>0</v>
      </c>
      <c r="BG135" s="194">
        <f t="shared" si="16"/>
        <v>0</v>
      </c>
      <c r="BH135" s="194">
        <f t="shared" si="17"/>
        <v>0</v>
      </c>
      <c r="BI135" s="194">
        <f t="shared" si="18"/>
        <v>0</v>
      </c>
      <c r="BJ135" s="13" t="s">
        <v>92</v>
      </c>
      <c r="BK135" s="194">
        <f t="shared" si="19"/>
        <v>0</v>
      </c>
      <c r="BL135" s="13" t="s">
        <v>241</v>
      </c>
      <c r="BM135" s="13" t="s">
        <v>1981</v>
      </c>
    </row>
    <row r="136" spans="2:65" s="1" customFormat="1" ht="22.5" customHeight="1">
      <c r="B136" s="31"/>
      <c r="C136" s="195" t="s">
        <v>281</v>
      </c>
      <c r="D136" s="195" t="s">
        <v>233</v>
      </c>
      <c r="E136" s="196" t="s">
        <v>1982</v>
      </c>
      <c r="F136" s="197" t="s">
        <v>1983</v>
      </c>
      <c r="G136" s="198" t="s">
        <v>253</v>
      </c>
      <c r="H136" s="199">
        <v>1</v>
      </c>
      <c r="I136" s="200"/>
      <c r="J136" s="201">
        <f t="shared" si="10"/>
        <v>0</v>
      </c>
      <c r="K136" s="197" t="s">
        <v>184</v>
      </c>
      <c r="L136" s="202"/>
      <c r="M136" s="203" t="s">
        <v>1</v>
      </c>
      <c r="N136" s="204" t="s">
        <v>52</v>
      </c>
      <c r="O136" s="57"/>
      <c r="P136" s="192">
        <f t="shared" si="11"/>
        <v>0</v>
      </c>
      <c r="Q136" s="192">
        <v>1.1820000000000001E-2</v>
      </c>
      <c r="R136" s="192">
        <f t="shared" si="12"/>
        <v>1.1820000000000001E-2</v>
      </c>
      <c r="S136" s="192">
        <v>0</v>
      </c>
      <c r="T136" s="193">
        <f t="shared" si="13"/>
        <v>0</v>
      </c>
      <c r="AR136" s="13" t="s">
        <v>207</v>
      </c>
      <c r="AT136" s="13" t="s">
        <v>233</v>
      </c>
      <c r="AU136" s="13" t="s">
        <v>92</v>
      </c>
      <c r="AY136" s="13" t="s">
        <v>175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13" t="s">
        <v>92</v>
      </c>
      <c r="BK136" s="194">
        <f t="shared" si="19"/>
        <v>0</v>
      </c>
      <c r="BL136" s="13" t="s">
        <v>104</v>
      </c>
      <c r="BM136" s="13" t="s">
        <v>1984</v>
      </c>
    </row>
    <row r="137" spans="2:65" s="1" customFormat="1" ht="16.5" customHeight="1">
      <c r="B137" s="31"/>
      <c r="C137" s="183" t="s">
        <v>285</v>
      </c>
      <c r="D137" s="183" t="s">
        <v>177</v>
      </c>
      <c r="E137" s="184" t="s">
        <v>1985</v>
      </c>
      <c r="F137" s="185" t="s">
        <v>1986</v>
      </c>
      <c r="G137" s="186" t="s">
        <v>253</v>
      </c>
      <c r="H137" s="187">
        <v>5</v>
      </c>
      <c r="I137" s="188"/>
      <c r="J137" s="189">
        <f t="shared" si="10"/>
        <v>0</v>
      </c>
      <c r="K137" s="185" t="s">
        <v>1</v>
      </c>
      <c r="L137" s="35"/>
      <c r="M137" s="190" t="s">
        <v>1</v>
      </c>
      <c r="N137" s="191" t="s">
        <v>52</v>
      </c>
      <c r="O137" s="57"/>
      <c r="P137" s="192">
        <f t="shared" si="11"/>
        <v>0</v>
      </c>
      <c r="Q137" s="192">
        <v>1.5839999999999999E-3</v>
      </c>
      <c r="R137" s="192">
        <f t="shared" si="12"/>
        <v>7.92E-3</v>
      </c>
      <c r="S137" s="192">
        <v>0</v>
      </c>
      <c r="T137" s="193">
        <f t="shared" si="13"/>
        <v>0</v>
      </c>
      <c r="AR137" s="13" t="s">
        <v>241</v>
      </c>
      <c r="AT137" s="13" t="s">
        <v>177</v>
      </c>
      <c r="AU137" s="13" t="s">
        <v>92</v>
      </c>
      <c r="AY137" s="13" t="s">
        <v>175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13" t="s">
        <v>92</v>
      </c>
      <c r="BK137" s="194">
        <f t="shared" si="19"/>
        <v>0</v>
      </c>
      <c r="BL137" s="13" t="s">
        <v>241</v>
      </c>
      <c r="BM137" s="13" t="s">
        <v>1987</v>
      </c>
    </row>
    <row r="138" spans="2:65" s="1" customFormat="1" ht="16.5" customHeight="1">
      <c r="B138" s="31"/>
      <c r="C138" s="195" t="s">
        <v>289</v>
      </c>
      <c r="D138" s="195" t="s">
        <v>233</v>
      </c>
      <c r="E138" s="196" t="s">
        <v>1988</v>
      </c>
      <c r="F138" s="197" t="s">
        <v>1989</v>
      </c>
      <c r="G138" s="198" t="s">
        <v>253</v>
      </c>
      <c r="H138" s="199">
        <v>5</v>
      </c>
      <c r="I138" s="200"/>
      <c r="J138" s="201">
        <f t="shared" si="10"/>
        <v>0</v>
      </c>
      <c r="K138" s="197" t="s">
        <v>1</v>
      </c>
      <c r="L138" s="202"/>
      <c r="M138" s="203" t="s">
        <v>1</v>
      </c>
      <c r="N138" s="204" t="s">
        <v>52</v>
      </c>
      <c r="O138" s="57"/>
      <c r="P138" s="192">
        <f t="shared" si="11"/>
        <v>0</v>
      </c>
      <c r="Q138" s="192">
        <v>4.7600000000000003E-3</v>
      </c>
      <c r="R138" s="192">
        <f t="shared" si="12"/>
        <v>2.3800000000000002E-2</v>
      </c>
      <c r="S138" s="192">
        <v>0</v>
      </c>
      <c r="T138" s="193">
        <f t="shared" si="13"/>
        <v>0</v>
      </c>
      <c r="AR138" s="13" t="s">
        <v>305</v>
      </c>
      <c r="AT138" s="13" t="s">
        <v>233</v>
      </c>
      <c r="AU138" s="13" t="s">
        <v>92</v>
      </c>
      <c r="AY138" s="13" t="s">
        <v>175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3" t="s">
        <v>92</v>
      </c>
      <c r="BK138" s="194">
        <f t="shared" si="19"/>
        <v>0</v>
      </c>
      <c r="BL138" s="13" t="s">
        <v>241</v>
      </c>
      <c r="BM138" s="13" t="s">
        <v>1990</v>
      </c>
    </row>
    <row r="139" spans="2:65" s="1" customFormat="1" ht="16.5" customHeight="1">
      <c r="B139" s="31"/>
      <c r="C139" s="183" t="s">
        <v>293</v>
      </c>
      <c r="D139" s="183" t="s">
        <v>177</v>
      </c>
      <c r="E139" s="184" t="s">
        <v>1991</v>
      </c>
      <c r="F139" s="185" t="s">
        <v>1992</v>
      </c>
      <c r="G139" s="186" t="s">
        <v>253</v>
      </c>
      <c r="H139" s="187">
        <v>4</v>
      </c>
      <c r="I139" s="188"/>
      <c r="J139" s="189">
        <f t="shared" si="10"/>
        <v>0</v>
      </c>
      <c r="K139" s="185" t="s">
        <v>1</v>
      </c>
      <c r="L139" s="35"/>
      <c r="M139" s="190" t="s">
        <v>1</v>
      </c>
      <c r="N139" s="191" t="s">
        <v>52</v>
      </c>
      <c r="O139" s="57"/>
      <c r="P139" s="192">
        <f t="shared" si="11"/>
        <v>0</v>
      </c>
      <c r="Q139" s="192">
        <v>1.06E-3</v>
      </c>
      <c r="R139" s="192">
        <f t="shared" si="12"/>
        <v>4.2399999999999998E-3</v>
      </c>
      <c r="S139" s="192">
        <v>0</v>
      </c>
      <c r="T139" s="193">
        <f t="shared" si="13"/>
        <v>0</v>
      </c>
      <c r="AR139" s="13" t="s">
        <v>241</v>
      </c>
      <c r="AT139" s="13" t="s">
        <v>177</v>
      </c>
      <c r="AU139" s="13" t="s">
        <v>92</v>
      </c>
      <c r="AY139" s="13" t="s">
        <v>175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3" t="s">
        <v>92</v>
      </c>
      <c r="BK139" s="194">
        <f t="shared" si="19"/>
        <v>0</v>
      </c>
      <c r="BL139" s="13" t="s">
        <v>241</v>
      </c>
      <c r="BM139" s="13" t="s">
        <v>1993</v>
      </c>
    </row>
    <row r="140" spans="2:65" s="1" customFormat="1" ht="16.5" customHeight="1">
      <c r="B140" s="31"/>
      <c r="C140" s="183" t="s">
        <v>297</v>
      </c>
      <c r="D140" s="183" t="s">
        <v>177</v>
      </c>
      <c r="E140" s="184" t="s">
        <v>1994</v>
      </c>
      <c r="F140" s="185" t="s">
        <v>1995</v>
      </c>
      <c r="G140" s="186" t="s">
        <v>253</v>
      </c>
      <c r="H140" s="187">
        <v>2</v>
      </c>
      <c r="I140" s="188"/>
      <c r="J140" s="189">
        <f t="shared" si="10"/>
        <v>0</v>
      </c>
      <c r="K140" s="185" t="s">
        <v>1</v>
      </c>
      <c r="L140" s="35"/>
      <c r="M140" s="190" t="s">
        <v>1</v>
      </c>
      <c r="N140" s="191" t="s">
        <v>52</v>
      </c>
      <c r="O140" s="57"/>
      <c r="P140" s="192">
        <f t="shared" si="11"/>
        <v>0</v>
      </c>
      <c r="Q140" s="192">
        <v>2.9999999999999997E-4</v>
      </c>
      <c r="R140" s="192">
        <f t="shared" si="12"/>
        <v>5.9999999999999995E-4</v>
      </c>
      <c r="S140" s="192">
        <v>0</v>
      </c>
      <c r="T140" s="193">
        <f t="shared" si="13"/>
        <v>0</v>
      </c>
      <c r="AR140" s="13" t="s">
        <v>241</v>
      </c>
      <c r="AT140" s="13" t="s">
        <v>177</v>
      </c>
      <c r="AU140" s="13" t="s">
        <v>92</v>
      </c>
      <c r="AY140" s="13" t="s">
        <v>175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3" t="s">
        <v>92</v>
      </c>
      <c r="BK140" s="194">
        <f t="shared" si="19"/>
        <v>0</v>
      </c>
      <c r="BL140" s="13" t="s">
        <v>241</v>
      </c>
      <c r="BM140" s="13" t="s">
        <v>1996</v>
      </c>
    </row>
    <row r="141" spans="2:65" s="1" customFormat="1" ht="16.5" customHeight="1">
      <c r="B141" s="31"/>
      <c r="C141" s="183" t="s">
        <v>301</v>
      </c>
      <c r="D141" s="183" t="s">
        <v>177</v>
      </c>
      <c r="E141" s="184" t="s">
        <v>1997</v>
      </c>
      <c r="F141" s="185" t="s">
        <v>1998</v>
      </c>
      <c r="G141" s="186" t="s">
        <v>269</v>
      </c>
      <c r="H141" s="187">
        <v>138.30799999999999</v>
      </c>
      <c r="I141" s="188"/>
      <c r="J141" s="189">
        <f t="shared" si="10"/>
        <v>0</v>
      </c>
      <c r="K141" s="185" t="s">
        <v>1922</v>
      </c>
      <c r="L141" s="35"/>
      <c r="M141" s="190" t="s">
        <v>1</v>
      </c>
      <c r="N141" s="191" t="s">
        <v>52</v>
      </c>
      <c r="O141" s="57"/>
      <c r="P141" s="192">
        <f t="shared" si="11"/>
        <v>0</v>
      </c>
      <c r="Q141" s="192">
        <v>1.5800000000000002E-2</v>
      </c>
      <c r="R141" s="192">
        <f t="shared" si="12"/>
        <v>2.1852664000000002</v>
      </c>
      <c r="S141" s="192">
        <v>0</v>
      </c>
      <c r="T141" s="193">
        <f t="shared" si="13"/>
        <v>0</v>
      </c>
      <c r="AR141" s="13" t="s">
        <v>241</v>
      </c>
      <c r="AT141" s="13" t="s">
        <v>177</v>
      </c>
      <c r="AU141" s="13" t="s">
        <v>92</v>
      </c>
      <c r="AY141" s="13" t="s">
        <v>175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3" t="s">
        <v>92</v>
      </c>
      <c r="BK141" s="194">
        <f t="shared" si="19"/>
        <v>0</v>
      </c>
      <c r="BL141" s="13" t="s">
        <v>241</v>
      </c>
      <c r="BM141" s="13" t="s">
        <v>1999</v>
      </c>
    </row>
    <row r="142" spans="2:65" s="1" customFormat="1" ht="16.5" customHeight="1">
      <c r="B142" s="31"/>
      <c r="C142" s="183" t="s">
        <v>305</v>
      </c>
      <c r="D142" s="183" t="s">
        <v>177</v>
      </c>
      <c r="E142" s="184" t="s">
        <v>2000</v>
      </c>
      <c r="F142" s="185" t="s">
        <v>2001</v>
      </c>
      <c r="G142" s="186" t="s">
        <v>236</v>
      </c>
      <c r="H142" s="187">
        <v>2.5</v>
      </c>
      <c r="I142" s="188"/>
      <c r="J142" s="189">
        <f t="shared" si="10"/>
        <v>0</v>
      </c>
      <c r="K142" s="185" t="s">
        <v>1922</v>
      </c>
      <c r="L142" s="35"/>
      <c r="M142" s="190" t="s">
        <v>1</v>
      </c>
      <c r="N142" s="191" t="s">
        <v>52</v>
      </c>
      <c r="O142" s="57"/>
      <c r="P142" s="192">
        <f t="shared" si="11"/>
        <v>0</v>
      </c>
      <c r="Q142" s="192">
        <v>0</v>
      </c>
      <c r="R142" s="192">
        <f t="shared" si="12"/>
        <v>0</v>
      </c>
      <c r="S142" s="192">
        <v>0</v>
      </c>
      <c r="T142" s="193">
        <f t="shared" si="13"/>
        <v>0</v>
      </c>
      <c r="AR142" s="13" t="s">
        <v>241</v>
      </c>
      <c r="AT142" s="13" t="s">
        <v>177</v>
      </c>
      <c r="AU142" s="13" t="s">
        <v>92</v>
      </c>
      <c r="AY142" s="13" t="s">
        <v>175</v>
      </c>
      <c r="BE142" s="194">
        <f t="shared" si="14"/>
        <v>0</v>
      </c>
      <c r="BF142" s="194">
        <f t="shared" si="15"/>
        <v>0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3" t="s">
        <v>92</v>
      </c>
      <c r="BK142" s="194">
        <f t="shared" si="19"/>
        <v>0</v>
      </c>
      <c r="BL142" s="13" t="s">
        <v>241</v>
      </c>
      <c r="BM142" s="13" t="s">
        <v>2002</v>
      </c>
    </row>
    <row r="143" spans="2:65" s="11" customFormat="1" ht="22.9" customHeight="1">
      <c r="B143" s="167"/>
      <c r="C143" s="168"/>
      <c r="D143" s="169" t="s">
        <v>79</v>
      </c>
      <c r="E143" s="181" t="s">
        <v>2003</v>
      </c>
      <c r="F143" s="181" t="s">
        <v>2004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SUM(P144:P172)</f>
        <v>0</v>
      </c>
      <c r="Q143" s="175"/>
      <c r="R143" s="176">
        <f>SUM(R144:R172)</f>
        <v>8.44243524</v>
      </c>
      <c r="S143" s="175"/>
      <c r="T143" s="177">
        <f>SUM(T144:T172)</f>
        <v>0</v>
      </c>
      <c r="AR143" s="178" t="s">
        <v>92</v>
      </c>
      <c r="AT143" s="179" t="s">
        <v>79</v>
      </c>
      <c r="AU143" s="179" t="s">
        <v>87</v>
      </c>
      <c r="AY143" s="178" t="s">
        <v>175</v>
      </c>
      <c r="BK143" s="180">
        <f>SUM(BK144:BK172)</f>
        <v>0</v>
      </c>
    </row>
    <row r="144" spans="2:65" s="1" customFormat="1" ht="16.5" customHeight="1">
      <c r="B144" s="31"/>
      <c r="C144" s="183" t="s">
        <v>310</v>
      </c>
      <c r="D144" s="183" t="s">
        <v>177</v>
      </c>
      <c r="E144" s="184" t="s">
        <v>2005</v>
      </c>
      <c r="F144" s="185" t="s">
        <v>2006</v>
      </c>
      <c r="G144" s="186" t="s">
        <v>253</v>
      </c>
      <c r="H144" s="187">
        <v>1</v>
      </c>
      <c r="I144" s="188"/>
      <c r="J144" s="189">
        <f t="shared" ref="J144:J172" si="20">ROUND(I144*H144,2)</f>
        <v>0</v>
      </c>
      <c r="K144" s="185" t="s">
        <v>184</v>
      </c>
      <c r="L144" s="35"/>
      <c r="M144" s="190" t="s">
        <v>1</v>
      </c>
      <c r="N144" s="191" t="s">
        <v>52</v>
      </c>
      <c r="O144" s="57"/>
      <c r="P144" s="192">
        <f t="shared" ref="P144:P172" si="21">O144*H144</f>
        <v>0</v>
      </c>
      <c r="Q144" s="192">
        <v>8.0999999999999996E-4</v>
      </c>
      <c r="R144" s="192">
        <f t="shared" ref="R144:R172" si="22">Q144*H144</f>
        <v>8.0999999999999996E-4</v>
      </c>
      <c r="S144" s="192">
        <v>0</v>
      </c>
      <c r="T144" s="193">
        <f t="shared" ref="T144:T172" si="23">S144*H144</f>
        <v>0</v>
      </c>
      <c r="AR144" s="13" t="s">
        <v>241</v>
      </c>
      <c r="AT144" s="13" t="s">
        <v>177</v>
      </c>
      <c r="AU144" s="13" t="s">
        <v>92</v>
      </c>
      <c r="AY144" s="13" t="s">
        <v>175</v>
      </c>
      <c r="BE144" s="194">
        <f t="shared" ref="BE144:BE172" si="24">IF(N144="základná",J144,0)</f>
        <v>0</v>
      </c>
      <c r="BF144" s="194">
        <f t="shared" ref="BF144:BF172" si="25">IF(N144="znížená",J144,0)</f>
        <v>0</v>
      </c>
      <c r="BG144" s="194">
        <f t="shared" ref="BG144:BG172" si="26">IF(N144="zákl. prenesená",J144,0)</f>
        <v>0</v>
      </c>
      <c r="BH144" s="194">
        <f t="shared" ref="BH144:BH172" si="27">IF(N144="zníž. prenesená",J144,0)</f>
        <v>0</v>
      </c>
      <c r="BI144" s="194">
        <f t="shared" ref="BI144:BI172" si="28">IF(N144="nulová",J144,0)</f>
        <v>0</v>
      </c>
      <c r="BJ144" s="13" t="s">
        <v>92</v>
      </c>
      <c r="BK144" s="194">
        <f t="shared" ref="BK144:BK172" si="29">ROUND(I144*H144,2)</f>
        <v>0</v>
      </c>
      <c r="BL144" s="13" t="s">
        <v>241</v>
      </c>
      <c r="BM144" s="13" t="s">
        <v>2007</v>
      </c>
    </row>
    <row r="145" spans="2:65" s="1" customFormat="1" ht="16.5" customHeight="1">
      <c r="B145" s="31"/>
      <c r="C145" s="183" t="s">
        <v>314</v>
      </c>
      <c r="D145" s="183" t="s">
        <v>177</v>
      </c>
      <c r="E145" s="184" t="s">
        <v>2008</v>
      </c>
      <c r="F145" s="185" t="s">
        <v>2009</v>
      </c>
      <c r="G145" s="186" t="s">
        <v>269</v>
      </c>
      <c r="H145" s="187">
        <v>25.798999999999999</v>
      </c>
      <c r="I145" s="188"/>
      <c r="J145" s="189">
        <f t="shared" si="20"/>
        <v>0</v>
      </c>
      <c r="K145" s="185" t="s">
        <v>1922</v>
      </c>
      <c r="L145" s="35"/>
      <c r="M145" s="190" t="s">
        <v>1</v>
      </c>
      <c r="N145" s="191" t="s">
        <v>52</v>
      </c>
      <c r="O145" s="57"/>
      <c r="P145" s="192">
        <f t="shared" si="21"/>
        <v>0</v>
      </c>
      <c r="Q145" s="192">
        <v>4.3200000000000001E-3</v>
      </c>
      <c r="R145" s="192">
        <f t="shared" si="22"/>
        <v>0.11145168</v>
      </c>
      <c r="S145" s="192">
        <v>0</v>
      </c>
      <c r="T145" s="193">
        <f t="shared" si="23"/>
        <v>0</v>
      </c>
      <c r="AR145" s="13" t="s">
        <v>241</v>
      </c>
      <c r="AT145" s="13" t="s">
        <v>177</v>
      </c>
      <c r="AU145" s="13" t="s">
        <v>92</v>
      </c>
      <c r="AY145" s="13" t="s">
        <v>175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13" t="s">
        <v>92</v>
      </c>
      <c r="BK145" s="194">
        <f t="shared" si="29"/>
        <v>0</v>
      </c>
      <c r="BL145" s="13" t="s">
        <v>241</v>
      </c>
      <c r="BM145" s="13" t="s">
        <v>2010</v>
      </c>
    </row>
    <row r="146" spans="2:65" s="1" customFormat="1" ht="16.5" customHeight="1">
      <c r="B146" s="31"/>
      <c r="C146" s="183" t="s">
        <v>318</v>
      </c>
      <c r="D146" s="183" t="s">
        <v>177</v>
      </c>
      <c r="E146" s="184" t="s">
        <v>2011</v>
      </c>
      <c r="F146" s="185" t="s">
        <v>2012</v>
      </c>
      <c r="G146" s="186" t="s">
        <v>269</v>
      </c>
      <c r="H146" s="187">
        <v>8.1</v>
      </c>
      <c r="I146" s="188"/>
      <c r="J146" s="189">
        <f t="shared" si="20"/>
        <v>0</v>
      </c>
      <c r="K146" s="185" t="s">
        <v>1922</v>
      </c>
      <c r="L146" s="35"/>
      <c r="M146" s="190" t="s">
        <v>1</v>
      </c>
      <c r="N146" s="191" t="s">
        <v>52</v>
      </c>
      <c r="O146" s="57"/>
      <c r="P146" s="192">
        <f t="shared" si="21"/>
        <v>0</v>
      </c>
      <c r="Q146" s="192">
        <v>5.8399999999999997E-3</v>
      </c>
      <c r="R146" s="192">
        <f t="shared" si="22"/>
        <v>4.7303999999999999E-2</v>
      </c>
      <c r="S146" s="192">
        <v>0</v>
      </c>
      <c r="T146" s="193">
        <f t="shared" si="23"/>
        <v>0</v>
      </c>
      <c r="AR146" s="13" t="s">
        <v>241</v>
      </c>
      <c r="AT146" s="13" t="s">
        <v>177</v>
      </c>
      <c r="AU146" s="13" t="s">
        <v>92</v>
      </c>
      <c r="AY146" s="13" t="s">
        <v>175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13" t="s">
        <v>92</v>
      </c>
      <c r="BK146" s="194">
        <f t="shared" si="29"/>
        <v>0</v>
      </c>
      <c r="BL146" s="13" t="s">
        <v>241</v>
      </c>
      <c r="BM146" s="13" t="s">
        <v>2013</v>
      </c>
    </row>
    <row r="147" spans="2:65" s="1" customFormat="1" ht="16.5" customHeight="1">
      <c r="B147" s="31"/>
      <c r="C147" s="183" t="s">
        <v>322</v>
      </c>
      <c r="D147" s="183" t="s">
        <v>177</v>
      </c>
      <c r="E147" s="184" t="s">
        <v>2014</v>
      </c>
      <c r="F147" s="185" t="s">
        <v>2015</v>
      </c>
      <c r="G147" s="186" t="s">
        <v>253</v>
      </c>
      <c r="H147" s="187">
        <v>1</v>
      </c>
      <c r="I147" s="188"/>
      <c r="J147" s="189">
        <f t="shared" si="20"/>
        <v>0</v>
      </c>
      <c r="K147" s="185" t="s">
        <v>184</v>
      </c>
      <c r="L147" s="35"/>
      <c r="M147" s="190" t="s">
        <v>1</v>
      </c>
      <c r="N147" s="191" t="s">
        <v>52</v>
      </c>
      <c r="O147" s="57"/>
      <c r="P147" s="192">
        <f t="shared" si="21"/>
        <v>0</v>
      </c>
      <c r="Q147" s="192">
        <v>0</v>
      </c>
      <c r="R147" s="192">
        <f t="shared" si="22"/>
        <v>0</v>
      </c>
      <c r="S147" s="192">
        <v>0</v>
      </c>
      <c r="T147" s="193">
        <f t="shared" si="23"/>
        <v>0</v>
      </c>
      <c r="AR147" s="13" t="s">
        <v>241</v>
      </c>
      <c r="AT147" s="13" t="s">
        <v>177</v>
      </c>
      <c r="AU147" s="13" t="s">
        <v>92</v>
      </c>
      <c r="AY147" s="13" t="s">
        <v>175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13" t="s">
        <v>92</v>
      </c>
      <c r="BK147" s="194">
        <f t="shared" si="29"/>
        <v>0</v>
      </c>
      <c r="BL147" s="13" t="s">
        <v>241</v>
      </c>
      <c r="BM147" s="13" t="s">
        <v>2016</v>
      </c>
    </row>
    <row r="148" spans="2:65" s="1" customFormat="1" ht="16.5" customHeight="1">
      <c r="B148" s="31"/>
      <c r="C148" s="183" t="s">
        <v>326</v>
      </c>
      <c r="D148" s="183" t="s">
        <v>177</v>
      </c>
      <c r="E148" s="184" t="s">
        <v>2017</v>
      </c>
      <c r="F148" s="185" t="s">
        <v>2018</v>
      </c>
      <c r="G148" s="186" t="s">
        <v>269</v>
      </c>
      <c r="H148" s="187">
        <v>53.933</v>
      </c>
      <c r="I148" s="188"/>
      <c r="J148" s="189">
        <f t="shared" si="20"/>
        <v>0</v>
      </c>
      <c r="K148" s="185" t="s">
        <v>1922</v>
      </c>
      <c r="L148" s="35"/>
      <c r="M148" s="190" t="s">
        <v>1</v>
      </c>
      <c r="N148" s="191" t="s">
        <v>52</v>
      </c>
      <c r="O148" s="57"/>
      <c r="P148" s="192">
        <f t="shared" si="21"/>
        <v>0</v>
      </c>
      <c r="Q148" s="192">
        <v>1.3999999999999999E-4</v>
      </c>
      <c r="R148" s="192">
        <f t="shared" si="22"/>
        <v>7.5506199999999992E-3</v>
      </c>
      <c r="S148" s="192">
        <v>0</v>
      </c>
      <c r="T148" s="193">
        <f t="shared" si="23"/>
        <v>0</v>
      </c>
      <c r="AR148" s="13" t="s">
        <v>241</v>
      </c>
      <c r="AT148" s="13" t="s">
        <v>177</v>
      </c>
      <c r="AU148" s="13" t="s">
        <v>92</v>
      </c>
      <c r="AY148" s="13" t="s">
        <v>175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3" t="s">
        <v>92</v>
      </c>
      <c r="BK148" s="194">
        <f t="shared" si="29"/>
        <v>0</v>
      </c>
      <c r="BL148" s="13" t="s">
        <v>241</v>
      </c>
      <c r="BM148" s="13" t="s">
        <v>2019</v>
      </c>
    </row>
    <row r="149" spans="2:65" s="1" customFormat="1" ht="16.5" customHeight="1">
      <c r="B149" s="31"/>
      <c r="C149" s="183" t="s">
        <v>330</v>
      </c>
      <c r="D149" s="183" t="s">
        <v>177</v>
      </c>
      <c r="E149" s="184" t="s">
        <v>2020</v>
      </c>
      <c r="F149" s="185" t="s">
        <v>2021</v>
      </c>
      <c r="G149" s="186" t="s">
        <v>269</v>
      </c>
      <c r="H149" s="187">
        <v>54.607999999999997</v>
      </c>
      <c r="I149" s="188"/>
      <c r="J149" s="189">
        <f t="shared" si="20"/>
        <v>0</v>
      </c>
      <c r="K149" s="185" t="s">
        <v>1922</v>
      </c>
      <c r="L149" s="35"/>
      <c r="M149" s="190" t="s">
        <v>1</v>
      </c>
      <c r="N149" s="191" t="s">
        <v>52</v>
      </c>
      <c r="O149" s="57"/>
      <c r="P149" s="192">
        <f t="shared" si="21"/>
        <v>0</v>
      </c>
      <c r="Q149" s="192">
        <v>2.4000000000000001E-4</v>
      </c>
      <c r="R149" s="192">
        <f t="shared" si="22"/>
        <v>1.310592E-2</v>
      </c>
      <c r="S149" s="192">
        <v>0</v>
      </c>
      <c r="T149" s="193">
        <f t="shared" si="23"/>
        <v>0</v>
      </c>
      <c r="AR149" s="13" t="s">
        <v>241</v>
      </c>
      <c r="AT149" s="13" t="s">
        <v>177</v>
      </c>
      <c r="AU149" s="13" t="s">
        <v>92</v>
      </c>
      <c r="AY149" s="13" t="s">
        <v>175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3" t="s">
        <v>92</v>
      </c>
      <c r="BK149" s="194">
        <f t="shared" si="29"/>
        <v>0</v>
      </c>
      <c r="BL149" s="13" t="s">
        <v>241</v>
      </c>
      <c r="BM149" s="13" t="s">
        <v>2022</v>
      </c>
    </row>
    <row r="150" spans="2:65" s="1" customFormat="1" ht="16.5" customHeight="1">
      <c r="B150" s="31"/>
      <c r="C150" s="183" t="s">
        <v>334</v>
      </c>
      <c r="D150" s="183" t="s">
        <v>177</v>
      </c>
      <c r="E150" s="184" t="s">
        <v>2023</v>
      </c>
      <c r="F150" s="185" t="s">
        <v>2024</v>
      </c>
      <c r="G150" s="186" t="s">
        <v>269</v>
      </c>
      <c r="H150" s="187">
        <v>14.85</v>
      </c>
      <c r="I150" s="188"/>
      <c r="J150" s="189">
        <f t="shared" si="20"/>
        <v>0</v>
      </c>
      <c r="K150" s="185" t="s">
        <v>1922</v>
      </c>
      <c r="L150" s="35"/>
      <c r="M150" s="190" t="s">
        <v>1</v>
      </c>
      <c r="N150" s="191" t="s">
        <v>52</v>
      </c>
      <c r="O150" s="57"/>
      <c r="P150" s="192">
        <f t="shared" si="21"/>
        <v>0</v>
      </c>
      <c r="Q150" s="192">
        <v>4.2999999999999999E-4</v>
      </c>
      <c r="R150" s="192">
        <f t="shared" si="22"/>
        <v>6.3854999999999997E-3</v>
      </c>
      <c r="S150" s="192">
        <v>0</v>
      </c>
      <c r="T150" s="193">
        <f t="shared" si="23"/>
        <v>0</v>
      </c>
      <c r="AR150" s="13" t="s">
        <v>241</v>
      </c>
      <c r="AT150" s="13" t="s">
        <v>177</v>
      </c>
      <c r="AU150" s="13" t="s">
        <v>92</v>
      </c>
      <c r="AY150" s="13" t="s">
        <v>175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3" t="s">
        <v>92</v>
      </c>
      <c r="BK150" s="194">
        <f t="shared" si="29"/>
        <v>0</v>
      </c>
      <c r="BL150" s="13" t="s">
        <v>241</v>
      </c>
      <c r="BM150" s="13" t="s">
        <v>2025</v>
      </c>
    </row>
    <row r="151" spans="2:65" s="1" customFormat="1" ht="16.5" customHeight="1">
      <c r="B151" s="31"/>
      <c r="C151" s="183" t="s">
        <v>338</v>
      </c>
      <c r="D151" s="183" t="s">
        <v>177</v>
      </c>
      <c r="E151" s="184" t="s">
        <v>2026</v>
      </c>
      <c r="F151" s="185" t="s">
        <v>2027</v>
      </c>
      <c r="G151" s="186" t="s">
        <v>269</v>
      </c>
      <c r="H151" s="187">
        <v>18.536000000000001</v>
      </c>
      <c r="I151" s="188"/>
      <c r="J151" s="189">
        <f t="shared" si="20"/>
        <v>0</v>
      </c>
      <c r="K151" s="185" t="s">
        <v>1922</v>
      </c>
      <c r="L151" s="35"/>
      <c r="M151" s="190" t="s">
        <v>1</v>
      </c>
      <c r="N151" s="191" t="s">
        <v>52</v>
      </c>
      <c r="O151" s="57"/>
      <c r="P151" s="192">
        <f t="shared" si="21"/>
        <v>0</v>
      </c>
      <c r="Q151" s="192">
        <v>6.0999999999999997E-4</v>
      </c>
      <c r="R151" s="192">
        <f t="shared" si="22"/>
        <v>1.130696E-2</v>
      </c>
      <c r="S151" s="192">
        <v>0</v>
      </c>
      <c r="T151" s="193">
        <f t="shared" si="23"/>
        <v>0</v>
      </c>
      <c r="AR151" s="13" t="s">
        <v>241</v>
      </c>
      <c r="AT151" s="13" t="s">
        <v>177</v>
      </c>
      <c r="AU151" s="13" t="s">
        <v>92</v>
      </c>
      <c r="AY151" s="13" t="s">
        <v>175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3" t="s">
        <v>92</v>
      </c>
      <c r="BK151" s="194">
        <f t="shared" si="29"/>
        <v>0</v>
      </c>
      <c r="BL151" s="13" t="s">
        <v>241</v>
      </c>
      <c r="BM151" s="13" t="s">
        <v>2028</v>
      </c>
    </row>
    <row r="152" spans="2:65" s="1" customFormat="1" ht="16.5" customHeight="1">
      <c r="B152" s="31"/>
      <c r="C152" s="183" t="s">
        <v>342</v>
      </c>
      <c r="D152" s="183" t="s">
        <v>177</v>
      </c>
      <c r="E152" s="184" t="s">
        <v>2029</v>
      </c>
      <c r="F152" s="185" t="s">
        <v>2030</v>
      </c>
      <c r="G152" s="186" t="s">
        <v>2031</v>
      </c>
      <c r="H152" s="187">
        <v>16</v>
      </c>
      <c r="I152" s="188"/>
      <c r="J152" s="189">
        <f t="shared" si="20"/>
        <v>0</v>
      </c>
      <c r="K152" s="185" t="s">
        <v>1922</v>
      </c>
      <c r="L152" s="35"/>
      <c r="M152" s="190" t="s">
        <v>1</v>
      </c>
      <c r="N152" s="191" t="s">
        <v>52</v>
      </c>
      <c r="O152" s="57"/>
      <c r="P152" s="192">
        <f t="shared" si="21"/>
        <v>0</v>
      </c>
      <c r="Q152" s="192">
        <v>2.5999999999999998E-4</v>
      </c>
      <c r="R152" s="192">
        <f t="shared" si="22"/>
        <v>4.1599999999999996E-3</v>
      </c>
      <c r="S152" s="192">
        <v>0</v>
      </c>
      <c r="T152" s="193">
        <f t="shared" si="23"/>
        <v>0</v>
      </c>
      <c r="AR152" s="13" t="s">
        <v>241</v>
      </c>
      <c r="AT152" s="13" t="s">
        <v>177</v>
      </c>
      <c r="AU152" s="13" t="s">
        <v>92</v>
      </c>
      <c r="AY152" s="13" t="s">
        <v>175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3" t="s">
        <v>92</v>
      </c>
      <c r="BK152" s="194">
        <f t="shared" si="29"/>
        <v>0</v>
      </c>
      <c r="BL152" s="13" t="s">
        <v>241</v>
      </c>
      <c r="BM152" s="13" t="s">
        <v>2032</v>
      </c>
    </row>
    <row r="153" spans="2:65" s="1" customFormat="1" ht="16.5" customHeight="1">
      <c r="B153" s="31"/>
      <c r="C153" s="195" t="s">
        <v>347</v>
      </c>
      <c r="D153" s="195" t="s">
        <v>233</v>
      </c>
      <c r="E153" s="196" t="s">
        <v>2033</v>
      </c>
      <c r="F153" s="197" t="s">
        <v>2034</v>
      </c>
      <c r="G153" s="198" t="s">
        <v>253</v>
      </c>
      <c r="H153" s="199">
        <v>8</v>
      </c>
      <c r="I153" s="200"/>
      <c r="J153" s="201">
        <f t="shared" si="20"/>
        <v>0</v>
      </c>
      <c r="K153" s="197" t="s">
        <v>1922</v>
      </c>
      <c r="L153" s="202"/>
      <c r="M153" s="203" t="s">
        <v>1</v>
      </c>
      <c r="N153" s="204" t="s">
        <v>52</v>
      </c>
      <c r="O153" s="57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13" t="s">
        <v>305</v>
      </c>
      <c r="AT153" s="13" t="s">
        <v>233</v>
      </c>
      <c r="AU153" s="13" t="s">
        <v>92</v>
      </c>
      <c r="AY153" s="13" t="s">
        <v>175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3" t="s">
        <v>92</v>
      </c>
      <c r="BK153" s="194">
        <f t="shared" si="29"/>
        <v>0</v>
      </c>
      <c r="BL153" s="13" t="s">
        <v>241</v>
      </c>
      <c r="BM153" s="13" t="s">
        <v>2035</v>
      </c>
    </row>
    <row r="154" spans="2:65" s="1" customFormat="1" ht="16.5" customHeight="1">
      <c r="B154" s="31"/>
      <c r="C154" s="195" t="s">
        <v>351</v>
      </c>
      <c r="D154" s="195" t="s">
        <v>233</v>
      </c>
      <c r="E154" s="196" t="s">
        <v>2036</v>
      </c>
      <c r="F154" s="197" t="s">
        <v>2037</v>
      </c>
      <c r="G154" s="198" t="s">
        <v>253</v>
      </c>
      <c r="H154" s="199">
        <v>4</v>
      </c>
      <c r="I154" s="200"/>
      <c r="J154" s="201">
        <f t="shared" si="20"/>
        <v>0</v>
      </c>
      <c r="K154" s="197" t="s">
        <v>1922</v>
      </c>
      <c r="L154" s="202"/>
      <c r="M154" s="203" t="s">
        <v>1</v>
      </c>
      <c r="N154" s="204" t="s">
        <v>52</v>
      </c>
      <c r="O154" s="57"/>
      <c r="P154" s="192">
        <f t="shared" si="21"/>
        <v>0</v>
      </c>
      <c r="Q154" s="192">
        <v>0</v>
      </c>
      <c r="R154" s="192">
        <f t="shared" si="22"/>
        <v>0</v>
      </c>
      <c r="S154" s="192">
        <v>0</v>
      </c>
      <c r="T154" s="193">
        <f t="shared" si="23"/>
        <v>0</v>
      </c>
      <c r="AR154" s="13" t="s">
        <v>305</v>
      </c>
      <c r="AT154" s="13" t="s">
        <v>233</v>
      </c>
      <c r="AU154" s="13" t="s">
        <v>92</v>
      </c>
      <c r="AY154" s="13" t="s">
        <v>175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3" t="s">
        <v>92</v>
      </c>
      <c r="BK154" s="194">
        <f t="shared" si="29"/>
        <v>0</v>
      </c>
      <c r="BL154" s="13" t="s">
        <v>241</v>
      </c>
      <c r="BM154" s="13" t="s">
        <v>2038</v>
      </c>
    </row>
    <row r="155" spans="2:65" s="1" customFormat="1" ht="16.5" customHeight="1">
      <c r="B155" s="31"/>
      <c r="C155" s="195" t="s">
        <v>355</v>
      </c>
      <c r="D155" s="195" t="s">
        <v>233</v>
      </c>
      <c r="E155" s="196" t="s">
        <v>2039</v>
      </c>
      <c r="F155" s="197" t="s">
        <v>2040</v>
      </c>
      <c r="G155" s="198" t="s">
        <v>253</v>
      </c>
      <c r="H155" s="199">
        <v>4</v>
      </c>
      <c r="I155" s="200"/>
      <c r="J155" s="201">
        <f t="shared" si="20"/>
        <v>0</v>
      </c>
      <c r="K155" s="197" t="s">
        <v>1922</v>
      </c>
      <c r="L155" s="202"/>
      <c r="M155" s="203" t="s">
        <v>1</v>
      </c>
      <c r="N155" s="204" t="s">
        <v>52</v>
      </c>
      <c r="O155" s="57"/>
      <c r="P155" s="192">
        <f t="shared" si="21"/>
        <v>0</v>
      </c>
      <c r="Q155" s="192">
        <v>0</v>
      </c>
      <c r="R155" s="192">
        <f t="shared" si="22"/>
        <v>0</v>
      </c>
      <c r="S155" s="192">
        <v>0</v>
      </c>
      <c r="T155" s="193">
        <f t="shared" si="23"/>
        <v>0</v>
      </c>
      <c r="AR155" s="13" t="s">
        <v>305</v>
      </c>
      <c r="AT155" s="13" t="s">
        <v>233</v>
      </c>
      <c r="AU155" s="13" t="s">
        <v>92</v>
      </c>
      <c r="AY155" s="13" t="s">
        <v>175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3" t="s">
        <v>92</v>
      </c>
      <c r="BK155" s="194">
        <f t="shared" si="29"/>
        <v>0</v>
      </c>
      <c r="BL155" s="13" t="s">
        <v>241</v>
      </c>
      <c r="BM155" s="13" t="s">
        <v>2041</v>
      </c>
    </row>
    <row r="156" spans="2:65" s="1" customFormat="1" ht="16.5" customHeight="1">
      <c r="B156" s="31"/>
      <c r="C156" s="183" t="s">
        <v>359</v>
      </c>
      <c r="D156" s="183" t="s">
        <v>177</v>
      </c>
      <c r="E156" s="184" t="s">
        <v>2042</v>
      </c>
      <c r="F156" s="185" t="s">
        <v>2043</v>
      </c>
      <c r="G156" s="186" t="s">
        <v>253</v>
      </c>
      <c r="H156" s="187">
        <v>12</v>
      </c>
      <c r="I156" s="188"/>
      <c r="J156" s="189">
        <f t="shared" si="20"/>
        <v>0</v>
      </c>
      <c r="K156" s="185" t="s">
        <v>1922</v>
      </c>
      <c r="L156" s="35"/>
      <c r="M156" s="190" t="s">
        <v>1</v>
      </c>
      <c r="N156" s="191" t="s">
        <v>52</v>
      </c>
      <c r="O156" s="57"/>
      <c r="P156" s="192">
        <f t="shared" si="21"/>
        <v>0</v>
      </c>
      <c r="Q156" s="192">
        <v>2.9E-4</v>
      </c>
      <c r="R156" s="192">
        <f t="shared" si="22"/>
        <v>3.48E-3</v>
      </c>
      <c r="S156" s="192">
        <v>0</v>
      </c>
      <c r="T156" s="193">
        <f t="shared" si="23"/>
        <v>0</v>
      </c>
      <c r="AR156" s="13" t="s">
        <v>241</v>
      </c>
      <c r="AT156" s="13" t="s">
        <v>177</v>
      </c>
      <c r="AU156" s="13" t="s">
        <v>92</v>
      </c>
      <c r="AY156" s="13" t="s">
        <v>175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3" t="s">
        <v>92</v>
      </c>
      <c r="BK156" s="194">
        <f t="shared" si="29"/>
        <v>0</v>
      </c>
      <c r="BL156" s="13" t="s">
        <v>241</v>
      </c>
      <c r="BM156" s="13" t="s">
        <v>2044</v>
      </c>
    </row>
    <row r="157" spans="2:65" s="1" customFormat="1" ht="16.5" customHeight="1">
      <c r="B157" s="31"/>
      <c r="C157" s="195" t="s">
        <v>363</v>
      </c>
      <c r="D157" s="195" t="s">
        <v>233</v>
      </c>
      <c r="E157" s="196" t="s">
        <v>2045</v>
      </c>
      <c r="F157" s="197" t="s">
        <v>2046</v>
      </c>
      <c r="G157" s="198" t="s">
        <v>253</v>
      </c>
      <c r="H157" s="199">
        <v>11</v>
      </c>
      <c r="I157" s="200"/>
      <c r="J157" s="201">
        <f t="shared" si="20"/>
        <v>0</v>
      </c>
      <c r="K157" s="197" t="s">
        <v>1922</v>
      </c>
      <c r="L157" s="202"/>
      <c r="M157" s="203" t="s">
        <v>1</v>
      </c>
      <c r="N157" s="204" t="s">
        <v>52</v>
      </c>
      <c r="O157" s="57"/>
      <c r="P157" s="192">
        <f t="shared" si="21"/>
        <v>0</v>
      </c>
      <c r="Q157" s="192">
        <v>8.9999999999999998E-4</v>
      </c>
      <c r="R157" s="192">
        <f t="shared" si="22"/>
        <v>9.8999999999999991E-3</v>
      </c>
      <c r="S157" s="192">
        <v>0</v>
      </c>
      <c r="T157" s="193">
        <f t="shared" si="23"/>
        <v>0</v>
      </c>
      <c r="AR157" s="13" t="s">
        <v>305</v>
      </c>
      <c r="AT157" s="13" t="s">
        <v>233</v>
      </c>
      <c r="AU157" s="13" t="s">
        <v>92</v>
      </c>
      <c r="AY157" s="13" t="s">
        <v>175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3" t="s">
        <v>92</v>
      </c>
      <c r="BK157" s="194">
        <f t="shared" si="29"/>
        <v>0</v>
      </c>
      <c r="BL157" s="13" t="s">
        <v>241</v>
      </c>
      <c r="BM157" s="13" t="s">
        <v>2047</v>
      </c>
    </row>
    <row r="158" spans="2:65" s="1" customFormat="1" ht="16.5" customHeight="1">
      <c r="B158" s="31"/>
      <c r="C158" s="195" t="s">
        <v>367</v>
      </c>
      <c r="D158" s="195" t="s">
        <v>233</v>
      </c>
      <c r="E158" s="196" t="s">
        <v>2048</v>
      </c>
      <c r="F158" s="197" t="s">
        <v>2049</v>
      </c>
      <c r="G158" s="198" t="s">
        <v>253</v>
      </c>
      <c r="H158" s="199">
        <v>1</v>
      </c>
      <c r="I158" s="200"/>
      <c r="J158" s="201">
        <f t="shared" si="20"/>
        <v>0</v>
      </c>
      <c r="K158" s="197" t="s">
        <v>1</v>
      </c>
      <c r="L158" s="202"/>
      <c r="M158" s="203" t="s">
        <v>1</v>
      </c>
      <c r="N158" s="204" t="s">
        <v>52</v>
      </c>
      <c r="O158" s="57"/>
      <c r="P158" s="192">
        <f t="shared" si="21"/>
        <v>0</v>
      </c>
      <c r="Q158" s="192">
        <v>5.5000000000000003E-4</v>
      </c>
      <c r="R158" s="192">
        <f t="shared" si="22"/>
        <v>5.5000000000000003E-4</v>
      </c>
      <c r="S158" s="192">
        <v>0</v>
      </c>
      <c r="T158" s="193">
        <f t="shared" si="23"/>
        <v>0</v>
      </c>
      <c r="AR158" s="13" t="s">
        <v>305</v>
      </c>
      <c r="AT158" s="13" t="s">
        <v>233</v>
      </c>
      <c r="AU158" s="13" t="s">
        <v>92</v>
      </c>
      <c r="AY158" s="13" t="s">
        <v>175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3" t="s">
        <v>92</v>
      </c>
      <c r="BK158" s="194">
        <f t="shared" si="29"/>
        <v>0</v>
      </c>
      <c r="BL158" s="13" t="s">
        <v>241</v>
      </c>
      <c r="BM158" s="13" t="s">
        <v>2050</v>
      </c>
    </row>
    <row r="159" spans="2:65" s="1" customFormat="1" ht="16.5" customHeight="1">
      <c r="B159" s="31"/>
      <c r="C159" s="183" t="s">
        <v>373</v>
      </c>
      <c r="D159" s="183" t="s">
        <v>177</v>
      </c>
      <c r="E159" s="184" t="s">
        <v>2051</v>
      </c>
      <c r="F159" s="185" t="s">
        <v>2052</v>
      </c>
      <c r="G159" s="186" t="s">
        <v>253</v>
      </c>
      <c r="H159" s="187">
        <v>8</v>
      </c>
      <c r="I159" s="188"/>
      <c r="J159" s="189">
        <f t="shared" si="20"/>
        <v>0</v>
      </c>
      <c r="K159" s="185" t="s">
        <v>1922</v>
      </c>
      <c r="L159" s="35"/>
      <c r="M159" s="190" t="s">
        <v>1</v>
      </c>
      <c r="N159" s="191" t="s">
        <v>52</v>
      </c>
      <c r="O159" s="57"/>
      <c r="P159" s="192">
        <f t="shared" si="21"/>
        <v>0</v>
      </c>
      <c r="Q159" s="192">
        <v>2.0000000000000002E-5</v>
      </c>
      <c r="R159" s="192">
        <f t="shared" si="22"/>
        <v>1.6000000000000001E-4</v>
      </c>
      <c r="S159" s="192">
        <v>0</v>
      </c>
      <c r="T159" s="193">
        <f t="shared" si="23"/>
        <v>0</v>
      </c>
      <c r="AR159" s="13" t="s">
        <v>241</v>
      </c>
      <c r="AT159" s="13" t="s">
        <v>177</v>
      </c>
      <c r="AU159" s="13" t="s">
        <v>92</v>
      </c>
      <c r="AY159" s="13" t="s">
        <v>175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3" t="s">
        <v>92</v>
      </c>
      <c r="BK159" s="194">
        <f t="shared" si="29"/>
        <v>0</v>
      </c>
      <c r="BL159" s="13" t="s">
        <v>241</v>
      </c>
      <c r="BM159" s="13" t="s">
        <v>2053</v>
      </c>
    </row>
    <row r="160" spans="2:65" s="1" customFormat="1" ht="16.5" customHeight="1">
      <c r="B160" s="31"/>
      <c r="C160" s="195" t="s">
        <v>377</v>
      </c>
      <c r="D160" s="195" t="s">
        <v>233</v>
      </c>
      <c r="E160" s="196" t="s">
        <v>2054</v>
      </c>
      <c r="F160" s="197" t="s">
        <v>2055</v>
      </c>
      <c r="G160" s="198" t="s">
        <v>253</v>
      </c>
      <c r="H160" s="199">
        <v>8</v>
      </c>
      <c r="I160" s="200"/>
      <c r="J160" s="201">
        <f t="shared" si="20"/>
        <v>0</v>
      </c>
      <c r="K160" s="197" t="s">
        <v>1922</v>
      </c>
      <c r="L160" s="202"/>
      <c r="M160" s="203" t="s">
        <v>1</v>
      </c>
      <c r="N160" s="204" t="s">
        <v>52</v>
      </c>
      <c r="O160" s="57"/>
      <c r="P160" s="192">
        <f t="shared" si="21"/>
        <v>0</v>
      </c>
      <c r="Q160" s="192">
        <v>1.6000000000000001E-3</v>
      </c>
      <c r="R160" s="192">
        <f t="shared" si="22"/>
        <v>1.2800000000000001E-2</v>
      </c>
      <c r="S160" s="192">
        <v>0</v>
      </c>
      <c r="T160" s="193">
        <f t="shared" si="23"/>
        <v>0</v>
      </c>
      <c r="AR160" s="13" t="s">
        <v>305</v>
      </c>
      <c r="AT160" s="13" t="s">
        <v>233</v>
      </c>
      <c r="AU160" s="13" t="s">
        <v>92</v>
      </c>
      <c r="AY160" s="13" t="s">
        <v>175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3" t="s">
        <v>92</v>
      </c>
      <c r="BK160" s="194">
        <f t="shared" si="29"/>
        <v>0</v>
      </c>
      <c r="BL160" s="13" t="s">
        <v>241</v>
      </c>
      <c r="BM160" s="13" t="s">
        <v>2056</v>
      </c>
    </row>
    <row r="161" spans="2:65" s="1" customFormat="1" ht="16.5" customHeight="1">
      <c r="B161" s="31"/>
      <c r="C161" s="183" t="s">
        <v>381</v>
      </c>
      <c r="D161" s="183" t="s">
        <v>177</v>
      </c>
      <c r="E161" s="184" t="s">
        <v>2057</v>
      </c>
      <c r="F161" s="185" t="s">
        <v>2058</v>
      </c>
      <c r="G161" s="186" t="s">
        <v>253</v>
      </c>
      <c r="H161" s="187">
        <v>5</v>
      </c>
      <c r="I161" s="188"/>
      <c r="J161" s="189">
        <f t="shared" si="20"/>
        <v>0</v>
      </c>
      <c r="K161" s="185" t="s">
        <v>1922</v>
      </c>
      <c r="L161" s="35"/>
      <c r="M161" s="190" t="s">
        <v>1</v>
      </c>
      <c r="N161" s="191" t="s">
        <v>52</v>
      </c>
      <c r="O161" s="57"/>
      <c r="P161" s="192">
        <f t="shared" si="21"/>
        <v>0</v>
      </c>
      <c r="Q161" s="192">
        <v>2.0000000000000002E-5</v>
      </c>
      <c r="R161" s="192">
        <f t="shared" si="22"/>
        <v>1E-4</v>
      </c>
      <c r="S161" s="192">
        <v>0</v>
      </c>
      <c r="T161" s="193">
        <f t="shared" si="23"/>
        <v>0</v>
      </c>
      <c r="AR161" s="13" t="s">
        <v>241</v>
      </c>
      <c r="AT161" s="13" t="s">
        <v>177</v>
      </c>
      <c r="AU161" s="13" t="s">
        <v>92</v>
      </c>
      <c r="AY161" s="13" t="s">
        <v>175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3" t="s">
        <v>92</v>
      </c>
      <c r="BK161" s="194">
        <f t="shared" si="29"/>
        <v>0</v>
      </c>
      <c r="BL161" s="13" t="s">
        <v>241</v>
      </c>
      <c r="BM161" s="13" t="s">
        <v>2059</v>
      </c>
    </row>
    <row r="162" spans="2:65" s="1" customFormat="1" ht="16.5" customHeight="1">
      <c r="B162" s="31"/>
      <c r="C162" s="195" t="s">
        <v>385</v>
      </c>
      <c r="D162" s="195" t="s">
        <v>233</v>
      </c>
      <c r="E162" s="196" t="s">
        <v>2060</v>
      </c>
      <c r="F162" s="197" t="s">
        <v>2061</v>
      </c>
      <c r="G162" s="198" t="s">
        <v>253</v>
      </c>
      <c r="H162" s="199">
        <v>5</v>
      </c>
      <c r="I162" s="200"/>
      <c r="J162" s="201">
        <f t="shared" si="20"/>
        <v>0</v>
      </c>
      <c r="K162" s="197" t="s">
        <v>1922</v>
      </c>
      <c r="L162" s="202"/>
      <c r="M162" s="203" t="s">
        <v>1</v>
      </c>
      <c r="N162" s="204" t="s">
        <v>52</v>
      </c>
      <c r="O162" s="57"/>
      <c r="P162" s="192">
        <f t="shared" si="21"/>
        <v>0</v>
      </c>
      <c r="Q162" s="192">
        <v>2.2000000000000001E-3</v>
      </c>
      <c r="R162" s="192">
        <f t="shared" si="22"/>
        <v>1.1000000000000001E-2</v>
      </c>
      <c r="S162" s="192">
        <v>0</v>
      </c>
      <c r="T162" s="193">
        <f t="shared" si="23"/>
        <v>0</v>
      </c>
      <c r="AR162" s="13" t="s">
        <v>305</v>
      </c>
      <c r="AT162" s="13" t="s">
        <v>233</v>
      </c>
      <c r="AU162" s="13" t="s">
        <v>92</v>
      </c>
      <c r="AY162" s="13" t="s">
        <v>175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3" t="s">
        <v>92</v>
      </c>
      <c r="BK162" s="194">
        <f t="shared" si="29"/>
        <v>0</v>
      </c>
      <c r="BL162" s="13" t="s">
        <v>241</v>
      </c>
      <c r="BM162" s="13" t="s">
        <v>2062</v>
      </c>
    </row>
    <row r="163" spans="2:65" s="1" customFormat="1" ht="16.5" customHeight="1">
      <c r="B163" s="31"/>
      <c r="C163" s="183" t="s">
        <v>389</v>
      </c>
      <c r="D163" s="183" t="s">
        <v>177</v>
      </c>
      <c r="E163" s="184" t="s">
        <v>2063</v>
      </c>
      <c r="F163" s="185" t="s">
        <v>2064</v>
      </c>
      <c r="G163" s="186" t="s">
        <v>253</v>
      </c>
      <c r="H163" s="187">
        <v>4</v>
      </c>
      <c r="I163" s="188"/>
      <c r="J163" s="189">
        <f t="shared" si="20"/>
        <v>0</v>
      </c>
      <c r="K163" s="185" t="s">
        <v>1922</v>
      </c>
      <c r="L163" s="35"/>
      <c r="M163" s="190" t="s">
        <v>1</v>
      </c>
      <c r="N163" s="191" t="s">
        <v>52</v>
      </c>
      <c r="O163" s="57"/>
      <c r="P163" s="192">
        <f t="shared" si="21"/>
        <v>0</v>
      </c>
      <c r="Q163" s="192">
        <v>2.0000000000000002E-5</v>
      </c>
      <c r="R163" s="192">
        <f t="shared" si="22"/>
        <v>8.0000000000000007E-5</v>
      </c>
      <c r="S163" s="192">
        <v>0</v>
      </c>
      <c r="T163" s="193">
        <f t="shared" si="23"/>
        <v>0</v>
      </c>
      <c r="AR163" s="13" t="s">
        <v>241</v>
      </c>
      <c r="AT163" s="13" t="s">
        <v>177</v>
      </c>
      <c r="AU163" s="13" t="s">
        <v>92</v>
      </c>
      <c r="AY163" s="13" t="s">
        <v>175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3" t="s">
        <v>92</v>
      </c>
      <c r="BK163" s="194">
        <f t="shared" si="29"/>
        <v>0</v>
      </c>
      <c r="BL163" s="13" t="s">
        <v>241</v>
      </c>
      <c r="BM163" s="13" t="s">
        <v>2065</v>
      </c>
    </row>
    <row r="164" spans="2:65" s="1" customFormat="1" ht="16.5" customHeight="1">
      <c r="B164" s="31"/>
      <c r="C164" s="195" t="s">
        <v>393</v>
      </c>
      <c r="D164" s="195" t="s">
        <v>233</v>
      </c>
      <c r="E164" s="196" t="s">
        <v>2066</v>
      </c>
      <c r="F164" s="197" t="s">
        <v>2067</v>
      </c>
      <c r="G164" s="198" t="s">
        <v>253</v>
      </c>
      <c r="H164" s="199">
        <v>4</v>
      </c>
      <c r="I164" s="200"/>
      <c r="J164" s="201">
        <f t="shared" si="20"/>
        <v>0</v>
      </c>
      <c r="K164" s="197" t="s">
        <v>1922</v>
      </c>
      <c r="L164" s="202"/>
      <c r="M164" s="203" t="s">
        <v>1</v>
      </c>
      <c r="N164" s="204" t="s">
        <v>52</v>
      </c>
      <c r="O164" s="57"/>
      <c r="P164" s="192">
        <f t="shared" si="21"/>
        <v>0</v>
      </c>
      <c r="Q164" s="192">
        <v>3.3999999999999998E-3</v>
      </c>
      <c r="R164" s="192">
        <f t="shared" si="22"/>
        <v>1.3599999999999999E-2</v>
      </c>
      <c r="S164" s="192">
        <v>0</v>
      </c>
      <c r="T164" s="193">
        <f t="shared" si="23"/>
        <v>0</v>
      </c>
      <c r="AR164" s="13" t="s">
        <v>305</v>
      </c>
      <c r="AT164" s="13" t="s">
        <v>233</v>
      </c>
      <c r="AU164" s="13" t="s">
        <v>92</v>
      </c>
      <c r="AY164" s="13" t="s">
        <v>175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3" t="s">
        <v>92</v>
      </c>
      <c r="BK164" s="194">
        <f t="shared" si="29"/>
        <v>0</v>
      </c>
      <c r="BL164" s="13" t="s">
        <v>241</v>
      </c>
      <c r="BM164" s="13" t="s">
        <v>2068</v>
      </c>
    </row>
    <row r="165" spans="2:65" s="1" customFormat="1" ht="16.5" customHeight="1">
      <c r="B165" s="31"/>
      <c r="C165" s="183" t="s">
        <v>397</v>
      </c>
      <c r="D165" s="183" t="s">
        <v>177</v>
      </c>
      <c r="E165" s="184" t="s">
        <v>2069</v>
      </c>
      <c r="F165" s="185" t="s">
        <v>2070</v>
      </c>
      <c r="G165" s="186" t="s">
        <v>253</v>
      </c>
      <c r="H165" s="187">
        <v>2</v>
      </c>
      <c r="I165" s="188"/>
      <c r="J165" s="189">
        <f t="shared" si="20"/>
        <v>0</v>
      </c>
      <c r="K165" s="185" t="s">
        <v>1922</v>
      </c>
      <c r="L165" s="35"/>
      <c r="M165" s="190" t="s">
        <v>1</v>
      </c>
      <c r="N165" s="191" t="s">
        <v>52</v>
      </c>
      <c r="O165" s="57"/>
      <c r="P165" s="192">
        <f t="shared" si="21"/>
        <v>0</v>
      </c>
      <c r="Q165" s="192">
        <v>2.0000000000000002E-5</v>
      </c>
      <c r="R165" s="192">
        <f t="shared" si="22"/>
        <v>4.0000000000000003E-5</v>
      </c>
      <c r="S165" s="192">
        <v>0</v>
      </c>
      <c r="T165" s="193">
        <f t="shared" si="23"/>
        <v>0</v>
      </c>
      <c r="AR165" s="13" t="s">
        <v>241</v>
      </c>
      <c r="AT165" s="13" t="s">
        <v>177</v>
      </c>
      <c r="AU165" s="13" t="s">
        <v>92</v>
      </c>
      <c r="AY165" s="13" t="s">
        <v>175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3" t="s">
        <v>92</v>
      </c>
      <c r="BK165" s="194">
        <f t="shared" si="29"/>
        <v>0</v>
      </c>
      <c r="BL165" s="13" t="s">
        <v>241</v>
      </c>
      <c r="BM165" s="13" t="s">
        <v>2071</v>
      </c>
    </row>
    <row r="166" spans="2:65" s="1" customFormat="1" ht="16.5" customHeight="1">
      <c r="B166" s="31"/>
      <c r="C166" s="195" t="s">
        <v>401</v>
      </c>
      <c r="D166" s="195" t="s">
        <v>233</v>
      </c>
      <c r="E166" s="196" t="s">
        <v>2072</v>
      </c>
      <c r="F166" s="197" t="s">
        <v>2073</v>
      </c>
      <c r="G166" s="198" t="s">
        <v>253</v>
      </c>
      <c r="H166" s="199">
        <v>2</v>
      </c>
      <c r="I166" s="200"/>
      <c r="J166" s="201">
        <f t="shared" si="20"/>
        <v>0</v>
      </c>
      <c r="K166" s="197" t="s">
        <v>1922</v>
      </c>
      <c r="L166" s="202"/>
      <c r="M166" s="203" t="s">
        <v>1</v>
      </c>
      <c r="N166" s="204" t="s">
        <v>52</v>
      </c>
      <c r="O166" s="57"/>
      <c r="P166" s="192">
        <f t="shared" si="21"/>
        <v>0</v>
      </c>
      <c r="Q166" s="192">
        <v>1.2200000000000001E-2</v>
      </c>
      <c r="R166" s="192">
        <f t="shared" si="22"/>
        <v>2.4400000000000002E-2</v>
      </c>
      <c r="S166" s="192">
        <v>0</v>
      </c>
      <c r="T166" s="193">
        <f t="shared" si="23"/>
        <v>0</v>
      </c>
      <c r="AR166" s="13" t="s">
        <v>305</v>
      </c>
      <c r="AT166" s="13" t="s">
        <v>233</v>
      </c>
      <c r="AU166" s="13" t="s">
        <v>92</v>
      </c>
      <c r="AY166" s="13" t="s">
        <v>175</v>
      </c>
      <c r="BE166" s="194">
        <f t="shared" si="24"/>
        <v>0</v>
      </c>
      <c r="BF166" s="194">
        <f t="shared" si="25"/>
        <v>0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3" t="s">
        <v>92</v>
      </c>
      <c r="BK166" s="194">
        <f t="shared" si="29"/>
        <v>0</v>
      </c>
      <c r="BL166" s="13" t="s">
        <v>241</v>
      </c>
      <c r="BM166" s="13" t="s">
        <v>2074</v>
      </c>
    </row>
    <row r="167" spans="2:65" s="1" customFormat="1" ht="16.5" customHeight="1">
      <c r="B167" s="31"/>
      <c r="C167" s="183" t="s">
        <v>405</v>
      </c>
      <c r="D167" s="183" t="s">
        <v>177</v>
      </c>
      <c r="E167" s="184" t="s">
        <v>2075</v>
      </c>
      <c r="F167" s="185" t="s">
        <v>2076</v>
      </c>
      <c r="G167" s="186" t="s">
        <v>253</v>
      </c>
      <c r="H167" s="187">
        <v>10</v>
      </c>
      <c r="I167" s="188"/>
      <c r="J167" s="189">
        <f t="shared" si="20"/>
        <v>0</v>
      </c>
      <c r="K167" s="185" t="s">
        <v>1</v>
      </c>
      <c r="L167" s="35"/>
      <c r="M167" s="190" t="s">
        <v>1</v>
      </c>
      <c r="N167" s="191" t="s">
        <v>52</v>
      </c>
      <c r="O167" s="57"/>
      <c r="P167" s="192">
        <f t="shared" si="21"/>
        <v>0</v>
      </c>
      <c r="Q167" s="192">
        <v>3.0000000000000001E-5</v>
      </c>
      <c r="R167" s="192">
        <f t="shared" si="22"/>
        <v>3.0000000000000003E-4</v>
      </c>
      <c r="S167" s="192">
        <v>0</v>
      </c>
      <c r="T167" s="193">
        <f t="shared" si="23"/>
        <v>0</v>
      </c>
      <c r="AR167" s="13" t="s">
        <v>241</v>
      </c>
      <c r="AT167" s="13" t="s">
        <v>177</v>
      </c>
      <c r="AU167" s="13" t="s">
        <v>92</v>
      </c>
      <c r="AY167" s="13" t="s">
        <v>175</v>
      </c>
      <c r="BE167" s="194">
        <f t="shared" si="24"/>
        <v>0</v>
      </c>
      <c r="BF167" s="194">
        <f t="shared" si="25"/>
        <v>0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3" t="s">
        <v>92</v>
      </c>
      <c r="BK167" s="194">
        <f t="shared" si="29"/>
        <v>0</v>
      </c>
      <c r="BL167" s="13" t="s">
        <v>241</v>
      </c>
      <c r="BM167" s="13" t="s">
        <v>2077</v>
      </c>
    </row>
    <row r="168" spans="2:65" s="1" customFormat="1" ht="16.5" customHeight="1">
      <c r="B168" s="31"/>
      <c r="C168" s="195" t="s">
        <v>409</v>
      </c>
      <c r="D168" s="195" t="s">
        <v>233</v>
      </c>
      <c r="E168" s="196" t="s">
        <v>2078</v>
      </c>
      <c r="F168" s="197" t="s">
        <v>2079</v>
      </c>
      <c r="G168" s="198" t="s">
        <v>253</v>
      </c>
      <c r="H168" s="199">
        <v>10</v>
      </c>
      <c r="I168" s="200"/>
      <c r="J168" s="201">
        <f t="shared" si="20"/>
        <v>0</v>
      </c>
      <c r="K168" s="197" t="s">
        <v>1</v>
      </c>
      <c r="L168" s="202"/>
      <c r="M168" s="203" t="s">
        <v>1</v>
      </c>
      <c r="N168" s="204" t="s">
        <v>52</v>
      </c>
      <c r="O168" s="57"/>
      <c r="P168" s="192">
        <f t="shared" si="21"/>
        <v>0</v>
      </c>
      <c r="Q168" s="192">
        <v>0</v>
      </c>
      <c r="R168" s="192">
        <f t="shared" si="22"/>
        <v>0</v>
      </c>
      <c r="S168" s="192">
        <v>0</v>
      </c>
      <c r="T168" s="193">
        <f t="shared" si="23"/>
        <v>0</v>
      </c>
      <c r="AR168" s="13" t="s">
        <v>305</v>
      </c>
      <c r="AT168" s="13" t="s">
        <v>233</v>
      </c>
      <c r="AU168" s="13" t="s">
        <v>92</v>
      </c>
      <c r="AY168" s="13" t="s">
        <v>175</v>
      </c>
      <c r="BE168" s="194">
        <f t="shared" si="24"/>
        <v>0</v>
      </c>
      <c r="BF168" s="194">
        <f t="shared" si="25"/>
        <v>0</v>
      </c>
      <c r="BG168" s="194">
        <f t="shared" si="26"/>
        <v>0</v>
      </c>
      <c r="BH168" s="194">
        <f t="shared" si="27"/>
        <v>0</v>
      </c>
      <c r="BI168" s="194">
        <f t="shared" si="28"/>
        <v>0</v>
      </c>
      <c r="BJ168" s="13" t="s">
        <v>92</v>
      </c>
      <c r="BK168" s="194">
        <f t="shared" si="29"/>
        <v>0</v>
      </c>
      <c r="BL168" s="13" t="s">
        <v>241</v>
      </c>
      <c r="BM168" s="13" t="s">
        <v>2080</v>
      </c>
    </row>
    <row r="169" spans="2:65" s="1" customFormat="1" ht="16.5" customHeight="1">
      <c r="B169" s="31"/>
      <c r="C169" s="183" t="s">
        <v>413</v>
      </c>
      <c r="D169" s="183" t="s">
        <v>177</v>
      </c>
      <c r="E169" s="184" t="s">
        <v>2081</v>
      </c>
      <c r="F169" s="185" t="s">
        <v>2082</v>
      </c>
      <c r="G169" s="186" t="s">
        <v>2083</v>
      </c>
      <c r="H169" s="187">
        <v>2</v>
      </c>
      <c r="I169" s="188"/>
      <c r="J169" s="189">
        <f t="shared" si="20"/>
        <v>0</v>
      </c>
      <c r="K169" s="185" t="s">
        <v>1922</v>
      </c>
      <c r="L169" s="35"/>
      <c r="M169" s="190" t="s">
        <v>1</v>
      </c>
      <c r="N169" s="191" t="s">
        <v>52</v>
      </c>
      <c r="O169" s="57"/>
      <c r="P169" s="192">
        <f t="shared" si="21"/>
        <v>0</v>
      </c>
      <c r="Q169" s="192">
        <v>2.1319999999999999E-2</v>
      </c>
      <c r="R169" s="192">
        <f t="shared" si="22"/>
        <v>4.2639999999999997E-2</v>
      </c>
      <c r="S169" s="192">
        <v>0</v>
      </c>
      <c r="T169" s="193">
        <f t="shared" si="23"/>
        <v>0</v>
      </c>
      <c r="AR169" s="13" t="s">
        <v>241</v>
      </c>
      <c r="AT169" s="13" t="s">
        <v>177</v>
      </c>
      <c r="AU169" s="13" t="s">
        <v>92</v>
      </c>
      <c r="AY169" s="13" t="s">
        <v>175</v>
      </c>
      <c r="BE169" s="194">
        <f t="shared" si="24"/>
        <v>0</v>
      </c>
      <c r="BF169" s="194">
        <f t="shared" si="25"/>
        <v>0</v>
      </c>
      <c r="BG169" s="194">
        <f t="shared" si="26"/>
        <v>0</v>
      </c>
      <c r="BH169" s="194">
        <f t="shared" si="27"/>
        <v>0</v>
      </c>
      <c r="BI169" s="194">
        <f t="shared" si="28"/>
        <v>0</v>
      </c>
      <c r="BJ169" s="13" t="s">
        <v>92</v>
      </c>
      <c r="BK169" s="194">
        <f t="shared" si="29"/>
        <v>0</v>
      </c>
      <c r="BL169" s="13" t="s">
        <v>241</v>
      </c>
      <c r="BM169" s="13" t="s">
        <v>2084</v>
      </c>
    </row>
    <row r="170" spans="2:65" s="1" customFormat="1" ht="16.5" customHeight="1">
      <c r="B170" s="31"/>
      <c r="C170" s="183" t="s">
        <v>417</v>
      </c>
      <c r="D170" s="183" t="s">
        <v>177</v>
      </c>
      <c r="E170" s="184" t="s">
        <v>2085</v>
      </c>
      <c r="F170" s="185" t="s">
        <v>2086</v>
      </c>
      <c r="G170" s="186" t="s">
        <v>269</v>
      </c>
      <c r="H170" s="187">
        <v>175.82400000000001</v>
      </c>
      <c r="I170" s="188"/>
      <c r="J170" s="189">
        <f t="shared" si="20"/>
        <v>0</v>
      </c>
      <c r="K170" s="185" t="s">
        <v>1922</v>
      </c>
      <c r="L170" s="35"/>
      <c r="M170" s="190" t="s">
        <v>1</v>
      </c>
      <c r="N170" s="191" t="s">
        <v>52</v>
      </c>
      <c r="O170" s="57"/>
      <c r="P170" s="192">
        <f t="shared" si="21"/>
        <v>0</v>
      </c>
      <c r="Q170" s="192">
        <v>1.018E-2</v>
      </c>
      <c r="R170" s="192">
        <f t="shared" si="22"/>
        <v>1.7898883200000002</v>
      </c>
      <c r="S170" s="192">
        <v>0</v>
      </c>
      <c r="T170" s="193">
        <f t="shared" si="23"/>
        <v>0</v>
      </c>
      <c r="AR170" s="13" t="s">
        <v>241</v>
      </c>
      <c r="AT170" s="13" t="s">
        <v>177</v>
      </c>
      <c r="AU170" s="13" t="s">
        <v>92</v>
      </c>
      <c r="AY170" s="13" t="s">
        <v>175</v>
      </c>
      <c r="BE170" s="194">
        <f t="shared" si="24"/>
        <v>0</v>
      </c>
      <c r="BF170" s="194">
        <f t="shared" si="25"/>
        <v>0</v>
      </c>
      <c r="BG170" s="194">
        <f t="shared" si="26"/>
        <v>0</v>
      </c>
      <c r="BH170" s="194">
        <f t="shared" si="27"/>
        <v>0</v>
      </c>
      <c r="BI170" s="194">
        <f t="shared" si="28"/>
        <v>0</v>
      </c>
      <c r="BJ170" s="13" t="s">
        <v>92</v>
      </c>
      <c r="BK170" s="194">
        <f t="shared" si="29"/>
        <v>0</v>
      </c>
      <c r="BL170" s="13" t="s">
        <v>241</v>
      </c>
      <c r="BM170" s="13" t="s">
        <v>2087</v>
      </c>
    </row>
    <row r="171" spans="2:65" s="1" customFormat="1" ht="16.5" customHeight="1">
      <c r="B171" s="31"/>
      <c r="C171" s="183" t="s">
        <v>421</v>
      </c>
      <c r="D171" s="183" t="s">
        <v>177</v>
      </c>
      <c r="E171" s="184" t="s">
        <v>2088</v>
      </c>
      <c r="F171" s="185" t="s">
        <v>2089</v>
      </c>
      <c r="G171" s="186" t="s">
        <v>269</v>
      </c>
      <c r="H171" s="187">
        <v>175.82400000000001</v>
      </c>
      <c r="I171" s="188"/>
      <c r="J171" s="189">
        <f t="shared" si="20"/>
        <v>0</v>
      </c>
      <c r="K171" s="185" t="s">
        <v>1922</v>
      </c>
      <c r="L171" s="35"/>
      <c r="M171" s="190" t="s">
        <v>1</v>
      </c>
      <c r="N171" s="191" t="s">
        <v>52</v>
      </c>
      <c r="O171" s="57"/>
      <c r="P171" s="192">
        <f t="shared" si="21"/>
        <v>0</v>
      </c>
      <c r="Q171" s="192">
        <v>3.601E-2</v>
      </c>
      <c r="R171" s="192">
        <f t="shared" si="22"/>
        <v>6.3314222400000002</v>
      </c>
      <c r="S171" s="192">
        <v>0</v>
      </c>
      <c r="T171" s="193">
        <f t="shared" si="23"/>
        <v>0</v>
      </c>
      <c r="AR171" s="13" t="s">
        <v>241</v>
      </c>
      <c r="AT171" s="13" t="s">
        <v>177</v>
      </c>
      <c r="AU171" s="13" t="s">
        <v>92</v>
      </c>
      <c r="AY171" s="13" t="s">
        <v>175</v>
      </c>
      <c r="BE171" s="194">
        <f t="shared" si="24"/>
        <v>0</v>
      </c>
      <c r="BF171" s="194">
        <f t="shared" si="25"/>
        <v>0</v>
      </c>
      <c r="BG171" s="194">
        <f t="shared" si="26"/>
        <v>0</v>
      </c>
      <c r="BH171" s="194">
        <f t="shared" si="27"/>
        <v>0</v>
      </c>
      <c r="BI171" s="194">
        <f t="shared" si="28"/>
        <v>0</v>
      </c>
      <c r="BJ171" s="13" t="s">
        <v>92</v>
      </c>
      <c r="BK171" s="194">
        <f t="shared" si="29"/>
        <v>0</v>
      </c>
      <c r="BL171" s="13" t="s">
        <v>241</v>
      </c>
      <c r="BM171" s="13" t="s">
        <v>2090</v>
      </c>
    </row>
    <row r="172" spans="2:65" s="1" customFormat="1" ht="16.5" customHeight="1">
      <c r="B172" s="31"/>
      <c r="C172" s="183" t="s">
        <v>425</v>
      </c>
      <c r="D172" s="183" t="s">
        <v>177</v>
      </c>
      <c r="E172" s="184" t="s">
        <v>2091</v>
      </c>
      <c r="F172" s="185" t="s">
        <v>2092</v>
      </c>
      <c r="G172" s="186" t="s">
        <v>236</v>
      </c>
      <c r="H172" s="187">
        <v>8.4420000000000002</v>
      </c>
      <c r="I172" s="188"/>
      <c r="J172" s="189">
        <f t="shared" si="20"/>
        <v>0</v>
      </c>
      <c r="K172" s="185" t="s">
        <v>1922</v>
      </c>
      <c r="L172" s="35"/>
      <c r="M172" s="190" t="s">
        <v>1</v>
      </c>
      <c r="N172" s="191" t="s">
        <v>52</v>
      </c>
      <c r="O172" s="57"/>
      <c r="P172" s="192">
        <f t="shared" si="21"/>
        <v>0</v>
      </c>
      <c r="Q172" s="192">
        <v>0</v>
      </c>
      <c r="R172" s="192">
        <f t="shared" si="22"/>
        <v>0</v>
      </c>
      <c r="S172" s="192">
        <v>0</v>
      </c>
      <c r="T172" s="193">
        <f t="shared" si="23"/>
        <v>0</v>
      </c>
      <c r="AR172" s="13" t="s">
        <v>241</v>
      </c>
      <c r="AT172" s="13" t="s">
        <v>177</v>
      </c>
      <c r="AU172" s="13" t="s">
        <v>92</v>
      </c>
      <c r="AY172" s="13" t="s">
        <v>175</v>
      </c>
      <c r="BE172" s="194">
        <f t="shared" si="24"/>
        <v>0</v>
      </c>
      <c r="BF172" s="194">
        <f t="shared" si="25"/>
        <v>0</v>
      </c>
      <c r="BG172" s="194">
        <f t="shared" si="26"/>
        <v>0</v>
      </c>
      <c r="BH172" s="194">
        <f t="shared" si="27"/>
        <v>0</v>
      </c>
      <c r="BI172" s="194">
        <f t="shared" si="28"/>
        <v>0</v>
      </c>
      <c r="BJ172" s="13" t="s">
        <v>92</v>
      </c>
      <c r="BK172" s="194">
        <f t="shared" si="29"/>
        <v>0</v>
      </c>
      <c r="BL172" s="13" t="s">
        <v>241</v>
      </c>
      <c r="BM172" s="13" t="s">
        <v>2093</v>
      </c>
    </row>
    <row r="173" spans="2:65" s="11" customFormat="1" ht="22.9" customHeight="1">
      <c r="B173" s="167"/>
      <c r="C173" s="168"/>
      <c r="D173" s="169" t="s">
        <v>79</v>
      </c>
      <c r="E173" s="181" t="s">
        <v>2094</v>
      </c>
      <c r="F173" s="181" t="s">
        <v>2095</v>
      </c>
      <c r="G173" s="168"/>
      <c r="H173" s="168"/>
      <c r="I173" s="171"/>
      <c r="J173" s="182">
        <f>BK173</f>
        <v>0</v>
      </c>
      <c r="K173" s="168"/>
      <c r="L173" s="173"/>
      <c r="M173" s="174"/>
      <c r="N173" s="175"/>
      <c r="O173" s="175"/>
      <c r="P173" s="176">
        <f>SUM(P174:P217)</f>
        <v>0</v>
      </c>
      <c r="Q173" s="175"/>
      <c r="R173" s="176">
        <f>SUM(R174:R217)</f>
        <v>0.59699199999999997</v>
      </c>
      <c r="S173" s="175"/>
      <c r="T173" s="177">
        <f>SUM(T174:T217)</f>
        <v>0</v>
      </c>
      <c r="AR173" s="178" t="s">
        <v>92</v>
      </c>
      <c r="AT173" s="179" t="s">
        <v>79</v>
      </c>
      <c r="AU173" s="179" t="s">
        <v>87</v>
      </c>
      <c r="AY173" s="178" t="s">
        <v>175</v>
      </c>
      <c r="BK173" s="180">
        <f>SUM(BK174:BK217)</f>
        <v>0</v>
      </c>
    </row>
    <row r="174" spans="2:65" s="1" customFormat="1" ht="16.5" customHeight="1">
      <c r="B174" s="31"/>
      <c r="C174" s="183" t="s">
        <v>429</v>
      </c>
      <c r="D174" s="183" t="s">
        <v>177</v>
      </c>
      <c r="E174" s="184" t="s">
        <v>2096</v>
      </c>
      <c r="F174" s="185" t="s">
        <v>2097</v>
      </c>
      <c r="G174" s="186" t="s">
        <v>2083</v>
      </c>
      <c r="H174" s="187">
        <v>2</v>
      </c>
      <c r="I174" s="188"/>
      <c r="J174" s="189">
        <f t="shared" ref="J174:J217" si="30">ROUND(I174*H174,2)</f>
        <v>0</v>
      </c>
      <c r="K174" s="185" t="s">
        <v>1922</v>
      </c>
      <c r="L174" s="35"/>
      <c r="M174" s="190" t="s">
        <v>1</v>
      </c>
      <c r="N174" s="191" t="s">
        <v>52</v>
      </c>
      <c r="O174" s="57"/>
      <c r="P174" s="192">
        <f t="shared" ref="P174:P217" si="31">O174*H174</f>
        <v>0</v>
      </c>
      <c r="Q174" s="192">
        <v>8.3000000000000001E-4</v>
      </c>
      <c r="R174" s="192">
        <f t="shared" ref="R174:R217" si="32">Q174*H174</f>
        <v>1.66E-3</v>
      </c>
      <c r="S174" s="192">
        <v>0</v>
      </c>
      <c r="T174" s="193">
        <f t="shared" ref="T174:T217" si="33">S174*H174</f>
        <v>0</v>
      </c>
      <c r="AR174" s="13" t="s">
        <v>241</v>
      </c>
      <c r="AT174" s="13" t="s">
        <v>177</v>
      </c>
      <c r="AU174" s="13" t="s">
        <v>92</v>
      </c>
      <c r="AY174" s="13" t="s">
        <v>175</v>
      </c>
      <c r="BE174" s="194">
        <f t="shared" ref="BE174:BE217" si="34">IF(N174="základná",J174,0)</f>
        <v>0</v>
      </c>
      <c r="BF174" s="194">
        <f t="shared" ref="BF174:BF217" si="35">IF(N174="znížená",J174,0)</f>
        <v>0</v>
      </c>
      <c r="BG174" s="194">
        <f t="shared" ref="BG174:BG217" si="36">IF(N174="zákl. prenesená",J174,0)</f>
        <v>0</v>
      </c>
      <c r="BH174" s="194">
        <f t="shared" ref="BH174:BH217" si="37">IF(N174="zníž. prenesená",J174,0)</f>
        <v>0</v>
      </c>
      <c r="BI174" s="194">
        <f t="shared" ref="BI174:BI217" si="38">IF(N174="nulová",J174,0)</f>
        <v>0</v>
      </c>
      <c r="BJ174" s="13" t="s">
        <v>92</v>
      </c>
      <c r="BK174" s="194">
        <f t="shared" ref="BK174:BK217" si="39">ROUND(I174*H174,2)</f>
        <v>0</v>
      </c>
      <c r="BL174" s="13" t="s">
        <v>241</v>
      </c>
      <c r="BM174" s="13" t="s">
        <v>2098</v>
      </c>
    </row>
    <row r="175" spans="2:65" s="1" customFormat="1" ht="22.5" customHeight="1">
      <c r="B175" s="31"/>
      <c r="C175" s="195" t="s">
        <v>433</v>
      </c>
      <c r="D175" s="195" t="s">
        <v>233</v>
      </c>
      <c r="E175" s="196" t="s">
        <v>2099</v>
      </c>
      <c r="F175" s="197" t="s">
        <v>2100</v>
      </c>
      <c r="G175" s="198" t="s">
        <v>253</v>
      </c>
      <c r="H175" s="199">
        <v>2</v>
      </c>
      <c r="I175" s="200"/>
      <c r="J175" s="201">
        <f t="shared" si="30"/>
        <v>0</v>
      </c>
      <c r="K175" s="197" t="s">
        <v>184</v>
      </c>
      <c r="L175" s="202"/>
      <c r="M175" s="203" t="s">
        <v>1</v>
      </c>
      <c r="N175" s="204" t="s">
        <v>52</v>
      </c>
      <c r="O175" s="57"/>
      <c r="P175" s="192">
        <f t="shared" si="31"/>
        <v>0</v>
      </c>
      <c r="Q175" s="192">
        <v>2.35E-2</v>
      </c>
      <c r="R175" s="192">
        <f t="shared" si="32"/>
        <v>4.7E-2</v>
      </c>
      <c r="S175" s="192">
        <v>0</v>
      </c>
      <c r="T175" s="193">
        <f t="shared" si="33"/>
        <v>0</v>
      </c>
      <c r="AR175" s="13" t="s">
        <v>305</v>
      </c>
      <c r="AT175" s="13" t="s">
        <v>233</v>
      </c>
      <c r="AU175" s="13" t="s">
        <v>92</v>
      </c>
      <c r="AY175" s="13" t="s">
        <v>175</v>
      </c>
      <c r="BE175" s="194">
        <f t="shared" si="34"/>
        <v>0</v>
      </c>
      <c r="BF175" s="194">
        <f t="shared" si="35"/>
        <v>0</v>
      </c>
      <c r="BG175" s="194">
        <f t="shared" si="36"/>
        <v>0</v>
      </c>
      <c r="BH175" s="194">
        <f t="shared" si="37"/>
        <v>0</v>
      </c>
      <c r="BI175" s="194">
        <f t="shared" si="38"/>
        <v>0</v>
      </c>
      <c r="BJ175" s="13" t="s">
        <v>92</v>
      </c>
      <c r="BK175" s="194">
        <f t="shared" si="39"/>
        <v>0</v>
      </c>
      <c r="BL175" s="13" t="s">
        <v>241</v>
      </c>
      <c r="BM175" s="13" t="s">
        <v>2101</v>
      </c>
    </row>
    <row r="176" spans="2:65" s="1" customFormat="1" ht="22.5" customHeight="1">
      <c r="B176" s="31"/>
      <c r="C176" s="183" t="s">
        <v>437</v>
      </c>
      <c r="D176" s="183" t="s">
        <v>177</v>
      </c>
      <c r="E176" s="184" t="s">
        <v>2102</v>
      </c>
      <c r="F176" s="185" t="s">
        <v>2103</v>
      </c>
      <c r="G176" s="186" t="s">
        <v>2083</v>
      </c>
      <c r="H176" s="187">
        <v>4</v>
      </c>
      <c r="I176" s="188"/>
      <c r="J176" s="189">
        <f t="shared" si="30"/>
        <v>0</v>
      </c>
      <c r="K176" s="185" t="s">
        <v>184</v>
      </c>
      <c r="L176" s="35"/>
      <c r="M176" s="190" t="s">
        <v>1</v>
      </c>
      <c r="N176" s="191" t="s">
        <v>52</v>
      </c>
      <c r="O176" s="57"/>
      <c r="P176" s="192">
        <f t="shared" si="31"/>
        <v>0</v>
      </c>
      <c r="Q176" s="192">
        <v>0</v>
      </c>
      <c r="R176" s="192">
        <f t="shared" si="32"/>
        <v>0</v>
      </c>
      <c r="S176" s="192">
        <v>0</v>
      </c>
      <c r="T176" s="193">
        <f t="shared" si="33"/>
        <v>0</v>
      </c>
      <c r="AR176" s="13" t="s">
        <v>241</v>
      </c>
      <c r="AT176" s="13" t="s">
        <v>177</v>
      </c>
      <c r="AU176" s="13" t="s">
        <v>92</v>
      </c>
      <c r="AY176" s="13" t="s">
        <v>175</v>
      </c>
      <c r="BE176" s="194">
        <f t="shared" si="34"/>
        <v>0</v>
      </c>
      <c r="BF176" s="194">
        <f t="shared" si="35"/>
        <v>0</v>
      </c>
      <c r="BG176" s="194">
        <f t="shared" si="36"/>
        <v>0</v>
      </c>
      <c r="BH176" s="194">
        <f t="shared" si="37"/>
        <v>0</v>
      </c>
      <c r="BI176" s="194">
        <f t="shared" si="38"/>
        <v>0</v>
      </c>
      <c r="BJ176" s="13" t="s">
        <v>92</v>
      </c>
      <c r="BK176" s="194">
        <f t="shared" si="39"/>
        <v>0</v>
      </c>
      <c r="BL176" s="13" t="s">
        <v>241</v>
      </c>
      <c r="BM176" s="13" t="s">
        <v>2104</v>
      </c>
    </row>
    <row r="177" spans="2:65" s="1" customFormat="1" ht="22.5" customHeight="1">
      <c r="B177" s="31"/>
      <c r="C177" s="195" t="s">
        <v>441</v>
      </c>
      <c r="D177" s="195" t="s">
        <v>233</v>
      </c>
      <c r="E177" s="196" t="s">
        <v>2105</v>
      </c>
      <c r="F177" s="197" t="s">
        <v>2106</v>
      </c>
      <c r="G177" s="198" t="s">
        <v>253</v>
      </c>
      <c r="H177" s="199">
        <v>4</v>
      </c>
      <c r="I177" s="200"/>
      <c r="J177" s="201">
        <f t="shared" si="30"/>
        <v>0</v>
      </c>
      <c r="K177" s="197" t="s">
        <v>184</v>
      </c>
      <c r="L177" s="202"/>
      <c r="M177" s="203" t="s">
        <v>1</v>
      </c>
      <c r="N177" s="204" t="s">
        <v>52</v>
      </c>
      <c r="O177" s="57"/>
      <c r="P177" s="192">
        <f t="shared" si="31"/>
        <v>0</v>
      </c>
      <c r="Q177" s="192">
        <v>1.6049999999999998E-2</v>
      </c>
      <c r="R177" s="192">
        <f t="shared" si="32"/>
        <v>6.4199999999999993E-2</v>
      </c>
      <c r="S177" s="192">
        <v>0</v>
      </c>
      <c r="T177" s="193">
        <f t="shared" si="33"/>
        <v>0</v>
      </c>
      <c r="AR177" s="13" t="s">
        <v>305</v>
      </c>
      <c r="AT177" s="13" t="s">
        <v>233</v>
      </c>
      <c r="AU177" s="13" t="s">
        <v>92</v>
      </c>
      <c r="AY177" s="13" t="s">
        <v>175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3" t="s">
        <v>92</v>
      </c>
      <c r="BK177" s="194">
        <f t="shared" si="39"/>
        <v>0</v>
      </c>
      <c r="BL177" s="13" t="s">
        <v>241</v>
      </c>
      <c r="BM177" s="13" t="s">
        <v>2107</v>
      </c>
    </row>
    <row r="178" spans="2:65" s="1" customFormat="1" ht="16.5" customHeight="1">
      <c r="B178" s="31"/>
      <c r="C178" s="183" t="s">
        <v>445</v>
      </c>
      <c r="D178" s="183" t="s">
        <v>177</v>
      </c>
      <c r="E178" s="184" t="s">
        <v>2108</v>
      </c>
      <c r="F178" s="185" t="s">
        <v>2109</v>
      </c>
      <c r="G178" s="186" t="s">
        <v>253</v>
      </c>
      <c r="H178" s="187">
        <v>4</v>
      </c>
      <c r="I178" s="188"/>
      <c r="J178" s="189">
        <f t="shared" si="30"/>
        <v>0</v>
      </c>
      <c r="K178" s="185" t="s">
        <v>184</v>
      </c>
      <c r="L178" s="35"/>
      <c r="M178" s="190" t="s">
        <v>1</v>
      </c>
      <c r="N178" s="191" t="s">
        <v>52</v>
      </c>
      <c r="O178" s="57"/>
      <c r="P178" s="192">
        <f t="shared" si="31"/>
        <v>0</v>
      </c>
      <c r="Q178" s="192">
        <v>0</v>
      </c>
      <c r="R178" s="192">
        <f t="shared" si="32"/>
        <v>0</v>
      </c>
      <c r="S178" s="192">
        <v>0</v>
      </c>
      <c r="T178" s="193">
        <f t="shared" si="33"/>
        <v>0</v>
      </c>
      <c r="AR178" s="13" t="s">
        <v>241</v>
      </c>
      <c r="AT178" s="13" t="s">
        <v>177</v>
      </c>
      <c r="AU178" s="13" t="s">
        <v>92</v>
      </c>
      <c r="AY178" s="13" t="s">
        <v>175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3" t="s">
        <v>92</v>
      </c>
      <c r="BK178" s="194">
        <f t="shared" si="39"/>
        <v>0</v>
      </c>
      <c r="BL178" s="13" t="s">
        <v>241</v>
      </c>
      <c r="BM178" s="13" t="s">
        <v>2110</v>
      </c>
    </row>
    <row r="179" spans="2:65" s="1" customFormat="1" ht="16.5" customHeight="1">
      <c r="B179" s="31"/>
      <c r="C179" s="195" t="s">
        <v>449</v>
      </c>
      <c r="D179" s="195" t="s">
        <v>233</v>
      </c>
      <c r="E179" s="196" t="s">
        <v>2111</v>
      </c>
      <c r="F179" s="197" t="s">
        <v>2112</v>
      </c>
      <c r="G179" s="198" t="s">
        <v>253</v>
      </c>
      <c r="H179" s="199">
        <v>4</v>
      </c>
      <c r="I179" s="200"/>
      <c r="J179" s="201">
        <f t="shared" si="30"/>
        <v>0</v>
      </c>
      <c r="K179" s="197" t="s">
        <v>184</v>
      </c>
      <c r="L179" s="202"/>
      <c r="M179" s="203" t="s">
        <v>1</v>
      </c>
      <c r="N179" s="204" t="s">
        <v>52</v>
      </c>
      <c r="O179" s="57"/>
      <c r="P179" s="192">
        <f t="shared" si="31"/>
        <v>0</v>
      </c>
      <c r="Q179" s="192">
        <v>2.7899999999999999E-3</v>
      </c>
      <c r="R179" s="192">
        <f t="shared" si="32"/>
        <v>1.116E-2</v>
      </c>
      <c r="S179" s="192">
        <v>0</v>
      </c>
      <c r="T179" s="193">
        <f t="shared" si="33"/>
        <v>0</v>
      </c>
      <c r="AR179" s="13" t="s">
        <v>305</v>
      </c>
      <c r="AT179" s="13" t="s">
        <v>233</v>
      </c>
      <c r="AU179" s="13" t="s">
        <v>92</v>
      </c>
      <c r="AY179" s="13" t="s">
        <v>175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3" t="s">
        <v>92</v>
      </c>
      <c r="BK179" s="194">
        <f t="shared" si="39"/>
        <v>0</v>
      </c>
      <c r="BL179" s="13" t="s">
        <v>241</v>
      </c>
      <c r="BM179" s="13" t="s">
        <v>2113</v>
      </c>
    </row>
    <row r="180" spans="2:65" s="1" customFormat="1" ht="16.5" customHeight="1">
      <c r="B180" s="31"/>
      <c r="C180" s="183" t="s">
        <v>454</v>
      </c>
      <c r="D180" s="183" t="s">
        <v>177</v>
      </c>
      <c r="E180" s="184" t="s">
        <v>2114</v>
      </c>
      <c r="F180" s="185" t="s">
        <v>2115</v>
      </c>
      <c r="G180" s="186" t="s">
        <v>2083</v>
      </c>
      <c r="H180" s="187">
        <v>3</v>
      </c>
      <c r="I180" s="188"/>
      <c r="J180" s="189">
        <f t="shared" si="30"/>
        <v>0</v>
      </c>
      <c r="K180" s="185" t="s">
        <v>1922</v>
      </c>
      <c r="L180" s="35"/>
      <c r="M180" s="190" t="s">
        <v>1</v>
      </c>
      <c r="N180" s="191" t="s">
        <v>52</v>
      </c>
      <c r="O180" s="57"/>
      <c r="P180" s="192">
        <f t="shared" si="31"/>
        <v>0</v>
      </c>
      <c r="Q180" s="192">
        <v>5.6999999999999998E-4</v>
      </c>
      <c r="R180" s="192">
        <f t="shared" si="32"/>
        <v>1.7099999999999999E-3</v>
      </c>
      <c r="S180" s="192">
        <v>0</v>
      </c>
      <c r="T180" s="193">
        <f t="shared" si="33"/>
        <v>0</v>
      </c>
      <c r="AR180" s="13" t="s">
        <v>241</v>
      </c>
      <c r="AT180" s="13" t="s">
        <v>177</v>
      </c>
      <c r="AU180" s="13" t="s">
        <v>92</v>
      </c>
      <c r="AY180" s="13" t="s">
        <v>175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3" t="s">
        <v>92</v>
      </c>
      <c r="BK180" s="194">
        <f t="shared" si="39"/>
        <v>0</v>
      </c>
      <c r="BL180" s="13" t="s">
        <v>241</v>
      </c>
      <c r="BM180" s="13" t="s">
        <v>2116</v>
      </c>
    </row>
    <row r="181" spans="2:65" s="1" customFormat="1" ht="16.5" customHeight="1">
      <c r="B181" s="31"/>
      <c r="C181" s="195" t="s">
        <v>458</v>
      </c>
      <c r="D181" s="195" t="s">
        <v>233</v>
      </c>
      <c r="E181" s="196" t="s">
        <v>2117</v>
      </c>
      <c r="F181" s="197" t="s">
        <v>2118</v>
      </c>
      <c r="G181" s="198" t="s">
        <v>253</v>
      </c>
      <c r="H181" s="199">
        <v>3</v>
      </c>
      <c r="I181" s="200"/>
      <c r="J181" s="201">
        <f t="shared" si="30"/>
        <v>0</v>
      </c>
      <c r="K181" s="197" t="s">
        <v>184</v>
      </c>
      <c r="L181" s="202"/>
      <c r="M181" s="203" t="s">
        <v>1</v>
      </c>
      <c r="N181" s="204" t="s">
        <v>52</v>
      </c>
      <c r="O181" s="57"/>
      <c r="P181" s="192">
        <f t="shared" si="31"/>
        <v>0</v>
      </c>
      <c r="Q181" s="192">
        <v>1.4999999999999999E-2</v>
      </c>
      <c r="R181" s="192">
        <f t="shared" si="32"/>
        <v>4.4999999999999998E-2</v>
      </c>
      <c r="S181" s="192">
        <v>0</v>
      </c>
      <c r="T181" s="193">
        <f t="shared" si="33"/>
        <v>0</v>
      </c>
      <c r="AR181" s="13" t="s">
        <v>305</v>
      </c>
      <c r="AT181" s="13" t="s">
        <v>233</v>
      </c>
      <c r="AU181" s="13" t="s">
        <v>92</v>
      </c>
      <c r="AY181" s="13" t="s">
        <v>175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3" t="s">
        <v>92</v>
      </c>
      <c r="BK181" s="194">
        <f t="shared" si="39"/>
        <v>0</v>
      </c>
      <c r="BL181" s="13" t="s">
        <v>241</v>
      </c>
      <c r="BM181" s="13" t="s">
        <v>2119</v>
      </c>
    </row>
    <row r="182" spans="2:65" s="1" customFormat="1" ht="16.5" customHeight="1">
      <c r="B182" s="31"/>
      <c r="C182" s="183" t="s">
        <v>462</v>
      </c>
      <c r="D182" s="183" t="s">
        <v>177</v>
      </c>
      <c r="E182" s="184" t="s">
        <v>2120</v>
      </c>
      <c r="F182" s="185" t="s">
        <v>2121</v>
      </c>
      <c r="G182" s="186" t="s">
        <v>2083</v>
      </c>
      <c r="H182" s="187">
        <v>6</v>
      </c>
      <c r="I182" s="188"/>
      <c r="J182" s="189">
        <f t="shared" si="30"/>
        <v>0</v>
      </c>
      <c r="K182" s="185" t="s">
        <v>184</v>
      </c>
      <c r="L182" s="35"/>
      <c r="M182" s="190" t="s">
        <v>1</v>
      </c>
      <c r="N182" s="191" t="s">
        <v>52</v>
      </c>
      <c r="O182" s="57"/>
      <c r="P182" s="192">
        <f t="shared" si="31"/>
        <v>0</v>
      </c>
      <c r="Q182" s="192">
        <v>5.4000000000000001E-4</v>
      </c>
      <c r="R182" s="192">
        <f t="shared" si="32"/>
        <v>3.2399999999999998E-3</v>
      </c>
      <c r="S182" s="192">
        <v>0</v>
      </c>
      <c r="T182" s="193">
        <f t="shared" si="33"/>
        <v>0</v>
      </c>
      <c r="AR182" s="13" t="s">
        <v>241</v>
      </c>
      <c r="AT182" s="13" t="s">
        <v>177</v>
      </c>
      <c r="AU182" s="13" t="s">
        <v>92</v>
      </c>
      <c r="AY182" s="13" t="s">
        <v>175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3" t="s">
        <v>92</v>
      </c>
      <c r="BK182" s="194">
        <f t="shared" si="39"/>
        <v>0</v>
      </c>
      <c r="BL182" s="13" t="s">
        <v>241</v>
      </c>
      <c r="BM182" s="13" t="s">
        <v>2122</v>
      </c>
    </row>
    <row r="183" spans="2:65" s="1" customFormat="1" ht="16.5" customHeight="1">
      <c r="B183" s="31"/>
      <c r="C183" s="195" t="s">
        <v>467</v>
      </c>
      <c r="D183" s="195" t="s">
        <v>233</v>
      </c>
      <c r="E183" s="196" t="s">
        <v>2123</v>
      </c>
      <c r="F183" s="197" t="s">
        <v>2124</v>
      </c>
      <c r="G183" s="198" t="s">
        <v>253</v>
      </c>
      <c r="H183" s="199">
        <v>6</v>
      </c>
      <c r="I183" s="200"/>
      <c r="J183" s="201">
        <f t="shared" si="30"/>
        <v>0</v>
      </c>
      <c r="K183" s="197" t="s">
        <v>1</v>
      </c>
      <c r="L183" s="202"/>
      <c r="M183" s="203" t="s">
        <v>1</v>
      </c>
      <c r="N183" s="204" t="s">
        <v>52</v>
      </c>
      <c r="O183" s="57"/>
      <c r="P183" s="192">
        <f t="shared" si="31"/>
        <v>0</v>
      </c>
      <c r="Q183" s="192">
        <v>3.6700000000000001E-3</v>
      </c>
      <c r="R183" s="192">
        <f t="shared" si="32"/>
        <v>2.2020000000000001E-2</v>
      </c>
      <c r="S183" s="192">
        <v>0</v>
      </c>
      <c r="T183" s="193">
        <f t="shared" si="33"/>
        <v>0</v>
      </c>
      <c r="AR183" s="13" t="s">
        <v>305</v>
      </c>
      <c r="AT183" s="13" t="s">
        <v>233</v>
      </c>
      <c r="AU183" s="13" t="s">
        <v>92</v>
      </c>
      <c r="AY183" s="13" t="s">
        <v>175</v>
      </c>
      <c r="BE183" s="194">
        <f t="shared" si="34"/>
        <v>0</v>
      </c>
      <c r="BF183" s="194">
        <f t="shared" si="35"/>
        <v>0</v>
      </c>
      <c r="BG183" s="194">
        <f t="shared" si="36"/>
        <v>0</v>
      </c>
      <c r="BH183" s="194">
        <f t="shared" si="37"/>
        <v>0</v>
      </c>
      <c r="BI183" s="194">
        <f t="shared" si="38"/>
        <v>0</v>
      </c>
      <c r="BJ183" s="13" t="s">
        <v>92</v>
      </c>
      <c r="BK183" s="194">
        <f t="shared" si="39"/>
        <v>0</v>
      </c>
      <c r="BL183" s="13" t="s">
        <v>241</v>
      </c>
      <c r="BM183" s="13" t="s">
        <v>2125</v>
      </c>
    </row>
    <row r="184" spans="2:65" s="1" customFormat="1" ht="16.5" customHeight="1">
      <c r="B184" s="31"/>
      <c r="C184" s="183" t="s">
        <v>471</v>
      </c>
      <c r="D184" s="183" t="s">
        <v>177</v>
      </c>
      <c r="E184" s="184" t="s">
        <v>2126</v>
      </c>
      <c r="F184" s="185" t="s">
        <v>2127</v>
      </c>
      <c r="G184" s="186" t="s">
        <v>2083</v>
      </c>
      <c r="H184" s="187">
        <v>5</v>
      </c>
      <c r="I184" s="188"/>
      <c r="J184" s="189">
        <f t="shared" si="30"/>
        <v>0</v>
      </c>
      <c r="K184" s="185" t="s">
        <v>184</v>
      </c>
      <c r="L184" s="35"/>
      <c r="M184" s="190" t="s">
        <v>1</v>
      </c>
      <c r="N184" s="191" t="s">
        <v>52</v>
      </c>
      <c r="O184" s="57"/>
      <c r="P184" s="192">
        <f t="shared" si="31"/>
        <v>0</v>
      </c>
      <c r="Q184" s="192">
        <v>3.4000000000000002E-4</v>
      </c>
      <c r="R184" s="192">
        <f t="shared" si="32"/>
        <v>1.7000000000000001E-3</v>
      </c>
      <c r="S184" s="192">
        <v>0</v>
      </c>
      <c r="T184" s="193">
        <f t="shared" si="33"/>
        <v>0</v>
      </c>
      <c r="AR184" s="13" t="s">
        <v>241</v>
      </c>
      <c r="AT184" s="13" t="s">
        <v>177</v>
      </c>
      <c r="AU184" s="13" t="s">
        <v>92</v>
      </c>
      <c r="AY184" s="13" t="s">
        <v>175</v>
      </c>
      <c r="BE184" s="194">
        <f t="shared" si="34"/>
        <v>0</v>
      </c>
      <c r="BF184" s="194">
        <f t="shared" si="35"/>
        <v>0</v>
      </c>
      <c r="BG184" s="194">
        <f t="shared" si="36"/>
        <v>0</v>
      </c>
      <c r="BH184" s="194">
        <f t="shared" si="37"/>
        <v>0</v>
      </c>
      <c r="BI184" s="194">
        <f t="shared" si="38"/>
        <v>0</v>
      </c>
      <c r="BJ184" s="13" t="s">
        <v>92</v>
      </c>
      <c r="BK184" s="194">
        <f t="shared" si="39"/>
        <v>0</v>
      </c>
      <c r="BL184" s="13" t="s">
        <v>241</v>
      </c>
      <c r="BM184" s="13" t="s">
        <v>2128</v>
      </c>
    </row>
    <row r="185" spans="2:65" s="1" customFormat="1" ht="16.5" customHeight="1">
      <c r="B185" s="31"/>
      <c r="C185" s="195" t="s">
        <v>475</v>
      </c>
      <c r="D185" s="195" t="s">
        <v>233</v>
      </c>
      <c r="E185" s="196" t="s">
        <v>2129</v>
      </c>
      <c r="F185" s="197" t="s">
        <v>2130</v>
      </c>
      <c r="G185" s="198" t="s">
        <v>253</v>
      </c>
      <c r="H185" s="199">
        <v>5</v>
      </c>
      <c r="I185" s="200"/>
      <c r="J185" s="201">
        <f t="shared" si="30"/>
        <v>0</v>
      </c>
      <c r="K185" s="197" t="s">
        <v>1</v>
      </c>
      <c r="L185" s="202"/>
      <c r="M185" s="203" t="s">
        <v>1</v>
      </c>
      <c r="N185" s="204" t="s">
        <v>52</v>
      </c>
      <c r="O185" s="57"/>
      <c r="P185" s="192">
        <f t="shared" si="31"/>
        <v>0</v>
      </c>
      <c r="Q185" s="192">
        <v>4.1399999999999996E-3</v>
      </c>
      <c r="R185" s="192">
        <f t="shared" si="32"/>
        <v>2.0699999999999996E-2</v>
      </c>
      <c r="S185" s="192">
        <v>0</v>
      </c>
      <c r="T185" s="193">
        <f t="shared" si="33"/>
        <v>0</v>
      </c>
      <c r="AR185" s="13" t="s">
        <v>305</v>
      </c>
      <c r="AT185" s="13" t="s">
        <v>233</v>
      </c>
      <c r="AU185" s="13" t="s">
        <v>92</v>
      </c>
      <c r="AY185" s="13" t="s">
        <v>175</v>
      </c>
      <c r="BE185" s="194">
        <f t="shared" si="34"/>
        <v>0</v>
      </c>
      <c r="BF185" s="194">
        <f t="shared" si="35"/>
        <v>0</v>
      </c>
      <c r="BG185" s="194">
        <f t="shared" si="36"/>
        <v>0</v>
      </c>
      <c r="BH185" s="194">
        <f t="shared" si="37"/>
        <v>0</v>
      </c>
      <c r="BI185" s="194">
        <f t="shared" si="38"/>
        <v>0</v>
      </c>
      <c r="BJ185" s="13" t="s">
        <v>92</v>
      </c>
      <c r="BK185" s="194">
        <f t="shared" si="39"/>
        <v>0</v>
      </c>
      <c r="BL185" s="13" t="s">
        <v>241</v>
      </c>
      <c r="BM185" s="13" t="s">
        <v>2131</v>
      </c>
    </row>
    <row r="186" spans="2:65" s="1" customFormat="1" ht="16.5" customHeight="1">
      <c r="B186" s="31"/>
      <c r="C186" s="183" t="s">
        <v>479</v>
      </c>
      <c r="D186" s="183" t="s">
        <v>177</v>
      </c>
      <c r="E186" s="184" t="s">
        <v>2132</v>
      </c>
      <c r="F186" s="185" t="s">
        <v>2133</v>
      </c>
      <c r="G186" s="186" t="s">
        <v>2083</v>
      </c>
      <c r="H186" s="187">
        <v>2</v>
      </c>
      <c r="I186" s="188"/>
      <c r="J186" s="189">
        <f t="shared" si="30"/>
        <v>0</v>
      </c>
      <c r="K186" s="185" t="s">
        <v>1</v>
      </c>
      <c r="L186" s="35"/>
      <c r="M186" s="190" t="s">
        <v>1</v>
      </c>
      <c r="N186" s="191" t="s">
        <v>52</v>
      </c>
      <c r="O186" s="57"/>
      <c r="P186" s="192">
        <f t="shared" si="31"/>
        <v>0</v>
      </c>
      <c r="Q186" s="192">
        <v>3.4000000000000002E-4</v>
      </c>
      <c r="R186" s="192">
        <f t="shared" si="32"/>
        <v>6.8000000000000005E-4</v>
      </c>
      <c r="S186" s="192">
        <v>0</v>
      </c>
      <c r="T186" s="193">
        <f t="shared" si="33"/>
        <v>0</v>
      </c>
      <c r="AR186" s="13" t="s">
        <v>241</v>
      </c>
      <c r="AT186" s="13" t="s">
        <v>177</v>
      </c>
      <c r="AU186" s="13" t="s">
        <v>92</v>
      </c>
      <c r="AY186" s="13" t="s">
        <v>175</v>
      </c>
      <c r="BE186" s="194">
        <f t="shared" si="34"/>
        <v>0</v>
      </c>
      <c r="BF186" s="194">
        <f t="shared" si="35"/>
        <v>0</v>
      </c>
      <c r="BG186" s="194">
        <f t="shared" si="36"/>
        <v>0</v>
      </c>
      <c r="BH186" s="194">
        <f t="shared" si="37"/>
        <v>0</v>
      </c>
      <c r="BI186" s="194">
        <f t="shared" si="38"/>
        <v>0</v>
      </c>
      <c r="BJ186" s="13" t="s">
        <v>92</v>
      </c>
      <c r="BK186" s="194">
        <f t="shared" si="39"/>
        <v>0</v>
      </c>
      <c r="BL186" s="13" t="s">
        <v>241</v>
      </c>
      <c r="BM186" s="13" t="s">
        <v>2134</v>
      </c>
    </row>
    <row r="187" spans="2:65" s="1" customFormat="1" ht="22.5" customHeight="1">
      <c r="B187" s="31"/>
      <c r="C187" s="195" t="s">
        <v>483</v>
      </c>
      <c r="D187" s="195" t="s">
        <v>233</v>
      </c>
      <c r="E187" s="196" t="s">
        <v>2135</v>
      </c>
      <c r="F187" s="197" t="s">
        <v>2136</v>
      </c>
      <c r="G187" s="198" t="s">
        <v>253</v>
      </c>
      <c r="H187" s="199">
        <v>2</v>
      </c>
      <c r="I187" s="200"/>
      <c r="J187" s="201">
        <f t="shared" si="30"/>
        <v>0</v>
      </c>
      <c r="K187" s="197" t="s">
        <v>184</v>
      </c>
      <c r="L187" s="202"/>
      <c r="M187" s="203" t="s">
        <v>1</v>
      </c>
      <c r="N187" s="204" t="s">
        <v>52</v>
      </c>
      <c r="O187" s="57"/>
      <c r="P187" s="192">
        <f t="shared" si="31"/>
        <v>0</v>
      </c>
      <c r="Q187" s="192">
        <v>0.04</v>
      </c>
      <c r="R187" s="192">
        <f t="shared" si="32"/>
        <v>0.08</v>
      </c>
      <c r="S187" s="192">
        <v>0</v>
      </c>
      <c r="T187" s="193">
        <f t="shared" si="33"/>
        <v>0</v>
      </c>
      <c r="AR187" s="13" t="s">
        <v>305</v>
      </c>
      <c r="AT187" s="13" t="s">
        <v>233</v>
      </c>
      <c r="AU187" s="13" t="s">
        <v>92</v>
      </c>
      <c r="AY187" s="13" t="s">
        <v>175</v>
      </c>
      <c r="BE187" s="194">
        <f t="shared" si="34"/>
        <v>0</v>
      </c>
      <c r="BF187" s="194">
        <f t="shared" si="35"/>
        <v>0</v>
      </c>
      <c r="BG187" s="194">
        <f t="shared" si="36"/>
        <v>0</v>
      </c>
      <c r="BH187" s="194">
        <f t="shared" si="37"/>
        <v>0</v>
      </c>
      <c r="BI187" s="194">
        <f t="shared" si="38"/>
        <v>0</v>
      </c>
      <c r="BJ187" s="13" t="s">
        <v>92</v>
      </c>
      <c r="BK187" s="194">
        <f t="shared" si="39"/>
        <v>0</v>
      </c>
      <c r="BL187" s="13" t="s">
        <v>241</v>
      </c>
      <c r="BM187" s="13" t="s">
        <v>2137</v>
      </c>
    </row>
    <row r="188" spans="2:65" s="1" customFormat="1" ht="16.5" customHeight="1">
      <c r="B188" s="31"/>
      <c r="C188" s="183" t="s">
        <v>487</v>
      </c>
      <c r="D188" s="183" t="s">
        <v>177</v>
      </c>
      <c r="E188" s="184" t="s">
        <v>2138</v>
      </c>
      <c r="F188" s="185" t="s">
        <v>2139</v>
      </c>
      <c r="G188" s="186" t="s">
        <v>2083</v>
      </c>
      <c r="H188" s="187">
        <v>22</v>
      </c>
      <c r="I188" s="188"/>
      <c r="J188" s="189">
        <f t="shared" si="30"/>
        <v>0</v>
      </c>
      <c r="K188" s="185" t="s">
        <v>345</v>
      </c>
      <c r="L188" s="35"/>
      <c r="M188" s="190" t="s">
        <v>1</v>
      </c>
      <c r="N188" s="191" t="s">
        <v>52</v>
      </c>
      <c r="O188" s="57"/>
      <c r="P188" s="192">
        <f t="shared" si="31"/>
        <v>0</v>
      </c>
      <c r="Q188" s="192">
        <v>4.0000000000000003E-5</v>
      </c>
      <c r="R188" s="192">
        <f t="shared" si="32"/>
        <v>8.8000000000000003E-4</v>
      </c>
      <c r="S188" s="192">
        <v>0</v>
      </c>
      <c r="T188" s="193">
        <f t="shared" si="33"/>
        <v>0</v>
      </c>
      <c r="AR188" s="13" t="s">
        <v>241</v>
      </c>
      <c r="AT188" s="13" t="s">
        <v>177</v>
      </c>
      <c r="AU188" s="13" t="s">
        <v>92</v>
      </c>
      <c r="AY188" s="13" t="s">
        <v>175</v>
      </c>
      <c r="BE188" s="194">
        <f t="shared" si="34"/>
        <v>0</v>
      </c>
      <c r="BF188" s="194">
        <f t="shared" si="35"/>
        <v>0</v>
      </c>
      <c r="BG188" s="194">
        <f t="shared" si="36"/>
        <v>0</v>
      </c>
      <c r="BH188" s="194">
        <f t="shared" si="37"/>
        <v>0</v>
      </c>
      <c r="BI188" s="194">
        <f t="shared" si="38"/>
        <v>0</v>
      </c>
      <c r="BJ188" s="13" t="s">
        <v>92</v>
      </c>
      <c r="BK188" s="194">
        <f t="shared" si="39"/>
        <v>0</v>
      </c>
      <c r="BL188" s="13" t="s">
        <v>241</v>
      </c>
      <c r="BM188" s="13" t="s">
        <v>2140</v>
      </c>
    </row>
    <row r="189" spans="2:65" s="1" customFormat="1" ht="16.5" customHeight="1">
      <c r="B189" s="31"/>
      <c r="C189" s="195" t="s">
        <v>491</v>
      </c>
      <c r="D189" s="195" t="s">
        <v>233</v>
      </c>
      <c r="E189" s="196" t="s">
        <v>2141</v>
      </c>
      <c r="F189" s="197" t="s">
        <v>2142</v>
      </c>
      <c r="G189" s="198" t="s">
        <v>253</v>
      </c>
      <c r="H189" s="199">
        <v>16</v>
      </c>
      <c r="I189" s="200"/>
      <c r="J189" s="201">
        <f t="shared" si="30"/>
        <v>0</v>
      </c>
      <c r="K189" s="197" t="s">
        <v>1922</v>
      </c>
      <c r="L189" s="202"/>
      <c r="M189" s="203" t="s">
        <v>1</v>
      </c>
      <c r="N189" s="204" t="s">
        <v>52</v>
      </c>
      <c r="O189" s="57"/>
      <c r="P189" s="192">
        <f t="shared" si="31"/>
        <v>0</v>
      </c>
      <c r="Q189" s="192">
        <v>2.0400000000000001E-3</v>
      </c>
      <c r="R189" s="192">
        <f t="shared" si="32"/>
        <v>3.2640000000000002E-2</v>
      </c>
      <c r="S189" s="192">
        <v>0</v>
      </c>
      <c r="T189" s="193">
        <f t="shared" si="33"/>
        <v>0</v>
      </c>
      <c r="AR189" s="13" t="s">
        <v>305</v>
      </c>
      <c r="AT189" s="13" t="s">
        <v>233</v>
      </c>
      <c r="AU189" s="13" t="s">
        <v>92</v>
      </c>
      <c r="AY189" s="13" t="s">
        <v>175</v>
      </c>
      <c r="BE189" s="194">
        <f t="shared" si="34"/>
        <v>0</v>
      </c>
      <c r="BF189" s="194">
        <f t="shared" si="35"/>
        <v>0</v>
      </c>
      <c r="BG189" s="194">
        <f t="shared" si="36"/>
        <v>0</v>
      </c>
      <c r="BH189" s="194">
        <f t="shared" si="37"/>
        <v>0</v>
      </c>
      <c r="BI189" s="194">
        <f t="shared" si="38"/>
        <v>0</v>
      </c>
      <c r="BJ189" s="13" t="s">
        <v>92</v>
      </c>
      <c r="BK189" s="194">
        <f t="shared" si="39"/>
        <v>0</v>
      </c>
      <c r="BL189" s="13" t="s">
        <v>241</v>
      </c>
      <c r="BM189" s="13" t="s">
        <v>2143</v>
      </c>
    </row>
    <row r="190" spans="2:65" s="1" customFormat="1" ht="16.5" customHeight="1">
      <c r="B190" s="31"/>
      <c r="C190" s="195" t="s">
        <v>495</v>
      </c>
      <c r="D190" s="195" t="s">
        <v>233</v>
      </c>
      <c r="E190" s="196" t="s">
        <v>2144</v>
      </c>
      <c r="F190" s="197" t="s">
        <v>2145</v>
      </c>
      <c r="G190" s="198" t="s">
        <v>253</v>
      </c>
      <c r="H190" s="199">
        <v>6</v>
      </c>
      <c r="I190" s="200"/>
      <c r="J190" s="201">
        <f t="shared" si="30"/>
        <v>0</v>
      </c>
      <c r="K190" s="197" t="s">
        <v>1922</v>
      </c>
      <c r="L190" s="202"/>
      <c r="M190" s="203" t="s">
        <v>1</v>
      </c>
      <c r="N190" s="204" t="s">
        <v>52</v>
      </c>
      <c r="O190" s="57"/>
      <c r="P190" s="192">
        <f t="shared" si="31"/>
        <v>0</v>
      </c>
      <c r="Q190" s="192">
        <v>1.92E-3</v>
      </c>
      <c r="R190" s="192">
        <f t="shared" si="32"/>
        <v>1.1520000000000001E-2</v>
      </c>
      <c r="S190" s="192">
        <v>0</v>
      </c>
      <c r="T190" s="193">
        <f t="shared" si="33"/>
        <v>0</v>
      </c>
      <c r="AR190" s="13" t="s">
        <v>305</v>
      </c>
      <c r="AT190" s="13" t="s">
        <v>233</v>
      </c>
      <c r="AU190" s="13" t="s">
        <v>92</v>
      </c>
      <c r="AY190" s="13" t="s">
        <v>175</v>
      </c>
      <c r="BE190" s="194">
        <f t="shared" si="34"/>
        <v>0</v>
      </c>
      <c r="BF190" s="194">
        <f t="shared" si="35"/>
        <v>0</v>
      </c>
      <c r="BG190" s="194">
        <f t="shared" si="36"/>
        <v>0</v>
      </c>
      <c r="BH190" s="194">
        <f t="shared" si="37"/>
        <v>0</v>
      </c>
      <c r="BI190" s="194">
        <f t="shared" si="38"/>
        <v>0</v>
      </c>
      <c r="BJ190" s="13" t="s">
        <v>92</v>
      </c>
      <c r="BK190" s="194">
        <f t="shared" si="39"/>
        <v>0</v>
      </c>
      <c r="BL190" s="13" t="s">
        <v>241</v>
      </c>
      <c r="BM190" s="13" t="s">
        <v>2146</v>
      </c>
    </row>
    <row r="191" spans="2:65" s="1" customFormat="1" ht="16.5" customHeight="1">
      <c r="B191" s="31"/>
      <c r="C191" s="183" t="s">
        <v>499</v>
      </c>
      <c r="D191" s="183" t="s">
        <v>177</v>
      </c>
      <c r="E191" s="184" t="s">
        <v>2147</v>
      </c>
      <c r="F191" s="185" t="s">
        <v>2148</v>
      </c>
      <c r="G191" s="186" t="s">
        <v>2083</v>
      </c>
      <c r="H191" s="187">
        <v>18</v>
      </c>
      <c r="I191" s="188"/>
      <c r="J191" s="189">
        <f t="shared" si="30"/>
        <v>0</v>
      </c>
      <c r="K191" s="185" t="s">
        <v>184</v>
      </c>
      <c r="L191" s="35"/>
      <c r="M191" s="190" t="s">
        <v>1</v>
      </c>
      <c r="N191" s="191" t="s">
        <v>52</v>
      </c>
      <c r="O191" s="57"/>
      <c r="P191" s="192">
        <f t="shared" si="31"/>
        <v>0</v>
      </c>
      <c r="Q191" s="192">
        <v>0</v>
      </c>
      <c r="R191" s="192">
        <f t="shared" si="32"/>
        <v>0</v>
      </c>
      <c r="S191" s="192">
        <v>0</v>
      </c>
      <c r="T191" s="193">
        <f t="shared" si="33"/>
        <v>0</v>
      </c>
      <c r="AR191" s="13" t="s">
        <v>241</v>
      </c>
      <c r="AT191" s="13" t="s">
        <v>177</v>
      </c>
      <c r="AU191" s="13" t="s">
        <v>92</v>
      </c>
      <c r="AY191" s="13" t="s">
        <v>175</v>
      </c>
      <c r="BE191" s="194">
        <f t="shared" si="34"/>
        <v>0</v>
      </c>
      <c r="BF191" s="194">
        <f t="shared" si="35"/>
        <v>0</v>
      </c>
      <c r="BG191" s="194">
        <f t="shared" si="36"/>
        <v>0</v>
      </c>
      <c r="BH191" s="194">
        <f t="shared" si="37"/>
        <v>0</v>
      </c>
      <c r="BI191" s="194">
        <f t="shared" si="38"/>
        <v>0</v>
      </c>
      <c r="BJ191" s="13" t="s">
        <v>92</v>
      </c>
      <c r="BK191" s="194">
        <f t="shared" si="39"/>
        <v>0</v>
      </c>
      <c r="BL191" s="13" t="s">
        <v>241</v>
      </c>
      <c r="BM191" s="13" t="s">
        <v>2149</v>
      </c>
    </row>
    <row r="192" spans="2:65" s="1" customFormat="1" ht="16.5" customHeight="1">
      <c r="B192" s="31"/>
      <c r="C192" s="195" t="s">
        <v>503</v>
      </c>
      <c r="D192" s="195" t="s">
        <v>233</v>
      </c>
      <c r="E192" s="196" t="s">
        <v>2150</v>
      </c>
      <c r="F192" s="197" t="s">
        <v>2151</v>
      </c>
      <c r="G192" s="198" t="s">
        <v>253</v>
      </c>
      <c r="H192" s="199">
        <v>10</v>
      </c>
      <c r="I192" s="200"/>
      <c r="J192" s="201">
        <f t="shared" si="30"/>
        <v>0</v>
      </c>
      <c r="K192" s="197" t="s">
        <v>184</v>
      </c>
      <c r="L192" s="202"/>
      <c r="M192" s="203" t="s">
        <v>1</v>
      </c>
      <c r="N192" s="204" t="s">
        <v>52</v>
      </c>
      <c r="O192" s="57"/>
      <c r="P192" s="192">
        <f t="shared" si="31"/>
        <v>0</v>
      </c>
      <c r="Q192" s="192">
        <v>4.4000000000000002E-4</v>
      </c>
      <c r="R192" s="192">
        <f t="shared" si="32"/>
        <v>4.4000000000000003E-3</v>
      </c>
      <c r="S192" s="192">
        <v>0</v>
      </c>
      <c r="T192" s="193">
        <f t="shared" si="33"/>
        <v>0</v>
      </c>
      <c r="AR192" s="13" t="s">
        <v>305</v>
      </c>
      <c r="AT192" s="13" t="s">
        <v>233</v>
      </c>
      <c r="AU192" s="13" t="s">
        <v>92</v>
      </c>
      <c r="AY192" s="13" t="s">
        <v>175</v>
      </c>
      <c r="BE192" s="194">
        <f t="shared" si="34"/>
        <v>0</v>
      </c>
      <c r="BF192" s="194">
        <f t="shared" si="35"/>
        <v>0</v>
      </c>
      <c r="BG192" s="194">
        <f t="shared" si="36"/>
        <v>0</v>
      </c>
      <c r="BH192" s="194">
        <f t="shared" si="37"/>
        <v>0</v>
      </c>
      <c r="BI192" s="194">
        <f t="shared" si="38"/>
        <v>0</v>
      </c>
      <c r="BJ192" s="13" t="s">
        <v>92</v>
      </c>
      <c r="BK192" s="194">
        <f t="shared" si="39"/>
        <v>0</v>
      </c>
      <c r="BL192" s="13" t="s">
        <v>241</v>
      </c>
      <c r="BM192" s="13" t="s">
        <v>2152</v>
      </c>
    </row>
    <row r="193" spans="2:65" s="1" customFormat="1" ht="16.5" customHeight="1">
      <c r="B193" s="31"/>
      <c r="C193" s="195" t="s">
        <v>507</v>
      </c>
      <c r="D193" s="195" t="s">
        <v>233</v>
      </c>
      <c r="E193" s="196" t="s">
        <v>2153</v>
      </c>
      <c r="F193" s="197" t="s">
        <v>2154</v>
      </c>
      <c r="G193" s="198" t="s">
        <v>253</v>
      </c>
      <c r="H193" s="199">
        <v>8</v>
      </c>
      <c r="I193" s="200"/>
      <c r="J193" s="201">
        <f t="shared" si="30"/>
        <v>0</v>
      </c>
      <c r="K193" s="197" t="s">
        <v>184</v>
      </c>
      <c r="L193" s="202"/>
      <c r="M193" s="203" t="s">
        <v>1</v>
      </c>
      <c r="N193" s="204" t="s">
        <v>52</v>
      </c>
      <c r="O193" s="57"/>
      <c r="P193" s="192">
        <f t="shared" si="31"/>
        <v>0</v>
      </c>
      <c r="Q193" s="192">
        <v>4.4000000000000002E-4</v>
      </c>
      <c r="R193" s="192">
        <f t="shared" si="32"/>
        <v>3.5200000000000001E-3</v>
      </c>
      <c r="S193" s="192">
        <v>0</v>
      </c>
      <c r="T193" s="193">
        <f t="shared" si="33"/>
        <v>0</v>
      </c>
      <c r="AR193" s="13" t="s">
        <v>305</v>
      </c>
      <c r="AT193" s="13" t="s">
        <v>233</v>
      </c>
      <c r="AU193" s="13" t="s">
        <v>92</v>
      </c>
      <c r="AY193" s="13" t="s">
        <v>175</v>
      </c>
      <c r="BE193" s="194">
        <f t="shared" si="34"/>
        <v>0</v>
      </c>
      <c r="BF193" s="194">
        <f t="shared" si="35"/>
        <v>0</v>
      </c>
      <c r="BG193" s="194">
        <f t="shared" si="36"/>
        <v>0</v>
      </c>
      <c r="BH193" s="194">
        <f t="shared" si="37"/>
        <v>0</v>
      </c>
      <c r="BI193" s="194">
        <f t="shared" si="38"/>
        <v>0</v>
      </c>
      <c r="BJ193" s="13" t="s">
        <v>92</v>
      </c>
      <c r="BK193" s="194">
        <f t="shared" si="39"/>
        <v>0</v>
      </c>
      <c r="BL193" s="13" t="s">
        <v>241</v>
      </c>
      <c r="BM193" s="13" t="s">
        <v>2155</v>
      </c>
    </row>
    <row r="194" spans="2:65" s="1" customFormat="1" ht="16.5" customHeight="1">
      <c r="B194" s="31"/>
      <c r="C194" s="183" t="s">
        <v>511</v>
      </c>
      <c r="D194" s="183" t="s">
        <v>177</v>
      </c>
      <c r="E194" s="184" t="s">
        <v>2156</v>
      </c>
      <c r="F194" s="185" t="s">
        <v>2157</v>
      </c>
      <c r="G194" s="186" t="s">
        <v>2083</v>
      </c>
      <c r="H194" s="187">
        <v>5</v>
      </c>
      <c r="I194" s="188"/>
      <c r="J194" s="189">
        <f t="shared" si="30"/>
        <v>0</v>
      </c>
      <c r="K194" s="185" t="s">
        <v>184</v>
      </c>
      <c r="L194" s="35"/>
      <c r="M194" s="190" t="s">
        <v>1</v>
      </c>
      <c r="N194" s="191" t="s">
        <v>52</v>
      </c>
      <c r="O194" s="57"/>
      <c r="P194" s="192">
        <f t="shared" si="31"/>
        <v>0</v>
      </c>
      <c r="Q194" s="192">
        <v>0</v>
      </c>
      <c r="R194" s="192">
        <f t="shared" si="32"/>
        <v>0</v>
      </c>
      <c r="S194" s="192">
        <v>0</v>
      </c>
      <c r="T194" s="193">
        <f t="shared" si="33"/>
        <v>0</v>
      </c>
      <c r="AR194" s="13" t="s">
        <v>241</v>
      </c>
      <c r="AT194" s="13" t="s">
        <v>177</v>
      </c>
      <c r="AU194" s="13" t="s">
        <v>92</v>
      </c>
      <c r="AY194" s="13" t="s">
        <v>175</v>
      </c>
      <c r="BE194" s="194">
        <f t="shared" si="34"/>
        <v>0</v>
      </c>
      <c r="BF194" s="194">
        <f t="shared" si="35"/>
        <v>0</v>
      </c>
      <c r="BG194" s="194">
        <f t="shared" si="36"/>
        <v>0</v>
      </c>
      <c r="BH194" s="194">
        <f t="shared" si="37"/>
        <v>0</v>
      </c>
      <c r="BI194" s="194">
        <f t="shared" si="38"/>
        <v>0</v>
      </c>
      <c r="BJ194" s="13" t="s">
        <v>92</v>
      </c>
      <c r="BK194" s="194">
        <f t="shared" si="39"/>
        <v>0</v>
      </c>
      <c r="BL194" s="13" t="s">
        <v>241</v>
      </c>
      <c r="BM194" s="13" t="s">
        <v>2158</v>
      </c>
    </row>
    <row r="195" spans="2:65" s="1" customFormat="1" ht="16.5" customHeight="1">
      <c r="B195" s="31"/>
      <c r="C195" s="195" t="s">
        <v>515</v>
      </c>
      <c r="D195" s="195" t="s">
        <v>233</v>
      </c>
      <c r="E195" s="196" t="s">
        <v>2159</v>
      </c>
      <c r="F195" s="197" t="s">
        <v>2160</v>
      </c>
      <c r="G195" s="198" t="s">
        <v>253</v>
      </c>
      <c r="H195" s="199">
        <v>5</v>
      </c>
      <c r="I195" s="200"/>
      <c r="J195" s="201">
        <f t="shared" si="30"/>
        <v>0</v>
      </c>
      <c r="K195" s="197" t="s">
        <v>184</v>
      </c>
      <c r="L195" s="202"/>
      <c r="M195" s="203" t="s">
        <v>1</v>
      </c>
      <c r="N195" s="204" t="s">
        <v>52</v>
      </c>
      <c r="O195" s="57"/>
      <c r="P195" s="192">
        <f t="shared" si="31"/>
        <v>0</v>
      </c>
      <c r="Q195" s="192">
        <v>3.0000000000000001E-3</v>
      </c>
      <c r="R195" s="192">
        <f t="shared" si="32"/>
        <v>1.4999999999999999E-2</v>
      </c>
      <c r="S195" s="192">
        <v>0</v>
      </c>
      <c r="T195" s="193">
        <f t="shared" si="33"/>
        <v>0</v>
      </c>
      <c r="AR195" s="13" t="s">
        <v>305</v>
      </c>
      <c r="AT195" s="13" t="s">
        <v>233</v>
      </c>
      <c r="AU195" s="13" t="s">
        <v>92</v>
      </c>
      <c r="AY195" s="13" t="s">
        <v>175</v>
      </c>
      <c r="BE195" s="194">
        <f t="shared" si="34"/>
        <v>0</v>
      </c>
      <c r="BF195" s="194">
        <f t="shared" si="35"/>
        <v>0</v>
      </c>
      <c r="BG195" s="194">
        <f t="shared" si="36"/>
        <v>0</v>
      </c>
      <c r="BH195" s="194">
        <f t="shared" si="37"/>
        <v>0</v>
      </c>
      <c r="BI195" s="194">
        <f t="shared" si="38"/>
        <v>0</v>
      </c>
      <c r="BJ195" s="13" t="s">
        <v>92</v>
      </c>
      <c r="BK195" s="194">
        <f t="shared" si="39"/>
        <v>0</v>
      </c>
      <c r="BL195" s="13" t="s">
        <v>241</v>
      </c>
      <c r="BM195" s="13" t="s">
        <v>2161</v>
      </c>
    </row>
    <row r="196" spans="2:65" s="1" customFormat="1" ht="16.5" customHeight="1">
      <c r="B196" s="31"/>
      <c r="C196" s="183" t="s">
        <v>519</v>
      </c>
      <c r="D196" s="183" t="s">
        <v>177</v>
      </c>
      <c r="E196" s="184" t="s">
        <v>2162</v>
      </c>
      <c r="F196" s="185" t="s">
        <v>2163</v>
      </c>
      <c r="G196" s="186" t="s">
        <v>2083</v>
      </c>
      <c r="H196" s="187">
        <v>4</v>
      </c>
      <c r="I196" s="188"/>
      <c r="J196" s="189">
        <f t="shared" si="30"/>
        <v>0</v>
      </c>
      <c r="K196" s="185" t="s">
        <v>1</v>
      </c>
      <c r="L196" s="35"/>
      <c r="M196" s="190" t="s">
        <v>1</v>
      </c>
      <c r="N196" s="191" t="s">
        <v>52</v>
      </c>
      <c r="O196" s="57"/>
      <c r="P196" s="192">
        <f t="shared" si="31"/>
        <v>0</v>
      </c>
      <c r="Q196" s="192">
        <v>4.0000000000000003E-5</v>
      </c>
      <c r="R196" s="192">
        <f t="shared" si="32"/>
        <v>1.6000000000000001E-4</v>
      </c>
      <c r="S196" s="192">
        <v>0</v>
      </c>
      <c r="T196" s="193">
        <f t="shared" si="33"/>
        <v>0</v>
      </c>
      <c r="AR196" s="13" t="s">
        <v>241</v>
      </c>
      <c r="AT196" s="13" t="s">
        <v>177</v>
      </c>
      <c r="AU196" s="13" t="s">
        <v>92</v>
      </c>
      <c r="AY196" s="13" t="s">
        <v>175</v>
      </c>
      <c r="BE196" s="194">
        <f t="shared" si="34"/>
        <v>0</v>
      </c>
      <c r="BF196" s="194">
        <f t="shared" si="35"/>
        <v>0</v>
      </c>
      <c r="BG196" s="194">
        <f t="shared" si="36"/>
        <v>0</v>
      </c>
      <c r="BH196" s="194">
        <f t="shared" si="37"/>
        <v>0</v>
      </c>
      <c r="BI196" s="194">
        <f t="shared" si="38"/>
        <v>0</v>
      </c>
      <c r="BJ196" s="13" t="s">
        <v>92</v>
      </c>
      <c r="BK196" s="194">
        <f t="shared" si="39"/>
        <v>0</v>
      </c>
      <c r="BL196" s="13" t="s">
        <v>241</v>
      </c>
      <c r="BM196" s="13" t="s">
        <v>2164</v>
      </c>
    </row>
    <row r="197" spans="2:65" s="1" customFormat="1" ht="16.5" customHeight="1">
      <c r="B197" s="31"/>
      <c r="C197" s="195" t="s">
        <v>523</v>
      </c>
      <c r="D197" s="195" t="s">
        <v>233</v>
      </c>
      <c r="E197" s="196" t="s">
        <v>2165</v>
      </c>
      <c r="F197" s="197" t="s">
        <v>2166</v>
      </c>
      <c r="G197" s="198" t="s">
        <v>253</v>
      </c>
      <c r="H197" s="199">
        <v>4</v>
      </c>
      <c r="I197" s="200"/>
      <c r="J197" s="201">
        <f t="shared" si="30"/>
        <v>0</v>
      </c>
      <c r="K197" s="197" t="s">
        <v>1</v>
      </c>
      <c r="L197" s="202"/>
      <c r="M197" s="203" t="s">
        <v>1</v>
      </c>
      <c r="N197" s="204" t="s">
        <v>52</v>
      </c>
      <c r="O197" s="57"/>
      <c r="P197" s="192">
        <f t="shared" si="31"/>
        <v>0</v>
      </c>
      <c r="Q197" s="192">
        <v>4.3999999999999997E-2</v>
      </c>
      <c r="R197" s="192">
        <f t="shared" si="32"/>
        <v>0.17599999999999999</v>
      </c>
      <c r="S197" s="192">
        <v>0</v>
      </c>
      <c r="T197" s="193">
        <f t="shared" si="33"/>
        <v>0</v>
      </c>
      <c r="AR197" s="13" t="s">
        <v>305</v>
      </c>
      <c r="AT197" s="13" t="s">
        <v>233</v>
      </c>
      <c r="AU197" s="13" t="s">
        <v>92</v>
      </c>
      <c r="AY197" s="13" t="s">
        <v>175</v>
      </c>
      <c r="BE197" s="194">
        <f t="shared" si="34"/>
        <v>0</v>
      </c>
      <c r="BF197" s="194">
        <f t="shared" si="35"/>
        <v>0</v>
      </c>
      <c r="BG197" s="194">
        <f t="shared" si="36"/>
        <v>0</v>
      </c>
      <c r="BH197" s="194">
        <f t="shared" si="37"/>
        <v>0</v>
      </c>
      <c r="BI197" s="194">
        <f t="shared" si="38"/>
        <v>0</v>
      </c>
      <c r="BJ197" s="13" t="s">
        <v>92</v>
      </c>
      <c r="BK197" s="194">
        <f t="shared" si="39"/>
        <v>0</v>
      </c>
      <c r="BL197" s="13" t="s">
        <v>241</v>
      </c>
      <c r="BM197" s="13" t="s">
        <v>2167</v>
      </c>
    </row>
    <row r="198" spans="2:65" s="1" customFormat="1" ht="16.5" customHeight="1">
      <c r="B198" s="31"/>
      <c r="C198" s="183" t="s">
        <v>527</v>
      </c>
      <c r="D198" s="183" t="s">
        <v>177</v>
      </c>
      <c r="E198" s="184" t="s">
        <v>2168</v>
      </c>
      <c r="F198" s="185" t="s">
        <v>2169</v>
      </c>
      <c r="G198" s="186" t="s">
        <v>2083</v>
      </c>
      <c r="H198" s="187">
        <v>1</v>
      </c>
      <c r="I198" s="188"/>
      <c r="J198" s="189">
        <f t="shared" si="30"/>
        <v>0</v>
      </c>
      <c r="K198" s="185" t="s">
        <v>1922</v>
      </c>
      <c r="L198" s="35"/>
      <c r="M198" s="190" t="s">
        <v>1</v>
      </c>
      <c r="N198" s="191" t="s">
        <v>52</v>
      </c>
      <c r="O198" s="57"/>
      <c r="P198" s="192">
        <f t="shared" si="31"/>
        <v>0</v>
      </c>
      <c r="Q198" s="192">
        <v>4.8999999999999998E-4</v>
      </c>
      <c r="R198" s="192">
        <f t="shared" si="32"/>
        <v>4.8999999999999998E-4</v>
      </c>
      <c r="S198" s="192">
        <v>0</v>
      </c>
      <c r="T198" s="193">
        <f t="shared" si="33"/>
        <v>0</v>
      </c>
      <c r="AR198" s="13" t="s">
        <v>241</v>
      </c>
      <c r="AT198" s="13" t="s">
        <v>177</v>
      </c>
      <c r="AU198" s="13" t="s">
        <v>92</v>
      </c>
      <c r="AY198" s="13" t="s">
        <v>175</v>
      </c>
      <c r="BE198" s="194">
        <f t="shared" si="34"/>
        <v>0</v>
      </c>
      <c r="BF198" s="194">
        <f t="shared" si="35"/>
        <v>0</v>
      </c>
      <c r="BG198" s="194">
        <f t="shared" si="36"/>
        <v>0</v>
      </c>
      <c r="BH198" s="194">
        <f t="shared" si="37"/>
        <v>0</v>
      </c>
      <c r="BI198" s="194">
        <f t="shared" si="38"/>
        <v>0</v>
      </c>
      <c r="BJ198" s="13" t="s">
        <v>92</v>
      </c>
      <c r="BK198" s="194">
        <f t="shared" si="39"/>
        <v>0</v>
      </c>
      <c r="BL198" s="13" t="s">
        <v>241</v>
      </c>
      <c r="BM198" s="13" t="s">
        <v>2170</v>
      </c>
    </row>
    <row r="199" spans="2:65" s="1" customFormat="1" ht="16.5" customHeight="1">
      <c r="B199" s="31"/>
      <c r="C199" s="195" t="s">
        <v>531</v>
      </c>
      <c r="D199" s="195" t="s">
        <v>233</v>
      </c>
      <c r="E199" s="196" t="s">
        <v>2171</v>
      </c>
      <c r="F199" s="197" t="s">
        <v>2172</v>
      </c>
      <c r="G199" s="198" t="s">
        <v>253</v>
      </c>
      <c r="H199" s="199">
        <v>1</v>
      </c>
      <c r="I199" s="200"/>
      <c r="J199" s="201">
        <f t="shared" si="30"/>
        <v>0</v>
      </c>
      <c r="K199" s="197" t="s">
        <v>1</v>
      </c>
      <c r="L199" s="202"/>
      <c r="M199" s="203" t="s">
        <v>1</v>
      </c>
      <c r="N199" s="204" t="s">
        <v>52</v>
      </c>
      <c r="O199" s="57"/>
      <c r="P199" s="192">
        <f t="shared" si="31"/>
        <v>0</v>
      </c>
      <c r="Q199" s="192">
        <v>2.5600000000000001E-2</v>
      </c>
      <c r="R199" s="192">
        <f t="shared" si="32"/>
        <v>2.5600000000000001E-2</v>
      </c>
      <c r="S199" s="192">
        <v>0</v>
      </c>
      <c r="T199" s="193">
        <f t="shared" si="33"/>
        <v>0</v>
      </c>
      <c r="AR199" s="13" t="s">
        <v>305</v>
      </c>
      <c r="AT199" s="13" t="s">
        <v>233</v>
      </c>
      <c r="AU199" s="13" t="s">
        <v>92</v>
      </c>
      <c r="AY199" s="13" t="s">
        <v>175</v>
      </c>
      <c r="BE199" s="194">
        <f t="shared" si="34"/>
        <v>0</v>
      </c>
      <c r="BF199" s="194">
        <f t="shared" si="35"/>
        <v>0</v>
      </c>
      <c r="BG199" s="194">
        <f t="shared" si="36"/>
        <v>0</v>
      </c>
      <c r="BH199" s="194">
        <f t="shared" si="37"/>
        <v>0</v>
      </c>
      <c r="BI199" s="194">
        <f t="shared" si="38"/>
        <v>0</v>
      </c>
      <c r="BJ199" s="13" t="s">
        <v>92</v>
      </c>
      <c r="BK199" s="194">
        <f t="shared" si="39"/>
        <v>0</v>
      </c>
      <c r="BL199" s="13" t="s">
        <v>241</v>
      </c>
      <c r="BM199" s="13" t="s">
        <v>2173</v>
      </c>
    </row>
    <row r="200" spans="2:65" s="1" customFormat="1" ht="16.5" customHeight="1">
      <c r="B200" s="31"/>
      <c r="C200" s="183" t="s">
        <v>535</v>
      </c>
      <c r="D200" s="183" t="s">
        <v>177</v>
      </c>
      <c r="E200" s="184" t="s">
        <v>2174</v>
      </c>
      <c r="F200" s="185" t="s">
        <v>2175</v>
      </c>
      <c r="G200" s="186" t="s">
        <v>2083</v>
      </c>
      <c r="H200" s="187">
        <v>22</v>
      </c>
      <c r="I200" s="188"/>
      <c r="J200" s="189">
        <f t="shared" si="30"/>
        <v>0</v>
      </c>
      <c r="K200" s="185" t="s">
        <v>230</v>
      </c>
      <c r="L200" s="35"/>
      <c r="M200" s="190" t="s">
        <v>1</v>
      </c>
      <c r="N200" s="191" t="s">
        <v>52</v>
      </c>
      <c r="O200" s="57"/>
      <c r="P200" s="192">
        <f t="shared" si="31"/>
        <v>0</v>
      </c>
      <c r="Q200" s="192">
        <v>2.7999999999999998E-4</v>
      </c>
      <c r="R200" s="192">
        <f t="shared" si="32"/>
        <v>6.1599999999999997E-3</v>
      </c>
      <c r="S200" s="192">
        <v>0</v>
      </c>
      <c r="T200" s="193">
        <f t="shared" si="33"/>
        <v>0</v>
      </c>
      <c r="AR200" s="13" t="s">
        <v>241</v>
      </c>
      <c r="AT200" s="13" t="s">
        <v>177</v>
      </c>
      <c r="AU200" s="13" t="s">
        <v>92</v>
      </c>
      <c r="AY200" s="13" t="s">
        <v>175</v>
      </c>
      <c r="BE200" s="194">
        <f t="shared" si="34"/>
        <v>0</v>
      </c>
      <c r="BF200" s="194">
        <f t="shared" si="35"/>
        <v>0</v>
      </c>
      <c r="BG200" s="194">
        <f t="shared" si="36"/>
        <v>0</v>
      </c>
      <c r="BH200" s="194">
        <f t="shared" si="37"/>
        <v>0</v>
      </c>
      <c r="BI200" s="194">
        <f t="shared" si="38"/>
        <v>0</v>
      </c>
      <c r="BJ200" s="13" t="s">
        <v>92</v>
      </c>
      <c r="BK200" s="194">
        <f t="shared" si="39"/>
        <v>0</v>
      </c>
      <c r="BL200" s="13" t="s">
        <v>241</v>
      </c>
      <c r="BM200" s="13" t="s">
        <v>2176</v>
      </c>
    </row>
    <row r="201" spans="2:65" s="1" customFormat="1" ht="16.5" customHeight="1">
      <c r="B201" s="31"/>
      <c r="C201" s="195" t="s">
        <v>539</v>
      </c>
      <c r="D201" s="195" t="s">
        <v>233</v>
      </c>
      <c r="E201" s="196" t="s">
        <v>2177</v>
      </c>
      <c r="F201" s="197" t="s">
        <v>2178</v>
      </c>
      <c r="G201" s="198" t="s">
        <v>253</v>
      </c>
      <c r="H201" s="199">
        <v>22</v>
      </c>
      <c r="I201" s="200"/>
      <c r="J201" s="201">
        <f t="shared" si="30"/>
        <v>0</v>
      </c>
      <c r="K201" s="197" t="s">
        <v>1922</v>
      </c>
      <c r="L201" s="202"/>
      <c r="M201" s="203" t="s">
        <v>1</v>
      </c>
      <c r="N201" s="204" t="s">
        <v>52</v>
      </c>
      <c r="O201" s="57"/>
      <c r="P201" s="192">
        <f t="shared" si="31"/>
        <v>0</v>
      </c>
      <c r="Q201" s="192">
        <v>2.4000000000000001E-4</v>
      </c>
      <c r="R201" s="192">
        <f t="shared" si="32"/>
        <v>5.28E-3</v>
      </c>
      <c r="S201" s="192">
        <v>0</v>
      </c>
      <c r="T201" s="193">
        <f t="shared" si="33"/>
        <v>0</v>
      </c>
      <c r="AR201" s="13" t="s">
        <v>305</v>
      </c>
      <c r="AT201" s="13" t="s">
        <v>233</v>
      </c>
      <c r="AU201" s="13" t="s">
        <v>92</v>
      </c>
      <c r="AY201" s="13" t="s">
        <v>175</v>
      </c>
      <c r="BE201" s="194">
        <f t="shared" si="34"/>
        <v>0</v>
      </c>
      <c r="BF201" s="194">
        <f t="shared" si="35"/>
        <v>0</v>
      </c>
      <c r="BG201" s="194">
        <f t="shared" si="36"/>
        <v>0</v>
      </c>
      <c r="BH201" s="194">
        <f t="shared" si="37"/>
        <v>0</v>
      </c>
      <c r="BI201" s="194">
        <f t="shared" si="38"/>
        <v>0</v>
      </c>
      <c r="BJ201" s="13" t="s">
        <v>92</v>
      </c>
      <c r="BK201" s="194">
        <f t="shared" si="39"/>
        <v>0</v>
      </c>
      <c r="BL201" s="13" t="s">
        <v>241</v>
      </c>
      <c r="BM201" s="13" t="s">
        <v>2179</v>
      </c>
    </row>
    <row r="202" spans="2:65" s="1" customFormat="1" ht="16.5" customHeight="1">
      <c r="B202" s="31"/>
      <c r="C202" s="183" t="s">
        <v>543</v>
      </c>
      <c r="D202" s="183" t="s">
        <v>177</v>
      </c>
      <c r="E202" s="184" t="s">
        <v>2180</v>
      </c>
      <c r="F202" s="185" t="s">
        <v>2181</v>
      </c>
      <c r="G202" s="186" t="s">
        <v>253</v>
      </c>
      <c r="H202" s="187">
        <v>3</v>
      </c>
      <c r="I202" s="188"/>
      <c r="J202" s="189">
        <f t="shared" si="30"/>
        <v>0</v>
      </c>
      <c r="K202" s="185" t="s">
        <v>1</v>
      </c>
      <c r="L202" s="35"/>
      <c r="M202" s="190" t="s">
        <v>1</v>
      </c>
      <c r="N202" s="191" t="s">
        <v>52</v>
      </c>
      <c r="O202" s="57"/>
      <c r="P202" s="192">
        <f t="shared" si="31"/>
        <v>0</v>
      </c>
      <c r="Q202" s="192">
        <v>1E-4</v>
      </c>
      <c r="R202" s="192">
        <f t="shared" si="32"/>
        <v>3.0000000000000003E-4</v>
      </c>
      <c r="S202" s="192">
        <v>0</v>
      </c>
      <c r="T202" s="193">
        <f t="shared" si="33"/>
        <v>0</v>
      </c>
      <c r="AR202" s="13" t="s">
        <v>241</v>
      </c>
      <c r="AT202" s="13" t="s">
        <v>177</v>
      </c>
      <c r="AU202" s="13" t="s">
        <v>92</v>
      </c>
      <c r="AY202" s="13" t="s">
        <v>175</v>
      </c>
      <c r="BE202" s="194">
        <f t="shared" si="34"/>
        <v>0</v>
      </c>
      <c r="BF202" s="194">
        <f t="shared" si="35"/>
        <v>0</v>
      </c>
      <c r="BG202" s="194">
        <f t="shared" si="36"/>
        <v>0</v>
      </c>
      <c r="BH202" s="194">
        <f t="shared" si="37"/>
        <v>0</v>
      </c>
      <c r="BI202" s="194">
        <f t="shared" si="38"/>
        <v>0</v>
      </c>
      <c r="BJ202" s="13" t="s">
        <v>92</v>
      </c>
      <c r="BK202" s="194">
        <f t="shared" si="39"/>
        <v>0</v>
      </c>
      <c r="BL202" s="13" t="s">
        <v>241</v>
      </c>
      <c r="BM202" s="13" t="s">
        <v>2182</v>
      </c>
    </row>
    <row r="203" spans="2:65" s="1" customFormat="1" ht="16.5" customHeight="1">
      <c r="B203" s="31"/>
      <c r="C203" s="195" t="s">
        <v>547</v>
      </c>
      <c r="D203" s="195" t="s">
        <v>233</v>
      </c>
      <c r="E203" s="196" t="s">
        <v>2183</v>
      </c>
      <c r="F203" s="197" t="s">
        <v>2184</v>
      </c>
      <c r="G203" s="198" t="s">
        <v>253</v>
      </c>
      <c r="H203" s="199">
        <v>3</v>
      </c>
      <c r="I203" s="200"/>
      <c r="J203" s="201">
        <f t="shared" si="30"/>
        <v>0</v>
      </c>
      <c r="K203" s="197" t="s">
        <v>1</v>
      </c>
      <c r="L203" s="202"/>
      <c r="M203" s="203" t="s">
        <v>1</v>
      </c>
      <c r="N203" s="204" t="s">
        <v>52</v>
      </c>
      <c r="O203" s="57"/>
      <c r="P203" s="192">
        <f t="shared" si="31"/>
        <v>0</v>
      </c>
      <c r="Q203" s="192">
        <v>2E-3</v>
      </c>
      <c r="R203" s="192">
        <f t="shared" si="32"/>
        <v>6.0000000000000001E-3</v>
      </c>
      <c r="S203" s="192">
        <v>0</v>
      </c>
      <c r="T203" s="193">
        <f t="shared" si="33"/>
        <v>0</v>
      </c>
      <c r="AR203" s="13" t="s">
        <v>305</v>
      </c>
      <c r="AT203" s="13" t="s">
        <v>233</v>
      </c>
      <c r="AU203" s="13" t="s">
        <v>92</v>
      </c>
      <c r="AY203" s="13" t="s">
        <v>175</v>
      </c>
      <c r="BE203" s="194">
        <f t="shared" si="34"/>
        <v>0</v>
      </c>
      <c r="BF203" s="194">
        <f t="shared" si="35"/>
        <v>0</v>
      </c>
      <c r="BG203" s="194">
        <f t="shared" si="36"/>
        <v>0</v>
      </c>
      <c r="BH203" s="194">
        <f t="shared" si="37"/>
        <v>0</v>
      </c>
      <c r="BI203" s="194">
        <f t="shared" si="38"/>
        <v>0</v>
      </c>
      <c r="BJ203" s="13" t="s">
        <v>92</v>
      </c>
      <c r="BK203" s="194">
        <f t="shared" si="39"/>
        <v>0</v>
      </c>
      <c r="BL203" s="13" t="s">
        <v>241</v>
      </c>
      <c r="BM203" s="13" t="s">
        <v>2185</v>
      </c>
    </row>
    <row r="204" spans="2:65" s="1" customFormat="1" ht="16.5" customHeight="1">
      <c r="B204" s="31"/>
      <c r="C204" s="183" t="s">
        <v>551</v>
      </c>
      <c r="D204" s="183" t="s">
        <v>177</v>
      </c>
      <c r="E204" s="184" t="s">
        <v>2186</v>
      </c>
      <c r="F204" s="185" t="s">
        <v>2187</v>
      </c>
      <c r="G204" s="186" t="s">
        <v>2083</v>
      </c>
      <c r="H204" s="187">
        <v>1</v>
      </c>
      <c r="I204" s="188"/>
      <c r="J204" s="189">
        <f t="shared" si="30"/>
        <v>0</v>
      </c>
      <c r="K204" s="185" t="s">
        <v>1922</v>
      </c>
      <c r="L204" s="35"/>
      <c r="M204" s="190" t="s">
        <v>1</v>
      </c>
      <c r="N204" s="191" t="s">
        <v>52</v>
      </c>
      <c r="O204" s="57"/>
      <c r="P204" s="192">
        <f t="shared" si="31"/>
        <v>0</v>
      </c>
      <c r="Q204" s="192">
        <v>1.0000000000000001E-5</v>
      </c>
      <c r="R204" s="192">
        <f t="shared" si="32"/>
        <v>1.0000000000000001E-5</v>
      </c>
      <c r="S204" s="192">
        <v>0</v>
      </c>
      <c r="T204" s="193">
        <f t="shared" si="33"/>
        <v>0</v>
      </c>
      <c r="AR204" s="13" t="s">
        <v>241</v>
      </c>
      <c r="AT204" s="13" t="s">
        <v>177</v>
      </c>
      <c r="AU204" s="13" t="s">
        <v>92</v>
      </c>
      <c r="AY204" s="13" t="s">
        <v>175</v>
      </c>
      <c r="BE204" s="194">
        <f t="shared" si="34"/>
        <v>0</v>
      </c>
      <c r="BF204" s="194">
        <f t="shared" si="35"/>
        <v>0</v>
      </c>
      <c r="BG204" s="194">
        <f t="shared" si="36"/>
        <v>0</v>
      </c>
      <c r="BH204" s="194">
        <f t="shared" si="37"/>
        <v>0</v>
      </c>
      <c r="BI204" s="194">
        <f t="shared" si="38"/>
        <v>0</v>
      </c>
      <c r="BJ204" s="13" t="s">
        <v>92</v>
      </c>
      <c r="BK204" s="194">
        <f t="shared" si="39"/>
        <v>0</v>
      </c>
      <c r="BL204" s="13" t="s">
        <v>241</v>
      </c>
      <c r="BM204" s="13" t="s">
        <v>2188</v>
      </c>
    </row>
    <row r="205" spans="2:65" s="1" customFormat="1" ht="16.5" customHeight="1">
      <c r="B205" s="31"/>
      <c r="C205" s="195" t="s">
        <v>555</v>
      </c>
      <c r="D205" s="195" t="s">
        <v>233</v>
      </c>
      <c r="E205" s="196" t="s">
        <v>2189</v>
      </c>
      <c r="F205" s="197" t="s">
        <v>2190</v>
      </c>
      <c r="G205" s="198" t="s">
        <v>253</v>
      </c>
      <c r="H205" s="199">
        <v>1</v>
      </c>
      <c r="I205" s="200"/>
      <c r="J205" s="201">
        <f t="shared" si="30"/>
        <v>0</v>
      </c>
      <c r="K205" s="197" t="s">
        <v>1</v>
      </c>
      <c r="L205" s="202"/>
      <c r="M205" s="203" t="s">
        <v>1</v>
      </c>
      <c r="N205" s="204" t="s">
        <v>52</v>
      </c>
      <c r="O205" s="57"/>
      <c r="P205" s="192">
        <f t="shared" si="31"/>
        <v>0</v>
      </c>
      <c r="Q205" s="192">
        <v>1.5499999999999999E-3</v>
      </c>
      <c r="R205" s="192">
        <f t="shared" si="32"/>
        <v>1.5499999999999999E-3</v>
      </c>
      <c r="S205" s="192">
        <v>0</v>
      </c>
      <c r="T205" s="193">
        <f t="shared" si="33"/>
        <v>0</v>
      </c>
      <c r="AR205" s="13" t="s">
        <v>305</v>
      </c>
      <c r="AT205" s="13" t="s">
        <v>233</v>
      </c>
      <c r="AU205" s="13" t="s">
        <v>92</v>
      </c>
      <c r="AY205" s="13" t="s">
        <v>175</v>
      </c>
      <c r="BE205" s="194">
        <f t="shared" si="34"/>
        <v>0</v>
      </c>
      <c r="BF205" s="194">
        <f t="shared" si="35"/>
        <v>0</v>
      </c>
      <c r="BG205" s="194">
        <f t="shared" si="36"/>
        <v>0</v>
      </c>
      <c r="BH205" s="194">
        <f t="shared" si="37"/>
        <v>0</v>
      </c>
      <c r="BI205" s="194">
        <f t="shared" si="38"/>
        <v>0</v>
      </c>
      <c r="BJ205" s="13" t="s">
        <v>92</v>
      </c>
      <c r="BK205" s="194">
        <f t="shared" si="39"/>
        <v>0</v>
      </c>
      <c r="BL205" s="13" t="s">
        <v>241</v>
      </c>
      <c r="BM205" s="13" t="s">
        <v>2191</v>
      </c>
    </row>
    <row r="206" spans="2:65" s="1" customFormat="1" ht="16.5" customHeight="1">
      <c r="B206" s="31"/>
      <c r="C206" s="183" t="s">
        <v>559</v>
      </c>
      <c r="D206" s="183" t="s">
        <v>177</v>
      </c>
      <c r="E206" s="184" t="s">
        <v>2192</v>
      </c>
      <c r="F206" s="185" t="s">
        <v>2193</v>
      </c>
      <c r="G206" s="186" t="s">
        <v>253</v>
      </c>
      <c r="H206" s="187">
        <v>2</v>
      </c>
      <c r="I206" s="188"/>
      <c r="J206" s="189">
        <f t="shared" si="30"/>
        <v>0</v>
      </c>
      <c r="K206" s="185" t="s">
        <v>1</v>
      </c>
      <c r="L206" s="35"/>
      <c r="M206" s="190" t="s">
        <v>1</v>
      </c>
      <c r="N206" s="191" t="s">
        <v>52</v>
      </c>
      <c r="O206" s="57"/>
      <c r="P206" s="192">
        <f t="shared" si="31"/>
        <v>0</v>
      </c>
      <c r="Q206" s="192">
        <v>4.0000000000000003E-5</v>
      </c>
      <c r="R206" s="192">
        <f t="shared" si="32"/>
        <v>8.0000000000000007E-5</v>
      </c>
      <c r="S206" s="192">
        <v>0</v>
      </c>
      <c r="T206" s="193">
        <f t="shared" si="33"/>
        <v>0</v>
      </c>
      <c r="AR206" s="13" t="s">
        <v>241</v>
      </c>
      <c r="AT206" s="13" t="s">
        <v>177</v>
      </c>
      <c r="AU206" s="13" t="s">
        <v>92</v>
      </c>
      <c r="AY206" s="13" t="s">
        <v>175</v>
      </c>
      <c r="BE206" s="194">
        <f t="shared" si="34"/>
        <v>0</v>
      </c>
      <c r="BF206" s="194">
        <f t="shared" si="35"/>
        <v>0</v>
      </c>
      <c r="BG206" s="194">
        <f t="shared" si="36"/>
        <v>0</v>
      </c>
      <c r="BH206" s="194">
        <f t="shared" si="37"/>
        <v>0</v>
      </c>
      <c r="BI206" s="194">
        <f t="shared" si="38"/>
        <v>0</v>
      </c>
      <c r="BJ206" s="13" t="s">
        <v>92</v>
      </c>
      <c r="BK206" s="194">
        <f t="shared" si="39"/>
        <v>0</v>
      </c>
      <c r="BL206" s="13" t="s">
        <v>241</v>
      </c>
      <c r="BM206" s="13" t="s">
        <v>2194</v>
      </c>
    </row>
    <row r="207" spans="2:65" s="1" customFormat="1" ht="16.5" customHeight="1">
      <c r="B207" s="31"/>
      <c r="C207" s="183" t="s">
        <v>563</v>
      </c>
      <c r="D207" s="183" t="s">
        <v>177</v>
      </c>
      <c r="E207" s="184" t="s">
        <v>2195</v>
      </c>
      <c r="F207" s="185" t="s">
        <v>2196</v>
      </c>
      <c r="G207" s="186" t="s">
        <v>253</v>
      </c>
      <c r="H207" s="187">
        <v>2</v>
      </c>
      <c r="I207" s="188"/>
      <c r="J207" s="189">
        <f t="shared" si="30"/>
        <v>0</v>
      </c>
      <c r="K207" s="185" t="s">
        <v>1922</v>
      </c>
      <c r="L207" s="35"/>
      <c r="M207" s="190" t="s">
        <v>1</v>
      </c>
      <c r="N207" s="191" t="s">
        <v>52</v>
      </c>
      <c r="O207" s="57"/>
      <c r="P207" s="192">
        <f t="shared" si="31"/>
        <v>0</v>
      </c>
      <c r="Q207" s="192">
        <v>6.0000000000000002E-5</v>
      </c>
      <c r="R207" s="192">
        <f t="shared" si="32"/>
        <v>1.2E-4</v>
      </c>
      <c r="S207" s="192">
        <v>0</v>
      </c>
      <c r="T207" s="193">
        <f t="shared" si="33"/>
        <v>0</v>
      </c>
      <c r="AR207" s="13" t="s">
        <v>241</v>
      </c>
      <c r="AT207" s="13" t="s">
        <v>177</v>
      </c>
      <c r="AU207" s="13" t="s">
        <v>92</v>
      </c>
      <c r="AY207" s="13" t="s">
        <v>175</v>
      </c>
      <c r="BE207" s="194">
        <f t="shared" si="34"/>
        <v>0</v>
      </c>
      <c r="BF207" s="194">
        <f t="shared" si="35"/>
        <v>0</v>
      </c>
      <c r="BG207" s="194">
        <f t="shared" si="36"/>
        <v>0</v>
      </c>
      <c r="BH207" s="194">
        <f t="shared" si="37"/>
        <v>0</v>
      </c>
      <c r="BI207" s="194">
        <f t="shared" si="38"/>
        <v>0</v>
      </c>
      <c r="BJ207" s="13" t="s">
        <v>92</v>
      </c>
      <c r="BK207" s="194">
        <f t="shared" si="39"/>
        <v>0</v>
      </c>
      <c r="BL207" s="13" t="s">
        <v>241</v>
      </c>
      <c r="BM207" s="13" t="s">
        <v>2197</v>
      </c>
    </row>
    <row r="208" spans="2:65" s="1" customFormat="1" ht="16.5" customHeight="1">
      <c r="B208" s="31"/>
      <c r="C208" s="195" t="s">
        <v>567</v>
      </c>
      <c r="D208" s="195" t="s">
        <v>233</v>
      </c>
      <c r="E208" s="196" t="s">
        <v>2198</v>
      </c>
      <c r="F208" s="197" t="s">
        <v>2199</v>
      </c>
      <c r="G208" s="198" t="s">
        <v>253</v>
      </c>
      <c r="H208" s="199">
        <v>2</v>
      </c>
      <c r="I208" s="200"/>
      <c r="J208" s="201">
        <f t="shared" si="30"/>
        <v>0</v>
      </c>
      <c r="K208" s="197" t="s">
        <v>1922</v>
      </c>
      <c r="L208" s="202"/>
      <c r="M208" s="203" t="s">
        <v>1</v>
      </c>
      <c r="N208" s="204" t="s">
        <v>52</v>
      </c>
      <c r="O208" s="57"/>
      <c r="P208" s="192">
        <f t="shared" si="31"/>
        <v>0</v>
      </c>
      <c r="Q208" s="192">
        <v>3.8500000000000001E-3</v>
      </c>
      <c r="R208" s="192">
        <f t="shared" si="32"/>
        <v>7.7000000000000002E-3</v>
      </c>
      <c r="S208" s="192">
        <v>0</v>
      </c>
      <c r="T208" s="193">
        <f t="shared" si="33"/>
        <v>0</v>
      </c>
      <c r="AR208" s="13" t="s">
        <v>305</v>
      </c>
      <c r="AT208" s="13" t="s">
        <v>233</v>
      </c>
      <c r="AU208" s="13" t="s">
        <v>92</v>
      </c>
      <c r="AY208" s="13" t="s">
        <v>175</v>
      </c>
      <c r="BE208" s="194">
        <f t="shared" si="34"/>
        <v>0</v>
      </c>
      <c r="BF208" s="194">
        <f t="shared" si="35"/>
        <v>0</v>
      </c>
      <c r="BG208" s="194">
        <f t="shared" si="36"/>
        <v>0</v>
      </c>
      <c r="BH208" s="194">
        <f t="shared" si="37"/>
        <v>0</v>
      </c>
      <c r="BI208" s="194">
        <f t="shared" si="38"/>
        <v>0</v>
      </c>
      <c r="BJ208" s="13" t="s">
        <v>92</v>
      </c>
      <c r="BK208" s="194">
        <f t="shared" si="39"/>
        <v>0</v>
      </c>
      <c r="BL208" s="13" t="s">
        <v>241</v>
      </c>
      <c r="BM208" s="13" t="s">
        <v>2200</v>
      </c>
    </row>
    <row r="209" spans="2:65" s="1" customFormat="1" ht="16.5" customHeight="1">
      <c r="B209" s="31"/>
      <c r="C209" s="183" t="s">
        <v>571</v>
      </c>
      <c r="D209" s="183" t="s">
        <v>177</v>
      </c>
      <c r="E209" s="184" t="s">
        <v>2201</v>
      </c>
      <c r="F209" s="185" t="s">
        <v>2202</v>
      </c>
      <c r="G209" s="186" t="s">
        <v>253</v>
      </c>
      <c r="H209" s="187">
        <v>3</v>
      </c>
      <c r="I209" s="188"/>
      <c r="J209" s="189">
        <f t="shared" si="30"/>
        <v>0</v>
      </c>
      <c r="K209" s="185" t="s">
        <v>1</v>
      </c>
      <c r="L209" s="35"/>
      <c r="M209" s="190" t="s">
        <v>1</v>
      </c>
      <c r="N209" s="191" t="s">
        <v>52</v>
      </c>
      <c r="O209" s="57"/>
      <c r="P209" s="192">
        <f t="shared" si="31"/>
        <v>0</v>
      </c>
      <c r="Q209" s="192">
        <v>1.0000000000000001E-5</v>
      </c>
      <c r="R209" s="192">
        <f t="shared" si="32"/>
        <v>3.0000000000000004E-5</v>
      </c>
      <c r="S209" s="192">
        <v>0</v>
      </c>
      <c r="T209" s="193">
        <f t="shared" si="33"/>
        <v>0</v>
      </c>
      <c r="AR209" s="13" t="s">
        <v>241</v>
      </c>
      <c r="AT209" s="13" t="s">
        <v>177</v>
      </c>
      <c r="AU209" s="13" t="s">
        <v>92</v>
      </c>
      <c r="AY209" s="13" t="s">
        <v>175</v>
      </c>
      <c r="BE209" s="194">
        <f t="shared" si="34"/>
        <v>0</v>
      </c>
      <c r="BF209" s="194">
        <f t="shared" si="35"/>
        <v>0</v>
      </c>
      <c r="BG209" s="194">
        <f t="shared" si="36"/>
        <v>0</v>
      </c>
      <c r="BH209" s="194">
        <f t="shared" si="37"/>
        <v>0</v>
      </c>
      <c r="BI209" s="194">
        <f t="shared" si="38"/>
        <v>0</v>
      </c>
      <c r="BJ209" s="13" t="s">
        <v>92</v>
      </c>
      <c r="BK209" s="194">
        <f t="shared" si="39"/>
        <v>0</v>
      </c>
      <c r="BL209" s="13" t="s">
        <v>241</v>
      </c>
      <c r="BM209" s="13" t="s">
        <v>2203</v>
      </c>
    </row>
    <row r="210" spans="2:65" s="1" customFormat="1" ht="16.5" customHeight="1">
      <c r="B210" s="31"/>
      <c r="C210" s="195" t="s">
        <v>575</v>
      </c>
      <c r="D210" s="195" t="s">
        <v>233</v>
      </c>
      <c r="E210" s="196" t="s">
        <v>2204</v>
      </c>
      <c r="F210" s="197" t="s">
        <v>2205</v>
      </c>
      <c r="G210" s="198" t="s">
        <v>253</v>
      </c>
      <c r="H210" s="199">
        <v>3</v>
      </c>
      <c r="I210" s="200"/>
      <c r="J210" s="201">
        <f t="shared" si="30"/>
        <v>0</v>
      </c>
      <c r="K210" s="197" t="s">
        <v>1</v>
      </c>
      <c r="L210" s="202"/>
      <c r="M210" s="203" t="s">
        <v>1</v>
      </c>
      <c r="N210" s="204" t="s">
        <v>52</v>
      </c>
      <c r="O210" s="57"/>
      <c r="P210" s="192">
        <f t="shared" si="31"/>
        <v>0</v>
      </c>
      <c r="Q210" s="192">
        <v>1.1400000000000001E-4</v>
      </c>
      <c r="R210" s="192">
        <f t="shared" si="32"/>
        <v>3.4200000000000002E-4</v>
      </c>
      <c r="S210" s="192">
        <v>0</v>
      </c>
      <c r="T210" s="193">
        <f t="shared" si="33"/>
        <v>0</v>
      </c>
      <c r="AR210" s="13" t="s">
        <v>305</v>
      </c>
      <c r="AT210" s="13" t="s">
        <v>233</v>
      </c>
      <c r="AU210" s="13" t="s">
        <v>92</v>
      </c>
      <c r="AY210" s="13" t="s">
        <v>175</v>
      </c>
      <c r="BE210" s="194">
        <f t="shared" si="34"/>
        <v>0</v>
      </c>
      <c r="BF210" s="194">
        <f t="shared" si="35"/>
        <v>0</v>
      </c>
      <c r="BG210" s="194">
        <f t="shared" si="36"/>
        <v>0</v>
      </c>
      <c r="BH210" s="194">
        <f t="shared" si="37"/>
        <v>0</v>
      </c>
      <c r="BI210" s="194">
        <f t="shared" si="38"/>
        <v>0</v>
      </c>
      <c r="BJ210" s="13" t="s">
        <v>92</v>
      </c>
      <c r="BK210" s="194">
        <f t="shared" si="39"/>
        <v>0</v>
      </c>
      <c r="BL210" s="13" t="s">
        <v>241</v>
      </c>
      <c r="BM210" s="13" t="s">
        <v>2206</v>
      </c>
    </row>
    <row r="211" spans="2:65" s="1" customFormat="1" ht="16.5" customHeight="1">
      <c r="B211" s="31"/>
      <c r="C211" s="183" t="s">
        <v>579</v>
      </c>
      <c r="D211" s="183" t="s">
        <v>177</v>
      </c>
      <c r="E211" s="184" t="s">
        <v>2207</v>
      </c>
      <c r="F211" s="185" t="s">
        <v>2208</v>
      </c>
      <c r="G211" s="186" t="s">
        <v>253</v>
      </c>
      <c r="H211" s="187">
        <v>4</v>
      </c>
      <c r="I211" s="188"/>
      <c r="J211" s="189">
        <f t="shared" si="30"/>
        <v>0</v>
      </c>
      <c r="K211" s="185" t="s">
        <v>1922</v>
      </c>
      <c r="L211" s="35"/>
      <c r="M211" s="190" t="s">
        <v>1</v>
      </c>
      <c r="N211" s="191" t="s">
        <v>52</v>
      </c>
      <c r="O211" s="57"/>
      <c r="P211" s="192">
        <f t="shared" si="31"/>
        <v>0</v>
      </c>
      <c r="Q211" s="192">
        <v>1.0000000000000001E-5</v>
      </c>
      <c r="R211" s="192">
        <f t="shared" si="32"/>
        <v>4.0000000000000003E-5</v>
      </c>
      <c r="S211" s="192">
        <v>0</v>
      </c>
      <c r="T211" s="193">
        <f t="shared" si="33"/>
        <v>0</v>
      </c>
      <c r="AR211" s="13" t="s">
        <v>241</v>
      </c>
      <c r="AT211" s="13" t="s">
        <v>177</v>
      </c>
      <c r="AU211" s="13" t="s">
        <v>92</v>
      </c>
      <c r="AY211" s="13" t="s">
        <v>175</v>
      </c>
      <c r="BE211" s="194">
        <f t="shared" si="34"/>
        <v>0</v>
      </c>
      <c r="BF211" s="194">
        <f t="shared" si="35"/>
        <v>0</v>
      </c>
      <c r="BG211" s="194">
        <f t="shared" si="36"/>
        <v>0</v>
      </c>
      <c r="BH211" s="194">
        <f t="shared" si="37"/>
        <v>0</v>
      </c>
      <c r="BI211" s="194">
        <f t="shared" si="38"/>
        <v>0</v>
      </c>
      <c r="BJ211" s="13" t="s">
        <v>92</v>
      </c>
      <c r="BK211" s="194">
        <f t="shared" si="39"/>
        <v>0</v>
      </c>
      <c r="BL211" s="13" t="s">
        <v>241</v>
      </c>
      <c r="BM211" s="13" t="s">
        <v>2209</v>
      </c>
    </row>
    <row r="212" spans="2:65" s="1" customFormat="1" ht="16.5" customHeight="1">
      <c r="B212" s="31"/>
      <c r="C212" s="195" t="s">
        <v>583</v>
      </c>
      <c r="D212" s="195" t="s">
        <v>233</v>
      </c>
      <c r="E212" s="196" t="s">
        <v>2210</v>
      </c>
      <c r="F212" s="197" t="s">
        <v>2211</v>
      </c>
      <c r="G212" s="198" t="s">
        <v>253</v>
      </c>
      <c r="H212" s="199">
        <v>4</v>
      </c>
      <c r="I212" s="200"/>
      <c r="J212" s="201">
        <f t="shared" si="30"/>
        <v>0</v>
      </c>
      <c r="K212" s="197" t="s">
        <v>1</v>
      </c>
      <c r="L212" s="202"/>
      <c r="M212" s="203" t="s">
        <v>1</v>
      </c>
      <c r="N212" s="204" t="s">
        <v>52</v>
      </c>
      <c r="O212" s="57"/>
      <c r="P212" s="192">
        <f t="shared" si="31"/>
        <v>0</v>
      </c>
      <c r="Q212" s="192">
        <v>1.0000000000000001E-5</v>
      </c>
      <c r="R212" s="192">
        <f t="shared" si="32"/>
        <v>4.0000000000000003E-5</v>
      </c>
      <c r="S212" s="192">
        <v>0</v>
      </c>
      <c r="T212" s="193">
        <f t="shared" si="33"/>
        <v>0</v>
      </c>
      <c r="AR212" s="13" t="s">
        <v>305</v>
      </c>
      <c r="AT212" s="13" t="s">
        <v>233</v>
      </c>
      <c r="AU212" s="13" t="s">
        <v>92</v>
      </c>
      <c r="AY212" s="13" t="s">
        <v>175</v>
      </c>
      <c r="BE212" s="194">
        <f t="shared" si="34"/>
        <v>0</v>
      </c>
      <c r="BF212" s="194">
        <f t="shared" si="35"/>
        <v>0</v>
      </c>
      <c r="BG212" s="194">
        <f t="shared" si="36"/>
        <v>0</v>
      </c>
      <c r="BH212" s="194">
        <f t="shared" si="37"/>
        <v>0</v>
      </c>
      <c r="BI212" s="194">
        <f t="shared" si="38"/>
        <v>0</v>
      </c>
      <c r="BJ212" s="13" t="s">
        <v>92</v>
      </c>
      <c r="BK212" s="194">
        <f t="shared" si="39"/>
        <v>0</v>
      </c>
      <c r="BL212" s="13" t="s">
        <v>241</v>
      </c>
      <c r="BM212" s="13" t="s">
        <v>2212</v>
      </c>
    </row>
    <row r="213" spans="2:65" s="1" customFormat="1" ht="16.5" customHeight="1">
      <c r="B213" s="31"/>
      <c r="C213" s="183" t="s">
        <v>587</v>
      </c>
      <c r="D213" s="183" t="s">
        <v>177</v>
      </c>
      <c r="E213" s="184" t="s">
        <v>2213</v>
      </c>
      <c r="F213" s="185" t="s">
        <v>2214</v>
      </c>
      <c r="G213" s="186" t="s">
        <v>253</v>
      </c>
      <c r="H213" s="187">
        <v>2</v>
      </c>
      <c r="I213" s="188"/>
      <c r="J213" s="189">
        <f t="shared" si="30"/>
        <v>0</v>
      </c>
      <c r="K213" s="185" t="s">
        <v>1922</v>
      </c>
      <c r="L213" s="35"/>
      <c r="M213" s="190" t="s">
        <v>1</v>
      </c>
      <c r="N213" s="191" t="s">
        <v>52</v>
      </c>
      <c r="O213" s="57"/>
      <c r="P213" s="192">
        <f t="shared" si="31"/>
        <v>0</v>
      </c>
      <c r="Q213" s="192">
        <v>1.0000000000000001E-5</v>
      </c>
      <c r="R213" s="192">
        <f t="shared" si="32"/>
        <v>2.0000000000000002E-5</v>
      </c>
      <c r="S213" s="192">
        <v>0</v>
      </c>
      <c r="T213" s="193">
        <f t="shared" si="33"/>
        <v>0</v>
      </c>
      <c r="AR213" s="13" t="s">
        <v>241</v>
      </c>
      <c r="AT213" s="13" t="s">
        <v>177</v>
      </c>
      <c r="AU213" s="13" t="s">
        <v>92</v>
      </c>
      <c r="AY213" s="13" t="s">
        <v>175</v>
      </c>
      <c r="BE213" s="194">
        <f t="shared" si="34"/>
        <v>0</v>
      </c>
      <c r="BF213" s="194">
        <f t="shared" si="35"/>
        <v>0</v>
      </c>
      <c r="BG213" s="194">
        <f t="shared" si="36"/>
        <v>0</v>
      </c>
      <c r="BH213" s="194">
        <f t="shared" si="37"/>
        <v>0</v>
      </c>
      <c r="BI213" s="194">
        <f t="shared" si="38"/>
        <v>0</v>
      </c>
      <c r="BJ213" s="13" t="s">
        <v>92</v>
      </c>
      <c r="BK213" s="194">
        <f t="shared" si="39"/>
        <v>0</v>
      </c>
      <c r="BL213" s="13" t="s">
        <v>241</v>
      </c>
      <c r="BM213" s="13" t="s">
        <v>2215</v>
      </c>
    </row>
    <row r="214" spans="2:65" s="1" customFormat="1" ht="16.5" customHeight="1">
      <c r="B214" s="31"/>
      <c r="C214" s="195" t="s">
        <v>591</v>
      </c>
      <c r="D214" s="195" t="s">
        <v>233</v>
      </c>
      <c r="E214" s="196" t="s">
        <v>2216</v>
      </c>
      <c r="F214" s="197" t="s">
        <v>2217</v>
      </c>
      <c r="G214" s="198" t="s">
        <v>253</v>
      </c>
      <c r="H214" s="199">
        <v>2</v>
      </c>
      <c r="I214" s="200"/>
      <c r="J214" s="201">
        <f t="shared" si="30"/>
        <v>0</v>
      </c>
      <c r="K214" s="197" t="s">
        <v>1</v>
      </c>
      <c r="L214" s="202"/>
      <c r="M214" s="203" t="s">
        <v>1</v>
      </c>
      <c r="N214" s="204" t="s">
        <v>52</v>
      </c>
      <c r="O214" s="57"/>
      <c r="P214" s="192">
        <f t="shared" si="31"/>
        <v>0</v>
      </c>
      <c r="Q214" s="192">
        <v>1.0000000000000001E-5</v>
      </c>
      <c r="R214" s="192">
        <f t="shared" si="32"/>
        <v>2.0000000000000002E-5</v>
      </c>
      <c r="S214" s="192">
        <v>0</v>
      </c>
      <c r="T214" s="193">
        <f t="shared" si="33"/>
        <v>0</v>
      </c>
      <c r="AR214" s="13" t="s">
        <v>305</v>
      </c>
      <c r="AT214" s="13" t="s">
        <v>233</v>
      </c>
      <c r="AU214" s="13" t="s">
        <v>92</v>
      </c>
      <c r="AY214" s="13" t="s">
        <v>175</v>
      </c>
      <c r="BE214" s="194">
        <f t="shared" si="34"/>
        <v>0</v>
      </c>
      <c r="BF214" s="194">
        <f t="shared" si="35"/>
        <v>0</v>
      </c>
      <c r="BG214" s="194">
        <f t="shared" si="36"/>
        <v>0</v>
      </c>
      <c r="BH214" s="194">
        <f t="shared" si="37"/>
        <v>0</v>
      </c>
      <c r="BI214" s="194">
        <f t="shared" si="38"/>
        <v>0</v>
      </c>
      <c r="BJ214" s="13" t="s">
        <v>92</v>
      </c>
      <c r="BK214" s="194">
        <f t="shared" si="39"/>
        <v>0</v>
      </c>
      <c r="BL214" s="13" t="s">
        <v>241</v>
      </c>
      <c r="BM214" s="13" t="s">
        <v>2218</v>
      </c>
    </row>
    <row r="215" spans="2:65" s="1" customFormat="1" ht="16.5" customHeight="1">
      <c r="B215" s="31"/>
      <c r="C215" s="183" t="s">
        <v>595</v>
      </c>
      <c r="D215" s="183" t="s">
        <v>177</v>
      </c>
      <c r="E215" s="184" t="s">
        <v>2219</v>
      </c>
      <c r="F215" s="185" t="s">
        <v>2220</v>
      </c>
      <c r="G215" s="186" t="s">
        <v>253</v>
      </c>
      <c r="H215" s="187">
        <v>1</v>
      </c>
      <c r="I215" s="188"/>
      <c r="J215" s="189">
        <f t="shared" si="30"/>
        <v>0</v>
      </c>
      <c r="K215" s="185" t="s">
        <v>1922</v>
      </c>
      <c r="L215" s="35"/>
      <c r="M215" s="190" t="s">
        <v>1</v>
      </c>
      <c r="N215" s="191" t="s">
        <v>52</v>
      </c>
      <c r="O215" s="57"/>
      <c r="P215" s="192">
        <f t="shared" si="31"/>
        <v>0</v>
      </c>
      <c r="Q215" s="192">
        <v>1.0000000000000001E-5</v>
      </c>
      <c r="R215" s="192">
        <f t="shared" si="32"/>
        <v>1.0000000000000001E-5</v>
      </c>
      <c r="S215" s="192">
        <v>0</v>
      </c>
      <c r="T215" s="193">
        <f t="shared" si="33"/>
        <v>0</v>
      </c>
      <c r="AR215" s="13" t="s">
        <v>241</v>
      </c>
      <c r="AT215" s="13" t="s">
        <v>177</v>
      </c>
      <c r="AU215" s="13" t="s">
        <v>92</v>
      </c>
      <c r="AY215" s="13" t="s">
        <v>175</v>
      </c>
      <c r="BE215" s="194">
        <f t="shared" si="34"/>
        <v>0</v>
      </c>
      <c r="BF215" s="194">
        <f t="shared" si="35"/>
        <v>0</v>
      </c>
      <c r="BG215" s="194">
        <f t="shared" si="36"/>
        <v>0</v>
      </c>
      <c r="BH215" s="194">
        <f t="shared" si="37"/>
        <v>0</v>
      </c>
      <c r="BI215" s="194">
        <f t="shared" si="38"/>
        <v>0</v>
      </c>
      <c r="BJ215" s="13" t="s">
        <v>92</v>
      </c>
      <c r="BK215" s="194">
        <f t="shared" si="39"/>
        <v>0</v>
      </c>
      <c r="BL215" s="13" t="s">
        <v>241</v>
      </c>
      <c r="BM215" s="13" t="s">
        <v>2221</v>
      </c>
    </row>
    <row r="216" spans="2:65" s="1" customFormat="1" ht="22.5" customHeight="1">
      <c r="B216" s="31"/>
      <c r="C216" s="195" t="s">
        <v>599</v>
      </c>
      <c r="D216" s="195" t="s">
        <v>233</v>
      </c>
      <c r="E216" s="196" t="s">
        <v>2222</v>
      </c>
      <c r="F216" s="197" t="s">
        <v>2223</v>
      </c>
      <c r="G216" s="198" t="s">
        <v>253</v>
      </c>
      <c r="H216" s="199">
        <v>1</v>
      </c>
      <c r="I216" s="200"/>
      <c r="J216" s="201">
        <f t="shared" si="30"/>
        <v>0</v>
      </c>
      <c r="K216" s="197" t="s">
        <v>1</v>
      </c>
      <c r="L216" s="202"/>
      <c r="M216" s="203" t="s">
        <v>1</v>
      </c>
      <c r="N216" s="204" t="s">
        <v>52</v>
      </c>
      <c r="O216" s="57"/>
      <c r="P216" s="192">
        <f t="shared" si="31"/>
        <v>0</v>
      </c>
      <c r="Q216" s="192">
        <v>1.0000000000000001E-5</v>
      </c>
      <c r="R216" s="192">
        <f t="shared" si="32"/>
        <v>1.0000000000000001E-5</v>
      </c>
      <c r="S216" s="192">
        <v>0</v>
      </c>
      <c r="T216" s="193">
        <f t="shared" si="33"/>
        <v>0</v>
      </c>
      <c r="AR216" s="13" t="s">
        <v>305</v>
      </c>
      <c r="AT216" s="13" t="s">
        <v>233</v>
      </c>
      <c r="AU216" s="13" t="s">
        <v>92</v>
      </c>
      <c r="AY216" s="13" t="s">
        <v>175</v>
      </c>
      <c r="BE216" s="194">
        <f t="shared" si="34"/>
        <v>0</v>
      </c>
      <c r="BF216" s="194">
        <f t="shared" si="35"/>
        <v>0</v>
      </c>
      <c r="BG216" s="194">
        <f t="shared" si="36"/>
        <v>0</v>
      </c>
      <c r="BH216" s="194">
        <f t="shared" si="37"/>
        <v>0</v>
      </c>
      <c r="BI216" s="194">
        <f t="shared" si="38"/>
        <v>0</v>
      </c>
      <c r="BJ216" s="13" t="s">
        <v>92</v>
      </c>
      <c r="BK216" s="194">
        <f t="shared" si="39"/>
        <v>0</v>
      </c>
      <c r="BL216" s="13" t="s">
        <v>241</v>
      </c>
      <c r="BM216" s="13" t="s">
        <v>2224</v>
      </c>
    </row>
    <row r="217" spans="2:65" s="1" customFormat="1" ht="16.5" customHeight="1">
      <c r="B217" s="31"/>
      <c r="C217" s="183" t="s">
        <v>603</v>
      </c>
      <c r="D217" s="183" t="s">
        <v>177</v>
      </c>
      <c r="E217" s="184" t="s">
        <v>2225</v>
      </c>
      <c r="F217" s="185" t="s">
        <v>2226</v>
      </c>
      <c r="G217" s="186" t="s">
        <v>236</v>
      </c>
      <c r="H217" s="187">
        <v>0.59699999999999998</v>
      </c>
      <c r="I217" s="188"/>
      <c r="J217" s="189">
        <f t="shared" si="30"/>
        <v>0</v>
      </c>
      <c r="K217" s="185" t="s">
        <v>1922</v>
      </c>
      <c r="L217" s="35"/>
      <c r="M217" s="190" t="s">
        <v>1</v>
      </c>
      <c r="N217" s="191" t="s">
        <v>52</v>
      </c>
      <c r="O217" s="57"/>
      <c r="P217" s="192">
        <f t="shared" si="31"/>
        <v>0</v>
      </c>
      <c r="Q217" s="192">
        <v>0</v>
      </c>
      <c r="R217" s="192">
        <f t="shared" si="32"/>
        <v>0</v>
      </c>
      <c r="S217" s="192">
        <v>0</v>
      </c>
      <c r="T217" s="193">
        <f t="shared" si="33"/>
        <v>0</v>
      </c>
      <c r="AR217" s="13" t="s">
        <v>241</v>
      </c>
      <c r="AT217" s="13" t="s">
        <v>177</v>
      </c>
      <c r="AU217" s="13" t="s">
        <v>92</v>
      </c>
      <c r="AY217" s="13" t="s">
        <v>175</v>
      </c>
      <c r="BE217" s="194">
        <f t="shared" si="34"/>
        <v>0</v>
      </c>
      <c r="BF217" s="194">
        <f t="shared" si="35"/>
        <v>0</v>
      </c>
      <c r="BG217" s="194">
        <f t="shared" si="36"/>
        <v>0</v>
      </c>
      <c r="BH217" s="194">
        <f t="shared" si="37"/>
        <v>0</v>
      </c>
      <c r="BI217" s="194">
        <f t="shared" si="38"/>
        <v>0</v>
      </c>
      <c r="BJ217" s="13" t="s">
        <v>92</v>
      </c>
      <c r="BK217" s="194">
        <f t="shared" si="39"/>
        <v>0</v>
      </c>
      <c r="BL217" s="13" t="s">
        <v>241</v>
      </c>
      <c r="BM217" s="13" t="s">
        <v>2227</v>
      </c>
    </row>
    <row r="218" spans="2:65" s="11" customFormat="1" ht="22.9" customHeight="1">
      <c r="B218" s="167"/>
      <c r="C218" s="168"/>
      <c r="D218" s="169" t="s">
        <v>79</v>
      </c>
      <c r="E218" s="181" t="s">
        <v>2228</v>
      </c>
      <c r="F218" s="181" t="s">
        <v>2229</v>
      </c>
      <c r="G218" s="168"/>
      <c r="H218" s="168"/>
      <c r="I218" s="171"/>
      <c r="J218" s="182">
        <f>BK218</f>
        <v>0</v>
      </c>
      <c r="K218" s="168"/>
      <c r="L218" s="173"/>
      <c r="M218" s="174"/>
      <c r="N218" s="175"/>
      <c r="O218" s="175"/>
      <c r="P218" s="176">
        <f>SUM(P219:P221)</f>
        <v>0</v>
      </c>
      <c r="Q218" s="175"/>
      <c r="R218" s="176">
        <f>SUM(R219:R221)</f>
        <v>0.18099999999999999</v>
      </c>
      <c r="S218" s="175"/>
      <c r="T218" s="177">
        <f>SUM(T219:T221)</f>
        <v>0</v>
      </c>
      <c r="AR218" s="178" t="s">
        <v>92</v>
      </c>
      <c r="AT218" s="179" t="s">
        <v>79</v>
      </c>
      <c r="AU218" s="179" t="s">
        <v>87</v>
      </c>
      <c r="AY218" s="178" t="s">
        <v>175</v>
      </c>
      <c r="BK218" s="180">
        <f>SUM(BK219:BK221)</f>
        <v>0</v>
      </c>
    </row>
    <row r="219" spans="2:65" s="1" customFormat="1" ht="16.5" customHeight="1">
      <c r="B219" s="31"/>
      <c r="C219" s="183" t="s">
        <v>606</v>
      </c>
      <c r="D219" s="183" t="s">
        <v>177</v>
      </c>
      <c r="E219" s="184" t="s">
        <v>2230</v>
      </c>
      <c r="F219" s="185" t="s">
        <v>2231</v>
      </c>
      <c r="G219" s="186" t="s">
        <v>253</v>
      </c>
      <c r="H219" s="187">
        <v>1</v>
      </c>
      <c r="I219" s="188"/>
      <c r="J219" s="189">
        <f>ROUND(I219*H219,2)</f>
        <v>0</v>
      </c>
      <c r="K219" s="185" t="s">
        <v>1</v>
      </c>
      <c r="L219" s="35"/>
      <c r="M219" s="190" t="s">
        <v>1</v>
      </c>
      <c r="N219" s="191" t="s">
        <v>52</v>
      </c>
      <c r="O219" s="57"/>
      <c r="P219" s="192">
        <f>O219*H219</f>
        <v>0</v>
      </c>
      <c r="Q219" s="192">
        <v>0</v>
      </c>
      <c r="R219" s="192">
        <f>Q219*H219</f>
        <v>0</v>
      </c>
      <c r="S219" s="192">
        <v>0</v>
      </c>
      <c r="T219" s="193">
        <f>S219*H219</f>
        <v>0</v>
      </c>
      <c r="AR219" s="13" t="s">
        <v>241</v>
      </c>
      <c r="AT219" s="13" t="s">
        <v>177</v>
      </c>
      <c r="AU219" s="13" t="s">
        <v>92</v>
      </c>
      <c r="AY219" s="13" t="s">
        <v>175</v>
      </c>
      <c r="BE219" s="194">
        <f>IF(N219="základná",J219,0)</f>
        <v>0</v>
      </c>
      <c r="BF219" s="194">
        <f>IF(N219="znížená",J219,0)</f>
        <v>0</v>
      </c>
      <c r="BG219" s="194">
        <f>IF(N219="zákl. prenesená",J219,0)</f>
        <v>0</v>
      </c>
      <c r="BH219" s="194">
        <f>IF(N219="zníž. prenesená",J219,0)</f>
        <v>0</v>
      </c>
      <c r="BI219" s="194">
        <f>IF(N219="nulová",J219,0)</f>
        <v>0</v>
      </c>
      <c r="BJ219" s="13" t="s">
        <v>92</v>
      </c>
      <c r="BK219" s="194">
        <f>ROUND(I219*H219,2)</f>
        <v>0</v>
      </c>
      <c r="BL219" s="13" t="s">
        <v>241</v>
      </c>
      <c r="BM219" s="13" t="s">
        <v>2232</v>
      </c>
    </row>
    <row r="220" spans="2:65" s="1" customFormat="1" ht="16.5" customHeight="1">
      <c r="B220" s="31"/>
      <c r="C220" s="195" t="s">
        <v>609</v>
      </c>
      <c r="D220" s="195" t="s">
        <v>233</v>
      </c>
      <c r="E220" s="196" t="s">
        <v>2233</v>
      </c>
      <c r="F220" s="197" t="s">
        <v>2234</v>
      </c>
      <c r="G220" s="198" t="s">
        <v>253</v>
      </c>
      <c r="H220" s="199">
        <v>1</v>
      </c>
      <c r="I220" s="200"/>
      <c r="J220" s="201">
        <f>ROUND(I220*H220,2)</f>
        <v>0</v>
      </c>
      <c r="K220" s="197" t="s">
        <v>1</v>
      </c>
      <c r="L220" s="202"/>
      <c r="M220" s="203" t="s">
        <v>1</v>
      </c>
      <c r="N220" s="204" t="s">
        <v>52</v>
      </c>
      <c r="O220" s="57"/>
      <c r="P220" s="192">
        <f>O220*H220</f>
        <v>0</v>
      </c>
      <c r="Q220" s="192">
        <v>0.18099999999999999</v>
      </c>
      <c r="R220" s="192">
        <f>Q220*H220</f>
        <v>0.18099999999999999</v>
      </c>
      <c r="S220" s="192">
        <v>0</v>
      </c>
      <c r="T220" s="193">
        <f>S220*H220</f>
        <v>0</v>
      </c>
      <c r="AR220" s="13" t="s">
        <v>305</v>
      </c>
      <c r="AT220" s="13" t="s">
        <v>233</v>
      </c>
      <c r="AU220" s="13" t="s">
        <v>92</v>
      </c>
      <c r="AY220" s="13" t="s">
        <v>175</v>
      </c>
      <c r="BE220" s="194">
        <f>IF(N220="základná",J220,0)</f>
        <v>0</v>
      </c>
      <c r="BF220" s="194">
        <f>IF(N220="znížená",J220,0)</f>
        <v>0</v>
      </c>
      <c r="BG220" s="194">
        <f>IF(N220="zákl. prenesená",J220,0)</f>
        <v>0</v>
      </c>
      <c r="BH220" s="194">
        <f>IF(N220="zníž. prenesená",J220,0)</f>
        <v>0</v>
      </c>
      <c r="BI220" s="194">
        <f>IF(N220="nulová",J220,0)</f>
        <v>0</v>
      </c>
      <c r="BJ220" s="13" t="s">
        <v>92</v>
      </c>
      <c r="BK220" s="194">
        <f>ROUND(I220*H220,2)</f>
        <v>0</v>
      </c>
      <c r="BL220" s="13" t="s">
        <v>241</v>
      </c>
      <c r="BM220" s="13" t="s">
        <v>2235</v>
      </c>
    </row>
    <row r="221" spans="2:65" s="1" customFormat="1" ht="16.5" customHeight="1">
      <c r="B221" s="31"/>
      <c r="C221" s="183" t="s">
        <v>613</v>
      </c>
      <c r="D221" s="183" t="s">
        <v>177</v>
      </c>
      <c r="E221" s="184" t="s">
        <v>2236</v>
      </c>
      <c r="F221" s="185" t="s">
        <v>2237</v>
      </c>
      <c r="G221" s="186" t="s">
        <v>236</v>
      </c>
      <c r="H221" s="187">
        <v>0.18099999999999999</v>
      </c>
      <c r="I221" s="188"/>
      <c r="J221" s="189">
        <f>ROUND(I221*H221,2)</f>
        <v>0</v>
      </c>
      <c r="K221" s="185" t="s">
        <v>1922</v>
      </c>
      <c r="L221" s="35"/>
      <c r="M221" s="190" t="s">
        <v>1</v>
      </c>
      <c r="N221" s="191" t="s">
        <v>52</v>
      </c>
      <c r="O221" s="57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3" t="s">
        <v>241</v>
      </c>
      <c r="AT221" s="13" t="s">
        <v>177</v>
      </c>
      <c r="AU221" s="13" t="s">
        <v>92</v>
      </c>
      <c r="AY221" s="13" t="s">
        <v>175</v>
      </c>
      <c r="BE221" s="194">
        <f>IF(N221="základná",J221,0)</f>
        <v>0</v>
      </c>
      <c r="BF221" s="194">
        <f>IF(N221="znížená",J221,0)</f>
        <v>0</v>
      </c>
      <c r="BG221" s="194">
        <f>IF(N221="zákl. prenesená",J221,0)</f>
        <v>0</v>
      </c>
      <c r="BH221" s="194">
        <f>IF(N221="zníž. prenesená",J221,0)</f>
        <v>0</v>
      </c>
      <c r="BI221" s="194">
        <f>IF(N221="nulová",J221,0)</f>
        <v>0</v>
      </c>
      <c r="BJ221" s="13" t="s">
        <v>92</v>
      </c>
      <c r="BK221" s="194">
        <f>ROUND(I221*H221,2)</f>
        <v>0</v>
      </c>
      <c r="BL221" s="13" t="s">
        <v>241</v>
      </c>
      <c r="BM221" s="13" t="s">
        <v>2238</v>
      </c>
    </row>
    <row r="222" spans="2:65" s="11" customFormat="1" ht="22.9" customHeight="1">
      <c r="B222" s="167"/>
      <c r="C222" s="168"/>
      <c r="D222" s="169" t="s">
        <v>79</v>
      </c>
      <c r="E222" s="181" t="s">
        <v>2239</v>
      </c>
      <c r="F222" s="181" t="s">
        <v>2240</v>
      </c>
      <c r="G222" s="168"/>
      <c r="H222" s="168"/>
      <c r="I222" s="171"/>
      <c r="J222" s="182">
        <f>BK222</f>
        <v>0</v>
      </c>
      <c r="K222" s="168"/>
      <c r="L222" s="173"/>
      <c r="M222" s="174"/>
      <c r="N222" s="175"/>
      <c r="O222" s="175"/>
      <c r="P222" s="176">
        <f>SUM(P223:P235)</f>
        <v>0</v>
      </c>
      <c r="Q222" s="175"/>
      <c r="R222" s="176">
        <f>SUM(R223:R235)</f>
        <v>1.4584900000000001E-2</v>
      </c>
      <c r="S222" s="175"/>
      <c r="T222" s="177">
        <f>SUM(T223:T235)</f>
        <v>0</v>
      </c>
      <c r="AR222" s="178" t="s">
        <v>92</v>
      </c>
      <c r="AT222" s="179" t="s">
        <v>79</v>
      </c>
      <c r="AU222" s="179" t="s">
        <v>87</v>
      </c>
      <c r="AY222" s="178" t="s">
        <v>175</v>
      </c>
      <c r="BK222" s="180">
        <f>SUM(BK223:BK235)</f>
        <v>0</v>
      </c>
    </row>
    <row r="223" spans="2:65" s="1" customFormat="1" ht="16.5" customHeight="1">
      <c r="B223" s="31"/>
      <c r="C223" s="183" t="s">
        <v>617</v>
      </c>
      <c r="D223" s="183" t="s">
        <v>177</v>
      </c>
      <c r="E223" s="184" t="s">
        <v>2241</v>
      </c>
      <c r="F223" s="185" t="s">
        <v>2242</v>
      </c>
      <c r="G223" s="186" t="s">
        <v>269</v>
      </c>
      <c r="H223" s="187">
        <v>9.6069999999999993</v>
      </c>
      <c r="I223" s="188"/>
      <c r="J223" s="189">
        <f t="shared" ref="J223:J235" si="40">ROUND(I223*H223,2)</f>
        <v>0</v>
      </c>
      <c r="K223" s="185" t="s">
        <v>1922</v>
      </c>
      <c r="L223" s="35"/>
      <c r="M223" s="190" t="s">
        <v>1</v>
      </c>
      <c r="N223" s="191" t="s">
        <v>52</v>
      </c>
      <c r="O223" s="57"/>
      <c r="P223" s="192">
        <f t="shared" ref="P223:P235" si="41">O223*H223</f>
        <v>0</v>
      </c>
      <c r="Q223" s="192">
        <v>0</v>
      </c>
      <c r="R223" s="192">
        <f t="shared" ref="R223:R235" si="42">Q223*H223</f>
        <v>0</v>
      </c>
      <c r="S223" s="192">
        <v>0</v>
      </c>
      <c r="T223" s="193">
        <f t="shared" ref="T223:T235" si="43">S223*H223</f>
        <v>0</v>
      </c>
      <c r="AR223" s="13" t="s">
        <v>241</v>
      </c>
      <c r="AT223" s="13" t="s">
        <v>177</v>
      </c>
      <c r="AU223" s="13" t="s">
        <v>92</v>
      </c>
      <c r="AY223" s="13" t="s">
        <v>175</v>
      </c>
      <c r="BE223" s="194">
        <f t="shared" ref="BE223:BE235" si="44">IF(N223="základná",J223,0)</f>
        <v>0</v>
      </c>
      <c r="BF223" s="194">
        <f t="shared" ref="BF223:BF235" si="45">IF(N223="znížená",J223,0)</f>
        <v>0</v>
      </c>
      <c r="BG223" s="194">
        <f t="shared" ref="BG223:BG235" si="46">IF(N223="zákl. prenesená",J223,0)</f>
        <v>0</v>
      </c>
      <c r="BH223" s="194">
        <f t="shared" ref="BH223:BH235" si="47">IF(N223="zníž. prenesená",J223,0)</f>
        <v>0</v>
      </c>
      <c r="BI223" s="194">
        <f t="shared" ref="BI223:BI235" si="48">IF(N223="nulová",J223,0)</f>
        <v>0</v>
      </c>
      <c r="BJ223" s="13" t="s">
        <v>92</v>
      </c>
      <c r="BK223" s="194">
        <f t="shared" ref="BK223:BK235" si="49">ROUND(I223*H223,2)</f>
        <v>0</v>
      </c>
      <c r="BL223" s="13" t="s">
        <v>241</v>
      </c>
      <c r="BM223" s="13" t="s">
        <v>2243</v>
      </c>
    </row>
    <row r="224" spans="2:65" s="1" customFormat="1" ht="16.5" customHeight="1">
      <c r="B224" s="31"/>
      <c r="C224" s="195" t="s">
        <v>622</v>
      </c>
      <c r="D224" s="195" t="s">
        <v>233</v>
      </c>
      <c r="E224" s="196" t="s">
        <v>2244</v>
      </c>
      <c r="F224" s="197" t="s">
        <v>2245</v>
      </c>
      <c r="G224" s="198" t="s">
        <v>269</v>
      </c>
      <c r="H224" s="199">
        <v>9.6069999999999993</v>
      </c>
      <c r="I224" s="200"/>
      <c r="J224" s="201">
        <f t="shared" si="40"/>
        <v>0</v>
      </c>
      <c r="K224" s="197" t="s">
        <v>1922</v>
      </c>
      <c r="L224" s="202"/>
      <c r="M224" s="203" t="s">
        <v>1</v>
      </c>
      <c r="N224" s="204" t="s">
        <v>52</v>
      </c>
      <c r="O224" s="57"/>
      <c r="P224" s="192">
        <f t="shared" si="41"/>
        <v>0</v>
      </c>
      <c r="Q224" s="192">
        <v>6.9999999999999999E-4</v>
      </c>
      <c r="R224" s="192">
        <f t="shared" si="42"/>
        <v>6.7248999999999998E-3</v>
      </c>
      <c r="S224" s="192">
        <v>0</v>
      </c>
      <c r="T224" s="193">
        <f t="shared" si="43"/>
        <v>0</v>
      </c>
      <c r="AR224" s="13" t="s">
        <v>305</v>
      </c>
      <c r="AT224" s="13" t="s">
        <v>233</v>
      </c>
      <c r="AU224" s="13" t="s">
        <v>92</v>
      </c>
      <c r="AY224" s="13" t="s">
        <v>175</v>
      </c>
      <c r="BE224" s="194">
        <f t="shared" si="44"/>
        <v>0</v>
      </c>
      <c r="BF224" s="194">
        <f t="shared" si="45"/>
        <v>0</v>
      </c>
      <c r="BG224" s="194">
        <f t="shared" si="46"/>
        <v>0</v>
      </c>
      <c r="BH224" s="194">
        <f t="shared" si="47"/>
        <v>0</v>
      </c>
      <c r="BI224" s="194">
        <f t="shared" si="48"/>
        <v>0</v>
      </c>
      <c r="BJ224" s="13" t="s">
        <v>92</v>
      </c>
      <c r="BK224" s="194">
        <f t="shared" si="49"/>
        <v>0</v>
      </c>
      <c r="BL224" s="13" t="s">
        <v>241</v>
      </c>
      <c r="BM224" s="13" t="s">
        <v>2246</v>
      </c>
    </row>
    <row r="225" spans="2:65" s="1" customFormat="1" ht="16.5" customHeight="1">
      <c r="B225" s="31"/>
      <c r="C225" s="183" t="s">
        <v>626</v>
      </c>
      <c r="D225" s="183" t="s">
        <v>177</v>
      </c>
      <c r="E225" s="184" t="s">
        <v>2247</v>
      </c>
      <c r="F225" s="185" t="s">
        <v>2248</v>
      </c>
      <c r="G225" s="186" t="s">
        <v>253</v>
      </c>
      <c r="H225" s="187">
        <v>4</v>
      </c>
      <c r="I225" s="188"/>
      <c r="J225" s="189">
        <f t="shared" si="40"/>
        <v>0</v>
      </c>
      <c r="K225" s="185" t="s">
        <v>2249</v>
      </c>
      <c r="L225" s="35"/>
      <c r="M225" s="190" t="s">
        <v>1</v>
      </c>
      <c r="N225" s="191" t="s">
        <v>52</v>
      </c>
      <c r="O225" s="57"/>
      <c r="P225" s="192">
        <f t="shared" si="41"/>
        <v>0</v>
      </c>
      <c r="Q225" s="192">
        <v>0</v>
      </c>
      <c r="R225" s="192">
        <f t="shared" si="42"/>
        <v>0</v>
      </c>
      <c r="S225" s="192">
        <v>0</v>
      </c>
      <c r="T225" s="193">
        <f t="shared" si="43"/>
        <v>0</v>
      </c>
      <c r="AR225" s="13" t="s">
        <v>87</v>
      </c>
      <c r="AT225" s="13" t="s">
        <v>177</v>
      </c>
      <c r="AU225" s="13" t="s">
        <v>92</v>
      </c>
      <c r="AY225" s="13" t="s">
        <v>175</v>
      </c>
      <c r="BE225" s="194">
        <f t="shared" si="44"/>
        <v>0</v>
      </c>
      <c r="BF225" s="194">
        <f t="shared" si="45"/>
        <v>0</v>
      </c>
      <c r="BG225" s="194">
        <f t="shared" si="46"/>
        <v>0</v>
      </c>
      <c r="BH225" s="194">
        <f t="shared" si="47"/>
        <v>0</v>
      </c>
      <c r="BI225" s="194">
        <f t="shared" si="48"/>
        <v>0</v>
      </c>
      <c r="BJ225" s="13" t="s">
        <v>92</v>
      </c>
      <c r="BK225" s="194">
        <f t="shared" si="49"/>
        <v>0</v>
      </c>
      <c r="BL225" s="13" t="s">
        <v>87</v>
      </c>
      <c r="BM225" s="13" t="s">
        <v>2250</v>
      </c>
    </row>
    <row r="226" spans="2:65" s="1" customFormat="1" ht="16.5" customHeight="1">
      <c r="B226" s="31"/>
      <c r="C226" s="195" t="s">
        <v>630</v>
      </c>
      <c r="D226" s="195" t="s">
        <v>233</v>
      </c>
      <c r="E226" s="196" t="s">
        <v>2251</v>
      </c>
      <c r="F226" s="197" t="s">
        <v>2252</v>
      </c>
      <c r="G226" s="198" t="s">
        <v>253</v>
      </c>
      <c r="H226" s="199">
        <v>4</v>
      </c>
      <c r="I226" s="200"/>
      <c r="J226" s="201">
        <f t="shared" si="40"/>
        <v>0</v>
      </c>
      <c r="K226" s="197" t="s">
        <v>2249</v>
      </c>
      <c r="L226" s="202"/>
      <c r="M226" s="203" t="s">
        <v>1</v>
      </c>
      <c r="N226" s="204" t="s">
        <v>52</v>
      </c>
      <c r="O226" s="57"/>
      <c r="P226" s="192">
        <f t="shared" si="41"/>
        <v>0</v>
      </c>
      <c r="Q226" s="192">
        <v>8.0000000000000004E-4</v>
      </c>
      <c r="R226" s="192">
        <f t="shared" si="42"/>
        <v>3.2000000000000002E-3</v>
      </c>
      <c r="S226" s="192">
        <v>0</v>
      </c>
      <c r="T226" s="193">
        <f t="shared" si="43"/>
        <v>0</v>
      </c>
      <c r="AR226" s="13" t="s">
        <v>92</v>
      </c>
      <c r="AT226" s="13" t="s">
        <v>233</v>
      </c>
      <c r="AU226" s="13" t="s">
        <v>92</v>
      </c>
      <c r="AY226" s="13" t="s">
        <v>175</v>
      </c>
      <c r="BE226" s="194">
        <f t="shared" si="44"/>
        <v>0</v>
      </c>
      <c r="BF226" s="194">
        <f t="shared" si="45"/>
        <v>0</v>
      </c>
      <c r="BG226" s="194">
        <f t="shared" si="46"/>
        <v>0</v>
      </c>
      <c r="BH226" s="194">
        <f t="shared" si="47"/>
        <v>0</v>
      </c>
      <c r="BI226" s="194">
        <f t="shared" si="48"/>
        <v>0</v>
      </c>
      <c r="BJ226" s="13" t="s">
        <v>92</v>
      </c>
      <c r="BK226" s="194">
        <f t="shared" si="49"/>
        <v>0</v>
      </c>
      <c r="BL226" s="13" t="s">
        <v>87</v>
      </c>
      <c r="BM226" s="13" t="s">
        <v>2253</v>
      </c>
    </row>
    <row r="227" spans="2:65" s="1" customFormat="1" ht="16.5" customHeight="1">
      <c r="B227" s="31"/>
      <c r="C227" s="183" t="s">
        <v>634</v>
      </c>
      <c r="D227" s="183" t="s">
        <v>177</v>
      </c>
      <c r="E227" s="184" t="s">
        <v>2254</v>
      </c>
      <c r="F227" s="185" t="s">
        <v>2255</v>
      </c>
      <c r="G227" s="186" t="s">
        <v>253</v>
      </c>
      <c r="H227" s="187">
        <v>1</v>
      </c>
      <c r="I227" s="188"/>
      <c r="J227" s="189">
        <f t="shared" si="40"/>
        <v>0</v>
      </c>
      <c r="K227" s="185" t="s">
        <v>2249</v>
      </c>
      <c r="L227" s="35"/>
      <c r="M227" s="190" t="s">
        <v>1</v>
      </c>
      <c r="N227" s="191" t="s">
        <v>52</v>
      </c>
      <c r="O227" s="57"/>
      <c r="P227" s="192">
        <f t="shared" si="41"/>
        <v>0</v>
      </c>
      <c r="Q227" s="192">
        <v>0</v>
      </c>
      <c r="R227" s="192">
        <f t="shared" si="42"/>
        <v>0</v>
      </c>
      <c r="S227" s="192">
        <v>0</v>
      </c>
      <c r="T227" s="193">
        <f t="shared" si="43"/>
        <v>0</v>
      </c>
      <c r="AR227" s="13" t="s">
        <v>87</v>
      </c>
      <c r="AT227" s="13" t="s">
        <v>177</v>
      </c>
      <c r="AU227" s="13" t="s">
        <v>92</v>
      </c>
      <c r="AY227" s="13" t="s">
        <v>175</v>
      </c>
      <c r="BE227" s="194">
        <f t="shared" si="44"/>
        <v>0</v>
      </c>
      <c r="BF227" s="194">
        <f t="shared" si="45"/>
        <v>0</v>
      </c>
      <c r="BG227" s="194">
        <f t="shared" si="46"/>
        <v>0</v>
      </c>
      <c r="BH227" s="194">
        <f t="shared" si="47"/>
        <v>0</v>
      </c>
      <c r="BI227" s="194">
        <f t="shared" si="48"/>
        <v>0</v>
      </c>
      <c r="BJ227" s="13" t="s">
        <v>92</v>
      </c>
      <c r="BK227" s="194">
        <f t="shared" si="49"/>
        <v>0</v>
      </c>
      <c r="BL227" s="13" t="s">
        <v>87</v>
      </c>
      <c r="BM227" s="13" t="s">
        <v>2256</v>
      </c>
    </row>
    <row r="228" spans="2:65" s="1" customFormat="1" ht="16.5" customHeight="1">
      <c r="B228" s="31"/>
      <c r="C228" s="195" t="s">
        <v>638</v>
      </c>
      <c r="D228" s="195" t="s">
        <v>233</v>
      </c>
      <c r="E228" s="196" t="s">
        <v>2257</v>
      </c>
      <c r="F228" s="197" t="s">
        <v>2258</v>
      </c>
      <c r="G228" s="198" t="s">
        <v>253</v>
      </c>
      <c r="H228" s="199">
        <v>1</v>
      </c>
      <c r="I228" s="200"/>
      <c r="J228" s="201">
        <f t="shared" si="40"/>
        <v>0</v>
      </c>
      <c r="K228" s="197" t="s">
        <v>2249</v>
      </c>
      <c r="L228" s="202"/>
      <c r="M228" s="203" t="s">
        <v>1</v>
      </c>
      <c r="N228" s="204" t="s">
        <v>52</v>
      </c>
      <c r="O228" s="57"/>
      <c r="P228" s="192">
        <f t="shared" si="41"/>
        <v>0</v>
      </c>
      <c r="Q228" s="192">
        <v>2.0000000000000001E-4</v>
      </c>
      <c r="R228" s="192">
        <f t="shared" si="42"/>
        <v>2.0000000000000001E-4</v>
      </c>
      <c r="S228" s="192">
        <v>0</v>
      </c>
      <c r="T228" s="193">
        <f t="shared" si="43"/>
        <v>0</v>
      </c>
      <c r="AR228" s="13" t="s">
        <v>92</v>
      </c>
      <c r="AT228" s="13" t="s">
        <v>233</v>
      </c>
      <c r="AU228" s="13" t="s">
        <v>92</v>
      </c>
      <c r="AY228" s="13" t="s">
        <v>175</v>
      </c>
      <c r="BE228" s="194">
        <f t="shared" si="44"/>
        <v>0</v>
      </c>
      <c r="BF228" s="194">
        <f t="shared" si="45"/>
        <v>0</v>
      </c>
      <c r="BG228" s="194">
        <f t="shared" si="46"/>
        <v>0</v>
      </c>
      <c r="BH228" s="194">
        <f t="shared" si="47"/>
        <v>0</v>
      </c>
      <c r="BI228" s="194">
        <f t="shared" si="48"/>
        <v>0</v>
      </c>
      <c r="BJ228" s="13" t="s">
        <v>92</v>
      </c>
      <c r="BK228" s="194">
        <f t="shared" si="49"/>
        <v>0</v>
      </c>
      <c r="BL228" s="13" t="s">
        <v>87</v>
      </c>
      <c r="BM228" s="13" t="s">
        <v>2259</v>
      </c>
    </row>
    <row r="229" spans="2:65" s="1" customFormat="1" ht="16.5" customHeight="1">
      <c r="B229" s="31"/>
      <c r="C229" s="183" t="s">
        <v>642</v>
      </c>
      <c r="D229" s="183" t="s">
        <v>177</v>
      </c>
      <c r="E229" s="184" t="s">
        <v>2260</v>
      </c>
      <c r="F229" s="185" t="s">
        <v>2261</v>
      </c>
      <c r="G229" s="186" t="s">
        <v>253</v>
      </c>
      <c r="H229" s="187">
        <v>2</v>
      </c>
      <c r="I229" s="188"/>
      <c r="J229" s="189">
        <f t="shared" si="40"/>
        <v>0</v>
      </c>
      <c r="K229" s="185" t="s">
        <v>2249</v>
      </c>
      <c r="L229" s="35"/>
      <c r="M229" s="190" t="s">
        <v>1</v>
      </c>
      <c r="N229" s="191" t="s">
        <v>52</v>
      </c>
      <c r="O229" s="57"/>
      <c r="P229" s="192">
        <f t="shared" si="41"/>
        <v>0</v>
      </c>
      <c r="Q229" s="192">
        <v>0</v>
      </c>
      <c r="R229" s="192">
        <f t="shared" si="42"/>
        <v>0</v>
      </c>
      <c r="S229" s="192">
        <v>0</v>
      </c>
      <c r="T229" s="193">
        <f t="shared" si="43"/>
        <v>0</v>
      </c>
      <c r="AR229" s="13" t="s">
        <v>87</v>
      </c>
      <c r="AT229" s="13" t="s">
        <v>177</v>
      </c>
      <c r="AU229" s="13" t="s">
        <v>92</v>
      </c>
      <c r="AY229" s="13" t="s">
        <v>175</v>
      </c>
      <c r="BE229" s="194">
        <f t="shared" si="44"/>
        <v>0</v>
      </c>
      <c r="BF229" s="194">
        <f t="shared" si="45"/>
        <v>0</v>
      </c>
      <c r="BG229" s="194">
        <f t="shared" si="46"/>
        <v>0</v>
      </c>
      <c r="BH229" s="194">
        <f t="shared" si="47"/>
        <v>0</v>
      </c>
      <c r="BI229" s="194">
        <f t="shared" si="48"/>
        <v>0</v>
      </c>
      <c r="BJ229" s="13" t="s">
        <v>92</v>
      </c>
      <c r="BK229" s="194">
        <f t="shared" si="49"/>
        <v>0</v>
      </c>
      <c r="BL229" s="13" t="s">
        <v>87</v>
      </c>
      <c r="BM229" s="13" t="s">
        <v>2262</v>
      </c>
    </row>
    <row r="230" spans="2:65" s="1" customFormat="1" ht="16.5" customHeight="1">
      <c r="B230" s="31"/>
      <c r="C230" s="195" t="s">
        <v>646</v>
      </c>
      <c r="D230" s="195" t="s">
        <v>233</v>
      </c>
      <c r="E230" s="196" t="s">
        <v>2263</v>
      </c>
      <c r="F230" s="197" t="s">
        <v>2264</v>
      </c>
      <c r="G230" s="198" t="s">
        <v>253</v>
      </c>
      <c r="H230" s="199">
        <v>2</v>
      </c>
      <c r="I230" s="200"/>
      <c r="J230" s="201">
        <f t="shared" si="40"/>
        <v>0</v>
      </c>
      <c r="K230" s="197" t="s">
        <v>2249</v>
      </c>
      <c r="L230" s="202"/>
      <c r="M230" s="203" t="s">
        <v>1</v>
      </c>
      <c r="N230" s="204" t="s">
        <v>52</v>
      </c>
      <c r="O230" s="57"/>
      <c r="P230" s="192">
        <f t="shared" si="41"/>
        <v>0</v>
      </c>
      <c r="Q230" s="192">
        <v>8.0000000000000004E-4</v>
      </c>
      <c r="R230" s="192">
        <f t="shared" si="42"/>
        <v>1.6000000000000001E-3</v>
      </c>
      <c r="S230" s="192">
        <v>0</v>
      </c>
      <c r="T230" s="193">
        <f t="shared" si="43"/>
        <v>0</v>
      </c>
      <c r="AR230" s="13" t="s">
        <v>92</v>
      </c>
      <c r="AT230" s="13" t="s">
        <v>233</v>
      </c>
      <c r="AU230" s="13" t="s">
        <v>92</v>
      </c>
      <c r="AY230" s="13" t="s">
        <v>175</v>
      </c>
      <c r="BE230" s="194">
        <f t="shared" si="44"/>
        <v>0</v>
      </c>
      <c r="BF230" s="194">
        <f t="shared" si="45"/>
        <v>0</v>
      </c>
      <c r="BG230" s="194">
        <f t="shared" si="46"/>
        <v>0</v>
      </c>
      <c r="BH230" s="194">
        <f t="shared" si="47"/>
        <v>0</v>
      </c>
      <c r="BI230" s="194">
        <f t="shared" si="48"/>
        <v>0</v>
      </c>
      <c r="BJ230" s="13" t="s">
        <v>92</v>
      </c>
      <c r="BK230" s="194">
        <f t="shared" si="49"/>
        <v>0</v>
      </c>
      <c r="BL230" s="13" t="s">
        <v>87</v>
      </c>
      <c r="BM230" s="13" t="s">
        <v>2265</v>
      </c>
    </row>
    <row r="231" spans="2:65" s="1" customFormat="1" ht="16.5" customHeight="1">
      <c r="B231" s="31"/>
      <c r="C231" s="183" t="s">
        <v>650</v>
      </c>
      <c r="D231" s="183" t="s">
        <v>177</v>
      </c>
      <c r="E231" s="184" t="s">
        <v>2266</v>
      </c>
      <c r="F231" s="185" t="s">
        <v>2267</v>
      </c>
      <c r="G231" s="186" t="s">
        <v>253</v>
      </c>
      <c r="H231" s="187">
        <v>1</v>
      </c>
      <c r="I231" s="188"/>
      <c r="J231" s="189">
        <f t="shared" si="40"/>
        <v>0</v>
      </c>
      <c r="K231" s="185" t="s">
        <v>1922</v>
      </c>
      <c r="L231" s="35"/>
      <c r="M231" s="190" t="s">
        <v>1</v>
      </c>
      <c r="N231" s="191" t="s">
        <v>52</v>
      </c>
      <c r="O231" s="57"/>
      <c r="P231" s="192">
        <f t="shared" si="41"/>
        <v>0</v>
      </c>
      <c r="Q231" s="192">
        <v>0</v>
      </c>
      <c r="R231" s="192">
        <f t="shared" si="42"/>
        <v>0</v>
      </c>
      <c r="S231" s="192">
        <v>0</v>
      </c>
      <c r="T231" s="193">
        <f t="shared" si="43"/>
        <v>0</v>
      </c>
      <c r="AR231" s="13" t="s">
        <v>241</v>
      </c>
      <c r="AT231" s="13" t="s">
        <v>177</v>
      </c>
      <c r="AU231" s="13" t="s">
        <v>92</v>
      </c>
      <c r="AY231" s="13" t="s">
        <v>175</v>
      </c>
      <c r="BE231" s="194">
        <f t="shared" si="44"/>
        <v>0</v>
      </c>
      <c r="BF231" s="194">
        <f t="shared" si="45"/>
        <v>0</v>
      </c>
      <c r="BG231" s="194">
        <f t="shared" si="46"/>
        <v>0</v>
      </c>
      <c r="BH231" s="194">
        <f t="shared" si="47"/>
        <v>0</v>
      </c>
      <c r="BI231" s="194">
        <f t="shared" si="48"/>
        <v>0</v>
      </c>
      <c r="BJ231" s="13" t="s">
        <v>92</v>
      </c>
      <c r="BK231" s="194">
        <f t="shared" si="49"/>
        <v>0</v>
      </c>
      <c r="BL231" s="13" t="s">
        <v>241</v>
      </c>
      <c r="BM231" s="13" t="s">
        <v>2268</v>
      </c>
    </row>
    <row r="232" spans="2:65" s="1" customFormat="1" ht="16.5" customHeight="1">
      <c r="B232" s="31"/>
      <c r="C232" s="195" t="s">
        <v>654</v>
      </c>
      <c r="D232" s="195" t="s">
        <v>233</v>
      </c>
      <c r="E232" s="196" t="s">
        <v>2269</v>
      </c>
      <c r="F232" s="197" t="s">
        <v>2270</v>
      </c>
      <c r="G232" s="198" t="s">
        <v>253</v>
      </c>
      <c r="H232" s="199">
        <v>1</v>
      </c>
      <c r="I232" s="200"/>
      <c r="J232" s="201">
        <f t="shared" si="40"/>
        <v>0</v>
      </c>
      <c r="K232" s="197" t="s">
        <v>1922</v>
      </c>
      <c r="L232" s="202"/>
      <c r="M232" s="203" t="s">
        <v>1</v>
      </c>
      <c r="N232" s="204" t="s">
        <v>52</v>
      </c>
      <c r="O232" s="57"/>
      <c r="P232" s="192">
        <f t="shared" si="41"/>
        <v>0</v>
      </c>
      <c r="Q232" s="192">
        <v>2.8E-3</v>
      </c>
      <c r="R232" s="192">
        <f t="shared" si="42"/>
        <v>2.8E-3</v>
      </c>
      <c r="S232" s="192">
        <v>0</v>
      </c>
      <c r="T232" s="193">
        <f t="shared" si="43"/>
        <v>0</v>
      </c>
      <c r="AR232" s="13" t="s">
        <v>305</v>
      </c>
      <c r="AT232" s="13" t="s">
        <v>233</v>
      </c>
      <c r="AU232" s="13" t="s">
        <v>92</v>
      </c>
      <c r="AY232" s="13" t="s">
        <v>175</v>
      </c>
      <c r="BE232" s="194">
        <f t="shared" si="44"/>
        <v>0</v>
      </c>
      <c r="BF232" s="194">
        <f t="shared" si="45"/>
        <v>0</v>
      </c>
      <c r="BG232" s="194">
        <f t="shared" si="46"/>
        <v>0</v>
      </c>
      <c r="BH232" s="194">
        <f t="shared" si="47"/>
        <v>0</v>
      </c>
      <c r="BI232" s="194">
        <f t="shared" si="48"/>
        <v>0</v>
      </c>
      <c r="BJ232" s="13" t="s">
        <v>92</v>
      </c>
      <c r="BK232" s="194">
        <f t="shared" si="49"/>
        <v>0</v>
      </c>
      <c r="BL232" s="13" t="s">
        <v>241</v>
      </c>
      <c r="BM232" s="13" t="s">
        <v>2271</v>
      </c>
    </row>
    <row r="233" spans="2:65" s="1" customFormat="1" ht="16.5" customHeight="1">
      <c r="B233" s="31"/>
      <c r="C233" s="183" t="s">
        <v>659</v>
      </c>
      <c r="D233" s="183" t="s">
        <v>177</v>
      </c>
      <c r="E233" s="184" t="s">
        <v>2272</v>
      </c>
      <c r="F233" s="185" t="s">
        <v>2273</v>
      </c>
      <c r="G233" s="186" t="s">
        <v>253</v>
      </c>
      <c r="H233" s="187">
        <v>1</v>
      </c>
      <c r="I233" s="188"/>
      <c r="J233" s="189">
        <f t="shared" si="40"/>
        <v>0</v>
      </c>
      <c r="K233" s="185" t="s">
        <v>2249</v>
      </c>
      <c r="L233" s="35"/>
      <c r="M233" s="190" t="s">
        <v>1</v>
      </c>
      <c r="N233" s="191" t="s">
        <v>52</v>
      </c>
      <c r="O233" s="57"/>
      <c r="P233" s="192">
        <f t="shared" si="41"/>
        <v>0</v>
      </c>
      <c r="Q233" s="192">
        <v>0</v>
      </c>
      <c r="R233" s="192">
        <f t="shared" si="42"/>
        <v>0</v>
      </c>
      <c r="S233" s="192">
        <v>0</v>
      </c>
      <c r="T233" s="193">
        <f t="shared" si="43"/>
        <v>0</v>
      </c>
      <c r="AR233" s="13" t="s">
        <v>241</v>
      </c>
      <c r="AT233" s="13" t="s">
        <v>177</v>
      </c>
      <c r="AU233" s="13" t="s">
        <v>92</v>
      </c>
      <c r="AY233" s="13" t="s">
        <v>175</v>
      </c>
      <c r="BE233" s="194">
        <f t="shared" si="44"/>
        <v>0</v>
      </c>
      <c r="BF233" s="194">
        <f t="shared" si="45"/>
        <v>0</v>
      </c>
      <c r="BG233" s="194">
        <f t="shared" si="46"/>
        <v>0</v>
      </c>
      <c r="BH233" s="194">
        <f t="shared" si="47"/>
        <v>0</v>
      </c>
      <c r="BI233" s="194">
        <f t="shared" si="48"/>
        <v>0</v>
      </c>
      <c r="BJ233" s="13" t="s">
        <v>92</v>
      </c>
      <c r="BK233" s="194">
        <f t="shared" si="49"/>
        <v>0</v>
      </c>
      <c r="BL233" s="13" t="s">
        <v>241</v>
      </c>
      <c r="BM233" s="13" t="s">
        <v>2274</v>
      </c>
    </row>
    <row r="234" spans="2:65" s="1" customFormat="1" ht="16.5" customHeight="1">
      <c r="B234" s="31"/>
      <c r="C234" s="195" t="s">
        <v>663</v>
      </c>
      <c r="D234" s="195" t="s">
        <v>233</v>
      </c>
      <c r="E234" s="196" t="s">
        <v>2275</v>
      </c>
      <c r="F234" s="197" t="s">
        <v>2276</v>
      </c>
      <c r="G234" s="198" t="s">
        <v>253</v>
      </c>
      <c r="H234" s="199">
        <v>1</v>
      </c>
      <c r="I234" s="200"/>
      <c r="J234" s="201">
        <f t="shared" si="40"/>
        <v>0</v>
      </c>
      <c r="K234" s="197" t="s">
        <v>1922</v>
      </c>
      <c r="L234" s="202"/>
      <c r="M234" s="203" t="s">
        <v>1</v>
      </c>
      <c r="N234" s="204" t="s">
        <v>52</v>
      </c>
      <c r="O234" s="57"/>
      <c r="P234" s="192">
        <f t="shared" si="41"/>
        <v>0</v>
      </c>
      <c r="Q234" s="192">
        <v>6.0000000000000002E-5</v>
      </c>
      <c r="R234" s="192">
        <f t="shared" si="42"/>
        <v>6.0000000000000002E-5</v>
      </c>
      <c r="S234" s="192">
        <v>0</v>
      </c>
      <c r="T234" s="193">
        <f t="shared" si="43"/>
        <v>0</v>
      </c>
      <c r="AR234" s="13" t="s">
        <v>305</v>
      </c>
      <c r="AT234" s="13" t="s">
        <v>233</v>
      </c>
      <c r="AU234" s="13" t="s">
        <v>92</v>
      </c>
      <c r="AY234" s="13" t="s">
        <v>175</v>
      </c>
      <c r="BE234" s="194">
        <f t="shared" si="44"/>
        <v>0</v>
      </c>
      <c r="BF234" s="194">
        <f t="shared" si="45"/>
        <v>0</v>
      </c>
      <c r="BG234" s="194">
        <f t="shared" si="46"/>
        <v>0</v>
      </c>
      <c r="BH234" s="194">
        <f t="shared" si="47"/>
        <v>0</v>
      </c>
      <c r="BI234" s="194">
        <f t="shared" si="48"/>
        <v>0</v>
      </c>
      <c r="BJ234" s="13" t="s">
        <v>92</v>
      </c>
      <c r="BK234" s="194">
        <f t="shared" si="49"/>
        <v>0</v>
      </c>
      <c r="BL234" s="13" t="s">
        <v>241</v>
      </c>
      <c r="BM234" s="13" t="s">
        <v>2277</v>
      </c>
    </row>
    <row r="235" spans="2:65" s="1" customFormat="1" ht="16.5" customHeight="1">
      <c r="B235" s="31"/>
      <c r="C235" s="183" t="s">
        <v>667</v>
      </c>
      <c r="D235" s="183" t="s">
        <v>177</v>
      </c>
      <c r="E235" s="184" t="s">
        <v>2278</v>
      </c>
      <c r="F235" s="185" t="s">
        <v>2279</v>
      </c>
      <c r="G235" s="186" t="s">
        <v>855</v>
      </c>
      <c r="H235" s="205"/>
      <c r="I235" s="188"/>
      <c r="J235" s="189">
        <f t="shared" si="40"/>
        <v>0</v>
      </c>
      <c r="K235" s="185" t="s">
        <v>184</v>
      </c>
      <c r="L235" s="35"/>
      <c r="M235" s="190" t="s">
        <v>1</v>
      </c>
      <c r="N235" s="191" t="s">
        <v>52</v>
      </c>
      <c r="O235" s="57"/>
      <c r="P235" s="192">
        <f t="shared" si="41"/>
        <v>0</v>
      </c>
      <c r="Q235" s="192">
        <v>0</v>
      </c>
      <c r="R235" s="192">
        <f t="shared" si="42"/>
        <v>0</v>
      </c>
      <c r="S235" s="192">
        <v>0</v>
      </c>
      <c r="T235" s="193">
        <f t="shared" si="43"/>
        <v>0</v>
      </c>
      <c r="AR235" s="13" t="s">
        <v>241</v>
      </c>
      <c r="AT235" s="13" t="s">
        <v>177</v>
      </c>
      <c r="AU235" s="13" t="s">
        <v>92</v>
      </c>
      <c r="AY235" s="13" t="s">
        <v>175</v>
      </c>
      <c r="BE235" s="194">
        <f t="shared" si="44"/>
        <v>0</v>
      </c>
      <c r="BF235" s="194">
        <f t="shared" si="45"/>
        <v>0</v>
      </c>
      <c r="BG235" s="194">
        <f t="shared" si="46"/>
        <v>0</v>
      </c>
      <c r="BH235" s="194">
        <f t="shared" si="47"/>
        <v>0</v>
      </c>
      <c r="BI235" s="194">
        <f t="shared" si="48"/>
        <v>0</v>
      </c>
      <c r="BJ235" s="13" t="s">
        <v>92</v>
      </c>
      <c r="BK235" s="194">
        <f t="shared" si="49"/>
        <v>0</v>
      </c>
      <c r="BL235" s="13" t="s">
        <v>241</v>
      </c>
      <c r="BM235" s="13" t="s">
        <v>2280</v>
      </c>
    </row>
    <row r="236" spans="2:65" s="11" customFormat="1" ht="25.9" customHeight="1">
      <c r="B236" s="167"/>
      <c r="C236" s="168"/>
      <c r="D236" s="169" t="s">
        <v>79</v>
      </c>
      <c r="E236" s="170" t="s">
        <v>1897</v>
      </c>
      <c r="F236" s="170" t="s">
        <v>1898</v>
      </c>
      <c r="G236" s="168"/>
      <c r="H236" s="168"/>
      <c r="I236" s="171"/>
      <c r="J236" s="172">
        <f>BK236</f>
        <v>0</v>
      </c>
      <c r="K236" s="168"/>
      <c r="L236" s="173"/>
      <c r="M236" s="174"/>
      <c r="N236" s="175"/>
      <c r="O236" s="175"/>
      <c r="P236" s="176">
        <f>P237</f>
        <v>0</v>
      </c>
      <c r="Q236" s="175"/>
      <c r="R236" s="176">
        <f>R237</f>
        <v>0</v>
      </c>
      <c r="S236" s="175"/>
      <c r="T236" s="177">
        <f>T237</f>
        <v>0</v>
      </c>
      <c r="AR236" s="178" t="s">
        <v>104</v>
      </c>
      <c r="AT236" s="179" t="s">
        <v>79</v>
      </c>
      <c r="AU236" s="179" t="s">
        <v>80</v>
      </c>
      <c r="AY236" s="178" t="s">
        <v>175</v>
      </c>
      <c r="BK236" s="180">
        <f>BK237</f>
        <v>0</v>
      </c>
    </row>
    <row r="237" spans="2:65" s="1" customFormat="1" ht="22.5" customHeight="1">
      <c r="B237" s="31"/>
      <c r="C237" s="183" t="s">
        <v>671</v>
      </c>
      <c r="D237" s="183" t="s">
        <v>177</v>
      </c>
      <c r="E237" s="184" t="s">
        <v>2281</v>
      </c>
      <c r="F237" s="185" t="s">
        <v>2282</v>
      </c>
      <c r="G237" s="186" t="s">
        <v>698</v>
      </c>
      <c r="H237" s="187">
        <v>40</v>
      </c>
      <c r="I237" s="188"/>
      <c r="J237" s="189">
        <f>ROUND(I237*H237,2)</f>
        <v>0</v>
      </c>
      <c r="K237" s="185" t="s">
        <v>1</v>
      </c>
      <c r="L237" s="35"/>
      <c r="M237" s="206" t="s">
        <v>1</v>
      </c>
      <c r="N237" s="207" t="s">
        <v>52</v>
      </c>
      <c r="O237" s="208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3" t="s">
        <v>1901</v>
      </c>
      <c r="AT237" s="13" t="s">
        <v>177</v>
      </c>
      <c r="AU237" s="13" t="s">
        <v>87</v>
      </c>
      <c r="AY237" s="13" t="s">
        <v>175</v>
      </c>
      <c r="BE237" s="194">
        <f>IF(N237="základná",J237,0)</f>
        <v>0</v>
      </c>
      <c r="BF237" s="194">
        <f>IF(N237="znížená",J237,0)</f>
        <v>0</v>
      </c>
      <c r="BG237" s="194">
        <f>IF(N237="zákl. prenesená",J237,0)</f>
        <v>0</v>
      </c>
      <c r="BH237" s="194">
        <f>IF(N237="zníž. prenesená",J237,0)</f>
        <v>0</v>
      </c>
      <c r="BI237" s="194">
        <f>IF(N237="nulová",J237,0)</f>
        <v>0</v>
      </c>
      <c r="BJ237" s="13" t="s">
        <v>92</v>
      </c>
      <c r="BK237" s="194">
        <f>ROUND(I237*H237,2)</f>
        <v>0</v>
      </c>
      <c r="BL237" s="13" t="s">
        <v>1901</v>
      </c>
      <c r="BM237" s="13" t="s">
        <v>2283</v>
      </c>
    </row>
    <row r="238" spans="2:65" s="1" customFormat="1" ht="6.95" customHeight="1">
      <c r="B238" s="43"/>
      <c r="C238" s="44"/>
      <c r="D238" s="44"/>
      <c r="E238" s="44"/>
      <c r="F238" s="44"/>
      <c r="G238" s="44"/>
      <c r="H238" s="44"/>
      <c r="I238" s="134"/>
      <c r="J238" s="44"/>
      <c r="K238" s="44"/>
      <c r="L238" s="35"/>
    </row>
  </sheetData>
  <sheetProtection algorithmName="SHA-512" hashValue="8zsr1q1WH4cMjFvZQ8laEaqh9dHIWhomivcSDJtRa/WNdG9llVNXAFaGSqZTgp9qdvrmtRXn52WOAjB+mAHCaQ==" saltValue="Ct8CUqBsG2VidwZXnLOSBKI56NEoN51Nuxj/KKnTByURkFRjt4tjN0d/Jha8LCzm/4XXwsafVn6xL718zX08mg==" spinCount="100000" sheet="1" objects="1" scenarios="1" formatColumns="0" formatRows="0" autoFilter="0"/>
  <autoFilter ref="C102:K237"/>
  <mergeCells count="15">
    <mergeCell ref="E89:H89"/>
    <mergeCell ref="E93:H93"/>
    <mergeCell ref="E91:H91"/>
    <mergeCell ref="E95:H9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122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1300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2284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2285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ROUND(J104,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ROUND((SUM(BE104:BE224)),  2)</f>
        <v>0</v>
      </c>
      <c r="I37" s="123">
        <v>0.2</v>
      </c>
      <c r="J37" s="122">
        <f>ROUND(((SUM(BE104:BE224))*I37),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ROUND((SUM(BF104:BF224)),  2)</f>
        <v>0</v>
      </c>
      <c r="I38" s="123">
        <v>0.2</v>
      </c>
      <c r="J38" s="122">
        <f>ROUND(((SUM(BF104:BF224))*I38),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ROUND((SUM(BG104:BG224)),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ROUND((SUM(BH104:BH224)),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ROUND((SUM(BI104:BI224)),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1300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2018004.1B.3 - Vykurovanie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Ing. Lukáš Rácz, PhD.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J104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140</v>
      </c>
      <c r="E68" s="146"/>
      <c r="F68" s="146"/>
      <c r="G68" s="146"/>
      <c r="H68" s="146"/>
      <c r="I68" s="147"/>
      <c r="J68" s="148">
        <f>J105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146</v>
      </c>
      <c r="E69" s="152"/>
      <c r="F69" s="152"/>
      <c r="G69" s="152"/>
      <c r="H69" s="152"/>
      <c r="I69" s="153"/>
      <c r="J69" s="154">
        <f>J106</f>
        <v>0</v>
      </c>
      <c r="K69" s="90"/>
      <c r="L69" s="155"/>
    </row>
    <row r="70" spans="2:47" s="9" customFormat="1" ht="19.899999999999999" customHeight="1">
      <c r="B70" s="150"/>
      <c r="C70" s="90"/>
      <c r="D70" s="151" t="s">
        <v>148</v>
      </c>
      <c r="E70" s="152"/>
      <c r="F70" s="152"/>
      <c r="G70" s="152"/>
      <c r="H70" s="152"/>
      <c r="I70" s="153"/>
      <c r="J70" s="154">
        <f>J108</f>
        <v>0</v>
      </c>
      <c r="K70" s="90"/>
      <c r="L70" s="155"/>
    </row>
    <row r="71" spans="2:47" s="9" customFormat="1" ht="19.899999999999999" customHeight="1">
      <c r="B71" s="150"/>
      <c r="C71" s="90"/>
      <c r="D71" s="151" t="s">
        <v>149</v>
      </c>
      <c r="E71" s="152"/>
      <c r="F71" s="152"/>
      <c r="G71" s="152"/>
      <c r="H71" s="152"/>
      <c r="I71" s="153"/>
      <c r="J71" s="154">
        <f>J117</f>
        <v>0</v>
      </c>
      <c r="K71" s="90"/>
      <c r="L71" s="155"/>
    </row>
    <row r="72" spans="2:47" s="8" customFormat="1" ht="24.95" customHeight="1">
      <c r="B72" s="143"/>
      <c r="C72" s="144"/>
      <c r="D72" s="145" t="s">
        <v>150</v>
      </c>
      <c r="E72" s="146"/>
      <c r="F72" s="146"/>
      <c r="G72" s="146"/>
      <c r="H72" s="146"/>
      <c r="I72" s="147"/>
      <c r="J72" s="148">
        <f>J119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2286</v>
      </c>
      <c r="E73" s="152"/>
      <c r="F73" s="152"/>
      <c r="G73" s="152"/>
      <c r="H73" s="152"/>
      <c r="I73" s="153"/>
      <c r="J73" s="154">
        <f>J120</f>
        <v>0</v>
      </c>
      <c r="K73" s="90"/>
      <c r="L73" s="155"/>
    </row>
    <row r="74" spans="2:47" s="9" customFormat="1" ht="19.899999999999999" customHeight="1">
      <c r="B74" s="150"/>
      <c r="C74" s="90"/>
      <c r="D74" s="151" t="s">
        <v>1907</v>
      </c>
      <c r="E74" s="152"/>
      <c r="F74" s="152"/>
      <c r="G74" s="152"/>
      <c r="H74" s="152"/>
      <c r="I74" s="153"/>
      <c r="J74" s="154">
        <f>J127</f>
        <v>0</v>
      </c>
      <c r="K74" s="90"/>
      <c r="L74" s="155"/>
    </row>
    <row r="75" spans="2:47" s="9" customFormat="1" ht="19.899999999999999" customHeight="1">
      <c r="B75" s="150"/>
      <c r="C75" s="90"/>
      <c r="D75" s="151" t="s">
        <v>2287</v>
      </c>
      <c r="E75" s="152"/>
      <c r="F75" s="152"/>
      <c r="G75" s="152"/>
      <c r="H75" s="152"/>
      <c r="I75" s="153"/>
      <c r="J75" s="154">
        <f>J142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2288</v>
      </c>
      <c r="E76" s="152"/>
      <c r="F76" s="152"/>
      <c r="G76" s="152"/>
      <c r="H76" s="152"/>
      <c r="I76" s="153"/>
      <c r="J76" s="154">
        <f>J154</f>
        <v>0</v>
      </c>
      <c r="K76" s="90"/>
      <c r="L76" s="155"/>
    </row>
    <row r="77" spans="2:47" s="9" customFormat="1" ht="19.899999999999999" customHeight="1">
      <c r="B77" s="150"/>
      <c r="C77" s="90"/>
      <c r="D77" s="151" t="s">
        <v>2289</v>
      </c>
      <c r="E77" s="152"/>
      <c r="F77" s="152"/>
      <c r="G77" s="152"/>
      <c r="H77" s="152"/>
      <c r="I77" s="153"/>
      <c r="J77" s="154">
        <f>J170</f>
        <v>0</v>
      </c>
      <c r="K77" s="90"/>
      <c r="L77" s="155"/>
    </row>
    <row r="78" spans="2:47" s="8" customFormat="1" ht="24.95" customHeight="1">
      <c r="B78" s="143"/>
      <c r="C78" s="144"/>
      <c r="D78" s="145" t="s">
        <v>159</v>
      </c>
      <c r="E78" s="146"/>
      <c r="F78" s="146"/>
      <c r="G78" s="146"/>
      <c r="H78" s="146"/>
      <c r="I78" s="147"/>
      <c r="J78" s="148">
        <f>J218</f>
        <v>0</v>
      </c>
      <c r="K78" s="144"/>
      <c r="L78" s="149"/>
    </row>
    <row r="79" spans="2:47" s="9" customFormat="1" ht="19.899999999999999" customHeight="1">
      <c r="B79" s="150"/>
      <c r="C79" s="90"/>
      <c r="D79" s="151" t="s">
        <v>2290</v>
      </c>
      <c r="E79" s="152"/>
      <c r="F79" s="152"/>
      <c r="G79" s="152"/>
      <c r="H79" s="152"/>
      <c r="I79" s="153"/>
      <c r="J79" s="154">
        <f>J219</f>
        <v>0</v>
      </c>
      <c r="K79" s="90"/>
      <c r="L79" s="155"/>
    </row>
    <row r="80" spans="2:47" s="8" customFormat="1" ht="24.95" customHeight="1">
      <c r="B80" s="143"/>
      <c r="C80" s="144"/>
      <c r="D80" s="145" t="s">
        <v>1309</v>
      </c>
      <c r="E80" s="146"/>
      <c r="F80" s="146"/>
      <c r="G80" s="146"/>
      <c r="H80" s="146"/>
      <c r="I80" s="147"/>
      <c r="J80" s="148">
        <f>J221</f>
        <v>0</v>
      </c>
      <c r="K80" s="144"/>
      <c r="L80" s="149"/>
    </row>
    <row r="81" spans="2:12" s="1" customFormat="1" ht="21.75" customHeight="1">
      <c r="B81" s="31"/>
      <c r="C81" s="32"/>
      <c r="D81" s="32"/>
      <c r="E81" s="32"/>
      <c r="F81" s="32"/>
      <c r="G81" s="32"/>
      <c r="H81" s="32"/>
      <c r="I81" s="109"/>
      <c r="J81" s="32"/>
      <c r="K81" s="32"/>
      <c r="L81" s="35"/>
    </row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34"/>
      <c r="J82" s="44"/>
      <c r="K82" s="44"/>
      <c r="L82" s="35"/>
    </row>
    <row r="86" spans="2:12" s="1" customFormat="1" ht="6.95" customHeight="1">
      <c r="B86" s="45"/>
      <c r="C86" s="46"/>
      <c r="D86" s="46"/>
      <c r="E86" s="46"/>
      <c r="F86" s="46"/>
      <c r="G86" s="46"/>
      <c r="H86" s="46"/>
      <c r="I86" s="137"/>
      <c r="J86" s="46"/>
      <c r="K86" s="46"/>
      <c r="L86" s="35"/>
    </row>
    <row r="87" spans="2:12" s="1" customFormat="1" ht="24.95" customHeight="1">
      <c r="B87" s="31"/>
      <c r="C87" s="19" t="s">
        <v>161</v>
      </c>
      <c r="D87" s="32"/>
      <c r="E87" s="32"/>
      <c r="F87" s="32"/>
      <c r="G87" s="32"/>
      <c r="H87" s="32"/>
      <c r="I87" s="109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9"/>
      <c r="J88" s="32"/>
      <c r="K88" s="32"/>
      <c r="L88" s="35"/>
    </row>
    <row r="89" spans="2:12" s="1" customFormat="1" ht="12" customHeight="1">
      <c r="B89" s="31"/>
      <c r="C89" s="25" t="s">
        <v>15</v>
      </c>
      <c r="D89" s="32"/>
      <c r="E89" s="32"/>
      <c r="F89" s="32"/>
      <c r="G89" s="32"/>
      <c r="H89" s="32"/>
      <c r="I89" s="109"/>
      <c r="J89" s="32"/>
      <c r="K89" s="32"/>
      <c r="L89" s="35"/>
    </row>
    <row r="90" spans="2:12" s="1" customFormat="1" ht="16.5" customHeight="1">
      <c r="B90" s="31"/>
      <c r="C90" s="32"/>
      <c r="D90" s="32"/>
      <c r="E90" s="265" t="str">
        <f>E7</f>
        <v>Zavŕšenie transformačného procesu s cieľom sociálnej integrácie občanov s mentálnym postihnutím v DSS Slatinka</v>
      </c>
      <c r="F90" s="266"/>
      <c r="G90" s="266"/>
      <c r="H90" s="266"/>
      <c r="I90" s="109"/>
      <c r="J90" s="32"/>
      <c r="K90" s="32"/>
      <c r="L90" s="35"/>
    </row>
    <row r="91" spans="2:12" ht="12" customHeight="1">
      <c r="B91" s="17"/>
      <c r="C91" s="25" t="s">
        <v>129</v>
      </c>
      <c r="D91" s="18"/>
      <c r="E91" s="18"/>
      <c r="F91" s="18"/>
      <c r="G91" s="18"/>
      <c r="H91" s="18"/>
      <c r="J91" s="18"/>
      <c r="K91" s="18"/>
      <c r="L91" s="16"/>
    </row>
    <row r="92" spans="2:12" ht="16.5" customHeight="1">
      <c r="B92" s="17"/>
      <c r="C92" s="18"/>
      <c r="D92" s="18"/>
      <c r="E92" s="265" t="s">
        <v>130</v>
      </c>
      <c r="F92" s="236"/>
      <c r="G92" s="236"/>
      <c r="H92" s="236"/>
      <c r="J92" s="18"/>
      <c r="K92" s="18"/>
      <c r="L92" s="16"/>
    </row>
    <row r="93" spans="2:12" ht="12" customHeight="1">
      <c r="B93" s="17"/>
      <c r="C93" s="25" t="s">
        <v>131</v>
      </c>
      <c r="D93" s="18"/>
      <c r="E93" s="18"/>
      <c r="F93" s="18"/>
      <c r="G93" s="18"/>
      <c r="H93" s="18"/>
      <c r="J93" s="18"/>
      <c r="K93" s="18"/>
      <c r="L93" s="16"/>
    </row>
    <row r="94" spans="2:12" s="1" customFormat="1" ht="16.5" customHeight="1">
      <c r="B94" s="31"/>
      <c r="C94" s="32"/>
      <c r="D94" s="32"/>
      <c r="E94" s="266" t="s">
        <v>1300</v>
      </c>
      <c r="F94" s="231"/>
      <c r="G94" s="231"/>
      <c r="H94" s="231"/>
      <c r="I94" s="109"/>
      <c r="J94" s="32"/>
      <c r="K94" s="32"/>
      <c r="L94" s="35"/>
    </row>
    <row r="95" spans="2:12" s="1" customFormat="1" ht="12" customHeight="1">
      <c r="B95" s="31"/>
      <c r="C95" s="25" t="s">
        <v>133</v>
      </c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16.5" customHeight="1">
      <c r="B96" s="31"/>
      <c r="C96" s="32"/>
      <c r="D96" s="32"/>
      <c r="E96" s="232" t="str">
        <f>E13</f>
        <v>2018004.1B.3 - Vykurovanie</v>
      </c>
      <c r="F96" s="231"/>
      <c r="G96" s="231"/>
      <c r="H96" s="231"/>
      <c r="I96" s="109"/>
      <c r="J96" s="32"/>
      <c r="K96" s="32"/>
      <c r="L96" s="35"/>
    </row>
    <row r="97" spans="2:65" s="1" customFormat="1" ht="6.95" customHeight="1">
      <c r="B97" s="31"/>
      <c r="C97" s="32"/>
      <c r="D97" s="32"/>
      <c r="E97" s="32"/>
      <c r="F97" s="32"/>
      <c r="G97" s="32"/>
      <c r="H97" s="32"/>
      <c r="I97" s="109"/>
      <c r="J97" s="32"/>
      <c r="K97" s="32"/>
      <c r="L97" s="35"/>
    </row>
    <row r="98" spans="2:65" s="1" customFormat="1" ht="12" customHeight="1">
      <c r="B98" s="31"/>
      <c r="C98" s="25" t="s">
        <v>21</v>
      </c>
      <c r="D98" s="32"/>
      <c r="E98" s="32"/>
      <c r="F98" s="23" t="str">
        <f>F16</f>
        <v>Lučenec</v>
      </c>
      <c r="G98" s="32"/>
      <c r="H98" s="32"/>
      <c r="I98" s="110" t="s">
        <v>23</v>
      </c>
      <c r="J98" s="52" t="str">
        <f>IF(J16="","",J16)</f>
        <v>21. 1. 2019</v>
      </c>
      <c r="K98" s="32"/>
      <c r="L98" s="35"/>
    </row>
    <row r="99" spans="2:65" s="1" customFormat="1" ht="6.95" customHeight="1">
      <c r="B99" s="31"/>
      <c r="C99" s="32"/>
      <c r="D99" s="32"/>
      <c r="E99" s="32"/>
      <c r="F99" s="32"/>
      <c r="G99" s="32"/>
      <c r="H99" s="32"/>
      <c r="I99" s="109"/>
      <c r="J99" s="32"/>
      <c r="K99" s="32"/>
      <c r="L99" s="35"/>
    </row>
    <row r="100" spans="2:65" s="1" customFormat="1" ht="13.7" customHeight="1">
      <c r="B100" s="31"/>
      <c r="C100" s="25" t="s">
        <v>29</v>
      </c>
      <c r="D100" s="32"/>
      <c r="E100" s="32"/>
      <c r="F100" s="23" t="str">
        <f>E19</f>
        <v>Domov sociálnych služieb SLATINKA</v>
      </c>
      <c r="G100" s="32"/>
      <c r="H100" s="32"/>
      <c r="I100" s="110" t="s">
        <v>37</v>
      </c>
      <c r="J100" s="29" t="str">
        <f>E25</f>
        <v>PROMOST s.r.o.</v>
      </c>
      <c r="K100" s="32"/>
      <c r="L100" s="35"/>
    </row>
    <row r="101" spans="2:65" s="1" customFormat="1" ht="13.7" customHeight="1">
      <c r="B101" s="31"/>
      <c r="C101" s="25" t="s">
        <v>35</v>
      </c>
      <c r="D101" s="32"/>
      <c r="E101" s="32"/>
      <c r="F101" s="23" t="str">
        <f>IF(E22="","",E22)</f>
        <v>Vyplň údaj</v>
      </c>
      <c r="G101" s="32"/>
      <c r="H101" s="32"/>
      <c r="I101" s="110" t="s">
        <v>41</v>
      </c>
      <c r="J101" s="29" t="str">
        <f>E28</f>
        <v>Ing. Lukáš Rácz, PhD.</v>
      </c>
      <c r="K101" s="32"/>
      <c r="L101" s="35"/>
    </row>
    <row r="102" spans="2:65" s="1" customFormat="1" ht="10.35" customHeight="1">
      <c r="B102" s="31"/>
      <c r="C102" s="32"/>
      <c r="D102" s="32"/>
      <c r="E102" s="32"/>
      <c r="F102" s="32"/>
      <c r="G102" s="32"/>
      <c r="H102" s="32"/>
      <c r="I102" s="109"/>
      <c r="J102" s="32"/>
      <c r="K102" s="32"/>
      <c r="L102" s="35"/>
    </row>
    <row r="103" spans="2:65" s="10" customFormat="1" ht="29.25" customHeight="1">
      <c r="B103" s="156"/>
      <c r="C103" s="157" t="s">
        <v>162</v>
      </c>
      <c r="D103" s="158" t="s">
        <v>65</v>
      </c>
      <c r="E103" s="158" t="s">
        <v>61</v>
      </c>
      <c r="F103" s="158" t="s">
        <v>62</v>
      </c>
      <c r="G103" s="158" t="s">
        <v>163</v>
      </c>
      <c r="H103" s="158" t="s">
        <v>164</v>
      </c>
      <c r="I103" s="159" t="s">
        <v>165</v>
      </c>
      <c r="J103" s="160" t="s">
        <v>137</v>
      </c>
      <c r="K103" s="161" t="s">
        <v>166</v>
      </c>
      <c r="L103" s="162"/>
      <c r="M103" s="61" t="s">
        <v>1</v>
      </c>
      <c r="N103" s="62" t="s">
        <v>50</v>
      </c>
      <c r="O103" s="62" t="s">
        <v>167</v>
      </c>
      <c r="P103" s="62" t="s">
        <v>168</v>
      </c>
      <c r="Q103" s="62" t="s">
        <v>169</v>
      </c>
      <c r="R103" s="62" t="s">
        <v>170</v>
      </c>
      <c r="S103" s="62" t="s">
        <v>171</v>
      </c>
      <c r="T103" s="63" t="s">
        <v>172</v>
      </c>
    </row>
    <row r="104" spans="2:65" s="1" customFormat="1" ht="22.9" customHeight="1">
      <c r="B104" s="31"/>
      <c r="C104" s="68" t="s">
        <v>138</v>
      </c>
      <c r="D104" s="32"/>
      <c r="E104" s="32"/>
      <c r="F104" s="32"/>
      <c r="G104" s="32"/>
      <c r="H104" s="32"/>
      <c r="I104" s="109"/>
      <c r="J104" s="163">
        <f>BK104</f>
        <v>0</v>
      </c>
      <c r="K104" s="32"/>
      <c r="L104" s="35"/>
      <c r="M104" s="64"/>
      <c r="N104" s="65"/>
      <c r="O104" s="65"/>
      <c r="P104" s="164">
        <f>P105+P119+P218+P221</f>
        <v>0</v>
      </c>
      <c r="Q104" s="65"/>
      <c r="R104" s="164">
        <f>R105+R119+R218+R221</f>
        <v>3.1613720000000001</v>
      </c>
      <c r="S104" s="65"/>
      <c r="T104" s="165">
        <f>T105+T119+T218+T221</f>
        <v>1.3679999999999999</v>
      </c>
      <c r="AT104" s="13" t="s">
        <v>79</v>
      </c>
      <c r="AU104" s="13" t="s">
        <v>139</v>
      </c>
      <c r="BK104" s="166">
        <f>BK105+BK119+BK218+BK221</f>
        <v>0</v>
      </c>
    </row>
    <row r="105" spans="2:65" s="11" customFormat="1" ht="25.9" customHeight="1">
      <c r="B105" s="167"/>
      <c r="C105" s="168"/>
      <c r="D105" s="169" t="s">
        <v>79</v>
      </c>
      <c r="E105" s="170" t="s">
        <v>173</v>
      </c>
      <c r="F105" s="170" t="s">
        <v>174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P106+P108+P117</f>
        <v>0</v>
      </c>
      <c r="Q105" s="175"/>
      <c r="R105" s="176">
        <f>R106+R108+R117</f>
        <v>1.541952</v>
      </c>
      <c r="S105" s="175"/>
      <c r="T105" s="177">
        <f>T106+T108+T117</f>
        <v>1.3679999999999999</v>
      </c>
      <c r="AR105" s="178" t="s">
        <v>87</v>
      </c>
      <c r="AT105" s="179" t="s">
        <v>79</v>
      </c>
      <c r="AU105" s="179" t="s">
        <v>80</v>
      </c>
      <c r="AY105" s="178" t="s">
        <v>175</v>
      </c>
      <c r="BK105" s="180">
        <f>BK106+BK108+BK117</f>
        <v>0</v>
      </c>
    </row>
    <row r="106" spans="2:65" s="11" customFormat="1" ht="22.9" customHeight="1">
      <c r="B106" s="167"/>
      <c r="C106" s="168"/>
      <c r="D106" s="169" t="s">
        <v>79</v>
      </c>
      <c r="E106" s="181" t="s">
        <v>199</v>
      </c>
      <c r="F106" s="181" t="s">
        <v>466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P107</f>
        <v>0</v>
      </c>
      <c r="Q106" s="175"/>
      <c r="R106" s="176">
        <f>R107</f>
        <v>1.541952</v>
      </c>
      <c r="S106" s="175"/>
      <c r="T106" s="177">
        <f>T107</f>
        <v>0</v>
      </c>
      <c r="AR106" s="178" t="s">
        <v>87</v>
      </c>
      <c r="AT106" s="179" t="s">
        <v>79</v>
      </c>
      <c r="AU106" s="179" t="s">
        <v>87</v>
      </c>
      <c r="AY106" s="178" t="s">
        <v>175</v>
      </c>
      <c r="BK106" s="180">
        <f>BK107</f>
        <v>0</v>
      </c>
    </row>
    <row r="107" spans="2:65" s="1" customFormat="1" ht="16.5" customHeight="1">
      <c r="B107" s="31"/>
      <c r="C107" s="183" t="s">
        <v>87</v>
      </c>
      <c r="D107" s="183" t="s">
        <v>177</v>
      </c>
      <c r="E107" s="184" t="s">
        <v>2291</v>
      </c>
      <c r="F107" s="185" t="s">
        <v>2292</v>
      </c>
      <c r="G107" s="186" t="s">
        <v>180</v>
      </c>
      <c r="H107" s="187">
        <v>14.4</v>
      </c>
      <c r="I107" s="188"/>
      <c r="J107" s="189">
        <f>ROUND(I107*H107,2)</f>
        <v>0</v>
      </c>
      <c r="K107" s="185" t="s">
        <v>237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0.10707999999999999</v>
      </c>
      <c r="R107" s="192">
        <f>Q107*H107</f>
        <v>1.541952</v>
      </c>
      <c r="S107" s="192">
        <v>0</v>
      </c>
      <c r="T107" s="193">
        <f>S107*H107</f>
        <v>0</v>
      </c>
      <c r="AR107" s="13" t="s">
        <v>104</v>
      </c>
      <c r="AT107" s="13" t="s">
        <v>177</v>
      </c>
      <c r="AU107" s="13" t="s">
        <v>92</v>
      </c>
      <c r="AY107" s="13" t="s">
        <v>175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104</v>
      </c>
      <c r="BM107" s="13" t="s">
        <v>2293</v>
      </c>
    </row>
    <row r="108" spans="2:65" s="11" customFormat="1" ht="22.9" customHeight="1">
      <c r="B108" s="167"/>
      <c r="C108" s="168"/>
      <c r="D108" s="169" t="s">
        <v>79</v>
      </c>
      <c r="E108" s="181" t="s">
        <v>211</v>
      </c>
      <c r="F108" s="181" t="s">
        <v>658</v>
      </c>
      <c r="G108" s="168"/>
      <c r="H108" s="168"/>
      <c r="I108" s="171"/>
      <c r="J108" s="182">
        <f>BK108</f>
        <v>0</v>
      </c>
      <c r="K108" s="168"/>
      <c r="L108" s="173"/>
      <c r="M108" s="174"/>
      <c r="N108" s="175"/>
      <c r="O108" s="175"/>
      <c r="P108" s="176">
        <f>SUM(P109:P116)</f>
        <v>0</v>
      </c>
      <c r="Q108" s="175"/>
      <c r="R108" s="176">
        <f>SUM(R109:R116)</f>
        <v>0</v>
      </c>
      <c r="S108" s="175"/>
      <c r="T108" s="177">
        <f>SUM(T109:T116)</f>
        <v>1.3679999999999999</v>
      </c>
      <c r="AR108" s="178" t="s">
        <v>87</v>
      </c>
      <c r="AT108" s="179" t="s">
        <v>79</v>
      </c>
      <c r="AU108" s="179" t="s">
        <v>87</v>
      </c>
      <c r="AY108" s="178" t="s">
        <v>175</v>
      </c>
      <c r="BK108" s="180">
        <f>SUM(BK109:BK116)</f>
        <v>0</v>
      </c>
    </row>
    <row r="109" spans="2:65" s="1" customFormat="1" ht="16.5" customHeight="1">
      <c r="B109" s="31"/>
      <c r="C109" s="183" t="s">
        <v>92</v>
      </c>
      <c r="D109" s="183" t="s">
        <v>177</v>
      </c>
      <c r="E109" s="184" t="s">
        <v>2294</v>
      </c>
      <c r="F109" s="185" t="s">
        <v>2295</v>
      </c>
      <c r="G109" s="186" t="s">
        <v>269</v>
      </c>
      <c r="H109" s="187">
        <v>72</v>
      </c>
      <c r="I109" s="188"/>
      <c r="J109" s="189">
        <f t="shared" ref="J109:J116" si="0">ROUND(I109*H109,2)</f>
        <v>0</v>
      </c>
      <c r="K109" s="185" t="s">
        <v>237</v>
      </c>
      <c r="L109" s="35"/>
      <c r="M109" s="190" t="s">
        <v>1</v>
      </c>
      <c r="N109" s="191" t="s">
        <v>52</v>
      </c>
      <c r="O109" s="57"/>
      <c r="P109" s="192">
        <f t="shared" ref="P109:P116" si="1">O109*H109</f>
        <v>0</v>
      </c>
      <c r="Q109" s="192">
        <v>0</v>
      </c>
      <c r="R109" s="192">
        <f t="shared" ref="R109:R116" si="2">Q109*H109</f>
        <v>0</v>
      </c>
      <c r="S109" s="192">
        <v>1.9E-2</v>
      </c>
      <c r="T109" s="193">
        <f t="shared" ref="T109:T116" si="3">S109*H109</f>
        <v>1.3679999999999999</v>
      </c>
      <c r="AR109" s="13" t="s">
        <v>104</v>
      </c>
      <c r="AT109" s="13" t="s">
        <v>177</v>
      </c>
      <c r="AU109" s="13" t="s">
        <v>92</v>
      </c>
      <c r="AY109" s="13" t="s">
        <v>175</v>
      </c>
      <c r="BE109" s="194">
        <f t="shared" ref="BE109:BE116" si="4">IF(N109="základná",J109,0)</f>
        <v>0</v>
      </c>
      <c r="BF109" s="194">
        <f t="shared" ref="BF109:BF116" si="5">IF(N109="znížená",J109,0)</f>
        <v>0</v>
      </c>
      <c r="BG109" s="194">
        <f t="shared" ref="BG109:BG116" si="6">IF(N109="zákl. prenesená",J109,0)</f>
        <v>0</v>
      </c>
      <c r="BH109" s="194">
        <f t="shared" ref="BH109:BH116" si="7">IF(N109="zníž. prenesená",J109,0)</f>
        <v>0</v>
      </c>
      <c r="BI109" s="194">
        <f t="shared" ref="BI109:BI116" si="8">IF(N109="nulová",J109,0)</f>
        <v>0</v>
      </c>
      <c r="BJ109" s="13" t="s">
        <v>92</v>
      </c>
      <c r="BK109" s="194">
        <f t="shared" ref="BK109:BK116" si="9">ROUND(I109*H109,2)</f>
        <v>0</v>
      </c>
      <c r="BL109" s="13" t="s">
        <v>104</v>
      </c>
      <c r="BM109" s="13" t="s">
        <v>2296</v>
      </c>
    </row>
    <row r="110" spans="2:65" s="1" customFormat="1" ht="16.5" customHeight="1">
      <c r="B110" s="31"/>
      <c r="C110" s="183" t="s">
        <v>97</v>
      </c>
      <c r="D110" s="183" t="s">
        <v>177</v>
      </c>
      <c r="E110" s="184" t="s">
        <v>793</v>
      </c>
      <c r="F110" s="185" t="s">
        <v>794</v>
      </c>
      <c r="G110" s="186" t="s">
        <v>236</v>
      </c>
      <c r="H110" s="187">
        <v>2.8679999999999999</v>
      </c>
      <c r="I110" s="188"/>
      <c r="J110" s="189">
        <f t="shared" si="0"/>
        <v>0</v>
      </c>
      <c r="K110" s="185" t="s">
        <v>237</v>
      </c>
      <c r="L110" s="35"/>
      <c r="M110" s="190" t="s">
        <v>1</v>
      </c>
      <c r="N110" s="191" t="s">
        <v>52</v>
      </c>
      <c r="O110" s="57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3" t="s">
        <v>104</v>
      </c>
      <c r="AT110" s="13" t="s">
        <v>177</v>
      </c>
      <c r="AU110" s="13" t="s">
        <v>92</v>
      </c>
      <c r="AY110" s="13" t="s">
        <v>175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3" t="s">
        <v>92</v>
      </c>
      <c r="BK110" s="194">
        <f t="shared" si="9"/>
        <v>0</v>
      </c>
      <c r="BL110" s="13" t="s">
        <v>104</v>
      </c>
      <c r="BM110" s="13" t="s">
        <v>2297</v>
      </c>
    </row>
    <row r="111" spans="2:65" s="1" customFormat="1" ht="16.5" customHeight="1">
      <c r="B111" s="31"/>
      <c r="C111" s="183" t="s">
        <v>104</v>
      </c>
      <c r="D111" s="183" t="s">
        <v>177</v>
      </c>
      <c r="E111" s="184" t="s">
        <v>798</v>
      </c>
      <c r="F111" s="185" t="s">
        <v>799</v>
      </c>
      <c r="G111" s="186" t="s">
        <v>236</v>
      </c>
      <c r="H111" s="187">
        <v>28.68</v>
      </c>
      <c r="I111" s="188"/>
      <c r="J111" s="189">
        <f t="shared" si="0"/>
        <v>0</v>
      </c>
      <c r="K111" s="185" t="s">
        <v>237</v>
      </c>
      <c r="L111" s="35"/>
      <c r="M111" s="190" t="s">
        <v>1</v>
      </c>
      <c r="N111" s="191" t="s">
        <v>52</v>
      </c>
      <c r="O111" s="57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3" t="s">
        <v>104</v>
      </c>
      <c r="AT111" s="13" t="s">
        <v>177</v>
      </c>
      <c r="AU111" s="13" t="s">
        <v>92</v>
      </c>
      <c r="AY111" s="13" t="s">
        <v>175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3" t="s">
        <v>92</v>
      </c>
      <c r="BK111" s="194">
        <f t="shared" si="9"/>
        <v>0</v>
      </c>
      <c r="BL111" s="13" t="s">
        <v>104</v>
      </c>
      <c r="BM111" s="13" t="s">
        <v>2298</v>
      </c>
    </row>
    <row r="112" spans="2:65" s="1" customFormat="1" ht="16.5" customHeight="1">
      <c r="B112" s="31"/>
      <c r="C112" s="183" t="s">
        <v>194</v>
      </c>
      <c r="D112" s="183" t="s">
        <v>177</v>
      </c>
      <c r="E112" s="184" t="s">
        <v>802</v>
      </c>
      <c r="F112" s="185" t="s">
        <v>803</v>
      </c>
      <c r="G112" s="186" t="s">
        <v>236</v>
      </c>
      <c r="H112" s="187">
        <v>2.8679999999999999</v>
      </c>
      <c r="I112" s="188"/>
      <c r="J112" s="189">
        <f t="shared" si="0"/>
        <v>0</v>
      </c>
      <c r="K112" s="185" t="s">
        <v>237</v>
      </c>
      <c r="L112" s="35"/>
      <c r="M112" s="190" t="s">
        <v>1</v>
      </c>
      <c r="N112" s="191" t="s">
        <v>52</v>
      </c>
      <c r="O112" s="57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13" t="s">
        <v>104</v>
      </c>
      <c r="AT112" s="13" t="s">
        <v>177</v>
      </c>
      <c r="AU112" s="13" t="s">
        <v>92</v>
      </c>
      <c r="AY112" s="13" t="s">
        <v>175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3" t="s">
        <v>92</v>
      </c>
      <c r="BK112" s="194">
        <f t="shared" si="9"/>
        <v>0</v>
      </c>
      <c r="BL112" s="13" t="s">
        <v>104</v>
      </c>
      <c r="BM112" s="13" t="s">
        <v>2299</v>
      </c>
    </row>
    <row r="113" spans="2:65" s="1" customFormat="1" ht="16.5" customHeight="1">
      <c r="B113" s="31"/>
      <c r="C113" s="183" t="s">
        <v>199</v>
      </c>
      <c r="D113" s="183" t="s">
        <v>177</v>
      </c>
      <c r="E113" s="184" t="s">
        <v>806</v>
      </c>
      <c r="F113" s="185" t="s">
        <v>807</v>
      </c>
      <c r="G113" s="186" t="s">
        <v>236</v>
      </c>
      <c r="H113" s="187">
        <v>22.943999999999999</v>
      </c>
      <c r="I113" s="188"/>
      <c r="J113" s="189">
        <f t="shared" si="0"/>
        <v>0</v>
      </c>
      <c r="K113" s="185" t="s">
        <v>237</v>
      </c>
      <c r="L113" s="35"/>
      <c r="M113" s="190" t="s">
        <v>1</v>
      </c>
      <c r="N113" s="191" t="s">
        <v>52</v>
      </c>
      <c r="O113" s="57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13" t="s">
        <v>104</v>
      </c>
      <c r="AT113" s="13" t="s">
        <v>177</v>
      </c>
      <c r="AU113" s="13" t="s">
        <v>92</v>
      </c>
      <c r="AY113" s="13" t="s">
        <v>175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3" t="s">
        <v>92</v>
      </c>
      <c r="BK113" s="194">
        <f t="shared" si="9"/>
        <v>0</v>
      </c>
      <c r="BL113" s="13" t="s">
        <v>104</v>
      </c>
      <c r="BM113" s="13" t="s">
        <v>2300</v>
      </c>
    </row>
    <row r="114" spans="2:65" s="1" customFormat="1" ht="16.5" customHeight="1">
      <c r="B114" s="31"/>
      <c r="C114" s="183" t="s">
        <v>203</v>
      </c>
      <c r="D114" s="183" t="s">
        <v>177</v>
      </c>
      <c r="E114" s="184" t="s">
        <v>810</v>
      </c>
      <c r="F114" s="185" t="s">
        <v>811</v>
      </c>
      <c r="G114" s="186" t="s">
        <v>236</v>
      </c>
      <c r="H114" s="187">
        <v>1.3680000000000001</v>
      </c>
      <c r="I114" s="188"/>
      <c r="J114" s="189">
        <f t="shared" si="0"/>
        <v>0</v>
      </c>
      <c r="K114" s="185" t="s">
        <v>237</v>
      </c>
      <c r="L114" s="35"/>
      <c r="M114" s="190" t="s">
        <v>1</v>
      </c>
      <c r="N114" s="191" t="s">
        <v>52</v>
      </c>
      <c r="O114" s="57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3" t="s">
        <v>104</v>
      </c>
      <c r="AT114" s="13" t="s">
        <v>177</v>
      </c>
      <c r="AU114" s="13" t="s">
        <v>92</v>
      </c>
      <c r="AY114" s="13" t="s">
        <v>175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3" t="s">
        <v>92</v>
      </c>
      <c r="BK114" s="194">
        <f t="shared" si="9"/>
        <v>0</v>
      </c>
      <c r="BL114" s="13" t="s">
        <v>104</v>
      </c>
      <c r="BM114" s="13" t="s">
        <v>2301</v>
      </c>
    </row>
    <row r="115" spans="2:65" s="1" customFormat="1" ht="16.5" customHeight="1">
      <c r="B115" s="31"/>
      <c r="C115" s="183" t="s">
        <v>207</v>
      </c>
      <c r="D115" s="183" t="s">
        <v>177</v>
      </c>
      <c r="E115" s="184" t="s">
        <v>2302</v>
      </c>
      <c r="F115" s="185" t="s">
        <v>2303</v>
      </c>
      <c r="G115" s="186" t="s">
        <v>236</v>
      </c>
      <c r="H115" s="187">
        <v>1.5</v>
      </c>
      <c r="I115" s="188"/>
      <c r="J115" s="189">
        <f t="shared" si="0"/>
        <v>0</v>
      </c>
      <c r="K115" s="185" t="s">
        <v>237</v>
      </c>
      <c r="L115" s="35"/>
      <c r="M115" s="190" t="s">
        <v>1</v>
      </c>
      <c r="N115" s="191" t="s">
        <v>52</v>
      </c>
      <c r="O115" s="57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13" t="s">
        <v>104</v>
      </c>
      <c r="AT115" s="13" t="s">
        <v>177</v>
      </c>
      <c r="AU115" s="13" t="s">
        <v>92</v>
      </c>
      <c r="AY115" s="13" t="s">
        <v>175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3" t="s">
        <v>92</v>
      </c>
      <c r="BK115" s="194">
        <f t="shared" si="9"/>
        <v>0</v>
      </c>
      <c r="BL115" s="13" t="s">
        <v>104</v>
      </c>
      <c r="BM115" s="13" t="s">
        <v>2304</v>
      </c>
    </row>
    <row r="116" spans="2:65" s="1" customFormat="1" ht="16.5" customHeight="1">
      <c r="B116" s="31"/>
      <c r="C116" s="183" t="s">
        <v>211</v>
      </c>
      <c r="D116" s="183" t="s">
        <v>177</v>
      </c>
      <c r="E116" s="184" t="s">
        <v>2305</v>
      </c>
      <c r="F116" s="185" t="s">
        <v>2306</v>
      </c>
      <c r="G116" s="186" t="s">
        <v>236</v>
      </c>
      <c r="H116" s="187">
        <v>2.8679999999999999</v>
      </c>
      <c r="I116" s="188"/>
      <c r="J116" s="189">
        <f t="shared" si="0"/>
        <v>0</v>
      </c>
      <c r="K116" s="185" t="s">
        <v>237</v>
      </c>
      <c r="L116" s="35"/>
      <c r="M116" s="190" t="s">
        <v>1</v>
      </c>
      <c r="N116" s="191" t="s">
        <v>52</v>
      </c>
      <c r="O116" s="57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13" t="s">
        <v>104</v>
      </c>
      <c r="AT116" s="13" t="s">
        <v>177</v>
      </c>
      <c r="AU116" s="13" t="s">
        <v>92</v>
      </c>
      <c r="AY116" s="13" t="s">
        <v>175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3" t="s">
        <v>92</v>
      </c>
      <c r="BK116" s="194">
        <f t="shared" si="9"/>
        <v>0</v>
      </c>
      <c r="BL116" s="13" t="s">
        <v>104</v>
      </c>
      <c r="BM116" s="13" t="s">
        <v>2307</v>
      </c>
    </row>
    <row r="117" spans="2:65" s="11" customFormat="1" ht="22.9" customHeight="1">
      <c r="B117" s="167"/>
      <c r="C117" s="168"/>
      <c r="D117" s="169" t="s">
        <v>79</v>
      </c>
      <c r="E117" s="181" t="s">
        <v>579</v>
      </c>
      <c r="F117" s="181" t="s">
        <v>813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P118</f>
        <v>0</v>
      </c>
      <c r="Q117" s="175"/>
      <c r="R117" s="176">
        <f>R118</f>
        <v>0</v>
      </c>
      <c r="S117" s="175"/>
      <c r="T117" s="177">
        <f>T118</f>
        <v>0</v>
      </c>
      <c r="AR117" s="178" t="s">
        <v>87</v>
      </c>
      <c r="AT117" s="179" t="s">
        <v>79</v>
      </c>
      <c r="AU117" s="179" t="s">
        <v>87</v>
      </c>
      <c r="AY117" s="178" t="s">
        <v>175</v>
      </c>
      <c r="BK117" s="180">
        <f>BK118</f>
        <v>0</v>
      </c>
    </row>
    <row r="118" spans="2:65" s="1" customFormat="1" ht="16.5" customHeight="1">
      <c r="B118" s="31"/>
      <c r="C118" s="183" t="s">
        <v>215</v>
      </c>
      <c r="D118" s="183" t="s">
        <v>177</v>
      </c>
      <c r="E118" s="184" t="s">
        <v>815</v>
      </c>
      <c r="F118" s="185" t="s">
        <v>816</v>
      </c>
      <c r="G118" s="186" t="s">
        <v>236</v>
      </c>
      <c r="H118" s="187">
        <v>1.542</v>
      </c>
      <c r="I118" s="188"/>
      <c r="J118" s="189">
        <f>ROUND(I118*H118,2)</f>
        <v>0</v>
      </c>
      <c r="K118" s="185" t="s">
        <v>237</v>
      </c>
      <c r="L118" s="35"/>
      <c r="M118" s="190" t="s">
        <v>1</v>
      </c>
      <c r="N118" s="191" t="s">
        <v>52</v>
      </c>
      <c r="O118" s="57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3" t="s">
        <v>104</v>
      </c>
      <c r="AT118" s="13" t="s">
        <v>177</v>
      </c>
      <c r="AU118" s="13" t="s">
        <v>92</v>
      </c>
      <c r="AY118" s="13" t="s">
        <v>175</v>
      </c>
      <c r="BE118" s="194">
        <f>IF(N118="základná",J118,0)</f>
        <v>0</v>
      </c>
      <c r="BF118" s="194">
        <f>IF(N118="znížená",J118,0)</f>
        <v>0</v>
      </c>
      <c r="BG118" s="194">
        <f>IF(N118="zákl. prenesená",J118,0)</f>
        <v>0</v>
      </c>
      <c r="BH118" s="194">
        <f>IF(N118="zníž. prenesená",J118,0)</f>
        <v>0</v>
      </c>
      <c r="BI118" s="194">
        <f>IF(N118="nulová",J118,0)</f>
        <v>0</v>
      </c>
      <c r="BJ118" s="13" t="s">
        <v>92</v>
      </c>
      <c r="BK118" s="194">
        <f>ROUND(I118*H118,2)</f>
        <v>0</v>
      </c>
      <c r="BL118" s="13" t="s">
        <v>104</v>
      </c>
      <c r="BM118" s="13" t="s">
        <v>2308</v>
      </c>
    </row>
    <row r="119" spans="2:65" s="11" customFormat="1" ht="25.9" customHeight="1">
      <c r="B119" s="167"/>
      <c r="C119" s="168"/>
      <c r="D119" s="169" t="s">
        <v>79</v>
      </c>
      <c r="E119" s="170" t="s">
        <v>818</v>
      </c>
      <c r="F119" s="170" t="s">
        <v>819</v>
      </c>
      <c r="G119" s="168"/>
      <c r="H119" s="168"/>
      <c r="I119" s="171"/>
      <c r="J119" s="172">
        <f>BK119</f>
        <v>0</v>
      </c>
      <c r="K119" s="168"/>
      <c r="L119" s="173"/>
      <c r="M119" s="174"/>
      <c r="N119" s="175"/>
      <c r="O119" s="175"/>
      <c r="P119" s="176">
        <f>P120+P127+P142+P154+P170</f>
        <v>0</v>
      </c>
      <c r="Q119" s="175"/>
      <c r="R119" s="176">
        <f>R120+R127+R142+R154+R170</f>
        <v>1.6194200000000003</v>
      </c>
      <c r="S119" s="175"/>
      <c r="T119" s="177">
        <f>T120+T127+T142+T154+T170</f>
        <v>0</v>
      </c>
      <c r="AR119" s="178" t="s">
        <v>92</v>
      </c>
      <c r="AT119" s="179" t="s">
        <v>79</v>
      </c>
      <c r="AU119" s="179" t="s">
        <v>80</v>
      </c>
      <c r="AY119" s="178" t="s">
        <v>175</v>
      </c>
      <c r="BK119" s="180">
        <f>BK120+BK127+BK142+BK154+BK170</f>
        <v>0</v>
      </c>
    </row>
    <row r="120" spans="2:65" s="11" customFormat="1" ht="22.9" customHeight="1">
      <c r="B120" s="167"/>
      <c r="C120" s="168"/>
      <c r="D120" s="169" t="s">
        <v>79</v>
      </c>
      <c r="E120" s="181" t="s">
        <v>2309</v>
      </c>
      <c r="F120" s="181" t="s">
        <v>2310</v>
      </c>
      <c r="G120" s="168"/>
      <c r="H120" s="168"/>
      <c r="I120" s="171"/>
      <c r="J120" s="182">
        <f>BK120</f>
        <v>0</v>
      </c>
      <c r="K120" s="168"/>
      <c r="L120" s="173"/>
      <c r="M120" s="174"/>
      <c r="N120" s="175"/>
      <c r="O120" s="175"/>
      <c r="P120" s="176">
        <f>SUM(P121:P126)</f>
        <v>0</v>
      </c>
      <c r="Q120" s="175"/>
      <c r="R120" s="176">
        <f>SUM(R121:R126)</f>
        <v>0</v>
      </c>
      <c r="S120" s="175"/>
      <c r="T120" s="177">
        <f>SUM(T121:T126)</f>
        <v>0</v>
      </c>
      <c r="AR120" s="178" t="s">
        <v>92</v>
      </c>
      <c r="AT120" s="179" t="s">
        <v>79</v>
      </c>
      <c r="AU120" s="179" t="s">
        <v>87</v>
      </c>
      <c r="AY120" s="178" t="s">
        <v>175</v>
      </c>
      <c r="BK120" s="180">
        <f>SUM(BK121:BK126)</f>
        <v>0</v>
      </c>
    </row>
    <row r="121" spans="2:65" s="1" customFormat="1" ht="16.5" customHeight="1">
      <c r="B121" s="31"/>
      <c r="C121" s="183" t="s">
        <v>219</v>
      </c>
      <c r="D121" s="183" t="s">
        <v>177</v>
      </c>
      <c r="E121" s="184" t="s">
        <v>2311</v>
      </c>
      <c r="F121" s="185" t="s">
        <v>2312</v>
      </c>
      <c r="G121" s="186" t="s">
        <v>253</v>
      </c>
      <c r="H121" s="187">
        <v>1</v>
      </c>
      <c r="I121" s="188"/>
      <c r="J121" s="189">
        <f t="shared" ref="J121:J126" si="10">ROUND(I121*H121,2)</f>
        <v>0</v>
      </c>
      <c r="K121" s="185" t="s">
        <v>1</v>
      </c>
      <c r="L121" s="35"/>
      <c r="M121" s="190" t="s">
        <v>1</v>
      </c>
      <c r="N121" s="191" t="s">
        <v>52</v>
      </c>
      <c r="O121" s="57"/>
      <c r="P121" s="192">
        <f t="shared" ref="P121:P126" si="11">O121*H121</f>
        <v>0</v>
      </c>
      <c r="Q121" s="192">
        <v>0</v>
      </c>
      <c r="R121" s="192">
        <f t="shared" ref="R121:R126" si="12">Q121*H121</f>
        <v>0</v>
      </c>
      <c r="S121" s="192">
        <v>0</v>
      </c>
      <c r="T121" s="193">
        <f t="shared" ref="T121:T126" si="13">S121*H121</f>
        <v>0</v>
      </c>
      <c r="AR121" s="13" t="s">
        <v>241</v>
      </c>
      <c r="AT121" s="13" t="s">
        <v>177</v>
      </c>
      <c r="AU121" s="13" t="s">
        <v>92</v>
      </c>
      <c r="AY121" s="13" t="s">
        <v>175</v>
      </c>
      <c r="BE121" s="194">
        <f t="shared" ref="BE121:BE126" si="14">IF(N121="základná",J121,0)</f>
        <v>0</v>
      </c>
      <c r="BF121" s="194">
        <f t="shared" ref="BF121:BF126" si="15">IF(N121="znížená",J121,0)</f>
        <v>0</v>
      </c>
      <c r="BG121" s="194">
        <f t="shared" ref="BG121:BG126" si="16">IF(N121="zákl. prenesená",J121,0)</f>
        <v>0</v>
      </c>
      <c r="BH121" s="194">
        <f t="shared" ref="BH121:BH126" si="17">IF(N121="zníž. prenesená",J121,0)</f>
        <v>0</v>
      </c>
      <c r="BI121" s="194">
        <f t="shared" ref="BI121:BI126" si="18">IF(N121="nulová",J121,0)</f>
        <v>0</v>
      </c>
      <c r="BJ121" s="13" t="s">
        <v>92</v>
      </c>
      <c r="BK121" s="194">
        <f t="shared" ref="BK121:BK126" si="19">ROUND(I121*H121,2)</f>
        <v>0</v>
      </c>
      <c r="BL121" s="13" t="s">
        <v>241</v>
      </c>
      <c r="BM121" s="13" t="s">
        <v>2313</v>
      </c>
    </row>
    <row r="122" spans="2:65" s="1" customFormat="1" ht="16.5" customHeight="1">
      <c r="B122" s="31"/>
      <c r="C122" s="195" t="s">
        <v>223</v>
      </c>
      <c r="D122" s="195" t="s">
        <v>233</v>
      </c>
      <c r="E122" s="196" t="s">
        <v>2314</v>
      </c>
      <c r="F122" s="197" t="s">
        <v>2315</v>
      </c>
      <c r="G122" s="198" t="s">
        <v>253</v>
      </c>
      <c r="H122" s="199">
        <v>1</v>
      </c>
      <c r="I122" s="200"/>
      <c r="J122" s="201">
        <f t="shared" si="10"/>
        <v>0</v>
      </c>
      <c r="K122" s="197" t="s">
        <v>1</v>
      </c>
      <c r="L122" s="202"/>
      <c r="M122" s="203" t="s">
        <v>1</v>
      </c>
      <c r="N122" s="204" t="s">
        <v>52</v>
      </c>
      <c r="O122" s="57"/>
      <c r="P122" s="192">
        <f t="shared" si="11"/>
        <v>0</v>
      </c>
      <c r="Q122" s="192">
        <v>0</v>
      </c>
      <c r="R122" s="192">
        <f t="shared" si="12"/>
        <v>0</v>
      </c>
      <c r="S122" s="192">
        <v>0</v>
      </c>
      <c r="T122" s="193">
        <f t="shared" si="13"/>
        <v>0</v>
      </c>
      <c r="AR122" s="13" t="s">
        <v>305</v>
      </c>
      <c r="AT122" s="13" t="s">
        <v>233</v>
      </c>
      <c r="AU122" s="13" t="s">
        <v>92</v>
      </c>
      <c r="AY122" s="13" t="s">
        <v>175</v>
      </c>
      <c r="BE122" s="194">
        <f t="shared" si="14"/>
        <v>0</v>
      </c>
      <c r="BF122" s="194">
        <f t="shared" si="15"/>
        <v>0</v>
      </c>
      <c r="BG122" s="194">
        <f t="shared" si="16"/>
        <v>0</v>
      </c>
      <c r="BH122" s="194">
        <f t="shared" si="17"/>
        <v>0</v>
      </c>
      <c r="BI122" s="194">
        <f t="shared" si="18"/>
        <v>0</v>
      </c>
      <c r="BJ122" s="13" t="s">
        <v>92</v>
      </c>
      <c r="BK122" s="194">
        <f t="shared" si="19"/>
        <v>0</v>
      </c>
      <c r="BL122" s="13" t="s">
        <v>241</v>
      </c>
      <c r="BM122" s="13" t="s">
        <v>2316</v>
      </c>
    </row>
    <row r="123" spans="2:65" s="1" customFormat="1" ht="16.5" customHeight="1">
      <c r="B123" s="31"/>
      <c r="C123" s="195" t="s">
        <v>227</v>
      </c>
      <c r="D123" s="195" t="s">
        <v>233</v>
      </c>
      <c r="E123" s="196" t="s">
        <v>2317</v>
      </c>
      <c r="F123" s="197" t="s">
        <v>2318</v>
      </c>
      <c r="G123" s="198" t="s">
        <v>253</v>
      </c>
      <c r="H123" s="199">
        <v>1</v>
      </c>
      <c r="I123" s="200"/>
      <c r="J123" s="201">
        <f t="shared" si="10"/>
        <v>0</v>
      </c>
      <c r="K123" s="197" t="s">
        <v>1</v>
      </c>
      <c r="L123" s="202"/>
      <c r="M123" s="203" t="s">
        <v>1</v>
      </c>
      <c r="N123" s="204" t="s">
        <v>52</v>
      </c>
      <c r="O123" s="57"/>
      <c r="P123" s="192">
        <f t="shared" si="11"/>
        <v>0</v>
      </c>
      <c r="Q123" s="192">
        <v>0</v>
      </c>
      <c r="R123" s="192">
        <f t="shared" si="12"/>
        <v>0</v>
      </c>
      <c r="S123" s="192">
        <v>0</v>
      </c>
      <c r="T123" s="193">
        <f t="shared" si="13"/>
        <v>0</v>
      </c>
      <c r="AR123" s="13" t="s">
        <v>305</v>
      </c>
      <c r="AT123" s="13" t="s">
        <v>233</v>
      </c>
      <c r="AU123" s="13" t="s">
        <v>92</v>
      </c>
      <c r="AY123" s="13" t="s">
        <v>175</v>
      </c>
      <c r="BE123" s="194">
        <f t="shared" si="14"/>
        <v>0</v>
      </c>
      <c r="BF123" s="194">
        <f t="shared" si="15"/>
        <v>0</v>
      </c>
      <c r="BG123" s="194">
        <f t="shared" si="16"/>
        <v>0</v>
      </c>
      <c r="BH123" s="194">
        <f t="shared" si="17"/>
        <v>0</v>
      </c>
      <c r="BI123" s="194">
        <f t="shared" si="18"/>
        <v>0</v>
      </c>
      <c r="BJ123" s="13" t="s">
        <v>92</v>
      </c>
      <c r="BK123" s="194">
        <f t="shared" si="19"/>
        <v>0</v>
      </c>
      <c r="BL123" s="13" t="s">
        <v>241</v>
      </c>
      <c r="BM123" s="13" t="s">
        <v>2319</v>
      </c>
    </row>
    <row r="124" spans="2:65" s="1" customFormat="1" ht="16.5" customHeight="1">
      <c r="B124" s="31"/>
      <c r="C124" s="195" t="s">
        <v>232</v>
      </c>
      <c r="D124" s="195" t="s">
        <v>233</v>
      </c>
      <c r="E124" s="196" t="s">
        <v>2320</v>
      </c>
      <c r="F124" s="197" t="s">
        <v>2321</v>
      </c>
      <c r="G124" s="198" t="s">
        <v>253</v>
      </c>
      <c r="H124" s="199">
        <v>1</v>
      </c>
      <c r="I124" s="200"/>
      <c r="J124" s="201">
        <f t="shared" si="10"/>
        <v>0</v>
      </c>
      <c r="K124" s="197" t="s">
        <v>1</v>
      </c>
      <c r="L124" s="202"/>
      <c r="M124" s="203" t="s">
        <v>1</v>
      </c>
      <c r="N124" s="204" t="s">
        <v>52</v>
      </c>
      <c r="O124" s="57"/>
      <c r="P124" s="192">
        <f t="shared" si="11"/>
        <v>0</v>
      </c>
      <c r="Q124" s="192">
        <v>0</v>
      </c>
      <c r="R124" s="192">
        <f t="shared" si="12"/>
        <v>0</v>
      </c>
      <c r="S124" s="192">
        <v>0</v>
      </c>
      <c r="T124" s="193">
        <f t="shared" si="13"/>
        <v>0</v>
      </c>
      <c r="AR124" s="13" t="s">
        <v>305</v>
      </c>
      <c r="AT124" s="13" t="s">
        <v>233</v>
      </c>
      <c r="AU124" s="13" t="s">
        <v>92</v>
      </c>
      <c r="AY124" s="13" t="s">
        <v>175</v>
      </c>
      <c r="BE124" s="194">
        <f t="shared" si="14"/>
        <v>0</v>
      </c>
      <c r="BF124" s="194">
        <f t="shared" si="15"/>
        <v>0</v>
      </c>
      <c r="BG124" s="194">
        <f t="shared" si="16"/>
        <v>0</v>
      </c>
      <c r="BH124" s="194">
        <f t="shared" si="17"/>
        <v>0</v>
      </c>
      <c r="BI124" s="194">
        <f t="shared" si="18"/>
        <v>0</v>
      </c>
      <c r="BJ124" s="13" t="s">
        <v>92</v>
      </c>
      <c r="BK124" s="194">
        <f t="shared" si="19"/>
        <v>0</v>
      </c>
      <c r="BL124" s="13" t="s">
        <v>241</v>
      </c>
      <c r="BM124" s="13" t="s">
        <v>2322</v>
      </c>
    </row>
    <row r="125" spans="2:65" s="1" customFormat="1" ht="16.5" customHeight="1">
      <c r="B125" s="31"/>
      <c r="C125" s="195" t="s">
        <v>239</v>
      </c>
      <c r="D125" s="195" t="s">
        <v>233</v>
      </c>
      <c r="E125" s="196" t="s">
        <v>2323</v>
      </c>
      <c r="F125" s="197" t="s">
        <v>2324</v>
      </c>
      <c r="G125" s="198" t="s">
        <v>253</v>
      </c>
      <c r="H125" s="199">
        <v>1</v>
      </c>
      <c r="I125" s="200"/>
      <c r="J125" s="201">
        <f t="shared" si="10"/>
        <v>0</v>
      </c>
      <c r="K125" s="197" t="s">
        <v>1</v>
      </c>
      <c r="L125" s="202"/>
      <c r="M125" s="203" t="s">
        <v>1</v>
      </c>
      <c r="N125" s="204" t="s">
        <v>52</v>
      </c>
      <c r="O125" s="57"/>
      <c r="P125" s="192">
        <f t="shared" si="11"/>
        <v>0</v>
      </c>
      <c r="Q125" s="192">
        <v>0</v>
      </c>
      <c r="R125" s="192">
        <f t="shared" si="12"/>
        <v>0</v>
      </c>
      <c r="S125" s="192">
        <v>0</v>
      </c>
      <c r="T125" s="193">
        <f t="shared" si="13"/>
        <v>0</v>
      </c>
      <c r="AR125" s="13" t="s">
        <v>305</v>
      </c>
      <c r="AT125" s="13" t="s">
        <v>233</v>
      </c>
      <c r="AU125" s="13" t="s">
        <v>92</v>
      </c>
      <c r="AY125" s="13" t="s">
        <v>175</v>
      </c>
      <c r="BE125" s="194">
        <f t="shared" si="14"/>
        <v>0</v>
      </c>
      <c r="BF125" s="194">
        <f t="shared" si="15"/>
        <v>0</v>
      </c>
      <c r="BG125" s="194">
        <f t="shared" si="16"/>
        <v>0</v>
      </c>
      <c r="BH125" s="194">
        <f t="shared" si="17"/>
        <v>0</v>
      </c>
      <c r="BI125" s="194">
        <f t="shared" si="18"/>
        <v>0</v>
      </c>
      <c r="BJ125" s="13" t="s">
        <v>92</v>
      </c>
      <c r="BK125" s="194">
        <f t="shared" si="19"/>
        <v>0</v>
      </c>
      <c r="BL125" s="13" t="s">
        <v>241</v>
      </c>
      <c r="BM125" s="13" t="s">
        <v>2325</v>
      </c>
    </row>
    <row r="126" spans="2:65" s="1" customFormat="1" ht="16.5" customHeight="1">
      <c r="B126" s="31"/>
      <c r="C126" s="183" t="s">
        <v>241</v>
      </c>
      <c r="D126" s="183" t="s">
        <v>177</v>
      </c>
      <c r="E126" s="184" t="s">
        <v>2326</v>
      </c>
      <c r="F126" s="185" t="s">
        <v>2327</v>
      </c>
      <c r="G126" s="186" t="s">
        <v>855</v>
      </c>
      <c r="H126" s="205"/>
      <c r="I126" s="188"/>
      <c r="J126" s="189">
        <f t="shared" si="10"/>
        <v>0</v>
      </c>
      <c r="K126" s="185" t="s">
        <v>237</v>
      </c>
      <c r="L126" s="35"/>
      <c r="M126" s="190" t="s">
        <v>1</v>
      </c>
      <c r="N126" s="191" t="s">
        <v>52</v>
      </c>
      <c r="O126" s="57"/>
      <c r="P126" s="192">
        <f t="shared" si="11"/>
        <v>0</v>
      </c>
      <c r="Q126" s="192">
        <v>0</v>
      </c>
      <c r="R126" s="192">
        <f t="shared" si="12"/>
        <v>0</v>
      </c>
      <c r="S126" s="192">
        <v>0</v>
      </c>
      <c r="T126" s="193">
        <f t="shared" si="13"/>
        <v>0</v>
      </c>
      <c r="AR126" s="13" t="s">
        <v>241</v>
      </c>
      <c r="AT126" s="13" t="s">
        <v>177</v>
      </c>
      <c r="AU126" s="13" t="s">
        <v>92</v>
      </c>
      <c r="AY126" s="13" t="s">
        <v>175</v>
      </c>
      <c r="BE126" s="194">
        <f t="shared" si="14"/>
        <v>0</v>
      </c>
      <c r="BF126" s="194">
        <f t="shared" si="15"/>
        <v>0</v>
      </c>
      <c r="BG126" s="194">
        <f t="shared" si="16"/>
        <v>0</v>
      </c>
      <c r="BH126" s="194">
        <f t="shared" si="17"/>
        <v>0</v>
      </c>
      <c r="BI126" s="194">
        <f t="shared" si="18"/>
        <v>0</v>
      </c>
      <c r="BJ126" s="13" t="s">
        <v>92</v>
      </c>
      <c r="BK126" s="194">
        <f t="shared" si="19"/>
        <v>0</v>
      </c>
      <c r="BL126" s="13" t="s">
        <v>241</v>
      </c>
      <c r="BM126" s="13" t="s">
        <v>2328</v>
      </c>
    </row>
    <row r="127" spans="2:65" s="11" customFormat="1" ht="22.9" customHeight="1">
      <c r="B127" s="167"/>
      <c r="C127" s="168"/>
      <c r="D127" s="169" t="s">
        <v>79</v>
      </c>
      <c r="E127" s="181" t="s">
        <v>2228</v>
      </c>
      <c r="F127" s="181" t="s">
        <v>2229</v>
      </c>
      <c r="G127" s="168"/>
      <c r="H127" s="168"/>
      <c r="I127" s="171"/>
      <c r="J127" s="182">
        <f>BK127</f>
        <v>0</v>
      </c>
      <c r="K127" s="168"/>
      <c r="L127" s="173"/>
      <c r="M127" s="174"/>
      <c r="N127" s="175"/>
      <c r="O127" s="175"/>
      <c r="P127" s="176">
        <f>SUM(P128:P141)</f>
        <v>0</v>
      </c>
      <c r="Q127" s="175"/>
      <c r="R127" s="176">
        <f>SUM(R128:R141)</f>
        <v>1.209E-2</v>
      </c>
      <c r="S127" s="175"/>
      <c r="T127" s="177">
        <f>SUM(T128:T141)</f>
        <v>0</v>
      </c>
      <c r="AR127" s="178" t="s">
        <v>92</v>
      </c>
      <c r="AT127" s="179" t="s">
        <v>79</v>
      </c>
      <c r="AU127" s="179" t="s">
        <v>87</v>
      </c>
      <c r="AY127" s="178" t="s">
        <v>175</v>
      </c>
      <c r="BK127" s="180">
        <f>SUM(BK128:BK141)</f>
        <v>0</v>
      </c>
    </row>
    <row r="128" spans="2:65" s="1" customFormat="1" ht="16.5" customHeight="1">
      <c r="B128" s="31"/>
      <c r="C128" s="183" t="s">
        <v>245</v>
      </c>
      <c r="D128" s="183" t="s">
        <v>177</v>
      </c>
      <c r="E128" s="184" t="s">
        <v>2329</v>
      </c>
      <c r="F128" s="185" t="s">
        <v>2330</v>
      </c>
      <c r="G128" s="186" t="s">
        <v>253</v>
      </c>
      <c r="H128" s="187">
        <v>1</v>
      </c>
      <c r="I128" s="188"/>
      <c r="J128" s="189">
        <f t="shared" ref="J128:J141" si="20">ROUND(I128*H128,2)</f>
        <v>0</v>
      </c>
      <c r="K128" s="185" t="s">
        <v>1</v>
      </c>
      <c r="L128" s="35"/>
      <c r="M128" s="190" t="s">
        <v>1</v>
      </c>
      <c r="N128" s="191" t="s">
        <v>52</v>
      </c>
      <c r="O128" s="57"/>
      <c r="P128" s="192">
        <f t="shared" ref="P128:P141" si="21">O128*H128</f>
        <v>0</v>
      </c>
      <c r="Q128" s="192">
        <v>1.7000000000000001E-4</v>
      </c>
      <c r="R128" s="192">
        <f t="shared" ref="R128:R141" si="22">Q128*H128</f>
        <v>1.7000000000000001E-4</v>
      </c>
      <c r="S128" s="192">
        <v>0</v>
      </c>
      <c r="T128" s="193">
        <f t="shared" ref="T128:T141" si="23">S128*H128</f>
        <v>0</v>
      </c>
      <c r="AR128" s="13" t="s">
        <v>241</v>
      </c>
      <c r="AT128" s="13" t="s">
        <v>177</v>
      </c>
      <c r="AU128" s="13" t="s">
        <v>92</v>
      </c>
      <c r="AY128" s="13" t="s">
        <v>175</v>
      </c>
      <c r="BE128" s="194">
        <f t="shared" ref="BE128:BE141" si="24">IF(N128="základná",J128,0)</f>
        <v>0</v>
      </c>
      <c r="BF128" s="194">
        <f t="shared" ref="BF128:BF141" si="25">IF(N128="znížená",J128,0)</f>
        <v>0</v>
      </c>
      <c r="BG128" s="194">
        <f t="shared" ref="BG128:BG141" si="26">IF(N128="zákl. prenesená",J128,0)</f>
        <v>0</v>
      </c>
      <c r="BH128" s="194">
        <f t="shared" ref="BH128:BH141" si="27">IF(N128="zníž. prenesená",J128,0)</f>
        <v>0</v>
      </c>
      <c r="BI128" s="194">
        <f t="shared" ref="BI128:BI141" si="28">IF(N128="nulová",J128,0)</f>
        <v>0</v>
      </c>
      <c r="BJ128" s="13" t="s">
        <v>92</v>
      </c>
      <c r="BK128" s="194">
        <f t="shared" ref="BK128:BK141" si="29">ROUND(I128*H128,2)</f>
        <v>0</v>
      </c>
      <c r="BL128" s="13" t="s">
        <v>241</v>
      </c>
      <c r="BM128" s="13" t="s">
        <v>2331</v>
      </c>
    </row>
    <row r="129" spans="2:65" s="1" customFormat="1" ht="16.5" customHeight="1">
      <c r="B129" s="31"/>
      <c r="C129" s="183" t="s">
        <v>250</v>
      </c>
      <c r="D129" s="183" t="s">
        <v>177</v>
      </c>
      <c r="E129" s="184" t="s">
        <v>2332</v>
      </c>
      <c r="F129" s="185" t="s">
        <v>2333</v>
      </c>
      <c r="G129" s="186" t="s">
        <v>253</v>
      </c>
      <c r="H129" s="187">
        <v>1</v>
      </c>
      <c r="I129" s="188"/>
      <c r="J129" s="189">
        <f t="shared" si="20"/>
        <v>0</v>
      </c>
      <c r="K129" s="185" t="s">
        <v>1</v>
      </c>
      <c r="L129" s="35"/>
      <c r="M129" s="190" t="s">
        <v>1</v>
      </c>
      <c r="N129" s="191" t="s">
        <v>52</v>
      </c>
      <c r="O129" s="57"/>
      <c r="P129" s="192">
        <f t="shared" si="21"/>
        <v>0</v>
      </c>
      <c r="Q129" s="192">
        <v>2.0600000000000002E-3</v>
      </c>
      <c r="R129" s="192">
        <f t="shared" si="22"/>
        <v>2.0600000000000002E-3</v>
      </c>
      <c r="S129" s="192">
        <v>0</v>
      </c>
      <c r="T129" s="193">
        <f t="shared" si="23"/>
        <v>0</v>
      </c>
      <c r="AR129" s="13" t="s">
        <v>241</v>
      </c>
      <c r="AT129" s="13" t="s">
        <v>177</v>
      </c>
      <c r="AU129" s="13" t="s">
        <v>92</v>
      </c>
      <c r="AY129" s="13" t="s">
        <v>175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13" t="s">
        <v>92</v>
      </c>
      <c r="BK129" s="194">
        <f t="shared" si="29"/>
        <v>0</v>
      </c>
      <c r="BL129" s="13" t="s">
        <v>241</v>
      </c>
      <c r="BM129" s="13" t="s">
        <v>2334</v>
      </c>
    </row>
    <row r="130" spans="2:65" s="1" customFormat="1" ht="16.5" customHeight="1">
      <c r="B130" s="31"/>
      <c r="C130" s="183" t="s">
        <v>255</v>
      </c>
      <c r="D130" s="183" t="s">
        <v>177</v>
      </c>
      <c r="E130" s="184" t="s">
        <v>2230</v>
      </c>
      <c r="F130" s="185" t="s">
        <v>2231</v>
      </c>
      <c r="G130" s="186" t="s">
        <v>253</v>
      </c>
      <c r="H130" s="187">
        <v>1</v>
      </c>
      <c r="I130" s="188"/>
      <c r="J130" s="189">
        <f t="shared" si="20"/>
        <v>0</v>
      </c>
      <c r="K130" s="185" t="s">
        <v>237</v>
      </c>
      <c r="L130" s="35"/>
      <c r="M130" s="190" t="s">
        <v>1</v>
      </c>
      <c r="N130" s="191" t="s">
        <v>52</v>
      </c>
      <c r="O130" s="57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13" t="s">
        <v>241</v>
      </c>
      <c r="AT130" s="13" t="s">
        <v>177</v>
      </c>
      <c r="AU130" s="13" t="s">
        <v>92</v>
      </c>
      <c r="AY130" s="13" t="s">
        <v>175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13" t="s">
        <v>92</v>
      </c>
      <c r="BK130" s="194">
        <f t="shared" si="29"/>
        <v>0</v>
      </c>
      <c r="BL130" s="13" t="s">
        <v>241</v>
      </c>
      <c r="BM130" s="13" t="s">
        <v>2335</v>
      </c>
    </row>
    <row r="131" spans="2:65" s="1" customFormat="1" ht="16.5" customHeight="1">
      <c r="B131" s="31"/>
      <c r="C131" s="195" t="s">
        <v>7</v>
      </c>
      <c r="D131" s="195" t="s">
        <v>233</v>
      </c>
      <c r="E131" s="196" t="s">
        <v>2336</v>
      </c>
      <c r="F131" s="197" t="s">
        <v>2337</v>
      </c>
      <c r="G131" s="198" t="s">
        <v>253</v>
      </c>
      <c r="H131" s="199">
        <v>1</v>
      </c>
      <c r="I131" s="200"/>
      <c r="J131" s="201">
        <f t="shared" si="20"/>
        <v>0</v>
      </c>
      <c r="K131" s="197" t="s">
        <v>1</v>
      </c>
      <c r="L131" s="202"/>
      <c r="M131" s="203" t="s">
        <v>1</v>
      </c>
      <c r="N131" s="204" t="s">
        <v>52</v>
      </c>
      <c r="O131" s="57"/>
      <c r="P131" s="192">
        <f t="shared" si="21"/>
        <v>0</v>
      </c>
      <c r="Q131" s="192">
        <v>0</v>
      </c>
      <c r="R131" s="192">
        <f t="shared" si="22"/>
        <v>0</v>
      </c>
      <c r="S131" s="192">
        <v>0</v>
      </c>
      <c r="T131" s="193">
        <f t="shared" si="23"/>
        <v>0</v>
      </c>
      <c r="AR131" s="13" t="s">
        <v>305</v>
      </c>
      <c r="AT131" s="13" t="s">
        <v>233</v>
      </c>
      <c r="AU131" s="13" t="s">
        <v>92</v>
      </c>
      <c r="AY131" s="13" t="s">
        <v>175</v>
      </c>
      <c r="BE131" s="194">
        <f t="shared" si="24"/>
        <v>0</v>
      </c>
      <c r="BF131" s="194">
        <f t="shared" si="25"/>
        <v>0</v>
      </c>
      <c r="BG131" s="194">
        <f t="shared" si="26"/>
        <v>0</v>
      </c>
      <c r="BH131" s="194">
        <f t="shared" si="27"/>
        <v>0</v>
      </c>
      <c r="BI131" s="194">
        <f t="shared" si="28"/>
        <v>0</v>
      </c>
      <c r="BJ131" s="13" t="s">
        <v>92</v>
      </c>
      <c r="BK131" s="194">
        <f t="shared" si="29"/>
        <v>0</v>
      </c>
      <c r="BL131" s="13" t="s">
        <v>241</v>
      </c>
      <c r="BM131" s="13" t="s">
        <v>2338</v>
      </c>
    </row>
    <row r="132" spans="2:65" s="1" customFormat="1" ht="16.5" customHeight="1">
      <c r="B132" s="31"/>
      <c r="C132" s="195" t="s">
        <v>262</v>
      </c>
      <c r="D132" s="195" t="s">
        <v>233</v>
      </c>
      <c r="E132" s="196" t="s">
        <v>2339</v>
      </c>
      <c r="F132" s="197" t="s">
        <v>2340</v>
      </c>
      <c r="G132" s="198" t="s">
        <v>253</v>
      </c>
      <c r="H132" s="199">
        <v>1</v>
      </c>
      <c r="I132" s="200"/>
      <c r="J132" s="201">
        <f t="shared" si="20"/>
        <v>0</v>
      </c>
      <c r="K132" s="197" t="s">
        <v>1</v>
      </c>
      <c r="L132" s="202"/>
      <c r="M132" s="203" t="s">
        <v>1</v>
      </c>
      <c r="N132" s="204" t="s">
        <v>52</v>
      </c>
      <c r="O132" s="57"/>
      <c r="P132" s="192">
        <f t="shared" si="21"/>
        <v>0</v>
      </c>
      <c r="Q132" s="192">
        <v>0</v>
      </c>
      <c r="R132" s="192">
        <f t="shared" si="22"/>
        <v>0</v>
      </c>
      <c r="S132" s="192">
        <v>0</v>
      </c>
      <c r="T132" s="193">
        <f t="shared" si="23"/>
        <v>0</v>
      </c>
      <c r="AR132" s="13" t="s">
        <v>305</v>
      </c>
      <c r="AT132" s="13" t="s">
        <v>233</v>
      </c>
      <c r="AU132" s="13" t="s">
        <v>92</v>
      </c>
      <c r="AY132" s="13" t="s">
        <v>175</v>
      </c>
      <c r="BE132" s="194">
        <f t="shared" si="24"/>
        <v>0</v>
      </c>
      <c r="BF132" s="194">
        <f t="shared" si="25"/>
        <v>0</v>
      </c>
      <c r="BG132" s="194">
        <f t="shared" si="26"/>
        <v>0</v>
      </c>
      <c r="BH132" s="194">
        <f t="shared" si="27"/>
        <v>0</v>
      </c>
      <c r="BI132" s="194">
        <f t="shared" si="28"/>
        <v>0</v>
      </c>
      <c r="BJ132" s="13" t="s">
        <v>92</v>
      </c>
      <c r="BK132" s="194">
        <f t="shared" si="29"/>
        <v>0</v>
      </c>
      <c r="BL132" s="13" t="s">
        <v>241</v>
      </c>
      <c r="BM132" s="13" t="s">
        <v>2341</v>
      </c>
    </row>
    <row r="133" spans="2:65" s="1" customFormat="1" ht="16.5" customHeight="1">
      <c r="B133" s="31"/>
      <c r="C133" s="183" t="s">
        <v>266</v>
      </c>
      <c r="D133" s="183" t="s">
        <v>177</v>
      </c>
      <c r="E133" s="184" t="s">
        <v>2342</v>
      </c>
      <c r="F133" s="185" t="s">
        <v>2343</v>
      </c>
      <c r="G133" s="186" t="s">
        <v>253</v>
      </c>
      <c r="H133" s="187">
        <v>1</v>
      </c>
      <c r="I133" s="188"/>
      <c r="J133" s="189">
        <f t="shared" si="20"/>
        <v>0</v>
      </c>
      <c r="K133" s="185" t="s">
        <v>237</v>
      </c>
      <c r="L133" s="35"/>
      <c r="M133" s="190" t="s">
        <v>1</v>
      </c>
      <c r="N133" s="191" t="s">
        <v>52</v>
      </c>
      <c r="O133" s="57"/>
      <c r="P133" s="192">
        <f t="shared" si="21"/>
        <v>0</v>
      </c>
      <c r="Q133" s="192">
        <v>0</v>
      </c>
      <c r="R133" s="192">
        <f t="shared" si="22"/>
        <v>0</v>
      </c>
      <c r="S133" s="192">
        <v>0</v>
      </c>
      <c r="T133" s="193">
        <f t="shared" si="23"/>
        <v>0</v>
      </c>
      <c r="AR133" s="13" t="s">
        <v>241</v>
      </c>
      <c r="AT133" s="13" t="s">
        <v>177</v>
      </c>
      <c r="AU133" s="13" t="s">
        <v>92</v>
      </c>
      <c r="AY133" s="13" t="s">
        <v>175</v>
      </c>
      <c r="BE133" s="194">
        <f t="shared" si="24"/>
        <v>0</v>
      </c>
      <c r="BF133" s="194">
        <f t="shared" si="25"/>
        <v>0</v>
      </c>
      <c r="BG133" s="194">
        <f t="shared" si="26"/>
        <v>0</v>
      </c>
      <c r="BH133" s="194">
        <f t="shared" si="27"/>
        <v>0</v>
      </c>
      <c r="BI133" s="194">
        <f t="shared" si="28"/>
        <v>0</v>
      </c>
      <c r="BJ133" s="13" t="s">
        <v>92</v>
      </c>
      <c r="BK133" s="194">
        <f t="shared" si="29"/>
        <v>0</v>
      </c>
      <c r="BL133" s="13" t="s">
        <v>241</v>
      </c>
      <c r="BM133" s="13" t="s">
        <v>2344</v>
      </c>
    </row>
    <row r="134" spans="2:65" s="1" customFormat="1" ht="16.5" customHeight="1">
      <c r="B134" s="31"/>
      <c r="C134" s="195" t="s">
        <v>271</v>
      </c>
      <c r="D134" s="195" t="s">
        <v>233</v>
      </c>
      <c r="E134" s="196" t="s">
        <v>2345</v>
      </c>
      <c r="F134" s="197" t="s">
        <v>2346</v>
      </c>
      <c r="G134" s="198" t="s">
        <v>253</v>
      </c>
      <c r="H134" s="199">
        <v>1</v>
      </c>
      <c r="I134" s="200"/>
      <c r="J134" s="201">
        <f t="shared" si="20"/>
        <v>0</v>
      </c>
      <c r="K134" s="197" t="s">
        <v>237</v>
      </c>
      <c r="L134" s="202"/>
      <c r="M134" s="203" t="s">
        <v>1</v>
      </c>
      <c r="N134" s="204" t="s">
        <v>52</v>
      </c>
      <c r="O134" s="57"/>
      <c r="P134" s="192">
        <f t="shared" si="21"/>
        <v>0</v>
      </c>
      <c r="Q134" s="192">
        <v>3.5999999999999999E-3</v>
      </c>
      <c r="R134" s="192">
        <f t="shared" si="22"/>
        <v>3.5999999999999999E-3</v>
      </c>
      <c r="S134" s="192">
        <v>0</v>
      </c>
      <c r="T134" s="193">
        <f t="shared" si="23"/>
        <v>0</v>
      </c>
      <c r="AR134" s="13" t="s">
        <v>305</v>
      </c>
      <c r="AT134" s="13" t="s">
        <v>233</v>
      </c>
      <c r="AU134" s="13" t="s">
        <v>92</v>
      </c>
      <c r="AY134" s="13" t="s">
        <v>175</v>
      </c>
      <c r="BE134" s="194">
        <f t="shared" si="24"/>
        <v>0</v>
      </c>
      <c r="BF134" s="194">
        <f t="shared" si="25"/>
        <v>0</v>
      </c>
      <c r="BG134" s="194">
        <f t="shared" si="26"/>
        <v>0</v>
      </c>
      <c r="BH134" s="194">
        <f t="shared" si="27"/>
        <v>0</v>
      </c>
      <c r="BI134" s="194">
        <f t="shared" si="28"/>
        <v>0</v>
      </c>
      <c r="BJ134" s="13" t="s">
        <v>92</v>
      </c>
      <c r="BK134" s="194">
        <f t="shared" si="29"/>
        <v>0</v>
      </c>
      <c r="BL134" s="13" t="s">
        <v>241</v>
      </c>
      <c r="BM134" s="13" t="s">
        <v>2347</v>
      </c>
    </row>
    <row r="135" spans="2:65" s="1" customFormat="1" ht="16.5" customHeight="1">
      <c r="B135" s="31"/>
      <c r="C135" s="183" t="s">
        <v>273</v>
      </c>
      <c r="D135" s="183" t="s">
        <v>177</v>
      </c>
      <c r="E135" s="184" t="s">
        <v>2348</v>
      </c>
      <c r="F135" s="185" t="s">
        <v>2349</v>
      </c>
      <c r="G135" s="186" t="s">
        <v>2083</v>
      </c>
      <c r="H135" s="187">
        <v>2</v>
      </c>
      <c r="I135" s="188"/>
      <c r="J135" s="189">
        <f t="shared" si="20"/>
        <v>0</v>
      </c>
      <c r="K135" s="185" t="s">
        <v>237</v>
      </c>
      <c r="L135" s="35"/>
      <c r="M135" s="190" t="s">
        <v>1</v>
      </c>
      <c r="N135" s="191" t="s">
        <v>52</v>
      </c>
      <c r="O135" s="57"/>
      <c r="P135" s="192">
        <f t="shared" si="21"/>
        <v>0</v>
      </c>
      <c r="Q135" s="192">
        <v>3.0000000000000001E-5</v>
      </c>
      <c r="R135" s="192">
        <f t="shared" si="22"/>
        <v>6.0000000000000002E-5</v>
      </c>
      <c r="S135" s="192">
        <v>0</v>
      </c>
      <c r="T135" s="193">
        <f t="shared" si="23"/>
        <v>0</v>
      </c>
      <c r="AR135" s="13" t="s">
        <v>241</v>
      </c>
      <c r="AT135" s="13" t="s">
        <v>177</v>
      </c>
      <c r="AU135" s="13" t="s">
        <v>92</v>
      </c>
      <c r="AY135" s="13" t="s">
        <v>175</v>
      </c>
      <c r="BE135" s="194">
        <f t="shared" si="24"/>
        <v>0</v>
      </c>
      <c r="BF135" s="194">
        <f t="shared" si="25"/>
        <v>0</v>
      </c>
      <c r="BG135" s="194">
        <f t="shared" si="26"/>
        <v>0</v>
      </c>
      <c r="BH135" s="194">
        <f t="shared" si="27"/>
        <v>0</v>
      </c>
      <c r="BI135" s="194">
        <f t="shared" si="28"/>
        <v>0</v>
      </c>
      <c r="BJ135" s="13" t="s">
        <v>92</v>
      </c>
      <c r="BK135" s="194">
        <f t="shared" si="29"/>
        <v>0</v>
      </c>
      <c r="BL135" s="13" t="s">
        <v>241</v>
      </c>
      <c r="BM135" s="13" t="s">
        <v>2350</v>
      </c>
    </row>
    <row r="136" spans="2:65" s="1" customFormat="1" ht="16.5" customHeight="1">
      <c r="B136" s="31"/>
      <c r="C136" s="195" t="s">
        <v>277</v>
      </c>
      <c r="D136" s="195" t="s">
        <v>233</v>
      </c>
      <c r="E136" s="196" t="s">
        <v>2351</v>
      </c>
      <c r="F136" s="197" t="s">
        <v>2352</v>
      </c>
      <c r="G136" s="198" t="s">
        <v>253</v>
      </c>
      <c r="H136" s="199">
        <v>2</v>
      </c>
      <c r="I136" s="200"/>
      <c r="J136" s="201">
        <f t="shared" si="20"/>
        <v>0</v>
      </c>
      <c r="K136" s="197" t="s">
        <v>237</v>
      </c>
      <c r="L136" s="202"/>
      <c r="M136" s="203" t="s">
        <v>1</v>
      </c>
      <c r="N136" s="204" t="s">
        <v>52</v>
      </c>
      <c r="O136" s="57"/>
      <c r="P136" s="192">
        <f t="shared" si="21"/>
        <v>0</v>
      </c>
      <c r="Q136" s="192">
        <v>2.1800000000000001E-3</v>
      </c>
      <c r="R136" s="192">
        <f t="shared" si="22"/>
        <v>4.3600000000000002E-3</v>
      </c>
      <c r="S136" s="192">
        <v>0</v>
      </c>
      <c r="T136" s="193">
        <f t="shared" si="23"/>
        <v>0</v>
      </c>
      <c r="AR136" s="13" t="s">
        <v>305</v>
      </c>
      <c r="AT136" s="13" t="s">
        <v>233</v>
      </c>
      <c r="AU136" s="13" t="s">
        <v>92</v>
      </c>
      <c r="AY136" s="13" t="s">
        <v>175</v>
      </c>
      <c r="BE136" s="194">
        <f t="shared" si="24"/>
        <v>0</v>
      </c>
      <c r="BF136" s="194">
        <f t="shared" si="25"/>
        <v>0</v>
      </c>
      <c r="BG136" s="194">
        <f t="shared" si="26"/>
        <v>0</v>
      </c>
      <c r="BH136" s="194">
        <f t="shared" si="27"/>
        <v>0</v>
      </c>
      <c r="BI136" s="194">
        <f t="shared" si="28"/>
        <v>0</v>
      </c>
      <c r="BJ136" s="13" t="s">
        <v>92</v>
      </c>
      <c r="BK136" s="194">
        <f t="shared" si="29"/>
        <v>0</v>
      </c>
      <c r="BL136" s="13" t="s">
        <v>241</v>
      </c>
      <c r="BM136" s="13" t="s">
        <v>2353</v>
      </c>
    </row>
    <row r="137" spans="2:65" s="1" customFormat="1" ht="16.5" customHeight="1">
      <c r="B137" s="31"/>
      <c r="C137" s="183" t="s">
        <v>281</v>
      </c>
      <c r="D137" s="183" t="s">
        <v>177</v>
      </c>
      <c r="E137" s="184" t="s">
        <v>2354</v>
      </c>
      <c r="F137" s="185" t="s">
        <v>2355</v>
      </c>
      <c r="G137" s="186" t="s">
        <v>253</v>
      </c>
      <c r="H137" s="187">
        <v>1</v>
      </c>
      <c r="I137" s="188"/>
      <c r="J137" s="189">
        <f t="shared" si="20"/>
        <v>0</v>
      </c>
      <c r="K137" s="185" t="s">
        <v>1</v>
      </c>
      <c r="L137" s="35"/>
      <c r="M137" s="190" t="s">
        <v>1</v>
      </c>
      <c r="N137" s="191" t="s">
        <v>52</v>
      </c>
      <c r="O137" s="57"/>
      <c r="P137" s="192">
        <f t="shared" si="21"/>
        <v>0</v>
      </c>
      <c r="Q137" s="192">
        <v>0</v>
      </c>
      <c r="R137" s="192">
        <f t="shared" si="22"/>
        <v>0</v>
      </c>
      <c r="S137" s="192">
        <v>0</v>
      </c>
      <c r="T137" s="193">
        <f t="shared" si="23"/>
        <v>0</v>
      </c>
      <c r="AR137" s="13" t="s">
        <v>241</v>
      </c>
      <c r="AT137" s="13" t="s">
        <v>177</v>
      </c>
      <c r="AU137" s="13" t="s">
        <v>92</v>
      </c>
      <c r="AY137" s="13" t="s">
        <v>175</v>
      </c>
      <c r="BE137" s="194">
        <f t="shared" si="24"/>
        <v>0</v>
      </c>
      <c r="BF137" s="194">
        <f t="shared" si="25"/>
        <v>0</v>
      </c>
      <c r="BG137" s="194">
        <f t="shared" si="26"/>
        <v>0</v>
      </c>
      <c r="BH137" s="194">
        <f t="shared" si="27"/>
        <v>0</v>
      </c>
      <c r="BI137" s="194">
        <f t="shared" si="28"/>
        <v>0</v>
      </c>
      <c r="BJ137" s="13" t="s">
        <v>92</v>
      </c>
      <c r="BK137" s="194">
        <f t="shared" si="29"/>
        <v>0</v>
      </c>
      <c r="BL137" s="13" t="s">
        <v>241</v>
      </c>
      <c r="BM137" s="13" t="s">
        <v>2356</v>
      </c>
    </row>
    <row r="138" spans="2:65" s="1" customFormat="1" ht="16.5" customHeight="1">
      <c r="B138" s="31"/>
      <c r="C138" s="195" t="s">
        <v>285</v>
      </c>
      <c r="D138" s="195" t="s">
        <v>233</v>
      </c>
      <c r="E138" s="196" t="s">
        <v>2357</v>
      </c>
      <c r="F138" s="197" t="s">
        <v>2358</v>
      </c>
      <c r="G138" s="198" t="s">
        <v>253</v>
      </c>
      <c r="H138" s="199">
        <v>1</v>
      </c>
      <c r="I138" s="200"/>
      <c r="J138" s="201">
        <f t="shared" si="20"/>
        <v>0</v>
      </c>
      <c r="K138" s="197" t="s">
        <v>1</v>
      </c>
      <c r="L138" s="202"/>
      <c r="M138" s="203" t="s">
        <v>1</v>
      </c>
      <c r="N138" s="204" t="s">
        <v>52</v>
      </c>
      <c r="O138" s="57"/>
      <c r="P138" s="192">
        <f t="shared" si="21"/>
        <v>0</v>
      </c>
      <c r="Q138" s="192">
        <v>4.0000000000000002E-4</v>
      </c>
      <c r="R138" s="192">
        <f t="shared" si="22"/>
        <v>4.0000000000000002E-4</v>
      </c>
      <c r="S138" s="192">
        <v>0</v>
      </c>
      <c r="T138" s="193">
        <f t="shared" si="23"/>
        <v>0</v>
      </c>
      <c r="AR138" s="13" t="s">
        <v>305</v>
      </c>
      <c r="AT138" s="13" t="s">
        <v>233</v>
      </c>
      <c r="AU138" s="13" t="s">
        <v>92</v>
      </c>
      <c r="AY138" s="13" t="s">
        <v>175</v>
      </c>
      <c r="BE138" s="194">
        <f t="shared" si="24"/>
        <v>0</v>
      </c>
      <c r="BF138" s="194">
        <f t="shared" si="25"/>
        <v>0</v>
      </c>
      <c r="BG138" s="194">
        <f t="shared" si="26"/>
        <v>0</v>
      </c>
      <c r="BH138" s="194">
        <f t="shared" si="27"/>
        <v>0</v>
      </c>
      <c r="BI138" s="194">
        <f t="shared" si="28"/>
        <v>0</v>
      </c>
      <c r="BJ138" s="13" t="s">
        <v>92</v>
      </c>
      <c r="BK138" s="194">
        <f t="shared" si="29"/>
        <v>0</v>
      </c>
      <c r="BL138" s="13" t="s">
        <v>241</v>
      </c>
      <c r="BM138" s="13" t="s">
        <v>2359</v>
      </c>
    </row>
    <row r="139" spans="2:65" s="1" customFormat="1" ht="16.5" customHeight="1">
      <c r="B139" s="31"/>
      <c r="C139" s="183" t="s">
        <v>289</v>
      </c>
      <c r="D139" s="183" t="s">
        <v>177</v>
      </c>
      <c r="E139" s="184" t="s">
        <v>2360</v>
      </c>
      <c r="F139" s="185" t="s">
        <v>2361</v>
      </c>
      <c r="G139" s="186" t="s">
        <v>253</v>
      </c>
      <c r="H139" s="187">
        <v>1</v>
      </c>
      <c r="I139" s="188"/>
      <c r="J139" s="189">
        <f t="shared" si="20"/>
        <v>0</v>
      </c>
      <c r="K139" s="185" t="s">
        <v>237</v>
      </c>
      <c r="L139" s="35"/>
      <c r="M139" s="190" t="s">
        <v>1</v>
      </c>
      <c r="N139" s="191" t="s">
        <v>52</v>
      </c>
      <c r="O139" s="57"/>
      <c r="P139" s="192">
        <f t="shared" si="21"/>
        <v>0</v>
      </c>
      <c r="Q139" s="192">
        <v>0</v>
      </c>
      <c r="R139" s="192">
        <f t="shared" si="22"/>
        <v>0</v>
      </c>
      <c r="S139" s="192">
        <v>0</v>
      </c>
      <c r="T139" s="193">
        <f t="shared" si="23"/>
        <v>0</v>
      </c>
      <c r="AR139" s="13" t="s">
        <v>241</v>
      </c>
      <c r="AT139" s="13" t="s">
        <v>177</v>
      </c>
      <c r="AU139" s="13" t="s">
        <v>92</v>
      </c>
      <c r="AY139" s="13" t="s">
        <v>175</v>
      </c>
      <c r="BE139" s="194">
        <f t="shared" si="24"/>
        <v>0</v>
      </c>
      <c r="BF139" s="194">
        <f t="shared" si="25"/>
        <v>0</v>
      </c>
      <c r="BG139" s="194">
        <f t="shared" si="26"/>
        <v>0</v>
      </c>
      <c r="BH139" s="194">
        <f t="shared" si="27"/>
        <v>0</v>
      </c>
      <c r="BI139" s="194">
        <f t="shared" si="28"/>
        <v>0</v>
      </c>
      <c r="BJ139" s="13" t="s">
        <v>92</v>
      </c>
      <c r="BK139" s="194">
        <f t="shared" si="29"/>
        <v>0</v>
      </c>
      <c r="BL139" s="13" t="s">
        <v>241</v>
      </c>
      <c r="BM139" s="13" t="s">
        <v>2362</v>
      </c>
    </row>
    <row r="140" spans="2:65" s="1" customFormat="1" ht="16.5" customHeight="1">
      <c r="B140" s="31"/>
      <c r="C140" s="195" t="s">
        <v>293</v>
      </c>
      <c r="D140" s="195" t="s">
        <v>233</v>
      </c>
      <c r="E140" s="196" t="s">
        <v>2363</v>
      </c>
      <c r="F140" s="197" t="s">
        <v>2364</v>
      </c>
      <c r="G140" s="198" t="s">
        <v>253</v>
      </c>
      <c r="H140" s="199">
        <v>1</v>
      </c>
      <c r="I140" s="200"/>
      <c r="J140" s="201">
        <f t="shared" si="20"/>
        <v>0</v>
      </c>
      <c r="K140" s="197" t="s">
        <v>237</v>
      </c>
      <c r="L140" s="202"/>
      <c r="M140" s="203" t="s">
        <v>1</v>
      </c>
      <c r="N140" s="204" t="s">
        <v>52</v>
      </c>
      <c r="O140" s="57"/>
      <c r="P140" s="192">
        <f t="shared" si="21"/>
        <v>0</v>
      </c>
      <c r="Q140" s="192">
        <v>1.4400000000000001E-3</v>
      </c>
      <c r="R140" s="192">
        <f t="shared" si="22"/>
        <v>1.4400000000000001E-3</v>
      </c>
      <c r="S140" s="192">
        <v>0</v>
      </c>
      <c r="T140" s="193">
        <f t="shared" si="23"/>
        <v>0</v>
      </c>
      <c r="AR140" s="13" t="s">
        <v>305</v>
      </c>
      <c r="AT140" s="13" t="s">
        <v>233</v>
      </c>
      <c r="AU140" s="13" t="s">
        <v>92</v>
      </c>
      <c r="AY140" s="13" t="s">
        <v>175</v>
      </c>
      <c r="BE140" s="194">
        <f t="shared" si="24"/>
        <v>0</v>
      </c>
      <c r="BF140" s="194">
        <f t="shared" si="25"/>
        <v>0</v>
      </c>
      <c r="BG140" s="194">
        <f t="shared" si="26"/>
        <v>0</v>
      </c>
      <c r="BH140" s="194">
        <f t="shared" si="27"/>
        <v>0</v>
      </c>
      <c r="BI140" s="194">
        <f t="shared" si="28"/>
        <v>0</v>
      </c>
      <c r="BJ140" s="13" t="s">
        <v>92</v>
      </c>
      <c r="BK140" s="194">
        <f t="shared" si="29"/>
        <v>0</v>
      </c>
      <c r="BL140" s="13" t="s">
        <v>241</v>
      </c>
      <c r="BM140" s="13" t="s">
        <v>2365</v>
      </c>
    </row>
    <row r="141" spans="2:65" s="1" customFormat="1" ht="16.5" customHeight="1">
      <c r="B141" s="31"/>
      <c r="C141" s="183" t="s">
        <v>297</v>
      </c>
      <c r="D141" s="183" t="s">
        <v>177</v>
      </c>
      <c r="E141" s="184" t="s">
        <v>2366</v>
      </c>
      <c r="F141" s="185" t="s">
        <v>2237</v>
      </c>
      <c r="G141" s="186" t="s">
        <v>855</v>
      </c>
      <c r="H141" s="205"/>
      <c r="I141" s="188"/>
      <c r="J141" s="189">
        <f t="shared" si="20"/>
        <v>0</v>
      </c>
      <c r="K141" s="185" t="s">
        <v>237</v>
      </c>
      <c r="L141" s="35"/>
      <c r="M141" s="190" t="s">
        <v>1</v>
      </c>
      <c r="N141" s="191" t="s">
        <v>52</v>
      </c>
      <c r="O141" s="57"/>
      <c r="P141" s="192">
        <f t="shared" si="21"/>
        <v>0</v>
      </c>
      <c r="Q141" s="192">
        <v>0</v>
      </c>
      <c r="R141" s="192">
        <f t="shared" si="22"/>
        <v>0</v>
      </c>
      <c r="S141" s="192">
        <v>0</v>
      </c>
      <c r="T141" s="193">
        <f t="shared" si="23"/>
        <v>0</v>
      </c>
      <c r="AR141" s="13" t="s">
        <v>241</v>
      </c>
      <c r="AT141" s="13" t="s">
        <v>177</v>
      </c>
      <c r="AU141" s="13" t="s">
        <v>92</v>
      </c>
      <c r="AY141" s="13" t="s">
        <v>175</v>
      </c>
      <c r="BE141" s="194">
        <f t="shared" si="24"/>
        <v>0</v>
      </c>
      <c r="BF141" s="194">
        <f t="shared" si="25"/>
        <v>0</v>
      </c>
      <c r="BG141" s="194">
        <f t="shared" si="26"/>
        <v>0</v>
      </c>
      <c r="BH141" s="194">
        <f t="shared" si="27"/>
        <v>0</v>
      </c>
      <c r="BI141" s="194">
        <f t="shared" si="28"/>
        <v>0</v>
      </c>
      <c r="BJ141" s="13" t="s">
        <v>92</v>
      </c>
      <c r="BK141" s="194">
        <f t="shared" si="29"/>
        <v>0</v>
      </c>
      <c r="BL141" s="13" t="s">
        <v>241</v>
      </c>
      <c r="BM141" s="13" t="s">
        <v>2367</v>
      </c>
    </row>
    <row r="142" spans="2:65" s="11" customFormat="1" ht="22.9" customHeight="1">
      <c r="B142" s="167"/>
      <c r="C142" s="168"/>
      <c r="D142" s="169" t="s">
        <v>79</v>
      </c>
      <c r="E142" s="181" t="s">
        <v>2368</v>
      </c>
      <c r="F142" s="181" t="s">
        <v>2369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SUM(P143:P153)</f>
        <v>0</v>
      </c>
      <c r="Q142" s="175"/>
      <c r="R142" s="176">
        <f>SUM(R143:R153)</f>
        <v>0.56998000000000004</v>
      </c>
      <c r="S142" s="175"/>
      <c r="T142" s="177">
        <f>SUM(T143:T153)</f>
        <v>0</v>
      </c>
      <c r="AR142" s="178" t="s">
        <v>92</v>
      </c>
      <c r="AT142" s="179" t="s">
        <v>79</v>
      </c>
      <c r="AU142" s="179" t="s">
        <v>87</v>
      </c>
      <c r="AY142" s="178" t="s">
        <v>175</v>
      </c>
      <c r="BK142" s="180">
        <f>SUM(BK143:BK153)</f>
        <v>0</v>
      </c>
    </row>
    <row r="143" spans="2:65" s="1" customFormat="1" ht="16.5" customHeight="1">
      <c r="B143" s="31"/>
      <c r="C143" s="183" t="s">
        <v>301</v>
      </c>
      <c r="D143" s="183" t="s">
        <v>177</v>
      </c>
      <c r="E143" s="184" t="s">
        <v>2370</v>
      </c>
      <c r="F143" s="185" t="s">
        <v>2371</v>
      </c>
      <c r="G143" s="186" t="s">
        <v>253</v>
      </c>
      <c r="H143" s="187">
        <v>78</v>
      </c>
      <c r="I143" s="188"/>
      <c r="J143" s="189">
        <f t="shared" ref="J143:J153" si="30">ROUND(I143*H143,2)</f>
        <v>0</v>
      </c>
      <c r="K143" s="185" t="s">
        <v>2372</v>
      </c>
      <c r="L143" s="35"/>
      <c r="M143" s="190" t="s">
        <v>1</v>
      </c>
      <c r="N143" s="191" t="s">
        <v>52</v>
      </c>
      <c r="O143" s="57"/>
      <c r="P143" s="192">
        <f t="shared" ref="P143:P153" si="31">O143*H143</f>
        <v>0</v>
      </c>
      <c r="Q143" s="192">
        <v>0</v>
      </c>
      <c r="R143" s="192">
        <f t="shared" ref="R143:R153" si="32">Q143*H143</f>
        <v>0</v>
      </c>
      <c r="S143" s="192">
        <v>0</v>
      </c>
      <c r="T143" s="193">
        <f t="shared" ref="T143:T153" si="33">S143*H143</f>
        <v>0</v>
      </c>
      <c r="AR143" s="13" t="s">
        <v>241</v>
      </c>
      <c r="AT143" s="13" t="s">
        <v>177</v>
      </c>
      <c r="AU143" s="13" t="s">
        <v>92</v>
      </c>
      <c r="AY143" s="13" t="s">
        <v>175</v>
      </c>
      <c r="BE143" s="194">
        <f t="shared" ref="BE143:BE153" si="34">IF(N143="základná",J143,0)</f>
        <v>0</v>
      </c>
      <c r="BF143" s="194">
        <f t="shared" ref="BF143:BF153" si="35">IF(N143="znížená",J143,0)</f>
        <v>0</v>
      </c>
      <c r="BG143" s="194">
        <f t="shared" ref="BG143:BG153" si="36">IF(N143="zákl. prenesená",J143,0)</f>
        <v>0</v>
      </c>
      <c r="BH143" s="194">
        <f t="shared" ref="BH143:BH153" si="37">IF(N143="zníž. prenesená",J143,0)</f>
        <v>0</v>
      </c>
      <c r="BI143" s="194">
        <f t="shared" ref="BI143:BI153" si="38">IF(N143="nulová",J143,0)</f>
        <v>0</v>
      </c>
      <c r="BJ143" s="13" t="s">
        <v>92</v>
      </c>
      <c r="BK143" s="194">
        <f t="shared" ref="BK143:BK153" si="39">ROUND(I143*H143,2)</f>
        <v>0</v>
      </c>
      <c r="BL143" s="13" t="s">
        <v>241</v>
      </c>
      <c r="BM143" s="13" t="s">
        <v>2373</v>
      </c>
    </row>
    <row r="144" spans="2:65" s="1" customFormat="1" ht="16.5" customHeight="1">
      <c r="B144" s="31"/>
      <c r="C144" s="195" t="s">
        <v>305</v>
      </c>
      <c r="D144" s="195" t="s">
        <v>233</v>
      </c>
      <c r="E144" s="196" t="s">
        <v>2374</v>
      </c>
      <c r="F144" s="197" t="s">
        <v>2375</v>
      </c>
      <c r="G144" s="198" t="s">
        <v>253</v>
      </c>
      <c r="H144" s="199">
        <v>39</v>
      </c>
      <c r="I144" s="200"/>
      <c r="J144" s="201">
        <f t="shared" si="30"/>
        <v>0</v>
      </c>
      <c r="K144" s="197" t="s">
        <v>1</v>
      </c>
      <c r="L144" s="202"/>
      <c r="M144" s="203" t="s">
        <v>1</v>
      </c>
      <c r="N144" s="204" t="s">
        <v>52</v>
      </c>
      <c r="O144" s="57"/>
      <c r="P144" s="192">
        <f t="shared" si="31"/>
        <v>0</v>
      </c>
      <c r="Q144" s="192">
        <v>0</v>
      </c>
      <c r="R144" s="192">
        <f t="shared" si="32"/>
        <v>0</v>
      </c>
      <c r="S144" s="192">
        <v>0</v>
      </c>
      <c r="T144" s="193">
        <f t="shared" si="33"/>
        <v>0</v>
      </c>
      <c r="AR144" s="13" t="s">
        <v>305</v>
      </c>
      <c r="AT144" s="13" t="s">
        <v>233</v>
      </c>
      <c r="AU144" s="13" t="s">
        <v>92</v>
      </c>
      <c r="AY144" s="13" t="s">
        <v>175</v>
      </c>
      <c r="BE144" s="194">
        <f t="shared" si="34"/>
        <v>0</v>
      </c>
      <c r="BF144" s="194">
        <f t="shared" si="35"/>
        <v>0</v>
      </c>
      <c r="BG144" s="194">
        <f t="shared" si="36"/>
        <v>0</v>
      </c>
      <c r="BH144" s="194">
        <f t="shared" si="37"/>
        <v>0</v>
      </c>
      <c r="BI144" s="194">
        <f t="shared" si="38"/>
        <v>0</v>
      </c>
      <c r="BJ144" s="13" t="s">
        <v>92</v>
      </c>
      <c r="BK144" s="194">
        <f t="shared" si="39"/>
        <v>0</v>
      </c>
      <c r="BL144" s="13" t="s">
        <v>241</v>
      </c>
      <c r="BM144" s="13" t="s">
        <v>2376</v>
      </c>
    </row>
    <row r="145" spans="2:65" s="1" customFormat="1" ht="16.5" customHeight="1">
      <c r="B145" s="31"/>
      <c r="C145" s="183" t="s">
        <v>310</v>
      </c>
      <c r="D145" s="183" t="s">
        <v>177</v>
      </c>
      <c r="E145" s="184" t="s">
        <v>2377</v>
      </c>
      <c r="F145" s="185" t="s">
        <v>2378</v>
      </c>
      <c r="G145" s="186" t="s">
        <v>269</v>
      </c>
      <c r="H145" s="187">
        <v>4</v>
      </c>
      <c r="I145" s="188"/>
      <c r="J145" s="189">
        <f t="shared" si="30"/>
        <v>0</v>
      </c>
      <c r="K145" s="185" t="s">
        <v>237</v>
      </c>
      <c r="L145" s="35"/>
      <c r="M145" s="190" t="s">
        <v>1</v>
      </c>
      <c r="N145" s="191" t="s">
        <v>52</v>
      </c>
      <c r="O145" s="57"/>
      <c r="P145" s="192">
        <f t="shared" si="31"/>
        <v>0</v>
      </c>
      <c r="Q145" s="192">
        <v>1.9300000000000001E-3</v>
      </c>
      <c r="R145" s="192">
        <f t="shared" si="32"/>
        <v>7.7200000000000003E-3</v>
      </c>
      <c r="S145" s="192">
        <v>0</v>
      </c>
      <c r="T145" s="193">
        <f t="shared" si="33"/>
        <v>0</v>
      </c>
      <c r="AR145" s="13" t="s">
        <v>241</v>
      </c>
      <c r="AT145" s="13" t="s">
        <v>177</v>
      </c>
      <c r="AU145" s="13" t="s">
        <v>92</v>
      </c>
      <c r="AY145" s="13" t="s">
        <v>175</v>
      </c>
      <c r="BE145" s="194">
        <f t="shared" si="34"/>
        <v>0</v>
      </c>
      <c r="BF145" s="194">
        <f t="shared" si="35"/>
        <v>0</v>
      </c>
      <c r="BG145" s="194">
        <f t="shared" si="36"/>
        <v>0</v>
      </c>
      <c r="BH145" s="194">
        <f t="shared" si="37"/>
        <v>0</v>
      </c>
      <c r="BI145" s="194">
        <f t="shared" si="38"/>
        <v>0</v>
      </c>
      <c r="BJ145" s="13" t="s">
        <v>92</v>
      </c>
      <c r="BK145" s="194">
        <f t="shared" si="39"/>
        <v>0</v>
      </c>
      <c r="BL145" s="13" t="s">
        <v>241</v>
      </c>
      <c r="BM145" s="13" t="s">
        <v>2379</v>
      </c>
    </row>
    <row r="146" spans="2:65" s="1" customFormat="1" ht="16.5" customHeight="1">
      <c r="B146" s="31"/>
      <c r="C146" s="183" t="s">
        <v>314</v>
      </c>
      <c r="D146" s="183" t="s">
        <v>177</v>
      </c>
      <c r="E146" s="184" t="s">
        <v>2380</v>
      </c>
      <c r="F146" s="185" t="s">
        <v>2381</v>
      </c>
      <c r="G146" s="186" t="s">
        <v>269</v>
      </c>
      <c r="H146" s="187">
        <v>10</v>
      </c>
      <c r="I146" s="188"/>
      <c r="J146" s="189">
        <f t="shared" si="30"/>
        <v>0</v>
      </c>
      <c r="K146" s="185" t="s">
        <v>237</v>
      </c>
      <c r="L146" s="35"/>
      <c r="M146" s="190" t="s">
        <v>1</v>
      </c>
      <c r="N146" s="191" t="s">
        <v>52</v>
      </c>
      <c r="O146" s="57"/>
      <c r="P146" s="192">
        <f t="shared" si="31"/>
        <v>0</v>
      </c>
      <c r="Q146" s="192">
        <v>1.65E-3</v>
      </c>
      <c r="R146" s="192">
        <f t="shared" si="32"/>
        <v>1.6500000000000001E-2</v>
      </c>
      <c r="S146" s="192">
        <v>0</v>
      </c>
      <c r="T146" s="193">
        <f t="shared" si="33"/>
        <v>0</v>
      </c>
      <c r="AR146" s="13" t="s">
        <v>241</v>
      </c>
      <c r="AT146" s="13" t="s">
        <v>177</v>
      </c>
      <c r="AU146" s="13" t="s">
        <v>92</v>
      </c>
      <c r="AY146" s="13" t="s">
        <v>175</v>
      </c>
      <c r="BE146" s="194">
        <f t="shared" si="34"/>
        <v>0</v>
      </c>
      <c r="BF146" s="194">
        <f t="shared" si="35"/>
        <v>0</v>
      </c>
      <c r="BG146" s="194">
        <f t="shared" si="36"/>
        <v>0</v>
      </c>
      <c r="BH146" s="194">
        <f t="shared" si="37"/>
        <v>0</v>
      </c>
      <c r="BI146" s="194">
        <f t="shared" si="38"/>
        <v>0</v>
      </c>
      <c r="BJ146" s="13" t="s">
        <v>92</v>
      </c>
      <c r="BK146" s="194">
        <f t="shared" si="39"/>
        <v>0</v>
      </c>
      <c r="BL146" s="13" t="s">
        <v>241</v>
      </c>
      <c r="BM146" s="13" t="s">
        <v>2382</v>
      </c>
    </row>
    <row r="147" spans="2:65" s="1" customFormat="1" ht="16.5" customHeight="1">
      <c r="B147" s="31"/>
      <c r="C147" s="183" t="s">
        <v>318</v>
      </c>
      <c r="D147" s="183" t="s">
        <v>177</v>
      </c>
      <c r="E147" s="184" t="s">
        <v>2383</v>
      </c>
      <c r="F147" s="185" t="s">
        <v>2384</v>
      </c>
      <c r="G147" s="186" t="s">
        <v>269</v>
      </c>
      <c r="H147" s="187">
        <v>276</v>
      </c>
      <c r="I147" s="188"/>
      <c r="J147" s="189">
        <f t="shared" si="30"/>
        <v>0</v>
      </c>
      <c r="K147" s="185" t="s">
        <v>237</v>
      </c>
      <c r="L147" s="35"/>
      <c r="M147" s="190" t="s">
        <v>1</v>
      </c>
      <c r="N147" s="191" t="s">
        <v>52</v>
      </c>
      <c r="O147" s="57"/>
      <c r="P147" s="192">
        <f t="shared" si="31"/>
        <v>0</v>
      </c>
      <c r="Q147" s="192">
        <v>2.4000000000000001E-4</v>
      </c>
      <c r="R147" s="192">
        <f t="shared" si="32"/>
        <v>6.6240000000000007E-2</v>
      </c>
      <c r="S147" s="192">
        <v>0</v>
      </c>
      <c r="T147" s="193">
        <f t="shared" si="33"/>
        <v>0</v>
      </c>
      <c r="AR147" s="13" t="s">
        <v>241</v>
      </c>
      <c r="AT147" s="13" t="s">
        <v>177</v>
      </c>
      <c r="AU147" s="13" t="s">
        <v>92</v>
      </c>
      <c r="AY147" s="13" t="s">
        <v>175</v>
      </c>
      <c r="BE147" s="194">
        <f t="shared" si="34"/>
        <v>0</v>
      </c>
      <c r="BF147" s="194">
        <f t="shared" si="35"/>
        <v>0</v>
      </c>
      <c r="BG147" s="194">
        <f t="shared" si="36"/>
        <v>0</v>
      </c>
      <c r="BH147" s="194">
        <f t="shared" si="37"/>
        <v>0</v>
      </c>
      <c r="BI147" s="194">
        <f t="shared" si="38"/>
        <v>0</v>
      </c>
      <c r="BJ147" s="13" t="s">
        <v>92</v>
      </c>
      <c r="BK147" s="194">
        <f t="shared" si="39"/>
        <v>0</v>
      </c>
      <c r="BL147" s="13" t="s">
        <v>241</v>
      </c>
      <c r="BM147" s="13" t="s">
        <v>2385</v>
      </c>
    </row>
    <row r="148" spans="2:65" s="1" customFormat="1" ht="16.5" customHeight="1">
      <c r="B148" s="31"/>
      <c r="C148" s="183" t="s">
        <v>322</v>
      </c>
      <c r="D148" s="183" t="s">
        <v>177</v>
      </c>
      <c r="E148" s="184" t="s">
        <v>2386</v>
      </c>
      <c r="F148" s="185" t="s">
        <v>2387</v>
      </c>
      <c r="G148" s="186" t="s">
        <v>269</v>
      </c>
      <c r="H148" s="187">
        <v>60</v>
      </c>
      <c r="I148" s="188"/>
      <c r="J148" s="189">
        <f t="shared" si="30"/>
        <v>0</v>
      </c>
      <c r="K148" s="185" t="s">
        <v>237</v>
      </c>
      <c r="L148" s="35"/>
      <c r="M148" s="190" t="s">
        <v>1</v>
      </c>
      <c r="N148" s="191" t="s">
        <v>52</v>
      </c>
      <c r="O148" s="57"/>
      <c r="P148" s="192">
        <f t="shared" si="31"/>
        <v>0</v>
      </c>
      <c r="Q148" s="192">
        <v>3.3E-4</v>
      </c>
      <c r="R148" s="192">
        <f t="shared" si="32"/>
        <v>1.9799999999999998E-2</v>
      </c>
      <c r="S148" s="192">
        <v>0</v>
      </c>
      <c r="T148" s="193">
        <f t="shared" si="33"/>
        <v>0</v>
      </c>
      <c r="AR148" s="13" t="s">
        <v>241</v>
      </c>
      <c r="AT148" s="13" t="s">
        <v>177</v>
      </c>
      <c r="AU148" s="13" t="s">
        <v>92</v>
      </c>
      <c r="AY148" s="13" t="s">
        <v>175</v>
      </c>
      <c r="BE148" s="194">
        <f t="shared" si="34"/>
        <v>0</v>
      </c>
      <c r="BF148" s="194">
        <f t="shared" si="35"/>
        <v>0</v>
      </c>
      <c r="BG148" s="194">
        <f t="shared" si="36"/>
        <v>0</v>
      </c>
      <c r="BH148" s="194">
        <f t="shared" si="37"/>
        <v>0</v>
      </c>
      <c r="BI148" s="194">
        <f t="shared" si="38"/>
        <v>0</v>
      </c>
      <c r="BJ148" s="13" t="s">
        <v>92</v>
      </c>
      <c r="BK148" s="194">
        <f t="shared" si="39"/>
        <v>0</v>
      </c>
      <c r="BL148" s="13" t="s">
        <v>241</v>
      </c>
      <c r="BM148" s="13" t="s">
        <v>2388</v>
      </c>
    </row>
    <row r="149" spans="2:65" s="1" customFormat="1" ht="16.5" customHeight="1">
      <c r="B149" s="31"/>
      <c r="C149" s="183" t="s">
        <v>326</v>
      </c>
      <c r="D149" s="183" t="s">
        <v>177</v>
      </c>
      <c r="E149" s="184" t="s">
        <v>2389</v>
      </c>
      <c r="F149" s="185" t="s">
        <v>2390</v>
      </c>
      <c r="G149" s="186" t="s">
        <v>269</v>
      </c>
      <c r="H149" s="187">
        <v>22</v>
      </c>
      <c r="I149" s="188"/>
      <c r="J149" s="189">
        <f t="shared" si="30"/>
        <v>0</v>
      </c>
      <c r="K149" s="185" t="s">
        <v>237</v>
      </c>
      <c r="L149" s="35"/>
      <c r="M149" s="190" t="s">
        <v>1</v>
      </c>
      <c r="N149" s="191" t="s">
        <v>52</v>
      </c>
      <c r="O149" s="57"/>
      <c r="P149" s="192">
        <f t="shared" si="31"/>
        <v>0</v>
      </c>
      <c r="Q149" s="192">
        <v>5.4000000000000001E-4</v>
      </c>
      <c r="R149" s="192">
        <f t="shared" si="32"/>
        <v>1.188E-2</v>
      </c>
      <c r="S149" s="192">
        <v>0</v>
      </c>
      <c r="T149" s="193">
        <f t="shared" si="33"/>
        <v>0</v>
      </c>
      <c r="AR149" s="13" t="s">
        <v>241</v>
      </c>
      <c r="AT149" s="13" t="s">
        <v>177</v>
      </c>
      <c r="AU149" s="13" t="s">
        <v>92</v>
      </c>
      <c r="AY149" s="13" t="s">
        <v>175</v>
      </c>
      <c r="BE149" s="194">
        <f t="shared" si="34"/>
        <v>0</v>
      </c>
      <c r="BF149" s="194">
        <f t="shared" si="35"/>
        <v>0</v>
      </c>
      <c r="BG149" s="194">
        <f t="shared" si="36"/>
        <v>0</v>
      </c>
      <c r="BH149" s="194">
        <f t="shared" si="37"/>
        <v>0</v>
      </c>
      <c r="BI149" s="194">
        <f t="shared" si="38"/>
        <v>0</v>
      </c>
      <c r="BJ149" s="13" t="s">
        <v>92</v>
      </c>
      <c r="BK149" s="194">
        <f t="shared" si="39"/>
        <v>0</v>
      </c>
      <c r="BL149" s="13" t="s">
        <v>241</v>
      </c>
      <c r="BM149" s="13" t="s">
        <v>2391</v>
      </c>
    </row>
    <row r="150" spans="2:65" s="1" customFormat="1" ht="16.5" customHeight="1">
      <c r="B150" s="31"/>
      <c r="C150" s="183" t="s">
        <v>330</v>
      </c>
      <c r="D150" s="183" t="s">
        <v>177</v>
      </c>
      <c r="E150" s="184" t="s">
        <v>2392</v>
      </c>
      <c r="F150" s="185" t="s">
        <v>2393</v>
      </c>
      <c r="G150" s="186" t="s">
        <v>269</v>
      </c>
      <c r="H150" s="187">
        <v>30</v>
      </c>
      <c r="I150" s="188"/>
      <c r="J150" s="189">
        <f t="shared" si="30"/>
        <v>0</v>
      </c>
      <c r="K150" s="185" t="s">
        <v>237</v>
      </c>
      <c r="L150" s="35"/>
      <c r="M150" s="190" t="s">
        <v>1</v>
      </c>
      <c r="N150" s="191" t="s">
        <v>52</v>
      </c>
      <c r="O150" s="57"/>
      <c r="P150" s="192">
        <f t="shared" si="31"/>
        <v>0</v>
      </c>
      <c r="Q150" s="192">
        <v>8.4000000000000003E-4</v>
      </c>
      <c r="R150" s="192">
        <f t="shared" si="32"/>
        <v>2.52E-2</v>
      </c>
      <c r="S150" s="192">
        <v>0</v>
      </c>
      <c r="T150" s="193">
        <f t="shared" si="33"/>
        <v>0</v>
      </c>
      <c r="AR150" s="13" t="s">
        <v>241</v>
      </c>
      <c r="AT150" s="13" t="s">
        <v>177</v>
      </c>
      <c r="AU150" s="13" t="s">
        <v>92</v>
      </c>
      <c r="AY150" s="13" t="s">
        <v>175</v>
      </c>
      <c r="BE150" s="194">
        <f t="shared" si="34"/>
        <v>0</v>
      </c>
      <c r="BF150" s="194">
        <f t="shared" si="35"/>
        <v>0</v>
      </c>
      <c r="BG150" s="194">
        <f t="shared" si="36"/>
        <v>0</v>
      </c>
      <c r="BH150" s="194">
        <f t="shared" si="37"/>
        <v>0</v>
      </c>
      <c r="BI150" s="194">
        <f t="shared" si="38"/>
        <v>0</v>
      </c>
      <c r="BJ150" s="13" t="s">
        <v>92</v>
      </c>
      <c r="BK150" s="194">
        <f t="shared" si="39"/>
        <v>0</v>
      </c>
      <c r="BL150" s="13" t="s">
        <v>241</v>
      </c>
      <c r="BM150" s="13" t="s">
        <v>2394</v>
      </c>
    </row>
    <row r="151" spans="2:65" s="1" customFormat="1" ht="16.5" customHeight="1">
      <c r="B151" s="31"/>
      <c r="C151" s="183" t="s">
        <v>334</v>
      </c>
      <c r="D151" s="183" t="s">
        <v>177</v>
      </c>
      <c r="E151" s="184" t="s">
        <v>2395</v>
      </c>
      <c r="F151" s="185" t="s">
        <v>2396</v>
      </c>
      <c r="G151" s="186" t="s">
        <v>269</v>
      </c>
      <c r="H151" s="187">
        <v>14</v>
      </c>
      <c r="I151" s="188"/>
      <c r="J151" s="189">
        <f t="shared" si="30"/>
        <v>0</v>
      </c>
      <c r="K151" s="185" t="s">
        <v>237</v>
      </c>
      <c r="L151" s="35"/>
      <c r="M151" s="190" t="s">
        <v>1</v>
      </c>
      <c r="N151" s="191" t="s">
        <v>52</v>
      </c>
      <c r="O151" s="57"/>
      <c r="P151" s="192">
        <f t="shared" si="31"/>
        <v>0</v>
      </c>
      <c r="Q151" s="192">
        <v>7.7400000000000004E-3</v>
      </c>
      <c r="R151" s="192">
        <f t="shared" si="32"/>
        <v>0.10836000000000001</v>
      </c>
      <c r="S151" s="192">
        <v>0</v>
      </c>
      <c r="T151" s="193">
        <f t="shared" si="33"/>
        <v>0</v>
      </c>
      <c r="AR151" s="13" t="s">
        <v>241</v>
      </c>
      <c r="AT151" s="13" t="s">
        <v>177</v>
      </c>
      <c r="AU151" s="13" t="s">
        <v>92</v>
      </c>
      <c r="AY151" s="13" t="s">
        <v>175</v>
      </c>
      <c r="BE151" s="194">
        <f t="shared" si="34"/>
        <v>0</v>
      </c>
      <c r="BF151" s="194">
        <f t="shared" si="35"/>
        <v>0</v>
      </c>
      <c r="BG151" s="194">
        <f t="shared" si="36"/>
        <v>0</v>
      </c>
      <c r="BH151" s="194">
        <f t="shared" si="37"/>
        <v>0</v>
      </c>
      <c r="BI151" s="194">
        <f t="shared" si="38"/>
        <v>0</v>
      </c>
      <c r="BJ151" s="13" t="s">
        <v>92</v>
      </c>
      <c r="BK151" s="194">
        <f t="shared" si="39"/>
        <v>0</v>
      </c>
      <c r="BL151" s="13" t="s">
        <v>241</v>
      </c>
      <c r="BM151" s="13" t="s">
        <v>2397</v>
      </c>
    </row>
    <row r="152" spans="2:65" s="1" customFormat="1" ht="16.5" customHeight="1">
      <c r="B152" s="31"/>
      <c r="C152" s="183" t="s">
        <v>338</v>
      </c>
      <c r="D152" s="183" t="s">
        <v>177</v>
      </c>
      <c r="E152" s="184" t="s">
        <v>2398</v>
      </c>
      <c r="F152" s="185" t="s">
        <v>2399</v>
      </c>
      <c r="G152" s="186" t="s">
        <v>269</v>
      </c>
      <c r="H152" s="187">
        <v>388</v>
      </c>
      <c r="I152" s="188"/>
      <c r="J152" s="189">
        <f t="shared" si="30"/>
        <v>0</v>
      </c>
      <c r="K152" s="185" t="s">
        <v>237</v>
      </c>
      <c r="L152" s="35"/>
      <c r="M152" s="190" t="s">
        <v>1</v>
      </c>
      <c r="N152" s="191" t="s">
        <v>52</v>
      </c>
      <c r="O152" s="57"/>
      <c r="P152" s="192">
        <f t="shared" si="31"/>
        <v>0</v>
      </c>
      <c r="Q152" s="192">
        <v>8.0999999999999996E-4</v>
      </c>
      <c r="R152" s="192">
        <f t="shared" si="32"/>
        <v>0.31428</v>
      </c>
      <c r="S152" s="192">
        <v>0</v>
      </c>
      <c r="T152" s="193">
        <f t="shared" si="33"/>
        <v>0</v>
      </c>
      <c r="AR152" s="13" t="s">
        <v>241</v>
      </c>
      <c r="AT152" s="13" t="s">
        <v>177</v>
      </c>
      <c r="AU152" s="13" t="s">
        <v>92</v>
      </c>
      <c r="AY152" s="13" t="s">
        <v>175</v>
      </c>
      <c r="BE152" s="194">
        <f t="shared" si="34"/>
        <v>0</v>
      </c>
      <c r="BF152" s="194">
        <f t="shared" si="35"/>
        <v>0</v>
      </c>
      <c r="BG152" s="194">
        <f t="shared" si="36"/>
        <v>0</v>
      </c>
      <c r="BH152" s="194">
        <f t="shared" si="37"/>
        <v>0</v>
      </c>
      <c r="BI152" s="194">
        <f t="shared" si="38"/>
        <v>0</v>
      </c>
      <c r="BJ152" s="13" t="s">
        <v>92</v>
      </c>
      <c r="BK152" s="194">
        <f t="shared" si="39"/>
        <v>0</v>
      </c>
      <c r="BL152" s="13" t="s">
        <v>241</v>
      </c>
      <c r="BM152" s="13" t="s">
        <v>2400</v>
      </c>
    </row>
    <row r="153" spans="2:65" s="1" customFormat="1" ht="16.5" customHeight="1">
      <c r="B153" s="31"/>
      <c r="C153" s="183" t="s">
        <v>342</v>
      </c>
      <c r="D153" s="183" t="s">
        <v>177</v>
      </c>
      <c r="E153" s="184" t="s">
        <v>2401</v>
      </c>
      <c r="F153" s="185" t="s">
        <v>2402</v>
      </c>
      <c r="G153" s="186" t="s">
        <v>855</v>
      </c>
      <c r="H153" s="205"/>
      <c r="I153" s="188"/>
      <c r="J153" s="189">
        <f t="shared" si="30"/>
        <v>0</v>
      </c>
      <c r="K153" s="185" t="s">
        <v>237</v>
      </c>
      <c r="L153" s="35"/>
      <c r="M153" s="190" t="s">
        <v>1</v>
      </c>
      <c r="N153" s="191" t="s">
        <v>52</v>
      </c>
      <c r="O153" s="57"/>
      <c r="P153" s="192">
        <f t="shared" si="31"/>
        <v>0</v>
      </c>
      <c r="Q153" s="192">
        <v>0</v>
      </c>
      <c r="R153" s="192">
        <f t="shared" si="32"/>
        <v>0</v>
      </c>
      <c r="S153" s="192">
        <v>0</v>
      </c>
      <c r="T153" s="193">
        <f t="shared" si="33"/>
        <v>0</v>
      </c>
      <c r="AR153" s="13" t="s">
        <v>241</v>
      </c>
      <c r="AT153" s="13" t="s">
        <v>177</v>
      </c>
      <c r="AU153" s="13" t="s">
        <v>92</v>
      </c>
      <c r="AY153" s="13" t="s">
        <v>175</v>
      </c>
      <c r="BE153" s="194">
        <f t="shared" si="34"/>
        <v>0</v>
      </c>
      <c r="BF153" s="194">
        <f t="shared" si="35"/>
        <v>0</v>
      </c>
      <c r="BG153" s="194">
        <f t="shared" si="36"/>
        <v>0</v>
      </c>
      <c r="BH153" s="194">
        <f t="shared" si="37"/>
        <v>0</v>
      </c>
      <c r="BI153" s="194">
        <f t="shared" si="38"/>
        <v>0</v>
      </c>
      <c r="BJ153" s="13" t="s">
        <v>92</v>
      </c>
      <c r="BK153" s="194">
        <f t="shared" si="39"/>
        <v>0</v>
      </c>
      <c r="BL153" s="13" t="s">
        <v>241</v>
      </c>
      <c r="BM153" s="13" t="s">
        <v>2403</v>
      </c>
    </row>
    <row r="154" spans="2:65" s="11" customFormat="1" ht="22.9" customHeight="1">
      <c r="B154" s="167"/>
      <c r="C154" s="168"/>
      <c r="D154" s="169" t="s">
        <v>79</v>
      </c>
      <c r="E154" s="181" t="s">
        <v>2404</v>
      </c>
      <c r="F154" s="181" t="s">
        <v>2405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SUM(P155:P169)</f>
        <v>0</v>
      </c>
      <c r="Q154" s="175"/>
      <c r="R154" s="176">
        <f>SUM(R155:R169)</f>
        <v>8.0320000000000016E-2</v>
      </c>
      <c r="S154" s="175"/>
      <c r="T154" s="177">
        <f>SUM(T155:T169)</f>
        <v>0</v>
      </c>
      <c r="AR154" s="178" t="s">
        <v>92</v>
      </c>
      <c r="AT154" s="179" t="s">
        <v>79</v>
      </c>
      <c r="AU154" s="179" t="s">
        <v>87</v>
      </c>
      <c r="AY154" s="178" t="s">
        <v>175</v>
      </c>
      <c r="BK154" s="180">
        <f>SUM(BK155:BK169)</f>
        <v>0</v>
      </c>
    </row>
    <row r="155" spans="2:65" s="1" customFormat="1" ht="16.5" customHeight="1">
      <c r="B155" s="31"/>
      <c r="C155" s="183" t="s">
        <v>347</v>
      </c>
      <c r="D155" s="183" t="s">
        <v>177</v>
      </c>
      <c r="E155" s="184" t="s">
        <v>2406</v>
      </c>
      <c r="F155" s="185" t="s">
        <v>2407</v>
      </c>
      <c r="G155" s="186" t="s">
        <v>253</v>
      </c>
      <c r="H155" s="187">
        <v>16</v>
      </c>
      <c r="I155" s="188"/>
      <c r="J155" s="189">
        <f t="shared" ref="J155:J169" si="40">ROUND(I155*H155,2)</f>
        <v>0</v>
      </c>
      <c r="K155" s="185" t="s">
        <v>237</v>
      </c>
      <c r="L155" s="35"/>
      <c r="M155" s="190" t="s">
        <v>1</v>
      </c>
      <c r="N155" s="191" t="s">
        <v>52</v>
      </c>
      <c r="O155" s="57"/>
      <c r="P155" s="192">
        <f t="shared" ref="P155:P169" si="41">O155*H155</f>
        <v>0</v>
      </c>
      <c r="Q155" s="192">
        <v>1.0000000000000001E-5</v>
      </c>
      <c r="R155" s="192">
        <f t="shared" ref="R155:R169" si="42">Q155*H155</f>
        <v>1.6000000000000001E-4</v>
      </c>
      <c r="S155" s="192">
        <v>0</v>
      </c>
      <c r="T155" s="193">
        <f t="shared" ref="T155:T169" si="43">S155*H155</f>
        <v>0</v>
      </c>
      <c r="AR155" s="13" t="s">
        <v>241</v>
      </c>
      <c r="AT155" s="13" t="s">
        <v>177</v>
      </c>
      <c r="AU155" s="13" t="s">
        <v>92</v>
      </c>
      <c r="AY155" s="13" t="s">
        <v>175</v>
      </c>
      <c r="BE155" s="194">
        <f t="shared" ref="BE155:BE169" si="44">IF(N155="základná",J155,0)</f>
        <v>0</v>
      </c>
      <c r="BF155" s="194">
        <f t="shared" ref="BF155:BF169" si="45">IF(N155="znížená",J155,0)</f>
        <v>0</v>
      </c>
      <c r="BG155" s="194">
        <f t="shared" ref="BG155:BG169" si="46">IF(N155="zákl. prenesená",J155,0)</f>
        <v>0</v>
      </c>
      <c r="BH155" s="194">
        <f t="shared" ref="BH155:BH169" si="47">IF(N155="zníž. prenesená",J155,0)</f>
        <v>0</v>
      </c>
      <c r="BI155" s="194">
        <f t="shared" ref="BI155:BI169" si="48">IF(N155="nulová",J155,0)</f>
        <v>0</v>
      </c>
      <c r="BJ155" s="13" t="s">
        <v>92</v>
      </c>
      <c r="BK155" s="194">
        <f t="shared" ref="BK155:BK169" si="49">ROUND(I155*H155,2)</f>
        <v>0</v>
      </c>
      <c r="BL155" s="13" t="s">
        <v>241</v>
      </c>
      <c r="BM155" s="13" t="s">
        <v>2408</v>
      </c>
    </row>
    <row r="156" spans="2:65" s="1" customFormat="1" ht="16.5" customHeight="1">
      <c r="B156" s="31"/>
      <c r="C156" s="195" t="s">
        <v>351</v>
      </c>
      <c r="D156" s="195" t="s">
        <v>233</v>
      </c>
      <c r="E156" s="196" t="s">
        <v>2409</v>
      </c>
      <c r="F156" s="197" t="s">
        <v>2410</v>
      </c>
      <c r="G156" s="198" t="s">
        <v>253</v>
      </c>
      <c r="H156" s="199">
        <v>16</v>
      </c>
      <c r="I156" s="200"/>
      <c r="J156" s="201">
        <f t="shared" si="40"/>
        <v>0</v>
      </c>
      <c r="K156" s="197" t="s">
        <v>1</v>
      </c>
      <c r="L156" s="202"/>
      <c r="M156" s="203" t="s">
        <v>1</v>
      </c>
      <c r="N156" s="204" t="s">
        <v>52</v>
      </c>
      <c r="O156" s="57"/>
      <c r="P156" s="192">
        <f t="shared" si="41"/>
        <v>0</v>
      </c>
      <c r="Q156" s="192">
        <v>2.1000000000000001E-4</v>
      </c>
      <c r="R156" s="192">
        <f t="shared" si="42"/>
        <v>3.3600000000000001E-3</v>
      </c>
      <c r="S156" s="192">
        <v>0</v>
      </c>
      <c r="T156" s="193">
        <f t="shared" si="43"/>
        <v>0</v>
      </c>
      <c r="AR156" s="13" t="s">
        <v>305</v>
      </c>
      <c r="AT156" s="13" t="s">
        <v>233</v>
      </c>
      <c r="AU156" s="13" t="s">
        <v>92</v>
      </c>
      <c r="AY156" s="13" t="s">
        <v>175</v>
      </c>
      <c r="BE156" s="194">
        <f t="shared" si="44"/>
        <v>0</v>
      </c>
      <c r="BF156" s="194">
        <f t="shared" si="45"/>
        <v>0</v>
      </c>
      <c r="BG156" s="194">
        <f t="shared" si="46"/>
        <v>0</v>
      </c>
      <c r="BH156" s="194">
        <f t="shared" si="47"/>
        <v>0</v>
      </c>
      <c r="BI156" s="194">
        <f t="shared" si="48"/>
        <v>0</v>
      </c>
      <c r="BJ156" s="13" t="s">
        <v>92</v>
      </c>
      <c r="BK156" s="194">
        <f t="shared" si="49"/>
        <v>0</v>
      </c>
      <c r="BL156" s="13" t="s">
        <v>241</v>
      </c>
      <c r="BM156" s="13" t="s">
        <v>2411</v>
      </c>
    </row>
    <row r="157" spans="2:65" s="1" customFormat="1" ht="16.5" customHeight="1">
      <c r="B157" s="31"/>
      <c r="C157" s="183" t="s">
        <v>355</v>
      </c>
      <c r="D157" s="183" t="s">
        <v>177</v>
      </c>
      <c r="E157" s="184" t="s">
        <v>2412</v>
      </c>
      <c r="F157" s="185" t="s">
        <v>2413</v>
      </c>
      <c r="G157" s="186" t="s">
        <v>2083</v>
      </c>
      <c r="H157" s="187">
        <v>39</v>
      </c>
      <c r="I157" s="188"/>
      <c r="J157" s="189">
        <f t="shared" si="40"/>
        <v>0</v>
      </c>
      <c r="K157" s="185" t="s">
        <v>237</v>
      </c>
      <c r="L157" s="35"/>
      <c r="M157" s="190" t="s">
        <v>1</v>
      </c>
      <c r="N157" s="191" t="s">
        <v>52</v>
      </c>
      <c r="O157" s="57"/>
      <c r="P157" s="192">
        <f t="shared" si="41"/>
        <v>0</v>
      </c>
      <c r="Q157" s="192">
        <v>0</v>
      </c>
      <c r="R157" s="192">
        <f t="shared" si="42"/>
        <v>0</v>
      </c>
      <c r="S157" s="192">
        <v>0</v>
      </c>
      <c r="T157" s="193">
        <f t="shared" si="43"/>
        <v>0</v>
      </c>
      <c r="AR157" s="13" t="s">
        <v>241</v>
      </c>
      <c r="AT157" s="13" t="s">
        <v>177</v>
      </c>
      <c r="AU157" s="13" t="s">
        <v>92</v>
      </c>
      <c r="AY157" s="13" t="s">
        <v>175</v>
      </c>
      <c r="BE157" s="194">
        <f t="shared" si="44"/>
        <v>0</v>
      </c>
      <c r="BF157" s="194">
        <f t="shared" si="45"/>
        <v>0</v>
      </c>
      <c r="BG157" s="194">
        <f t="shared" si="46"/>
        <v>0</v>
      </c>
      <c r="BH157" s="194">
        <f t="shared" si="47"/>
        <v>0</v>
      </c>
      <c r="BI157" s="194">
        <f t="shared" si="48"/>
        <v>0</v>
      </c>
      <c r="BJ157" s="13" t="s">
        <v>92</v>
      </c>
      <c r="BK157" s="194">
        <f t="shared" si="49"/>
        <v>0</v>
      </c>
      <c r="BL157" s="13" t="s">
        <v>241</v>
      </c>
      <c r="BM157" s="13" t="s">
        <v>2414</v>
      </c>
    </row>
    <row r="158" spans="2:65" s="1" customFormat="1" ht="16.5" customHeight="1">
      <c r="B158" s="31"/>
      <c r="C158" s="195" t="s">
        <v>359</v>
      </c>
      <c r="D158" s="195" t="s">
        <v>233</v>
      </c>
      <c r="E158" s="196" t="s">
        <v>2415</v>
      </c>
      <c r="F158" s="197" t="s">
        <v>2416</v>
      </c>
      <c r="G158" s="198" t="s">
        <v>253</v>
      </c>
      <c r="H158" s="199">
        <v>39</v>
      </c>
      <c r="I158" s="200"/>
      <c r="J158" s="201">
        <f t="shared" si="40"/>
        <v>0</v>
      </c>
      <c r="K158" s="197" t="s">
        <v>237</v>
      </c>
      <c r="L158" s="202"/>
      <c r="M158" s="203" t="s">
        <v>1</v>
      </c>
      <c r="N158" s="204" t="s">
        <v>52</v>
      </c>
      <c r="O158" s="57"/>
      <c r="P158" s="192">
        <f t="shared" si="41"/>
        <v>0</v>
      </c>
      <c r="Q158" s="192">
        <v>1.4E-3</v>
      </c>
      <c r="R158" s="192">
        <f t="shared" si="42"/>
        <v>5.4600000000000003E-2</v>
      </c>
      <c r="S158" s="192">
        <v>0</v>
      </c>
      <c r="T158" s="193">
        <f t="shared" si="43"/>
        <v>0</v>
      </c>
      <c r="AR158" s="13" t="s">
        <v>305</v>
      </c>
      <c r="AT158" s="13" t="s">
        <v>233</v>
      </c>
      <c r="AU158" s="13" t="s">
        <v>92</v>
      </c>
      <c r="AY158" s="13" t="s">
        <v>175</v>
      </c>
      <c r="BE158" s="194">
        <f t="shared" si="44"/>
        <v>0</v>
      </c>
      <c r="BF158" s="194">
        <f t="shared" si="45"/>
        <v>0</v>
      </c>
      <c r="BG158" s="194">
        <f t="shared" si="46"/>
        <v>0</v>
      </c>
      <c r="BH158" s="194">
        <f t="shared" si="47"/>
        <v>0</v>
      </c>
      <c r="BI158" s="194">
        <f t="shared" si="48"/>
        <v>0</v>
      </c>
      <c r="BJ158" s="13" t="s">
        <v>92</v>
      </c>
      <c r="BK158" s="194">
        <f t="shared" si="49"/>
        <v>0</v>
      </c>
      <c r="BL158" s="13" t="s">
        <v>241</v>
      </c>
      <c r="BM158" s="13" t="s">
        <v>2417</v>
      </c>
    </row>
    <row r="159" spans="2:65" s="1" customFormat="1" ht="16.5" customHeight="1">
      <c r="B159" s="31"/>
      <c r="C159" s="183" t="s">
        <v>363</v>
      </c>
      <c r="D159" s="183" t="s">
        <v>177</v>
      </c>
      <c r="E159" s="184" t="s">
        <v>2418</v>
      </c>
      <c r="F159" s="185" t="s">
        <v>2419</v>
      </c>
      <c r="G159" s="186" t="s">
        <v>253</v>
      </c>
      <c r="H159" s="187">
        <v>12</v>
      </c>
      <c r="I159" s="188"/>
      <c r="J159" s="189">
        <f t="shared" si="40"/>
        <v>0</v>
      </c>
      <c r="K159" s="185" t="s">
        <v>237</v>
      </c>
      <c r="L159" s="35"/>
      <c r="M159" s="190" t="s">
        <v>1</v>
      </c>
      <c r="N159" s="191" t="s">
        <v>52</v>
      </c>
      <c r="O159" s="57"/>
      <c r="P159" s="192">
        <f t="shared" si="41"/>
        <v>0</v>
      </c>
      <c r="Q159" s="192">
        <v>7.5000000000000002E-4</v>
      </c>
      <c r="R159" s="192">
        <f t="shared" si="42"/>
        <v>9.0000000000000011E-3</v>
      </c>
      <c r="S159" s="192">
        <v>0</v>
      </c>
      <c r="T159" s="193">
        <f t="shared" si="43"/>
        <v>0</v>
      </c>
      <c r="AR159" s="13" t="s">
        <v>241</v>
      </c>
      <c r="AT159" s="13" t="s">
        <v>177</v>
      </c>
      <c r="AU159" s="13" t="s">
        <v>92</v>
      </c>
      <c r="AY159" s="13" t="s">
        <v>175</v>
      </c>
      <c r="BE159" s="194">
        <f t="shared" si="44"/>
        <v>0</v>
      </c>
      <c r="BF159" s="194">
        <f t="shared" si="45"/>
        <v>0</v>
      </c>
      <c r="BG159" s="194">
        <f t="shared" si="46"/>
        <v>0</v>
      </c>
      <c r="BH159" s="194">
        <f t="shared" si="47"/>
        <v>0</v>
      </c>
      <c r="BI159" s="194">
        <f t="shared" si="48"/>
        <v>0</v>
      </c>
      <c r="BJ159" s="13" t="s">
        <v>92</v>
      </c>
      <c r="BK159" s="194">
        <f t="shared" si="49"/>
        <v>0</v>
      </c>
      <c r="BL159" s="13" t="s">
        <v>241</v>
      </c>
      <c r="BM159" s="13" t="s">
        <v>2420</v>
      </c>
    </row>
    <row r="160" spans="2:65" s="1" customFormat="1" ht="16.5" customHeight="1">
      <c r="B160" s="31"/>
      <c r="C160" s="183" t="s">
        <v>367</v>
      </c>
      <c r="D160" s="183" t="s">
        <v>177</v>
      </c>
      <c r="E160" s="184" t="s">
        <v>2421</v>
      </c>
      <c r="F160" s="185" t="s">
        <v>2422</v>
      </c>
      <c r="G160" s="186" t="s">
        <v>253</v>
      </c>
      <c r="H160" s="187">
        <v>2</v>
      </c>
      <c r="I160" s="188"/>
      <c r="J160" s="189">
        <f t="shared" si="40"/>
        <v>0</v>
      </c>
      <c r="K160" s="185" t="s">
        <v>237</v>
      </c>
      <c r="L160" s="35"/>
      <c r="M160" s="190" t="s">
        <v>1</v>
      </c>
      <c r="N160" s="191" t="s">
        <v>52</v>
      </c>
      <c r="O160" s="57"/>
      <c r="P160" s="192">
        <f t="shared" si="41"/>
        <v>0</v>
      </c>
      <c r="Q160" s="192">
        <v>1.0399999999999999E-3</v>
      </c>
      <c r="R160" s="192">
        <f t="shared" si="42"/>
        <v>2.0799999999999998E-3</v>
      </c>
      <c r="S160" s="192">
        <v>0</v>
      </c>
      <c r="T160" s="193">
        <f t="shared" si="43"/>
        <v>0</v>
      </c>
      <c r="AR160" s="13" t="s">
        <v>241</v>
      </c>
      <c r="AT160" s="13" t="s">
        <v>177</v>
      </c>
      <c r="AU160" s="13" t="s">
        <v>92</v>
      </c>
      <c r="AY160" s="13" t="s">
        <v>175</v>
      </c>
      <c r="BE160" s="194">
        <f t="shared" si="44"/>
        <v>0</v>
      </c>
      <c r="BF160" s="194">
        <f t="shared" si="45"/>
        <v>0</v>
      </c>
      <c r="BG160" s="194">
        <f t="shared" si="46"/>
        <v>0</v>
      </c>
      <c r="BH160" s="194">
        <f t="shared" si="47"/>
        <v>0</v>
      </c>
      <c r="BI160" s="194">
        <f t="shared" si="48"/>
        <v>0</v>
      </c>
      <c r="BJ160" s="13" t="s">
        <v>92</v>
      </c>
      <c r="BK160" s="194">
        <f t="shared" si="49"/>
        <v>0</v>
      </c>
      <c r="BL160" s="13" t="s">
        <v>241</v>
      </c>
      <c r="BM160" s="13" t="s">
        <v>2423</v>
      </c>
    </row>
    <row r="161" spans="2:65" s="1" customFormat="1" ht="16.5" customHeight="1">
      <c r="B161" s="31"/>
      <c r="C161" s="183" t="s">
        <v>373</v>
      </c>
      <c r="D161" s="183" t="s">
        <v>177</v>
      </c>
      <c r="E161" s="184" t="s">
        <v>2424</v>
      </c>
      <c r="F161" s="185" t="s">
        <v>2425</v>
      </c>
      <c r="G161" s="186" t="s">
        <v>253</v>
      </c>
      <c r="H161" s="187">
        <v>3</v>
      </c>
      <c r="I161" s="188"/>
      <c r="J161" s="189">
        <f t="shared" si="40"/>
        <v>0</v>
      </c>
      <c r="K161" s="185" t="s">
        <v>237</v>
      </c>
      <c r="L161" s="35"/>
      <c r="M161" s="190" t="s">
        <v>1</v>
      </c>
      <c r="N161" s="191" t="s">
        <v>52</v>
      </c>
      <c r="O161" s="57"/>
      <c r="P161" s="192">
        <f t="shared" si="41"/>
        <v>0</v>
      </c>
      <c r="Q161" s="192">
        <v>5.0000000000000002E-5</v>
      </c>
      <c r="R161" s="192">
        <f t="shared" si="42"/>
        <v>1.5000000000000001E-4</v>
      </c>
      <c r="S161" s="192">
        <v>0</v>
      </c>
      <c r="T161" s="193">
        <f t="shared" si="43"/>
        <v>0</v>
      </c>
      <c r="AR161" s="13" t="s">
        <v>241</v>
      </c>
      <c r="AT161" s="13" t="s">
        <v>177</v>
      </c>
      <c r="AU161" s="13" t="s">
        <v>92</v>
      </c>
      <c r="AY161" s="13" t="s">
        <v>175</v>
      </c>
      <c r="BE161" s="194">
        <f t="shared" si="44"/>
        <v>0</v>
      </c>
      <c r="BF161" s="194">
        <f t="shared" si="45"/>
        <v>0</v>
      </c>
      <c r="BG161" s="194">
        <f t="shared" si="46"/>
        <v>0</v>
      </c>
      <c r="BH161" s="194">
        <f t="shared" si="47"/>
        <v>0</v>
      </c>
      <c r="BI161" s="194">
        <f t="shared" si="48"/>
        <v>0</v>
      </c>
      <c r="BJ161" s="13" t="s">
        <v>92</v>
      </c>
      <c r="BK161" s="194">
        <f t="shared" si="49"/>
        <v>0</v>
      </c>
      <c r="BL161" s="13" t="s">
        <v>241</v>
      </c>
      <c r="BM161" s="13" t="s">
        <v>2426</v>
      </c>
    </row>
    <row r="162" spans="2:65" s="1" customFormat="1" ht="16.5" customHeight="1">
      <c r="B162" s="31"/>
      <c r="C162" s="195" t="s">
        <v>377</v>
      </c>
      <c r="D162" s="195" t="s">
        <v>233</v>
      </c>
      <c r="E162" s="196" t="s">
        <v>2427</v>
      </c>
      <c r="F162" s="197" t="s">
        <v>2428</v>
      </c>
      <c r="G162" s="198" t="s">
        <v>253</v>
      </c>
      <c r="H162" s="199">
        <v>3</v>
      </c>
      <c r="I162" s="200"/>
      <c r="J162" s="201">
        <f t="shared" si="40"/>
        <v>0</v>
      </c>
      <c r="K162" s="197" t="s">
        <v>237</v>
      </c>
      <c r="L162" s="202"/>
      <c r="M162" s="203" t="s">
        <v>1</v>
      </c>
      <c r="N162" s="204" t="s">
        <v>52</v>
      </c>
      <c r="O162" s="57"/>
      <c r="P162" s="192">
        <f t="shared" si="41"/>
        <v>0</v>
      </c>
      <c r="Q162" s="192">
        <v>1.0300000000000001E-3</v>
      </c>
      <c r="R162" s="192">
        <f t="shared" si="42"/>
        <v>3.0900000000000003E-3</v>
      </c>
      <c r="S162" s="192">
        <v>0</v>
      </c>
      <c r="T162" s="193">
        <f t="shared" si="43"/>
        <v>0</v>
      </c>
      <c r="AR162" s="13" t="s">
        <v>305</v>
      </c>
      <c r="AT162" s="13" t="s">
        <v>233</v>
      </c>
      <c r="AU162" s="13" t="s">
        <v>92</v>
      </c>
      <c r="AY162" s="13" t="s">
        <v>175</v>
      </c>
      <c r="BE162" s="194">
        <f t="shared" si="44"/>
        <v>0</v>
      </c>
      <c r="BF162" s="194">
        <f t="shared" si="45"/>
        <v>0</v>
      </c>
      <c r="BG162" s="194">
        <f t="shared" si="46"/>
        <v>0</v>
      </c>
      <c r="BH162" s="194">
        <f t="shared" si="47"/>
        <v>0</v>
      </c>
      <c r="BI162" s="194">
        <f t="shared" si="48"/>
        <v>0</v>
      </c>
      <c r="BJ162" s="13" t="s">
        <v>92</v>
      </c>
      <c r="BK162" s="194">
        <f t="shared" si="49"/>
        <v>0</v>
      </c>
      <c r="BL162" s="13" t="s">
        <v>241</v>
      </c>
      <c r="BM162" s="13" t="s">
        <v>2429</v>
      </c>
    </row>
    <row r="163" spans="2:65" s="1" customFormat="1" ht="16.5" customHeight="1">
      <c r="B163" s="31"/>
      <c r="C163" s="183" t="s">
        <v>381</v>
      </c>
      <c r="D163" s="183" t="s">
        <v>177</v>
      </c>
      <c r="E163" s="184" t="s">
        <v>2430</v>
      </c>
      <c r="F163" s="185" t="s">
        <v>2431</v>
      </c>
      <c r="G163" s="186" t="s">
        <v>253</v>
      </c>
      <c r="H163" s="187">
        <v>7</v>
      </c>
      <c r="I163" s="188"/>
      <c r="J163" s="189">
        <f t="shared" si="40"/>
        <v>0</v>
      </c>
      <c r="K163" s="185" t="s">
        <v>237</v>
      </c>
      <c r="L163" s="35"/>
      <c r="M163" s="190" t="s">
        <v>1</v>
      </c>
      <c r="N163" s="191" t="s">
        <v>52</v>
      </c>
      <c r="O163" s="57"/>
      <c r="P163" s="192">
        <f t="shared" si="41"/>
        <v>0</v>
      </c>
      <c r="Q163" s="192">
        <v>2.0000000000000002E-5</v>
      </c>
      <c r="R163" s="192">
        <f t="shared" si="42"/>
        <v>1.4000000000000001E-4</v>
      </c>
      <c r="S163" s="192">
        <v>0</v>
      </c>
      <c r="T163" s="193">
        <f t="shared" si="43"/>
        <v>0</v>
      </c>
      <c r="AR163" s="13" t="s">
        <v>241</v>
      </c>
      <c r="AT163" s="13" t="s">
        <v>177</v>
      </c>
      <c r="AU163" s="13" t="s">
        <v>92</v>
      </c>
      <c r="AY163" s="13" t="s">
        <v>175</v>
      </c>
      <c r="BE163" s="194">
        <f t="shared" si="44"/>
        <v>0</v>
      </c>
      <c r="BF163" s="194">
        <f t="shared" si="45"/>
        <v>0</v>
      </c>
      <c r="BG163" s="194">
        <f t="shared" si="46"/>
        <v>0</v>
      </c>
      <c r="BH163" s="194">
        <f t="shared" si="47"/>
        <v>0</v>
      </c>
      <c r="BI163" s="194">
        <f t="shared" si="48"/>
        <v>0</v>
      </c>
      <c r="BJ163" s="13" t="s">
        <v>92</v>
      </c>
      <c r="BK163" s="194">
        <f t="shared" si="49"/>
        <v>0</v>
      </c>
      <c r="BL163" s="13" t="s">
        <v>241</v>
      </c>
      <c r="BM163" s="13" t="s">
        <v>2432</v>
      </c>
    </row>
    <row r="164" spans="2:65" s="1" customFormat="1" ht="16.5" customHeight="1">
      <c r="B164" s="31"/>
      <c r="C164" s="195" t="s">
        <v>385</v>
      </c>
      <c r="D164" s="195" t="s">
        <v>233</v>
      </c>
      <c r="E164" s="196" t="s">
        <v>2433</v>
      </c>
      <c r="F164" s="197" t="s">
        <v>2434</v>
      </c>
      <c r="G164" s="198" t="s">
        <v>253</v>
      </c>
      <c r="H164" s="199">
        <v>7</v>
      </c>
      <c r="I164" s="200"/>
      <c r="J164" s="201">
        <f t="shared" si="40"/>
        <v>0</v>
      </c>
      <c r="K164" s="197" t="s">
        <v>237</v>
      </c>
      <c r="L164" s="202"/>
      <c r="M164" s="203" t="s">
        <v>1</v>
      </c>
      <c r="N164" s="204" t="s">
        <v>52</v>
      </c>
      <c r="O164" s="57"/>
      <c r="P164" s="192">
        <f t="shared" si="41"/>
        <v>0</v>
      </c>
      <c r="Q164" s="192">
        <v>5.4000000000000001E-4</v>
      </c>
      <c r="R164" s="192">
        <f t="shared" si="42"/>
        <v>3.7799999999999999E-3</v>
      </c>
      <c r="S164" s="192">
        <v>0</v>
      </c>
      <c r="T164" s="193">
        <f t="shared" si="43"/>
        <v>0</v>
      </c>
      <c r="AR164" s="13" t="s">
        <v>305</v>
      </c>
      <c r="AT164" s="13" t="s">
        <v>233</v>
      </c>
      <c r="AU164" s="13" t="s">
        <v>92</v>
      </c>
      <c r="AY164" s="13" t="s">
        <v>175</v>
      </c>
      <c r="BE164" s="194">
        <f t="shared" si="44"/>
        <v>0</v>
      </c>
      <c r="BF164" s="194">
        <f t="shared" si="45"/>
        <v>0</v>
      </c>
      <c r="BG164" s="194">
        <f t="shared" si="46"/>
        <v>0</v>
      </c>
      <c r="BH164" s="194">
        <f t="shared" si="47"/>
        <v>0</v>
      </c>
      <c r="BI164" s="194">
        <f t="shared" si="48"/>
        <v>0</v>
      </c>
      <c r="BJ164" s="13" t="s">
        <v>92</v>
      </c>
      <c r="BK164" s="194">
        <f t="shared" si="49"/>
        <v>0</v>
      </c>
      <c r="BL164" s="13" t="s">
        <v>241</v>
      </c>
      <c r="BM164" s="13" t="s">
        <v>2435</v>
      </c>
    </row>
    <row r="165" spans="2:65" s="1" customFormat="1" ht="16.5" customHeight="1">
      <c r="B165" s="31"/>
      <c r="C165" s="183" t="s">
        <v>389</v>
      </c>
      <c r="D165" s="183" t="s">
        <v>177</v>
      </c>
      <c r="E165" s="184" t="s">
        <v>2436</v>
      </c>
      <c r="F165" s="185" t="s">
        <v>2437</v>
      </c>
      <c r="G165" s="186" t="s">
        <v>253</v>
      </c>
      <c r="H165" s="187">
        <v>5</v>
      </c>
      <c r="I165" s="188"/>
      <c r="J165" s="189">
        <f t="shared" si="40"/>
        <v>0</v>
      </c>
      <c r="K165" s="185" t="s">
        <v>237</v>
      </c>
      <c r="L165" s="35"/>
      <c r="M165" s="190" t="s">
        <v>1</v>
      </c>
      <c r="N165" s="191" t="s">
        <v>52</v>
      </c>
      <c r="O165" s="57"/>
      <c r="P165" s="192">
        <f t="shared" si="41"/>
        <v>0</v>
      </c>
      <c r="Q165" s="192">
        <v>4.8999999999999998E-4</v>
      </c>
      <c r="R165" s="192">
        <f t="shared" si="42"/>
        <v>2.4499999999999999E-3</v>
      </c>
      <c r="S165" s="192">
        <v>0</v>
      </c>
      <c r="T165" s="193">
        <f t="shared" si="43"/>
        <v>0</v>
      </c>
      <c r="AR165" s="13" t="s">
        <v>241</v>
      </c>
      <c r="AT165" s="13" t="s">
        <v>177</v>
      </c>
      <c r="AU165" s="13" t="s">
        <v>92</v>
      </c>
      <c r="AY165" s="13" t="s">
        <v>175</v>
      </c>
      <c r="BE165" s="194">
        <f t="shared" si="44"/>
        <v>0</v>
      </c>
      <c r="BF165" s="194">
        <f t="shared" si="45"/>
        <v>0</v>
      </c>
      <c r="BG165" s="194">
        <f t="shared" si="46"/>
        <v>0</v>
      </c>
      <c r="BH165" s="194">
        <f t="shared" si="47"/>
        <v>0</v>
      </c>
      <c r="BI165" s="194">
        <f t="shared" si="48"/>
        <v>0</v>
      </c>
      <c r="BJ165" s="13" t="s">
        <v>92</v>
      </c>
      <c r="BK165" s="194">
        <f t="shared" si="49"/>
        <v>0</v>
      </c>
      <c r="BL165" s="13" t="s">
        <v>241</v>
      </c>
      <c r="BM165" s="13" t="s">
        <v>2438</v>
      </c>
    </row>
    <row r="166" spans="2:65" s="1" customFormat="1" ht="16.5" customHeight="1">
      <c r="B166" s="31"/>
      <c r="C166" s="183" t="s">
        <v>393</v>
      </c>
      <c r="D166" s="183" t="s">
        <v>177</v>
      </c>
      <c r="E166" s="184" t="s">
        <v>2439</v>
      </c>
      <c r="F166" s="185" t="s">
        <v>2440</v>
      </c>
      <c r="G166" s="186" t="s">
        <v>253</v>
      </c>
      <c r="H166" s="187">
        <v>2</v>
      </c>
      <c r="I166" s="188"/>
      <c r="J166" s="189">
        <f t="shared" si="40"/>
        <v>0</v>
      </c>
      <c r="K166" s="185" t="s">
        <v>237</v>
      </c>
      <c r="L166" s="35"/>
      <c r="M166" s="190" t="s">
        <v>1</v>
      </c>
      <c r="N166" s="191" t="s">
        <v>52</v>
      </c>
      <c r="O166" s="57"/>
      <c r="P166" s="192">
        <f t="shared" si="41"/>
        <v>0</v>
      </c>
      <c r="Q166" s="192">
        <v>5.0000000000000002E-5</v>
      </c>
      <c r="R166" s="192">
        <f t="shared" si="42"/>
        <v>1E-4</v>
      </c>
      <c r="S166" s="192">
        <v>0</v>
      </c>
      <c r="T166" s="193">
        <f t="shared" si="43"/>
        <v>0</v>
      </c>
      <c r="AR166" s="13" t="s">
        <v>241</v>
      </c>
      <c r="AT166" s="13" t="s">
        <v>177</v>
      </c>
      <c r="AU166" s="13" t="s">
        <v>92</v>
      </c>
      <c r="AY166" s="13" t="s">
        <v>175</v>
      </c>
      <c r="BE166" s="194">
        <f t="shared" si="44"/>
        <v>0</v>
      </c>
      <c r="BF166" s="194">
        <f t="shared" si="45"/>
        <v>0</v>
      </c>
      <c r="BG166" s="194">
        <f t="shared" si="46"/>
        <v>0</v>
      </c>
      <c r="BH166" s="194">
        <f t="shared" si="47"/>
        <v>0</v>
      </c>
      <c r="BI166" s="194">
        <f t="shared" si="48"/>
        <v>0</v>
      </c>
      <c r="BJ166" s="13" t="s">
        <v>92</v>
      </c>
      <c r="BK166" s="194">
        <f t="shared" si="49"/>
        <v>0</v>
      </c>
      <c r="BL166" s="13" t="s">
        <v>241</v>
      </c>
      <c r="BM166" s="13" t="s">
        <v>2441</v>
      </c>
    </row>
    <row r="167" spans="2:65" s="1" customFormat="1" ht="16.5" customHeight="1">
      <c r="B167" s="31"/>
      <c r="C167" s="195" t="s">
        <v>397</v>
      </c>
      <c r="D167" s="195" t="s">
        <v>233</v>
      </c>
      <c r="E167" s="196" t="s">
        <v>2442</v>
      </c>
      <c r="F167" s="197" t="s">
        <v>2443</v>
      </c>
      <c r="G167" s="198" t="s">
        <v>253</v>
      </c>
      <c r="H167" s="199">
        <v>2</v>
      </c>
      <c r="I167" s="200"/>
      <c r="J167" s="201">
        <f t="shared" si="40"/>
        <v>0</v>
      </c>
      <c r="K167" s="197" t="s">
        <v>237</v>
      </c>
      <c r="L167" s="202"/>
      <c r="M167" s="203" t="s">
        <v>1</v>
      </c>
      <c r="N167" s="204" t="s">
        <v>52</v>
      </c>
      <c r="O167" s="57"/>
      <c r="P167" s="192">
        <f t="shared" si="41"/>
        <v>0</v>
      </c>
      <c r="Q167" s="192">
        <v>6.8999999999999997E-4</v>
      </c>
      <c r="R167" s="192">
        <f t="shared" si="42"/>
        <v>1.3799999999999999E-3</v>
      </c>
      <c r="S167" s="192">
        <v>0</v>
      </c>
      <c r="T167" s="193">
        <f t="shared" si="43"/>
        <v>0</v>
      </c>
      <c r="AR167" s="13" t="s">
        <v>305</v>
      </c>
      <c r="AT167" s="13" t="s">
        <v>233</v>
      </c>
      <c r="AU167" s="13" t="s">
        <v>92</v>
      </c>
      <c r="AY167" s="13" t="s">
        <v>175</v>
      </c>
      <c r="BE167" s="194">
        <f t="shared" si="44"/>
        <v>0</v>
      </c>
      <c r="BF167" s="194">
        <f t="shared" si="45"/>
        <v>0</v>
      </c>
      <c r="BG167" s="194">
        <f t="shared" si="46"/>
        <v>0</v>
      </c>
      <c r="BH167" s="194">
        <f t="shared" si="47"/>
        <v>0</v>
      </c>
      <c r="BI167" s="194">
        <f t="shared" si="48"/>
        <v>0</v>
      </c>
      <c r="BJ167" s="13" t="s">
        <v>92</v>
      </c>
      <c r="BK167" s="194">
        <f t="shared" si="49"/>
        <v>0</v>
      </c>
      <c r="BL167" s="13" t="s">
        <v>241</v>
      </c>
      <c r="BM167" s="13" t="s">
        <v>2444</v>
      </c>
    </row>
    <row r="168" spans="2:65" s="1" customFormat="1" ht="16.5" customHeight="1">
      <c r="B168" s="31"/>
      <c r="C168" s="183" t="s">
        <v>401</v>
      </c>
      <c r="D168" s="183" t="s">
        <v>177</v>
      </c>
      <c r="E168" s="184" t="s">
        <v>2445</v>
      </c>
      <c r="F168" s="185" t="s">
        <v>2446</v>
      </c>
      <c r="G168" s="186" t="s">
        <v>253</v>
      </c>
      <c r="H168" s="187">
        <v>1</v>
      </c>
      <c r="I168" s="188"/>
      <c r="J168" s="189">
        <f t="shared" si="40"/>
        <v>0</v>
      </c>
      <c r="K168" s="185" t="s">
        <v>1</v>
      </c>
      <c r="L168" s="35"/>
      <c r="M168" s="190" t="s">
        <v>1</v>
      </c>
      <c r="N168" s="191" t="s">
        <v>52</v>
      </c>
      <c r="O168" s="57"/>
      <c r="P168" s="192">
        <f t="shared" si="41"/>
        <v>0</v>
      </c>
      <c r="Q168" s="192">
        <v>3.0000000000000001E-5</v>
      </c>
      <c r="R168" s="192">
        <f t="shared" si="42"/>
        <v>3.0000000000000001E-5</v>
      </c>
      <c r="S168" s="192">
        <v>0</v>
      </c>
      <c r="T168" s="193">
        <f t="shared" si="43"/>
        <v>0</v>
      </c>
      <c r="AR168" s="13" t="s">
        <v>241</v>
      </c>
      <c r="AT168" s="13" t="s">
        <v>177</v>
      </c>
      <c r="AU168" s="13" t="s">
        <v>92</v>
      </c>
      <c r="AY168" s="13" t="s">
        <v>175</v>
      </c>
      <c r="BE168" s="194">
        <f t="shared" si="44"/>
        <v>0</v>
      </c>
      <c r="BF168" s="194">
        <f t="shared" si="45"/>
        <v>0</v>
      </c>
      <c r="BG168" s="194">
        <f t="shared" si="46"/>
        <v>0</v>
      </c>
      <c r="BH168" s="194">
        <f t="shared" si="47"/>
        <v>0</v>
      </c>
      <c r="BI168" s="194">
        <f t="shared" si="48"/>
        <v>0</v>
      </c>
      <c r="BJ168" s="13" t="s">
        <v>92</v>
      </c>
      <c r="BK168" s="194">
        <f t="shared" si="49"/>
        <v>0</v>
      </c>
      <c r="BL168" s="13" t="s">
        <v>241</v>
      </c>
      <c r="BM168" s="13" t="s">
        <v>2447</v>
      </c>
    </row>
    <row r="169" spans="2:65" s="1" customFormat="1" ht="16.5" customHeight="1">
      <c r="B169" s="31"/>
      <c r="C169" s="183" t="s">
        <v>405</v>
      </c>
      <c r="D169" s="183" t="s">
        <v>177</v>
      </c>
      <c r="E169" s="184" t="s">
        <v>2448</v>
      </c>
      <c r="F169" s="185" t="s">
        <v>2449</v>
      </c>
      <c r="G169" s="186" t="s">
        <v>855</v>
      </c>
      <c r="H169" s="205"/>
      <c r="I169" s="188"/>
      <c r="J169" s="189">
        <f t="shared" si="40"/>
        <v>0</v>
      </c>
      <c r="K169" s="185" t="s">
        <v>237</v>
      </c>
      <c r="L169" s="35"/>
      <c r="M169" s="190" t="s">
        <v>1</v>
      </c>
      <c r="N169" s="191" t="s">
        <v>52</v>
      </c>
      <c r="O169" s="57"/>
      <c r="P169" s="192">
        <f t="shared" si="41"/>
        <v>0</v>
      </c>
      <c r="Q169" s="192">
        <v>0</v>
      </c>
      <c r="R169" s="192">
        <f t="shared" si="42"/>
        <v>0</v>
      </c>
      <c r="S169" s="192">
        <v>0</v>
      </c>
      <c r="T169" s="193">
        <f t="shared" si="43"/>
        <v>0</v>
      </c>
      <c r="AR169" s="13" t="s">
        <v>241</v>
      </c>
      <c r="AT169" s="13" t="s">
        <v>177</v>
      </c>
      <c r="AU169" s="13" t="s">
        <v>92</v>
      </c>
      <c r="AY169" s="13" t="s">
        <v>175</v>
      </c>
      <c r="BE169" s="194">
        <f t="shared" si="44"/>
        <v>0</v>
      </c>
      <c r="BF169" s="194">
        <f t="shared" si="45"/>
        <v>0</v>
      </c>
      <c r="BG169" s="194">
        <f t="shared" si="46"/>
        <v>0</v>
      </c>
      <c r="BH169" s="194">
        <f t="shared" si="47"/>
        <v>0</v>
      </c>
      <c r="BI169" s="194">
        <f t="shared" si="48"/>
        <v>0</v>
      </c>
      <c r="BJ169" s="13" t="s">
        <v>92</v>
      </c>
      <c r="BK169" s="194">
        <f t="shared" si="49"/>
        <v>0</v>
      </c>
      <c r="BL169" s="13" t="s">
        <v>241</v>
      </c>
      <c r="BM169" s="13" t="s">
        <v>2450</v>
      </c>
    </row>
    <row r="170" spans="2:65" s="11" customFormat="1" ht="22.9" customHeight="1">
      <c r="B170" s="167"/>
      <c r="C170" s="168"/>
      <c r="D170" s="169" t="s">
        <v>79</v>
      </c>
      <c r="E170" s="181" t="s">
        <v>2451</v>
      </c>
      <c r="F170" s="181" t="s">
        <v>2452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SUM(P171:P217)</f>
        <v>0</v>
      </c>
      <c r="Q170" s="175"/>
      <c r="R170" s="176">
        <f>SUM(R171:R217)</f>
        <v>0.95703000000000005</v>
      </c>
      <c r="S170" s="175"/>
      <c r="T170" s="177">
        <f>SUM(T171:T217)</f>
        <v>0</v>
      </c>
      <c r="AR170" s="178" t="s">
        <v>92</v>
      </c>
      <c r="AT170" s="179" t="s">
        <v>79</v>
      </c>
      <c r="AU170" s="179" t="s">
        <v>87</v>
      </c>
      <c r="AY170" s="178" t="s">
        <v>175</v>
      </c>
      <c r="BK170" s="180">
        <f>SUM(BK171:BK217)</f>
        <v>0</v>
      </c>
    </row>
    <row r="171" spans="2:65" s="1" customFormat="1" ht="16.5" customHeight="1">
      <c r="B171" s="31"/>
      <c r="C171" s="183" t="s">
        <v>409</v>
      </c>
      <c r="D171" s="183" t="s">
        <v>177</v>
      </c>
      <c r="E171" s="184" t="s">
        <v>2453</v>
      </c>
      <c r="F171" s="185" t="s">
        <v>2454</v>
      </c>
      <c r="G171" s="186" t="s">
        <v>253</v>
      </c>
      <c r="H171" s="187">
        <v>39</v>
      </c>
      <c r="I171" s="188"/>
      <c r="J171" s="189">
        <f t="shared" ref="J171:J217" si="50">ROUND(I171*H171,2)</f>
        <v>0</v>
      </c>
      <c r="K171" s="185" t="s">
        <v>237</v>
      </c>
      <c r="L171" s="35"/>
      <c r="M171" s="190" t="s">
        <v>1</v>
      </c>
      <c r="N171" s="191" t="s">
        <v>52</v>
      </c>
      <c r="O171" s="57"/>
      <c r="P171" s="192">
        <f t="shared" ref="P171:P217" si="51">O171*H171</f>
        <v>0</v>
      </c>
      <c r="Q171" s="192">
        <v>0</v>
      </c>
      <c r="R171" s="192">
        <f t="shared" ref="R171:R217" si="52">Q171*H171</f>
        <v>0</v>
      </c>
      <c r="S171" s="192">
        <v>0</v>
      </c>
      <c r="T171" s="193">
        <f t="shared" ref="T171:T217" si="53">S171*H171</f>
        <v>0</v>
      </c>
      <c r="AR171" s="13" t="s">
        <v>104</v>
      </c>
      <c r="AT171" s="13" t="s">
        <v>177</v>
      </c>
      <c r="AU171" s="13" t="s">
        <v>92</v>
      </c>
      <c r="AY171" s="13" t="s">
        <v>175</v>
      </c>
      <c r="BE171" s="194">
        <f t="shared" ref="BE171:BE217" si="54">IF(N171="základná",J171,0)</f>
        <v>0</v>
      </c>
      <c r="BF171" s="194">
        <f t="shared" ref="BF171:BF217" si="55">IF(N171="znížená",J171,0)</f>
        <v>0</v>
      </c>
      <c r="BG171" s="194">
        <f t="shared" ref="BG171:BG217" si="56">IF(N171="zákl. prenesená",J171,0)</f>
        <v>0</v>
      </c>
      <c r="BH171" s="194">
        <f t="shared" ref="BH171:BH217" si="57">IF(N171="zníž. prenesená",J171,0)</f>
        <v>0</v>
      </c>
      <c r="BI171" s="194">
        <f t="shared" ref="BI171:BI217" si="58">IF(N171="nulová",J171,0)</f>
        <v>0</v>
      </c>
      <c r="BJ171" s="13" t="s">
        <v>92</v>
      </c>
      <c r="BK171" s="194">
        <f t="shared" ref="BK171:BK217" si="59">ROUND(I171*H171,2)</f>
        <v>0</v>
      </c>
      <c r="BL171" s="13" t="s">
        <v>104</v>
      </c>
      <c r="BM171" s="13" t="s">
        <v>2455</v>
      </c>
    </row>
    <row r="172" spans="2:65" s="1" customFormat="1" ht="16.5" customHeight="1">
      <c r="B172" s="31"/>
      <c r="C172" s="183" t="s">
        <v>413</v>
      </c>
      <c r="D172" s="183" t="s">
        <v>177</v>
      </c>
      <c r="E172" s="184" t="s">
        <v>2456</v>
      </c>
      <c r="F172" s="185" t="s">
        <v>2457</v>
      </c>
      <c r="G172" s="186" t="s">
        <v>253</v>
      </c>
      <c r="H172" s="187">
        <v>39</v>
      </c>
      <c r="I172" s="188"/>
      <c r="J172" s="189">
        <f t="shared" si="50"/>
        <v>0</v>
      </c>
      <c r="K172" s="185" t="s">
        <v>2372</v>
      </c>
      <c r="L172" s="35"/>
      <c r="M172" s="190" t="s">
        <v>1</v>
      </c>
      <c r="N172" s="191" t="s">
        <v>52</v>
      </c>
      <c r="O172" s="57"/>
      <c r="P172" s="192">
        <f t="shared" si="51"/>
        <v>0</v>
      </c>
      <c r="Q172" s="192">
        <v>5.0000000000000002E-5</v>
      </c>
      <c r="R172" s="192">
        <f t="shared" si="52"/>
        <v>1.9500000000000001E-3</v>
      </c>
      <c r="S172" s="192">
        <v>0</v>
      </c>
      <c r="T172" s="193">
        <f t="shared" si="53"/>
        <v>0</v>
      </c>
      <c r="AR172" s="13" t="s">
        <v>241</v>
      </c>
      <c r="AT172" s="13" t="s">
        <v>177</v>
      </c>
      <c r="AU172" s="13" t="s">
        <v>92</v>
      </c>
      <c r="AY172" s="13" t="s">
        <v>175</v>
      </c>
      <c r="BE172" s="194">
        <f t="shared" si="54"/>
        <v>0</v>
      </c>
      <c r="BF172" s="194">
        <f t="shared" si="55"/>
        <v>0</v>
      </c>
      <c r="BG172" s="194">
        <f t="shared" si="56"/>
        <v>0</v>
      </c>
      <c r="BH172" s="194">
        <f t="shared" si="57"/>
        <v>0</v>
      </c>
      <c r="BI172" s="194">
        <f t="shared" si="58"/>
        <v>0</v>
      </c>
      <c r="BJ172" s="13" t="s">
        <v>92</v>
      </c>
      <c r="BK172" s="194">
        <f t="shared" si="59"/>
        <v>0</v>
      </c>
      <c r="BL172" s="13" t="s">
        <v>241</v>
      </c>
      <c r="BM172" s="13" t="s">
        <v>2458</v>
      </c>
    </row>
    <row r="173" spans="2:65" s="1" customFormat="1" ht="16.5" customHeight="1">
      <c r="B173" s="31"/>
      <c r="C173" s="183" t="s">
        <v>417</v>
      </c>
      <c r="D173" s="183" t="s">
        <v>177</v>
      </c>
      <c r="E173" s="184" t="s">
        <v>2459</v>
      </c>
      <c r="F173" s="185" t="s">
        <v>2460</v>
      </c>
      <c r="G173" s="186" t="s">
        <v>253</v>
      </c>
      <c r="H173" s="187">
        <v>4</v>
      </c>
      <c r="I173" s="188"/>
      <c r="J173" s="189">
        <f t="shared" si="50"/>
        <v>0</v>
      </c>
      <c r="K173" s="185" t="s">
        <v>237</v>
      </c>
      <c r="L173" s="35"/>
      <c r="M173" s="190" t="s">
        <v>1</v>
      </c>
      <c r="N173" s="191" t="s">
        <v>52</v>
      </c>
      <c r="O173" s="57"/>
      <c r="P173" s="192">
        <f t="shared" si="51"/>
        <v>0</v>
      </c>
      <c r="Q173" s="192">
        <v>2.0000000000000002E-5</v>
      </c>
      <c r="R173" s="192">
        <f t="shared" si="52"/>
        <v>8.0000000000000007E-5</v>
      </c>
      <c r="S173" s="192">
        <v>0</v>
      </c>
      <c r="T173" s="193">
        <f t="shared" si="53"/>
        <v>0</v>
      </c>
      <c r="AR173" s="13" t="s">
        <v>241</v>
      </c>
      <c r="AT173" s="13" t="s">
        <v>177</v>
      </c>
      <c r="AU173" s="13" t="s">
        <v>92</v>
      </c>
      <c r="AY173" s="13" t="s">
        <v>175</v>
      </c>
      <c r="BE173" s="194">
        <f t="shared" si="54"/>
        <v>0</v>
      </c>
      <c r="BF173" s="194">
        <f t="shared" si="55"/>
        <v>0</v>
      </c>
      <c r="BG173" s="194">
        <f t="shared" si="56"/>
        <v>0</v>
      </c>
      <c r="BH173" s="194">
        <f t="shared" si="57"/>
        <v>0</v>
      </c>
      <c r="BI173" s="194">
        <f t="shared" si="58"/>
        <v>0</v>
      </c>
      <c r="BJ173" s="13" t="s">
        <v>92</v>
      </c>
      <c r="BK173" s="194">
        <f t="shared" si="59"/>
        <v>0</v>
      </c>
      <c r="BL173" s="13" t="s">
        <v>241</v>
      </c>
      <c r="BM173" s="13" t="s">
        <v>2461</v>
      </c>
    </row>
    <row r="174" spans="2:65" s="1" customFormat="1" ht="16.5" customHeight="1">
      <c r="B174" s="31"/>
      <c r="C174" s="183" t="s">
        <v>421</v>
      </c>
      <c r="D174" s="183" t="s">
        <v>177</v>
      </c>
      <c r="E174" s="184" t="s">
        <v>2462</v>
      </c>
      <c r="F174" s="185" t="s">
        <v>2463</v>
      </c>
      <c r="G174" s="186" t="s">
        <v>253</v>
      </c>
      <c r="H174" s="187">
        <v>4</v>
      </c>
      <c r="I174" s="188"/>
      <c r="J174" s="189">
        <f t="shared" si="50"/>
        <v>0</v>
      </c>
      <c r="K174" s="185" t="s">
        <v>237</v>
      </c>
      <c r="L174" s="35"/>
      <c r="M174" s="190" t="s">
        <v>1</v>
      </c>
      <c r="N174" s="191" t="s">
        <v>52</v>
      </c>
      <c r="O174" s="57"/>
      <c r="P174" s="192">
        <f t="shared" si="51"/>
        <v>0</v>
      </c>
      <c r="Q174" s="192">
        <v>2.0000000000000002E-5</v>
      </c>
      <c r="R174" s="192">
        <f t="shared" si="52"/>
        <v>8.0000000000000007E-5</v>
      </c>
      <c r="S174" s="192">
        <v>0</v>
      </c>
      <c r="T174" s="193">
        <f t="shared" si="53"/>
        <v>0</v>
      </c>
      <c r="AR174" s="13" t="s">
        <v>241</v>
      </c>
      <c r="AT174" s="13" t="s">
        <v>177</v>
      </c>
      <c r="AU174" s="13" t="s">
        <v>92</v>
      </c>
      <c r="AY174" s="13" t="s">
        <v>175</v>
      </c>
      <c r="BE174" s="194">
        <f t="shared" si="54"/>
        <v>0</v>
      </c>
      <c r="BF174" s="194">
        <f t="shared" si="55"/>
        <v>0</v>
      </c>
      <c r="BG174" s="194">
        <f t="shared" si="56"/>
        <v>0</v>
      </c>
      <c r="BH174" s="194">
        <f t="shared" si="57"/>
        <v>0</v>
      </c>
      <c r="BI174" s="194">
        <f t="shared" si="58"/>
        <v>0</v>
      </c>
      <c r="BJ174" s="13" t="s">
        <v>92</v>
      </c>
      <c r="BK174" s="194">
        <f t="shared" si="59"/>
        <v>0</v>
      </c>
      <c r="BL174" s="13" t="s">
        <v>241</v>
      </c>
      <c r="BM174" s="13" t="s">
        <v>2464</v>
      </c>
    </row>
    <row r="175" spans="2:65" s="1" customFormat="1" ht="16.5" customHeight="1">
      <c r="B175" s="31"/>
      <c r="C175" s="183" t="s">
        <v>425</v>
      </c>
      <c r="D175" s="183" t="s">
        <v>177</v>
      </c>
      <c r="E175" s="184" t="s">
        <v>2465</v>
      </c>
      <c r="F175" s="185" t="s">
        <v>2466</v>
      </c>
      <c r="G175" s="186" t="s">
        <v>253</v>
      </c>
      <c r="H175" s="187">
        <v>7</v>
      </c>
      <c r="I175" s="188"/>
      <c r="J175" s="189">
        <f t="shared" si="50"/>
        <v>0</v>
      </c>
      <c r="K175" s="185" t="s">
        <v>237</v>
      </c>
      <c r="L175" s="35"/>
      <c r="M175" s="190" t="s">
        <v>1</v>
      </c>
      <c r="N175" s="191" t="s">
        <v>52</v>
      </c>
      <c r="O175" s="57"/>
      <c r="P175" s="192">
        <f t="shared" si="51"/>
        <v>0</v>
      </c>
      <c r="Q175" s="192">
        <v>2.0000000000000002E-5</v>
      </c>
      <c r="R175" s="192">
        <f t="shared" si="52"/>
        <v>1.4000000000000001E-4</v>
      </c>
      <c r="S175" s="192">
        <v>0</v>
      </c>
      <c r="T175" s="193">
        <f t="shared" si="53"/>
        <v>0</v>
      </c>
      <c r="AR175" s="13" t="s">
        <v>241</v>
      </c>
      <c r="AT175" s="13" t="s">
        <v>177</v>
      </c>
      <c r="AU175" s="13" t="s">
        <v>92</v>
      </c>
      <c r="AY175" s="13" t="s">
        <v>175</v>
      </c>
      <c r="BE175" s="194">
        <f t="shared" si="54"/>
        <v>0</v>
      </c>
      <c r="BF175" s="194">
        <f t="shared" si="55"/>
        <v>0</v>
      </c>
      <c r="BG175" s="194">
        <f t="shared" si="56"/>
        <v>0</v>
      </c>
      <c r="BH175" s="194">
        <f t="shared" si="57"/>
        <v>0</v>
      </c>
      <c r="BI175" s="194">
        <f t="shared" si="58"/>
        <v>0</v>
      </c>
      <c r="BJ175" s="13" t="s">
        <v>92</v>
      </c>
      <c r="BK175" s="194">
        <f t="shared" si="59"/>
        <v>0</v>
      </c>
      <c r="BL175" s="13" t="s">
        <v>241</v>
      </c>
      <c r="BM175" s="13" t="s">
        <v>2467</v>
      </c>
    </row>
    <row r="176" spans="2:65" s="1" customFormat="1" ht="16.5" customHeight="1">
      <c r="B176" s="31"/>
      <c r="C176" s="183" t="s">
        <v>429</v>
      </c>
      <c r="D176" s="183" t="s">
        <v>177</v>
      </c>
      <c r="E176" s="184" t="s">
        <v>2468</v>
      </c>
      <c r="F176" s="185" t="s">
        <v>2469</v>
      </c>
      <c r="G176" s="186" t="s">
        <v>253</v>
      </c>
      <c r="H176" s="187">
        <v>3</v>
      </c>
      <c r="I176" s="188"/>
      <c r="J176" s="189">
        <f t="shared" si="50"/>
        <v>0</v>
      </c>
      <c r="K176" s="185" t="s">
        <v>237</v>
      </c>
      <c r="L176" s="35"/>
      <c r="M176" s="190" t="s">
        <v>1</v>
      </c>
      <c r="N176" s="191" t="s">
        <v>52</v>
      </c>
      <c r="O176" s="57"/>
      <c r="P176" s="192">
        <f t="shared" si="51"/>
        <v>0</v>
      </c>
      <c r="Q176" s="192">
        <v>2.0000000000000002E-5</v>
      </c>
      <c r="R176" s="192">
        <f t="shared" si="52"/>
        <v>6.0000000000000008E-5</v>
      </c>
      <c r="S176" s="192">
        <v>0</v>
      </c>
      <c r="T176" s="193">
        <f t="shared" si="53"/>
        <v>0</v>
      </c>
      <c r="AR176" s="13" t="s">
        <v>241</v>
      </c>
      <c r="AT176" s="13" t="s">
        <v>177</v>
      </c>
      <c r="AU176" s="13" t="s">
        <v>92</v>
      </c>
      <c r="AY176" s="13" t="s">
        <v>175</v>
      </c>
      <c r="BE176" s="194">
        <f t="shared" si="54"/>
        <v>0</v>
      </c>
      <c r="BF176" s="194">
        <f t="shared" si="55"/>
        <v>0</v>
      </c>
      <c r="BG176" s="194">
        <f t="shared" si="56"/>
        <v>0</v>
      </c>
      <c r="BH176" s="194">
        <f t="shared" si="57"/>
        <v>0</v>
      </c>
      <c r="BI176" s="194">
        <f t="shared" si="58"/>
        <v>0</v>
      </c>
      <c r="BJ176" s="13" t="s">
        <v>92</v>
      </c>
      <c r="BK176" s="194">
        <f t="shared" si="59"/>
        <v>0</v>
      </c>
      <c r="BL176" s="13" t="s">
        <v>241</v>
      </c>
      <c r="BM176" s="13" t="s">
        <v>2470</v>
      </c>
    </row>
    <row r="177" spans="2:65" s="1" customFormat="1" ht="16.5" customHeight="1">
      <c r="B177" s="31"/>
      <c r="C177" s="183" t="s">
        <v>433</v>
      </c>
      <c r="D177" s="183" t="s">
        <v>177</v>
      </c>
      <c r="E177" s="184" t="s">
        <v>2471</v>
      </c>
      <c r="F177" s="185" t="s">
        <v>2472</v>
      </c>
      <c r="G177" s="186" t="s">
        <v>253</v>
      </c>
      <c r="H177" s="187">
        <v>1</v>
      </c>
      <c r="I177" s="188"/>
      <c r="J177" s="189">
        <f t="shared" si="50"/>
        <v>0</v>
      </c>
      <c r="K177" s="185" t="s">
        <v>237</v>
      </c>
      <c r="L177" s="35"/>
      <c r="M177" s="190" t="s">
        <v>1</v>
      </c>
      <c r="N177" s="191" t="s">
        <v>52</v>
      </c>
      <c r="O177" s="57"/>
      <c r="P177" s="192">
        <f t="shared" si="51"/>
        <v>0</v>
      </c>
      <c r="Q177" s="192">
        <v>2.0000000000000002E-5</v>
      </c>
      <c r="R177" s="192">
        <f t="shared" si="52"/>
        <v>2.0000000000000002E-5</v>
      </c>
      <c r="S177" s="192">
        <v>0</v>
      </c>
      <c r="T177" s="193">
        <f t="shared" si="53"/>
        <v>0</v>
      </c>
      <c r="AR177" s="13" t="s">
        <v>241</v>
      </c>
      <c r="AT177" s="13" t="s">
        <v>177</v>
      </c>
      <c r="AU177" s="13" t="s">
        <v>92</v>
      </c>
      <c r="AY177" s="13" t="s">
        <v>175</v>
      </c>
      <c r="BE177" s="194">
        <f t="shared" si="54"/>
        <v>0</v>
      </c>
      <c r="BF177" s="194">
        <f t="shared" si="55"/>
        <v>0</v>
      </c>
      <c r="BG177" s="194">
        <f t="shared" si="56"/>
        <v>0</v>
      </c>
      <c r="BH177" s="194">
        <f t="shared" si="57"/>
        <v>0</v>
      </c>
      <c r="BI177" s="194">
        <f t="shared" si="58"/>
        <v>0</v>
      </c>
      <c r="BJ177" s="13" t="s">
        <v>92</v>
      </c>
      <c r="BK177" s="194">
        <f t="shared" si="59"/>
        <v>0</v>
      </c>
      <c r="BL177" s="13" t="s">
        <v>241</v>
      </c>
      <c r="BM177" s="13" t="s">
        <v>2473</v>
      </c>
    </row>
    <row r="178" spans="2:65" s="1" customFormat="1" ht="16.5" customHeight="1">
      <c r="B178" s="31"/>
      <c r="C178" s="183" t="s">
        <v>437</v>
      </c>
      <c r="D178" s="183" t="s">
        <v>177</v>
      </c>
      <c r="E178" s="184" t="s">
        <v>2474</v>
      </c>
      <c r="F178" s="185" t="s">
        <v>2475</v>
      </c>
      <c r="G178" s="186" t="s">
        <v>253</v>
      </c>
      <c r="H178" s="187">
        <v>2</v>
      </c>
      <c r="I178" s="188"/>
      <c r="J178" s="189">
        <f t="shared" si="50"/>
        <v>0</v>
      </c>
      <c r="K178" s="185" t="s">
        <v>237</v>
      </c>
      <c r="L178" s="35"/>
      <c r="M178" s="190" t="s">
        <v>1</v>
      </c>
      <c r="N178" s="191" t="s">
        <v>52</v>
      </c>
      <c r="O178" s="57"/>
      <c r="P178" s="192">
        <f t="shared" si="51"/>
        <v>0</v>
      </c>
      <c r="Q178" s="192">
        <v>2.0000000000000002E-5</v>
      </c>
      <c r="R178" s="192">
        <f t="shared" si="52"/>
        <v>4.0000000000000003E-5</v>
      </c>
      <c r="S178" s="192">
        <v>0</v>
      </c>
      <c r="T178" s="193">
        <f t="shared" si="53"/>
        <v>0</v>
      </c>
      <c r="AR178" s="13" t="s">
        <v>241</v>
      </c>
      <c r="AT178" s="13" t="s">
        <v>177</v>
      </c>
      <c r="AU178" s="13" t="s">
        <v>92</v>
      </c>
      <c r="AY178" s="13" t="s">
        <v>175</v>
      </c>
      <c r="BE178" s="194">
        <f t="shared" si="54"/>
        <v>0</v>
      </c>
      <c r="BF178" s="194">
        <f t="shared" si="55"/>
        <v>0</v>
      </c>
      <c r="BG178" s="194">
        <f t="shared" si="56"/>
        <v>0</v>
      </c>
      <c r="BH178" s="194">
        <f t="shared" si="57"/>
        <v>0</v>
      </c>
      <c r="BI178" s="194">
        <f t="shared" si="58"/>
        <v>0</v>
      </c>
      <c r="BJ178" s="13" t="s">
        <v>92</v>
      </c>
      <c r="BK178" s="194">
        <f t="shared" si="59"/>
        <v>0</v>
      </c>
      <c r="BL178" s="13" t="s">
        <v>241</v>
      </c>
      <c r="BM178" s="13" t="s">
        <v>2476</v>
      </c>
    </row>
    <row r="179" spans="2:65" s="1" customFormat="1" ht="16.5" customHeight="1">
      <c r="B179" s="31"/>
      <c r="C179" s="195" t="s">
        <v>441</v>
      </c>
      <c r="D179" s="195" t="s">
        <v>233</v>
      </c>
      <c r="E179" s="196" t="s">
        <v>2477</v>
      </c>
      <c r="F179" s="197" t="s">
        <v>2478</v>
      </c>
      <c r="G179" s="198" t="s">
        <v>253</v>
      </c>
      <c r="H179" s="199">
        <v>1</v>
      </c>
      <c r="I179" s="200"/>
      <c r="J179" s="201">
        <f t="shared" si="50"/>
        <v>0</v>
      </c>
      <c r="K179" s="197" t="s">
        <v>2372</v>
      </c>
      <c r="L179" s="202"/>
      <c r="M179" s="203" t="s">
        <v>1</v>
      </c>
      <c r="N179" s="204" t="s">
        <v>52</v>
      </c>
      <c r="O179" s="57"/>
      <c r="P179" s="192">
        <f t="shared" si="51"/>
        <v>0</v>
      </c>
      <c r="Q179" s="192">
        <v>8.0000000000000002E-3</v>
      </c>
      <c r="R179" s="192">
        <f t="shared" si="52"/>
        <v>8.0000000000000002E-3</v>
      </c>
      <c r="S179" s="192">
        <v>0</v>
      </c>
      <c r="T179" s="193">
        <f t="shared" si="53"/>
        <v>0</v>
      </c>
      <c r="AR179" s="13" t="s">
        <v>305</v>
      </c>
      <c r="AT179" s="13" t="s">
        <v>233</v>
      </c>
      <c r="AU179" s="13" t="s">
        <v>92</v>
      </c>
      <c r="AY179" s="13" t="s">
        <v>175</v>
      </c>
      <c r="BE179" s="194">
        <f t="shared" si="54"/>
        <v>0</v>
      </c>
      <c r="BF179" s="194">
        <f t="shared" si="55"/>
        <v>0</v>
      </c>
      <c r="BG179" s="194">
        <f t="shared" si="56"/>
        <v>0</v>
      </c>
      <c r="BH179" s="194">
        <f t="shared" si="57"/>
        <v>0</v>
      </c>
      <c r="BI179" s="194">
        <f t="shared" si="58"/>
        <v>0</v>
      </c>
      <c r="BJ179" s="13" t="s">
        <v>92</v>
      </c>
      <c r="BK179" s="194">
        <f t="shared" si="59"/>
        <v>0</v>
      </c>
      <c r="BL179" s="13" t="s">
        <v>241</v>
      </c>
      <c r="BM179" s="13" t="s">
        <v>2479</v>
      </c>
    </row>
    <row r="180" spans="2:65" s="1" customFormat="1" ht="16.5" customHeight="1">
      <c r="B180" s="31"/>
      <c r="C180" s="195" t="s">
        <v>445</v>
      </c>
      <c r="D180" s="195" t="s">
        <v>233</v>
      </c>
      <c r="E180" s="196" t="s">
        <v>2480</v>
      </c>
      <c r="F180" s="197" t="s">
        <v>2481</v>
      </c>
      <c r="G180" s="198" t="s">
        <v>253</v>
      </c>
      <c r="H180" s="199">
        <v>1</v>
      </c>
      <c r="I180" s="200"/>
      <c r="J180" s="201">
        <f t="shared" si="50"/>
        <v>0</v>
      </c>
      <c r="K180" s="197" t="s">
        <v>2372</v>
      </c>
      <c r="L180" s="202"/>
      <c r="M180" s="203" t="s">
        <v>1</v>
      </c>
      <c r="N180" s="204" t="s">
        <v>52</v>
      </c>
      <c r="O180" s="57"/>
      <c r="P180" s="192">
        <f t="shared" si="51"/>
        <v>0</v>
      </c>
      <c r="Q180" s="192">
        <v>1.2E-2</v>
      </c>
      <c r="R180" s="192">
        <f t="shared" si="52"/>
        <v>1.2E-2</v>
      </c>
      <c r="S180" s="192">
        <v>0</v>
      </c>
      <c r="T180" s="193">
        <f t="shared" si="53"/>
        <v>0</v>
      </c>
      <c r="AR180" s="13" t="s">
        <v>305</v>
      </c>
      <c r="AT180" s="13" t="s">
        <v>233</v>
      </c>
      <c r="AU180" s="13" t="s">
        <v>92</v>
      </c>
      <c r="AY180" s="13" t="s">
        <v>175</v>
      </c>
      <c r="BE180" s="194">
        <f t="shared" si="54"/>
        <v>0</v>
      </c>
      <c r="BF180" s="194">
        <f t="shared" si="55"/>
        <v>0</v>
      </c>
      <c r="BG180" s="194">
        <f t="shared" si="56"/>
        <v>0</v>
      </c>
      <c r="BH180" s="194">
        <f t="shared" si="57"/>
        <v>0</v>
      </c>
      <c r="BI180" s="194">
        <f t="shared" si="58"/>
        <v>0</v>
      </c>
      <c r="BJ180" s="13" t="s">
        <v>92</v>
      </c>
      <c r="BK180" s="194">
        <f t="shared" si="59"/>
        <v>0</v>
      </c>
      <c r="BL180" s="13" t="s">
        <v>241</v>
      </c>
      <c r="BM180" s="13" t="s">
        <v>2482</v>
      </c>
    </row>
    <row r="181" spans="2:65" s="1" customFormat="1" ht="16.5" customHeight="1">
      <c r="B181" s="31"/>
      <c r="C181" s="195" t="s">
        <v>449</v>
      </c>
      <c r="D181" s="195" t="s">
        <v>233</v>
      </c>
      <c r="E181" s="196" t="s">
        <v>2483</v>
      </c>
      <c r="F181" s="197" t="s">
        <v>2484</v>
      </c>
      <c r="G181" s="198" t="s">
        <v>253</v>
      </c>
      <c r="H181" s="199">
        <v>1</v>
      </c>
      <c r="I181" s="200"/>
      <c r="J181" s="201">
        <f t="shared" si="50"/>
        <v>0</v>
      </c>
      <c r="K181" s="197" t="s">
        <v>2372</v>
      </c>
      <c r="L181" s="202"/>
      <c r="M181" s="203" t="s">
        <v>1</v>
      </c>
      <c r="N181" s="204" t="s">
        <v>52</v>
      </c>
      <c r="O181" s="57"/>
      <c r="P181" s="192">
        <f t="shared" si="51"/>
        <v>0</v>
      </c>
      <c r="Q181" s="192">
        <v>1.2999999999999999E-2</v>
      </c>
      <c r="R181" s="192">
        <f t="shared" si="52"/>
        <v>1.2999999999999999E-2</v>
      </c>
      <c r="S181" s="192">
        <v>0</v>
      </c>
      <c r="T181" s="193">
        <f t="shared" si="53"/>
        <v>0</v>
      </c>
      <c r="AR181" s="13" t="s">
        <v>305</v>
      </c>
      <c r="AT181" s="13" t="s">
        <v>233</v>
      </c>
      <c r="AU181" s="13" t="s">
        <v>92</v>
      </c>
      <c r="AY181" s="13" t="s">
        <v>175</v>
      </c>
      <c r="BE181" s="194">
        <f t="shared" si="54"/>
        <v>0</v>
      </c>
      <c r="BF181" s="194">
        <f t="shared" si="55"/>
        <v>0</v>
      </c>
      <c r="BG181" s="194">
        <f t="shared" si="56"/>
        <v>0</v>
      </c>
      <c r="BH181" s="194">
        <f t="shared" si="57"/>
        <v>0</v>
      </c>
      <c r="BI181" s="194">
        <f t="shared" si="58"/>
        <v>0</v>
      </c>
      <c r="BJ181" s="13" t="s">
        <v>92</v>
      </c>
      <c r="BK181" s="194">
        <f t="shared" si="59"/>
        <v>0</v>
      </c>
      <c r="BL181" s="13" t="s">
        <v>241</v>
      </c>
      <c r="BM181" s="13" t="s">
        <v>2485</v>
      </c>
    </row>
    <row r="182" spans="2:65" s="1" customFormat="1" ht="16.5" customHeight="1">
      <c r="B182" s="31"/>
      <c r="C182" s="195" t="s">
        <v>454</v>
      </c>
      <c r="D182" s="195" t="s">
        <v>233</v>
      </c>
      <c r="E182" s="196" t="s">
        <v>2486</v>
      </c>
      <c r="F182" s="197" t="s">
        <v>2487</v>
      </c>
      <c r="G182" s="198" t="s">
        <v>253</v>
      </c>
      <c r="H182" s="199">
        <v>2</v>
      </c>
      <c r="I182" s="200"/>
      <c r="J182" s="201">
        <f t="shared" si="50"/>
        <v>0</v>
      </c>
      <c r="K182" s="197" t="s">
        <v>2372</v>
      </c>
      <c r="L182" s="202"/>
      <c r="M182" s="203" t="s">
        <v>1</v>
      </c>
      <c r="N182" s="204" t="s">
        <v>52</v>
      </c>
      <c r="O182" s="57"/>
      <c r="P182" s="192">
        <f t="shared" si="51"/>
        <v>0</v>
      </c>
      <c r="Q182" s="192">
        <v>1.4E-2</v>
      </c>
      <c r="R182" s="192">
        <f t="shared" si="52"/>
        <v>2.8000000000000001E-2</v>
      </c>
      <c r="S182" s="192">
        <v>0</v>
      </c>
      <c r="T182" s="193">
        <f t="shared" si="53"/>
        <v>0</v>
      </c>
      <c r="AR182" s="13" t="s">
        <v>305</v>
      </c>
      <c r="AT182" s="13" t="s">
        <v>233</v>
      </c>
      <c r="AU182" s="13" t="s">
        <v>92</v>
      </c>
      <c r="AY182" s="13" t="s">
        <v>175</v>
      </c>
      <c r="BE182" s="194">
        <f t="shared" si="54"/>
        <v>0</v>
      </c>
      <c r="BF182" s="194">
        <f t="shared" si="55"/>
        <v>0</v>
      </c>
      <c r="BG182" s="194">
        <f t="shared" si="56"/>
        <v>0</v>
      </c>
      <c r="BH182" s="194">
        <f t="shared" si="57"/>
        <v>0</v>
      </c>
      <c r="BI182" s="194">
        <f t="shared" si="58"/>
        <v>0</v>
      </c>
      <c r="BJ182" s="13" t="s">
        <v>92</v>
      </c>
      <c r="BK182" s="194">
        <f t="shared" si="59"/>
        <v>0</v>
      </c>
      <c r="BL182" s="13" t="s">
        <v>241</v>
      </c>
      <c r="BM182" s="13" t="s">
        <v>2488</v>
      </c>
    </row>
    <row r="183" spans="2:65" s="1" customFormat="1" ht="16.5" customHeight="1">
      <c r="B183" s="31"/>
      <c r="C183" s="195" t="s">
        <v>458</v>
      </c>
      <c r="D183" s="195" t="s">
        <v>233</v>
      </c>
      <c r="E183" s="196" t="s">
        <v>2489</v>
      </c>
      <c r="F183" s="197" t="s">
        <v>2490</v>
      </c>
      <c r="G183" s="198" t="s">
        <v>253</v>
      </c>
      <c r="H183" s="199">
        <v>2</v>
      </c>
      <c r="I183" s="200"/>
      <c r="J183" s="201">
        <f t="shared" si="50"/>
        <v>0</v>
      </c>
      <c r="K183" s="197" t="s">
        <v>2372</v>
      </c>
      <c r="L183" s="202"/>
      <c r="M183" s="203" t="s">
        <v>1</v>
      </c>
      <c r="N183" s="204" t="s">
        <v>52</v>
      </c>
      <c r="O183" s="57"/>
      <c r="P183" s="192">
        <f t="shared" si="51"/>
        <v>0</v>
      </c>
      <c r="Q183" s="192">
        <v>1.6E-2</v>
      </c>
      <c r="R183" s="192">
        <f t="shared" si="52"/>
        <v>3.2000000000000001E-2</v>
      </c>
      <c r="S183" s="192">
        <v>0</v>
      </c>
      <c r="T183" s="193">
        <f t="shared" si="53"/>
        <v>0</v>
      </c>
      <c r="AR183" s="13" t="s">
        <v>305</v>
      </c>
      <c r="AT183" s="13" t="s">
        <v>233</v>
      </c>
      <c r="AU183" s="13" t="s">
        <v>92</v>
      </c>
      <c r="AY183" s="13" t="s">
        <v>175</v>
      </c>
      <c r="BE183" s="194">
        <f t="shared" si="54"/>
        <v>0</v>
      </c>
      <c r="BF183" s="194">
        <f t="shared" si="55"/>
        <v>0</v>
      </c>
      <c r="BG183" s="194">
        <f t="shared" si="56"/>
        <v>0</v>
      </c>
      <c r="BH183" s="194">
        <f t="shared" si="57"/>
        <v>0</v>
      </c>
      <c r="BI183" s="194">
        <f t="shared" si="58"/>
        <v>0</v>
      </c>
      <c r="BJ183" s="13" t="s">
        <v>92</v>
      </c>
      <c r="BK183" s="194">
        <f t="shared" si="59"/>
        <v>0</v>
      </c>
      <c r="BL183" s="13" t="s">
        <v>241</v>
      </c>
      <c r="BM183" s="13" t="s">
        <v>2491</v>
      </c>
    </row>
    <row r="184" spans="2:65" s="1" customFormat="1" ht="16.5" customHeight="1">
      <c r="B184" s="31"/>
      <c r="C184" s="195" t="s">
        <v>462</v>
      </c>
      <c r="D184" s="195" t="s">
        <v>233</v>
      </c>
      <c r="E184" s="196" t="s">
        <v>2492</v>
      </c>
      <c r="F184" s="197" t="s">
        <v>2493</v>
      </c>
      <c r="G184" s="198" t="s">
        <v>253</v>
      </c>
      <c r="H184" s="199">
        <v>1</v>
      </c>
      <c r="I184" s="200"/>
      <c r="J184" s="201">
        <f t="shared" si="50"/>
        <v>0</v>
      </c>
      <c r="K184" s="197" t="s">
        <v>2372</v>
      </c>
      <c r="L184" s="202"/>
      <c r="M184" s="203" t="s">
        <v>1</v>
      </c>
      <c r="N184" s="204" t="s">
        <v>52</v>
      </c>
      <c r="O184" s="57"/>
      <c r="P184" s="192">
        <f t="shared" si="51"/>
        <v>0</v>
      </c>
      <c r="Q184" s="192">
        <v>1.7000000000000001E-2</v>
      </c>
      <c r="R184" s="192">
        <f t="shared" si="52"/>
        <v>1.7000000000000001E-2</v>
      </c>
      <c r="S184" s="192">
        <v>0</v>
      </c>
      <c r="T184" s="193">
        <f t="shared" si="53"/>
        <v>0</v>
      </c>
      <c r="AR184" s="13" t="s">
        <v>305</v>
      </c>
      <c r="AT184" s="13" t="s">
        <v>233</v>
      </c>
      <c r="AU184" s="13" t="s">
        <v>92</v>
      </c>
      <c r="AY184" s="13" t="s">
        <v>175</v>
      </c>
      <c r="BE184" s="194">
        <f t="shared" si="54"/>
        <v>0</v>
      </c>
      <c r="BF184" s="194">
        <f t="shared" si="55"/>
        <v>0</v>
      </c>
      <c r="BG184" s="194">
        <f t="shared" si="56"/>
        <v>0</v>
      </c>
      <c r="BH184" s="194">
        <f t="shared" si="57"/>
        <v>0</v>
      </c>
      <c r="BI184" s="194">
        <f t="shared" si="58"/>
        <v>0</v>
      </c>
      <c r="BJ184" s="13" t="s">
        <v>92</v>
      </c>
      <c r="BK184" s="194">
        <f t="shared" si="59"/>
        <v>0</v>
      </c>
      <c r="BL184" s="13" t="s">
        <v>241</v>
      </c>
      <c r="BM184" s="13" t="s">
        <v>2494</v>
      </c>
    </row>
    <row r="185" spans="2:65" s="1" customFormat="1" ht="16.5" customHeight="1">
      <c r="B185" s="31"/>
      <c r="C185" s="195" t="s">
        <v>467</v>
      </c>
      <c r="D185" s="195" t="s">
        <v>233</v>
      </c>
      <c r="E185" s="196" t="s">
        <v>2495</v>
      </c>
      <c r="F185" s="197" t="s">
        <v>2496</v>
      </c>
      <c r="G185" s="198" t="s">
        <v>253</v>
      </c>
      <c r="H185" s="199">
        <v>1</v>
      </c>
      <c r="I185" s="200"/>
      <c r="J185" s="201">
        <f t="shared" si="50"/>
        <v>0</v>
      </c>
      <c r="K185" s="197" t="s">
        <v>1</v>
      </c>
      <c r="L185" s="202"/>
      <c r="M185" s="203" t="s">
        <v>1</v>
      </c>
      <c r="N185" s="204" t="s">
        <v>52</v>
      </c>
      <c r="O185" s="57"/>
      <c r="P185" s="192">
        <f t="shared" si="51"/>
        <v>0</v>
      </c>
      <c r="Q185" s="192">
        <v>8.0000000000000002E-3</v>
      </c>
      <c r="R185" s="192">
        <f t="shared" si="52"/>
        <v>8.0000000000000002E-3</v>
      </c>
      <c r="S185" s="192">
        <v>0</v>
      </c>
      <c r="T185" s="193">
        <f t="shared" si="53"/>
        <v>0</v>
      </c>
      <c r="AR185" s="13" t="s">
        <v>305</v>
      </c>
      <c r="AT185" s="13" t="s">
        <v>233</v>
      </c>
      <c r="AU185" s="13" t="s">
        <v>92</v>
      </c>
      <c r="AY185" s="13" t="s">
        <v>175</v>
      </c>
      <c r="BE185" s="194">
        <f t="shared" si="54"/>
        <v>0</v>
      </c>
      <c r="BF185" s="194">
        <f t="shared" si="55"/>
        <v>0</v>
      </c>
      <c r="BG185" s="194">
        <f t="shared" si="56"/>
        <v>0</v>
      </c>
      <c r="BH185" s="194">
        <f t="shared" si="57"/>
        <v>0</v>
      </c>
      <c r="BI185" s="194">
        <f t="shared" si="58"/>
        <v>0</v>
      </c>
      <c r="BJ185" s="13" t="s">
        <v>92</v>
      </c>
      <c r="BK185" s="194">
        <f t="shared" si="59"/>
        <v>0</v>
      </c>
      <c r="BL185" s="13" t="s">
        <v>241</v>
      </c>
      <c r="BM185" s="13" t="s">
        <v>2497</v>
      </c>
    </row>
    <row r="186" spans="2:65" s="1" customFormat="1" ht="16.5" customHeight="1">
      <c r="B186" s="31"/>
      <c r="C186" s="195" t="s">
        <v>471</v>
      </c>
      <c r="D186" s="195" t="s">
        <v>233</v>
      </c>
      <c r="E186" s="196" t="s">
        <v>2498</v>
      </c>
      <c r="F186" s="197" t="s">
        <v>2499</v>
      </c>
      <c r="G186" s="198" t="s">
        <v>253</v>
      </c>
      <c r="H186" s="199">
        <v>2</v>
      </c>
      <c r="I186" s="200"/>
      <c r="J186" s="201">
        <f t="shared" si="50"/>
        <v>0</v>
      </c>
      <c r="K186" s="197" t="s">
        <v>2372</v>
      </c>
      <c r="L186" s="202"/>
      <c r="M186" s="203" t="s">
        <v>1</v>
      </c>
      <c r="N186" s="204" t="s">
        <v>52</v>
      </c>
      <c r="O186" s="57"/>
      <c r="P186" s="192">
        <f t="shared" si="51"/>
        <v>0</v>
      </c>
      <c r="Q186" s="192">
        <v>0.01</v>
      </c>
      <c r="R186" s="192">
        <f t="shared" si="52"/>
        <v>0.02</v>
      </c>
      <c r="S186" s="192">
        <v>0</v>
      </c>
      <c r="T186" s="193">
        <f t="shared" si="53"/>
        <v>0</v>
      </c>
      <c r="AR186" s="13" t="s">
        <v>305</v>
      </c>
      <c r="AT186" s="13" t="s">
        <v>233</v>
      </c>
      <c r="AU186" s="13" t="s">
        <v>92</v>
      </c>
      <c r="AY186" s="13" t="s">
        <v>175</v>
      </c>
      <c r="BE186" s="194">
        <f t="shared" si="54"/>
        <v>0</v>
      </c>
      <c r="BF186" s="194">
        <f t="shared" si="55"/>
        <v>0</v>
      </c>
      <c r="BG186" s="194">
        <f t="shared" si="56"/>
        <v>0</v>
      </c>
      <c r="BH186" s="194">
        <f t="shared" si="57"/>
        <v>0</v>
      </c>
      <c r="BI186" s="194">
        <f t="shared" si="58"/>
        <v>0</v>
      </c>
      <c r="BJ186" s="13" t="s">
        <v>92</v>
      </c>
      <c r="BK186" s="194">
        <f t="shared" si="59"/>
        <v>0</v>
      </c>
      <c r="BL186" s="13" t="s">
        <v>241</v>
      </c>
      <c r="BM186" s="13" t="s">
        <v>2500</v>
      </c>
    </row>
    <row r="187" spans="2:65" s="1" customFormat="1" ht="16.5" customHeight="1">
      <c r="B187" s="31"/>
      <c r="C187" s="195" t="s">
        <v>475</v>
      </c>
      <c r="D187" s="195" t="s">
        <v>233</v>
      </c>
      <c r="E187" s="196" t="s">
        <v>2501</v>
      </c>
      <c r="F187" s="197" t="s">
        <v>2502</v>
      </c>
      <c r="G187" s="198" t="s">
        <v>253</v>
      </c>
      <c r="H187" s="199">
        <v>1</v>
      </c>
      <c r="I187" s="200"/>
      <c r="J187" s="201">
        <f t="shared" si="50"/>
        <v>0</v>
      </c>
      <c r="K187" s="197" t="s">
        <v>2372</v>
      </c>
      <c r="L187" s="202"/>
      <c r="M187" s="203" t="s">
        <v>1</v>
      </c>
      <c r="N187" s="204" t="s">
        <v>52</v>
      </c>
      <c r="O187" s="57"/>
      <c r="P187" s="192">
        <f t="shared" si="51"/>
        <v>0</v>
      </c>
      <c r="Q187" s="192">
        <v>1.0999999999999999E-2</v>
      </c>
      <c r="R187" s="192">
        <f t="shared" si="52"/>
        <v>1.0999999999999999E-2</v>
      </c>
      <c r="S187" s="192">
        <v>0</v>
      </c>
      <c r="T187" s="193">
        <f t="shared" si="53"/>
        <v>0</v>
      </c>
      <c r="AR187" s="13" t="s">
        <v>305</v>
      </c>
      <c r="AT187" s="13" t="s">
        <v>233</v>
      </c>
      <c r="AU187" s="13" t="s">
        <v>92</v>
      </c>
      <c r="AY187" s="13" t="s">
        <v>175</v>
      </c>
      <c r="BE187" s="194">
        <f t="shared" si="54"/>
        <v>0</v>
      </c>
      <c r="BF187" s="194">
        <f t="shared" si="55"/>
        <v>0</v>
      </c>
      <c r="BG187" s="194">
        <f t="shared" si="56"/>
        <v>0</v>
      </c>
      <c r="BH187" s="194">
        <f t="shared" si="57"/>
        <v>0</v>
      </c>
      <c r="BI187" s="194">
        <f t="shared" si="58"/>
        <v>0</v>
      </c>
      <c r="BJ187" s="13" t="s">
        <v>92</v>
      </c>
      <c r="BK187" s="194">
        <f t="shared" si="59"/>
        <v>0</v>
      </c>
      <c r="BL187" s="13" t="s">
        <v>241</v>
      </c>
      <c r="BM187" s="13" t="s">
        <v>2503</v>
      </c>
    </row>
    <row r="188" spans="2:65" s="1" customFormat="1" ht="16.5" customHeight="1">
      <c r="B188" s="31"/>
      <c r="C188" s="195" t="s">
        <v>479</v>
      </c>
      <c r="D188" s="195" t="s">
        <v>233</v>
      </c>
      <c r="E188" s="196" t="s">
        <v>2504</v>
      </c>
      <c r="F188" s="197" t="s">
        <v>2505</v>
      </c>
      <c r="G188" s="198" t="s">
        <v>253</v>
      </c>
      <c r="H188" s="199">
        <v>1</v>
      </c>
      <c r="I188" s="200"/>
      <c r="J188" s="201">
        <f t="shared" si="50"/>
        <v>0</v>
      </c>
      <c r="K188" s="197" t="s">
        <v>1</v>
      </c>
      <c r="L188" s="202"/>
      <c r="M188" s="203" t="s">
        <v>1</v>
      </c>
      <c r="N188" s="204" t="s">
        <v>52</v>
      </c>
      <c r="O188" s="57"/>
      <c r="P188" s="192">
        <f t="shared" si="51"/>
        <v>0</v>
      </c>
      <c r="Q188" s="192">
        <v>1.2E-2</v>
      </c>
      <c r="R188" s="192">
        <f t="shared" si="52"/>
        <v>1.2E-2</v>
      </c>
      <c r="S188" s="192">
        <v>0</v>
      </c>
      <c r="T188" s="193">
        <f t="shared" si="53"/>
        <v>0</v>
      </c>
      <c r="AR188" s="13" t="s">
        <v>305</v>
      </c>
      <c r="AT188" s="13" t="s">
        <v>233</v>
      </c>
      <c r="AU188" s="13" t="s">
        <v>92</v>
      </c>
      <c r="AY188" s="13" t="s">
        <v>175</v>
      </c>
      <c r="BE188" s="194">
        <f t="shared" si="54"/>
        <v>0</v>
      </c>
      <c r="BF188" s="194">
        <f t="shared" si="55"/>
        <v>0</v>
      </c>
      <c r="BG188" s="194">
        <f t="shared" si="56"/>
        <v>0</v>
      </c>
      <c r="BH188" s="194">
        <f t="shared" si="57"/>
        <v>0</v>
      </c>
      <c r="BI188" s="194">
        <f t="shared" si="58"/>
        <v>0</v>
      </c>
      <c r="BJ188" s="13" t="s">
        <v>92</v>
      </c>
      <c r="BK188" s="194">
        <f t="shared" si="59"/>
        <v>0</v>
      </c>
      <c r="BL188" s="13" t="s">
        <v>241</v>
      </c>
      <c r="BM188" s="13" t="s">
        <v>2506</v>
      </c>
    </row>
    <row r="189" spans="2:65" s="1" customFormat="1" ht="16.5" customHeight="1">
      <c r="B189" s="31"/>
      <c r="C189" s="195" t="s">
        <v>483</v>
      </c>
      <c r="D189" s="195" t="s">
        <v>233</v>
      </c>
      <c r="E189" s="196" t="s">
        <v>2507</v>
      </c>
      <c r="F189" s="197" t="s">
        <v>2508</v>
      </c>
      <c r="G189" s="198" t="s">
        <v>253</v>
      </c>
      <c r="H189" s="199">
        <v>2</v>
      </c>
      <c r="I189" s="200"/>
      <c r="J189" s="201">
        <f t="shared" si="50"/>
        <v>0</v>
      </c>
      <c r="K189" s="197" t="s">
        <v>1</v>
      </c>
      <c r="L189" s="202"/>
      <c r="M189" s="203" t="s">
        <v>1</v>
      </c>
      <c r="N189" s="204" t="s">
        <v>52</v>
      </c>
      <c r="O189" s="57"/>
      <c r="P189" s="192">
        <f t="shared" si="51"/>
        <v>0</v>
      </c>
      <c r="Q189" s="192">
        <v>1.4E-2</v>
      </c>
      <c r="R189" s="192">
        <f t="shared" si="52"/>
        <v>2.8000000000000001E-2</v>
      </c>
      <c r="S189" s="192">
        <v>0</v>
      </c>
      <c r="T189" s="193">
        <f t="shared" si="53"/>
        <v>0</v>
      </c>
      <c r="AR189" s="13" t="s">
        <v>305</v>
      </c>
      <c r="AT189" s="13" t="s">
        <v>233</v>
      </c>
      <c r="AU189" s="13" t="s">
        <v>92</v>
      </c>
      <c r="AY189" s="13" t="s">
        <v>175</v>
      </c>
      <c r="BE189" s="194">
        <f t="shared" si="54"/>
        <v>0</v>
      </c>
      <c r="BF189" s="194">
        <f t="shared" si="55"/>
        <v>0</v>
      </c>
      <c r="BG189" s="194">
        <f t="shared" si="56"/>
        <v>0</v>
      </c>
      <c r="BH189" s="194">
        <f t="shared" si="57"/>
        <v>0</v>
      </c>
      <c r="BI189" s="194">
        <f t="shared" si="58"/>
        <v>0</v>
      </c>
      <c r="BJ189" s="13" t="s">
        <v>92</v>
      </c>
      <c r="BK189" s="194">
        <f t="shared" si="59"/>
        <v>0</v>
      </c>
      <c r="BL189" s="13" t="s">
        <v>241</v>
      </c>
      <c r="BM189" s="13" t="s">
        <v>2509</v>
      </c>
    </row>
    <row r="190" spans="2:65" s="1" customFormat="1" ht="16.5" customHeight="1">
      <c r="B190" s="31"/>
      <c r="C190" s="195" t="s">
        <v>487</v>
      </c>
      <c r="D190" s="195" t="s">
        <v>233</v>
      </c>
      <c r="E190" s="196" t="s">
        <v>2510</v>
      </c>
      <c r="F190" s="197" t="s">
        <v>2511</v>
      </c>
      <c r="G190" s="198" t="s">
        <v>253</v>
      </c>
      <c r="H190" s="199">
        <v>1</v>
      </c>
      <c r="I190" s="200"/>
      <c r="J190" s="201">
        <f t="shared" si="50"/>
        <v>0</v>
      </c>
      <c r="K190" s="197" t="s">
        <v>2372</v>
      </c>
      <c r="L190" s="202"/>
      <c r="M190" s="203" t="s">
        <v>1</v>
      </c>
      <c r="N190" s="204" t="s">
        <v>52</v>
      </c>
      <c r="O190" s="57"/>
      <c r="P190" s="192">
        <f t="shared" si="51"/>
        <v>0</v>
      </c>
      <c r="Q190" s="192">
        <v>1.0999999999999999E-2</v>
      </c>
      <c r="R190" s="192">
        <f t="shared" si="52"/>
        <v>1.0999999999999999E-2</v>
      </c>
      <c r="S190" s="192">
        <v>0</v>
      </c>
      <c r="T190" s="193">
        <f t="shared" si="53"/>
        <v>0</v>
      </c>
      <c r="AR190" s="13" t="s">
        <v>305</v>
      </c>
      <c r="AT190" s="13" t="s">
        <v>233</v>
      </c>
      <c r="AU190" s="13" t="s">
        <v>92</v>
      </c>
      <c r="AY190" s="13" t="s">
        <v>175</v>
      </c>
      <c r="BE190" s="194">
        <f t="shared" si="54"/>
        <v>0</v>
      </c>
      <c r="BF190" s="194">
        <f t="shared" si="55"/>
        <v>0</v>
      </c>
      <c r="BG190" s="194">
        <f t="shared" si="56"/>
        <v>0</v>
      </c>
      <c r="BH190" s="194">
        <f t="shared" si="57"/>
        <v>0</v>
      </c>
      <c r="BI190" s="194">
        <f t="shared" si="58"/>
        <v>0</v>
      </c>
      <c r="BJ190" s="13" t="s">
        <v>92</v>
      </c>
      <c r="BK190" s="194">
        <f t="shared" si="59"/>
        <v>0</v>
      </c>
      <c r="BL190" s="13" t="s">
        <v>241</v>
      </c>
      <c r="BM190" s="13" t="s">
        <v>2512</v>
      </c>
    </row>
    <row r="191" spans="2:65" s="1" customFormat="1" ht="16.5" customHeight="1">
      <c r="B191" s="31"/>
      <c r="C191" s="195" t="s">
        <v>491</v>
      </c>
      <c r="D191" s="195" t="s">
        <v>233</v>
      </c>
      <c r="E191" s="196" t="s">
        <v>2513</v>
      </c>
      <c r="F191" s="197" t="s">
        <v>2514</v>
      </c>
      <c r="G191" s="198" t="s">
        <v>253</v>
      </c>
      <c r="H191" s="199">
        <v>1</v>
      </c>
      <c r="I191" s="200"/>
      <c r="J191" s="201">
        <f t="shared" si="50"/>
        <v>0</v>
      </c>
      <c r="K191" s="197" t="s">
        <v>2372</v>
      </c>
      <c r="L191" s="202"/>
      <c r="M191" s="203" t="s">
        <v>1</v>
      </c>
      <c r="N191" s="204" t="s">
        <v>52</v>
      </c>
      <c r="O191" s="57"/>
      <c r="P191" s="192">
        <f t="shared" si="51"/>
        <v>0</v>
      </c>
      <c r="Q191" s="192">
        <v>1.2999999999999999E-2</v>
      </c>
      <c r="R191" s="192">
        <f t="shared" si="52"/>
        <v>1.2999999999999999E-2</v>
      </c>
      <c r="S191" s="192">
        <v>0</v>
      </c>
      <c r="T191" s="193">
        <f t="shared" si="53"/>
        <v>0</v>
      </c>
      <c r="AR191" s="13" t="s">
        <v>305</v>
      </c>
      <c r="AT191" s="13" t="s">
        <v>233</v>
      </c>
      <c r="AU191" s="13" t="s">
        <v>92</v>
      </c>
      <c r="AY191" s="13" t="s">
        <v>175</v>
      </c>
      <c r="BE191" s="194">
        <f t="shared" si="54"/>
        <v>0</v>
      </c>
      <c r="BF191" s="194">
        <f t="shared" si="55"/>
        <v>0</v>
      </c>
      <c r="BG191" s="194">
        <f t="shared" si="56"/>
        <v>0</v>
      </c>
      <c r="BH191" s="194">
        <f t="shared" si="57"/>
        <v>0</v>
      </c>
      <c r="BI191" s="194">
        <f t="shared" si="58"/>
        <v>0</v>
      </c>
      <c r="BJ191" s="13" t="s">
        <v>92</v>
      </c>
      <c r="BK191" s="194">
        <f t="shared" si="59"/>
        <v>0</v>
      </c>
      <c r="BL191" s="13" t="s">
        <v>241</v>
      </c>
      <c r="BM191" s="13" t="s">
        <v>2515</v>
      </c>
    </row>
    <row r="192" spans="2:65" s="1" customFormat="1" ht="16.5" customHeight="1">
      <c r="B192" s="31"/>
      <c r="C192" s="195" t="s">
        <v>495</v>
      </c>
      <c r="D192" s="195" t="s">
        <v>233</v>
      </c>
      <c r="E192" s="196" t="s">
        <v>2516</v>
      </c>
      <c r="F192" s="197" t="s">
        <v>2517</v>
      </c>
      <c r="G192" s="198" t="s">
        <v>253</v>
      </c>
      <c r="H192" s="199">
        <v>1</v>
      </c>
      <c r="I192" s="200"/>
      <c r="J192" s="201">
        <f t="shared" si="50"/>
        <v>0</v>
      </c>
      <c r="K192" s="197" t="s">
        <v>2372</v>
      </c>
      <c r="L192" s="202"/>
      <c r="M192" s="203" t="s">
        <v>1</v>
      </c>
      <c r="N192" s="204" t="s">
        <v>52</v>
      </c>
      <c r="O192" s="57"/>
      <c r="P192" s="192">
        <f t="shared" si="51"/>
        <v>0</v>
      </c>
      <c r="Q192" s="192">
        <v>1.7000000000000001E-2</v>
      </c>
      <c r="R192" s="192">
        <f t="shared" si="52"/>
        <v>1.7000000000000001E-2</v>
      </c>
      <c r="S192" s="192">
        <v>0</v>
      </c>
      <c r="T192" s="193">
        <f t="shared" si="53"/>
        <v>0</v>
      </c>
      <c r="AR192" s="13" t="s">
        <v>305</v>
      </c>
      <c r="AT192" s="13" t="s">
        <v>233</v>
      </c>
      <c r="AU192" s="13" t="s">
        <v>92</v>
      </c>
      <c r="AY192" s="13" t="s">
        <v>175</v>
      </c>
      <c r="BE192" s="194">
        <f t="shared" si="54"/>
        <v>0</v>
      </c>
      <c r="BF192" s="194">
        <f t="shared" si="55"/>
        <v>0</v>
      </c>
      <c r="BG192" s="194">
        <f t="shared" si="56"/>
        <v>0</v>
      </c>
      <c r="BH192" s="194">
        <f t="shared" si="57"/>
        <v>0</v>
      </c>
      <c r="BI192" s="194">
        <f t="shared" si="58"/>
        <v>0</v>
      </c>
      <c r="BJ192" s="13" t="s">
        <v>92</v>
      </c>
      <c r="BK192" s="194">
        <f t="shared" si="59"/>
        <v>0</v>
      </c>
      <c r="BL192" s="13" t="s">
        <v>241</v>
      </c>
      <c r="BM192" s="13" t="s">
        <v>2518</v>
      </c>
    </row>
    <row r="193" spans="2:65" s="1" customFormat="1" ht="16.5" customHeight="1">
      <c r="B193" s="31"/>
      <c r="C193" s="195" t="s">
        <v>499</v>
      </c>
      <c r="D193" s="195" t="s">
        <v>233</v>
      </c>
      <c r="E193" s="196" t="s">
        <v>2519</v>
      </c>
      <c r="F193" s="197" t="s">
        <v>2520</v>
      </c>
      <c r="G193" s="198" t="s">
        <v>253</v>
      </c>
      <c r="H193" s="199">
        <v>1</v>
      </c>
      <c r="I193" s="200"/>
      <c r="J193" s="201">
        <f t="shared" si="50"/>
        <v>0</v>
      </c>
      <c r="K193" s="197" t="s">
        <v>1</v>
      </c>
      <c r="L193" s="202"/>
      <c r="M193" s="203" t="s">
        <v>1</v>
      </c>
      <c r="N193" s="204" t="s">
        <v>52</v>
      </c>
      <c r="O193" s="57"/>
      <c r="P193" s="192">
        <f t="shared" si="51"/>
        <v>0</v>
      </c>
      <c r="Q193" s="192">
        <v>1.2999999999999999E-2</v>
      </c>
      <c r="R193" s="192">
        <f t="shared" si="52"/>
        <v>1.2999999999999999E-2</v>
      </c>
      <c r="S193" s="192">
        <v>0</v>
      </c>
      <c r="T193" s="193">
        <f t="shared" si="53"/>
        <v>0</v>
      </c>
      <c r="AR193" s="13" t="s">
        <v>305</v>
      </c>
      <c r="AT193" s="13" t="s">
        <v>233</v>
      </c>
      <c r="AU193" s="13" t="s">
        <v>92</v>
      </c>
      <c r="AY193" s="13" t="s">
        <v>175</v>
      </c>
      <c r="BE193" s="194">
        <f t="shared" si="54"/>
        <v>0</v>
      </c>
      <c r="BF193" s="194">
        <f t="shared" si="55"/>
        <v>0</v>
      </c>
      <c r="BG193" s="194">
        <f t="shared" si="56"/>
        <v>0</v>
      </c>
      <c r="BH193" s="194">
        <f t="shared" si="57"/>
        <v>0</v>
      </c>
      <c r="BI193" s="194">
        <f t="shared" si="58"/>
        <v>0</v>
      </c>
      <c r="BJ193" s="13" t="s">
        <v>92</v>
      </c>
      <c r="BK193" s="194">
        <f t="shared" si="59"/>
        <v>0</v>
      </c>
      <c r="BL193" s="13" t="s">
        <v>241</v>
      </c>
      <c r="BM193" s="13" t="s">
        <v>2521</v>
      </c>
    </row>
    <row r="194" spans="2:65" s="1" customFormat="1" ht="16.5" customHeight="1">
      <c r="B194" s="31"/>
      <c r="C194" s="195" t="s">
        <v>503</v>
      </c>
      <c r="D194" s="195" t="s">
        <v>233</v>
      </c>
      <c r="E194" s="196" t="s">
        <v>2522</v>
      </c>
      <c r="F194" s="197" t="s">
        <v>2523</v>
      </c>
      <c r="G194" s="198" t="s">
        <v>253</v>
      </c>
      <c r="H194" s="199">
        <v>1</v>
      </c>
      <c r="I194" s="200"/>
      <c r="J194" s="201">
        <f t="shared" si="50"/>
        <v>0</v>
      </c>
      <c r="K194" s="197" t="s">
        <v>2372</v>
      </c>
      <c r="L194" s="202"/>
      <c r="M194" s="203" t="s">
        <v>1</v>
      </c>
      <c r="N194" s="204" t="s">
        <v>52</v>
      </c>
      <c r="O194" s="57"/>
      <c r="P194" s="192">
        <f t="shared" si="51"/>
        <v>0</v>
      </c>
      <c r="Q194" s="192">
        <v>1.4999999999999999E-2</v>
      </c>
      <c r="R194" s="192">
        <f t="shared" si="52"/>
        <v>1.4999999999999999E-2</v>
      </c>
      <c r="S194" s="192">
        <v>0</v>
      </c>
      <c r="T194" s="193">
        <f t="shared" si="53"/>
        <v>0</v>
      </c>
      <c r="AR194" s="13" t="s">
        <v>305</v>
      </c>
      <c r="AT194" s="13" t="s">
        <v>233</v>
      </c>
      <c r="AU194" s="13" t="s">
        <v>92</v>
      </c>
      <c r="AY194" s="13" t="s">
        <v>175</v>
      </c>
      <c r="BE194" s="194">
        <f t="shared" si="54"/>
        <v>0</v>
      </c>
      <c r="BF194" s="194">
        <f t="shared" si="55"/>
        <v>0</v>
      </c>
      <c r="BG194" s="194">
        <f t="shared" si="56"/>
        <v>0</v>
      </c>
      <c r="BH194" s="194">
        <f t="shared" si="57"/>
        <v>0</v>
      </c>
      <c r="BI194" s="194">
        <f t="shared" si="58"/>
        <v>0</v>
      </c>
      <c r="BJ194" s="13" t="s">
        <v>92</v>
      </c>
      <c r="BK194" s="194">
        <f t="shared" si="59"/>
        <v>0</v>
      </c>
      <c r="BL194" s="13" t="s">
        <v>241</v>
      </c>
      <c r="BM194" s="13" t="s">
        <v>2524</v>
      </c>
    </row>
    <row r="195" spans="2:65" s="1" customFormat="1" ht="16.5" customHeight="1">
      <c r="B195" s="31"/>
      <c r="C195" s="195" t="s">
        <v>507</v>
      </c>
      <c r="D195" s="195" t="s">
        <v>233</v>
      </c>
      <c r="E195" s="196" t="s">
        <v>2525</v>
      </c>
      <c r="F195" s="197" t="s">
        <v>2526</v>
      </c>
      <c r="G195" s="198" t="s">
        <v>253</v>
      </c>
      <c r="H195" s="199">
        <v>1</v>
      </c>
      <c r="I195" s="200"/>
      <c r="J195" s="201">
        <f t="shared" si="50"/>
        <v>0</v>
      </c>
      <c r="K195" s="197" t="s">
        <v>1</v>
      </c>
      <c r="L195" s="202"/>
      <c r="M195" s="203" t="s">
        <v>1</v>
      </c>
      <c r="N195" s="204" t="s">
        <v>52</v>
      </c>
      <c r="O195" s="57"/>
      <c r="P195" s="192">
        <f t="shared" si="51"/>
        <v>0</v>
      </c>
      <c r="Q195" s="192">
        <v>1.7000000000000001E-2</v>
      </c>
      <c r="R195" s="192">
        <f t="shared" si="52"/>
        <v>1.7000000000000001E-2</v>
      </c>
      <c r="S195" s="192">
        <v>0</v>
      </c>
      <c r="T195" s="193">
        <f t="shared" si="53"/>
        <v>0</v>
      </c>
      <c r="AR195" s="13" t="s">
        <v>305</v>
      </c>
      <c r="AT195" s="13" t="s">
        <v>233</v>
      </c>
      <c r="AU195" s="13" t="s">
        <v>92</v>
      </c>
      <c r="AY195" s="13" t="s">
        <v>175</v>
      </c>
      <c r="BE195" s="194">
        <f t="shared" si="54"/>
        <v>0</v>
      </c>
      <c r="BF195" s="194">
        <f t="shared" si="55"/>
        <v>0</v>
      </c>
      <c r="BG195" s="194">
        <f t="shared" si="56"/>
        <v>0</v>
      </c>
      <c r="BH195" s="194">
        <f t="shared" si="57"/>
        <v>0</v>
      </c>
      <c r="BI195" s="194">
        <f t="shared" si="58"/>
        <v>0</v>
      </c>
      <c r="BJ195" s="13" t="s">
        <v>92</v>
      </c>
      <c r="BK195" s="194">
        <f t="shared" si="59"/>
        <v>0</v>
      </c>
      <c r="BL195" s="13" t="s">
        <v>241</v>
      </c>
      <c r="BM195" s="13" t="s">
        <v>2527</v>
      </c>
    </row>
    <row r="196" spans="2:65" s="1" customFormat="1" ht="16.5" customHeight="1">
      <c r="B196" s="31"/>
      <c r="C196" s="183" t="s">
        <v>511</v>
      </c>
      <c r="D196" s="183" t="s">
        <v>177</v>
      </c>
      <c r="E196" s="184" t="s">
        <v>2528</v>
      </c>
      <c r="F196" s="185" t="s">
        <v>2529</v>
      </c>
      <c r="G196" s="186" t="s">
        <v>253</v>
      </c>
      <c r="H196" s="187">
        <v>1</v>
      </c>
      <c r="I196" s="188"/>
      <c r="J196" s="189">
        <f t="shared" si="50"/>
        <v>0</v>
      </c>
      <c r="K196" s="185" t="s">
        <v>2372</v>
      </c>
      <c r="L196" s="35"/>
      <c r="M196" s="190" t="s">
        <v>1</v>
      </c>
      <c r="N196" s="191" t="s">
        <v>52</v>
      </c>
      <c r="O196" s="57"/>
      <c r="P196" s="192">
        <f t="shared" si="51"/>
        <v>0</v>
      </c>
      <c r="Q196" s="192">
        <v>2.0000000000000002E-5</v>
      </c>
      <c r="R196" s="192">
        <f t="shared" si="52"/>
        <v>2.0000000000000002E-5</v>
      </c>
      <c r="S196" s="192">
        <v>0</v>
      </c>
      <c r="T196" s="193">
        <f t="shared" si="53"/>
        <v>0</v>
      </c>
      <c r="AR196" s="13" t="s">
        <v>241</v>
      </c>
      <c r="AT196" s="13" t="s">
        <v>177</v>
      </c>
      <c r="AU196" s="13" t="s">
        <v>92</v>
      </c>
      <c r="AY196" s="13" t="s">
        <v>175</v>
      </c>
      <c r="BE196" s="194">
        <f t="shared" si="54"/>
        <v>0</v>
      </c>
      <c r="BF196" s="194">
        <f t="shared" si="55"/>
        <v>0</v>
      </c>
      <c r="BG196" s="194">
        <f t="shared" si="56"/>
        <v>0</v>
      </c>
      <c r="BH196" s="194">
        <f t="shared" si="57"/>
        <v>0</v>
      </c>
      <c r="BI196" s="194">
        <f t="shared" si="58"/>
        <v>0</v>
      </c>
      <c r="BJ196" s="13" t="s">
        <v>92</v>
      </c>
      <c r="BK196" s="194">
        <f t="shared" si="59"/>
        <v>0</v>
      </c>
      <c r="BL196" s="13" t="s">
        <v>241</v>
      </c>
      <c r="BM196" s="13" t="s">
        <v>2530</v>
      </c>
    </row>
    <row r="197" spans="2:65" s="1" customFormat="1" ht="16.5" customHeight="1">
      <c r="B197" s="31"/>
      <c r="C197" s="183" t="s">
        <v>515</v>
      </c>
      <c r="D197" s="183" t="s">
        <v>177</v>
      </c>
      <c r="E197" s="184" t="s">
        <v>2531</v>
      </c>
      <c r="F197" s="185" t="s">
        <v>2532</v>
      </c>
      <c r="G197" s="186" t="s">
        <v>253</v>
      </c>
      <c r="H197" s="187">
        <v>7</v>
      </c>
      <c r="I197" s="188"/>
      <c r="J197" s="189">
        <f t="shared" si="50"/>
        <v>0</v>
      </c>
      <c r="K197" s="185" t="s">
        <v>237</v>
      </c>
      <c r="L197" s="35"/>
      <c r="M197" s="190" t="s">
        <v>1</v>
      </c>
      <c r="N197" s="191" t="s">
        <v>52</v>
      </c>
      <c r="O197" s="57"/>
      <c r="P197" s="192">
        <f t="shared" si="51"/>
        <v>0</v>
      </c>
      <c r="Q197" s="192">
        <v>2.0000000000000002E-5</v>
      </c>
      <c r="R197" s="192">
        <f t="shared" si="52"/>
        <v>1.4000000000000001E-4</v>
      </c>
      <c r="S197" s="192">
        <v>0</v>
      </c>
      <c r="T197" s="193">
        <f t="shared" si="53"/>
        <v>0</v>
      </c>
      <c r="AR197" s="13" t="s">
        <v>241</v>
      </c>
      <c r="AT197" s="13" t="s">
        <v>177</v>
      </c>
      <c r="AU197" s="13" t="s">
        <v>92</v>
      </c>
      <c r="AY197" s="13" t="s">
        <v>175</v>
      </c>
      <c r="BE197" s="194">
        <f t="shared" si="54"/>
        <v>0</v>
      </c>
      <c r="BF197" s="194">
        <f t="shared" si="55"/>
        <v>0</v>
      </c>
      <c r="BG197" s="194">
        <f t="shared" si="56"/>
        <v>0</v>
      </c>
      <c r="BH197" s="194">
        <f t="shared" si="57"/>
        <v>0</v>
      </c>
      <c r="BI197" s="194">
        <f t="shared" si="58"/>
        <v>0</v>
      </c>
      <c r="BJ197" s="13" t="s">
        <v>92</v>
      </c>
      <c r="BK197" s="194">
        <f t="shared" si="59"/>
        <v>0</v>
      </c>
      <c r="BL197" s="13" t="s">
        <v>241</v>
      </c>
      <c r="BM197" s="13" t="s">
        <v>2533</v>
      </c>
    </row>
    <row r="198" spans="2:65" s="1" customFormat="1" ht="16.5" customHeight="1">
      <c r="B198" s="31"/>
      <c r="C198" s="183" t="s">
        <v>519</v>
      </c>
      <c r="D198" s="183" t="s">
        <v>177</v>
      </c>
      <c r="E198" s="184" t="s">
        <v>2534</v>
      </c>
      <c r="F198" s="185" t="s">
        <v>2535</v>
      </c>
      <c r="G198" s="186" t="s">
        <v>253</v>
      </c>
      <c r="H198" s="187">
        <v>2</v>
      </c>
      <c r="I198" s="188"/>
      <c r="J198" s="189">
        <f t="shared" si="50"/>
        <v>0</v>
      </c>
      <c r="K198" s="185" t="s">
        <v>237</v>
      </c>
      <c r="L198" s="35"/>
      <c r="M198" s="190" t="s">
        <v>1</v>
      </c>
      <c r="N198" s="191" t="s">
        <v>52</v>
      </c>
      <c r="O198" s="57"/>
      <c r="P198" s="192">
        <f t="shared" si="51"/>
        <v>0</v>
      </c>
      <c r="Q198" s="192">
        <v>2.0000000000000002E-5</v>
      </c>
      <c r="R198" s="192">
        <f t="shared" si="52"/>
        <v>4.0000000000000003E-5</v>
      </c>
      <c r="S198" s="192">
        <v>0</v>
      </c>
      <c r="T198" s="193">
        <f t="shared" si="53"/>
        <v>0</v>
      </c>
      <c r="AR198" s="13" t="s">
        <v>241</v>
      </c>
      <c r="AT198" s="13" t="s">
        <v>177</v>
      </c>
      <c r="AU198" s="13" t="s">
        <v>92</v>
      </c>
      <c r="AY198" s="13" t="s">
        <v>175</v>
      </c>
      <c r="BE198" s="194">
        <f t="shared" si="54"/>
        <v>0</v>
      </c>
      <c r="BF198" s="194">
        <f t="shared" si="55"/>
        <v>0</v>
      </c>
      <c r="BG198" s="194">
        <f t="shared" si="56"/>
        <v>0</v>
      </c>
      <c r="BH198" s="194">
        <f t="shared" si="57"/>
        <v>0</v>
      </c>
      <c r="BI198" s="194">
        <f t="shared" si="58"/>
        <v>0</v>
      </c>
      <c r="BJ198" s="13" t="s">
        <v>92</v>
      </c>
      <c r="BK198" s="194">
        <f t="shared" si="59"/>
        <v>0</v>
      </c>
      <c r="BL198" s="13" t="s">
        <v>241</v>
      </c>
      <c r="BM198" s="13" t="s">
        <v>2536</v>
      </c>
    </row>
    <row r="199" spans="2:65" s="1" customFormat="1" ht="16.5" customHeight="1">
      <c r="B199" s="31"/>
      <c r="C199" s="183" t="s">
        <v>523</v>
      </c>
      <c r="D199" s="183" t="s">
        <v>177</v>
      </c>
      <c r="E199" s="184" t="s">
        <v>2537</v>
      </c>
      <c r="F199" s="185" t="s">
        <v>2538</v>
      </c>
      <c r="G199" s="186" t="s">
        <v>253</v>
      </c>
      <c r="H199" s="187">
        <v>4</v>
      </c>
      <c r="I199" s="188"/>
      <c r="J199" s="189">
        <f t="shared" si="50"/>
        <v>0</v>
      </c>
      <c r="K199" s="185" t="s">
        <v>237</v>
      </c>
      <c r="L199" s="35"/>
      <c r="M199" s="190" t="s">
        <v>1</v>
      </c>
      <c r="N199" s="191" t="s">
        <v>52</v>
      </c>
      <c r="O199" s="57"/>
      <c r="P199" s="192">
        <f t="shared" si="51"/>
        <v>0</v>
      </c>
      <c r="Q199" s="192">
        <v>2.0000000000000002E-5</v>
      </c>
      <c r="R199" s="192">
        <f t="shared" si="52"/>
        <v>8.0000000000000007E-5</v>
      </c>
      <c r="S199" s="192">
        <v>0</v>
      </c>
      <c r="T199" s="193">
        <f t="shared" si="53"/>
        <v>0</v>
      </c>
      <c r="AR199" s="13" t="s">
        <v>241</v>
      </c>
      <c r="AT199" s="13" t="s">
        <v>177</v>
      </c>
      <c r="AU199" s="13" t="s">
        <v>92</v>
      </c>
      <c r="AY199" s="13" t="s">
        <v>175</v>
      </c>
      <c r="BE199" s="194">
        <f t="shared" si="54"/>
        <v>0</v>
      </c>
      <c r="BF199" s="194">
        <f t="shared" si="55"/>
        <v>0</v>
      </c>
      <c r="BG199" s="194">
        <f t="shared" si="56"/>
        <v>0</v>
      </c>
      <c r="BH199" s="194">
        <f t="shared" si="57"/>
        <v>0</v>
      </c>
      <c r="BI199" s="194">
        <f t="shared" si="58"/>
        <v>0</v>
      </c>
      <c r="BJ199" s="13" t="s">
        <v>92</v>
      </c>
      <c r="BK199" s="194">
        <f t="shared" si="59"/>
        <v>0</v>
      </c>
      <c r="BL199" s="13" t="s">
        <v>241</v>
      </c>
      <c r="BM199" s="13" t="s">
        <v>2539</v>
      </c>
    </row>
    <row r="200" spans="2:65" s="1" customFormat="1" ht="16.5" customHeight="1">
      <c r="B200" s="31"/>
      <c r="C200" s="183" t="s">
        <v>527</v>
      </c>
      <c r="D200" s="183" t="s">
        <v>177</v>
      </c>
      <c r="E200" s="184" t="s">
        <v>2540</v>
      </c>
      <c r="F200" s="185" t="s">
        <v>2541</v>
      </c>
      <c r="G200" s="186" t="s">
        <v>253</v>
      </c>
      <c r="H200" s="187">
        <v>4</v>
      </c>
      <c r="I200" s="188"/>
      <c r="J200" s="189">
        <f t="shared" si="50"/>
        <v>0</v>
      </c>
      <c r="K200" s="185" t="s">
        <v>237</v>
      </c>
      <c r="L200" s="35"/>
      <c r="M200" s="190" t="s">
        <v>1</v>
      </c>
      <c r="N200" s="191" t="s">
        <v>52</v>
      </c>
      <c r="O200" s="57"/>
      <c r="P200" s="192">
        <f t="shared" si="51"/>
        <v>0</v>
      </c>
      <c r="Q200" s="192">
        <v>2.0000000000000002E-5</v>
      </c>
      <c r="R200" s="192">
        <f t="shared" si="52"/>
        <v>8.0000000000000007E-5</v>
      </c>
      <c r="S200" s="192">
        <v>0</v>
      </c>
      <c r="T200" s="193">
        <f t="shared" si="53"/>
        <v>0</v>
      </c>
      <c r="AR200" s="13" t="s">
        <v>241</v>
      </c>
      <c r="AT200" s="13" t="s">
        <v>177</v>
      </c>
      <c r="AU200" s="13" t="s">
        <v>92</v>
      </c>
      <c r="AY200" s="13" t="s">
        <v>175</v>
      </c>
      <c r="BE200" s="194">
        <f t="shared" si="54"/>
        <v>0</v>
      </c>
      <c r="BF200" s="194">
        <f t="shared" si="55"/>
        <v>0</v>
      </c>
      <c r="BG200" s="194">
        <f t="shared" si="56"/>
        <v>0</v>
      </c>
      <c r="BH200" s="194">
        <f t="shared" si="57"/>
        <v>0</v>
      </c>
      <c r="BI200" s="194">
        <f t="shared" si="58"/>
        <v>0</v>
      </c>
      <c r="BJ200" s="13" t="s">
        <v>92</v>
      </c>
      <c r="BK200" s="194">
        <f t="shared" si="59"/>
        <v>0</v>
      </c>
      <c r="BL200" s="13" t="s">
        <v>241</v>
      </c>
      <c r="BM200" s="13" t="s">
        <v>2542</v>
      </c>
    </row>
    <row r="201" spans="2:65" s="1" customFormat="1" ht="16.5" customHeight="1">
      <c r="B201" s="31"/>
      <c r="C201" s="195" t="s">
        <v>531</v>
      </c>
      <c r="D201" s="195" t="s">
        <v>233</v>
      </c>
      <c r="E201" s="196" t="s">
        <v>2543</v>
      </c>
      <c r="F201" s="197" t="s">
        <v>2544</v>
      </c>
      <c r="G201" s="198" t="s">
        <v>253</v>
      </c>
      <c r="H201" s="199">
        <v>1</v>
      </c>
      <c r="I201" s="200"/>
      <c r="J201" s="201">
        <f t="shared" si="50"/>
        <v>0</v>
      </c>
      <c r="K201" s="197" t="s">
        <v>237</v>
      </c>
      <c r="L201" s="202"/>
      <c r="M201" s="203" t="s">
        <v>1</v>
      </c>
      <c r="N201" s="204" t="s">
        <v>52</v>
      </c>
      <c r="O201" s="57"/>
      <c r="P201" s="192">
        <f t="shared" si="51"/>
        <v>0</v>
      </c>
      <c r="Q201" s="192">
        <v>2.827E-2</v>
      </c>
      <c r="R201" s="192">
        <f t="shared" si="52"/>
        <v>2.827E-2</v>
      </c>
      <c r="S201" s="192">
        <v>0</v>
      </c>
      <c r="T201" s="193">
        <f t="shared" si="53"/>
        <v>0</v>
      </c>
      <c r="AR201" s="13" t="s">
        <v>305</v>
      </c>
      <c r="AT201" s="13" t="s">
        <v>233</v>
      </c>
      <c r="AU201" s="13" t="s">
        <v>92</v>
      </c>
      <c r="AY201" s="13" t="s">
        <v>175</v>
      </c>
      <c r="BE201" s="194">
        <f t="shared" si="54"/>
        <v>0</v>
      </c>
      <c r="BF201" s="194">
        <f t="shared" si="55"/>
        <v>0</v>
      </c>
      <c r="BG201" s="194">
        <f t="shared" si="56"/>
        <v>0</v>
      </c>
      <c r="BH201" s="194">
        <f t="shared" si="57"/>
        <v>0</v>
      </c>
      <c r="BI201" s="194">
        <f t="shared" si="58"/>
        <v>0</v>
      </c>
      <c r="BJ201" s="13" t="s">
        <v>92</v>
      </c>
      <c r="BK201" s="194">
        <f t="shared" si="59"/>
        <v>0</v>
      </c>
      <c r="BL201" s="13" t="s">
        <v>241</v>
      </c>
      <c r="BM201" s="13" t="s">
        <v>2545</v>
      </c>
    </row>
    <row r="202" spans="2:65" s="1" customFormat="1" ht="16.5" customHeight="1">
      <c r="B202" s="31"/>
      <c r="C202" s="195" t="s">
        <v>535</v>
      </c>
      <c r="D202" s="195" t="s">
        <v>233</v>
      </c>
      <c r="E202" s="196" t="s">
        <v>2546</v>
      </c>
      <c r="F202" s="197" t="s">
        <v>2547</v>
      </c>
      <c r="G202" s="198" t="s">
        <v>253</v>
      </c>
      <c r="H202" s="199">
        <v>1</v>
      </c>
      <c r="I202" s="200"/>
      <c r="J202" s="201">
        <f t="shared" si="50"/>
        <v>0</v>
      </c>
      <c r="K202" s="197" t="s">
        <v>237</v>
      </c>
      <c r="L202" s="202"/>
      <c r="M202" s="203" t="s">
        <v>1</v>
      </c>
      <c r="N202" s="204" t="s">
        <v>52</v>
      </c>
      <c r="O202" s="57"/>
      <c r="P202" s="192">
        <f t="shared" si="51"/>
        <v>0</v>
      </c>
      <c r="Q202" s="192">
        <v>3.3619999999999997E-2</v>
      </c>
      <c r="R202" s="192">
        <f t="shared" si="52"/>
        <v>3.3619999999999997E-2</v>
      </c>
      <c r="S202" s="192">
        <v>0</v>
      </c>
      <c r="T202" s="193">
        <f t="shared" si="53"/>
        <v>0</v>
      </c>
      <c r="AR202" s="13" t="s">
        <v>305</v>
      </c>
      <c r="AT202" s="13" t="s">
        <v>233</v>
      </c>
      <c r="AU202" s="13" t="s">
        <v>92</v>
      </c>
      <c r="AY202" s="13" t="s">
        <v>175</v>
      </c>
      <c r="BE202" s="194">
        <f t="shared" si="54"/>
        <v>0</v>
      </c>
      <c r="BF202" s="194">
        <f t="shared" si="55"/>
        <v>0</v>
      </c>
      <c r="BG202" s="194">
        <f t="shared" si="56"/>
        <v>0</v>
      </c>
      <c r="BH202" s="194">
        <f t="shared" si="57"/>
        <v>0</v>
      </c>
      <c r="BI202" s="194">
        <f t="shared" si="58"/>
        <v>0</v>
      </c>
      <c r="BJ202" s="13" t="s">
        <v>92</v>
      </c>
      <c r="BK202" s="194">
        <f t="shared" si="59"/>
        <v>0</v>
      </c>
      <c r="BL202" s="13" t="s">
        <v>241</v>
      </c>
      <c r="BM202" s="13" t="s">
        <v>2548</v>
      </c>
    </row>
    <row r="203" spans="2:65" s="1" customFormat="1" ht="16.5" customHeight="1">
      <c r="B203" s="31"/>
      <c r="C203" s="195" t="s">
        <v>539</v>
      </c>
      <c r="D203" s="195" t="s">
        <v>233</v>
      </c>
      <c r="E203" s="196" t="s">
        <v>2549</v>
      </c>
      <c r="F203" s="197" t="s">
        <v>2550</v>
      </c>
      <c r="G203" s="198" t="s">
        <v>253</v>
      </c>
      <c r="H203" s="199">
        <v>1</v>
      </c>
      <c r="I203" s="200"/>
      <c r="J203" s="201">
        <f t="shared" si="50"/>
        <v>0</v>
      </c>
      <c r="K203" s="197" t="s">
        <v>237</v>
      </c>
      <c r="L203" s="202"/>
      <c r="M203" s="203" t="s">
        <v>1</v>
      </c>
      <c r="N203" s="204" t="s">
        <v>52</v>
      </c>
      <c r="O203" s="57"/>
      <c r="P203" s="192">
        <f t="shared" si="51"/>
        <v>0</v>
      </c>
      <c r="Q203" s="192">
        <v>3.8059999999999997E-2</v>
      </c>
      <c r="R203" s="192">
        <f t="shared" si="52"/>
        <v>3.8059999999999997E-2</v>
      </c>
      <c r="S203" s="192">
        <v>0</v>
      </c>
      <c r="T203" s="193">
        <f t="shared" si="53"/>
        <v>0</v>
      </c>
      <c r="AR203" s="13" t="s">
        <v>305</v>
      </c>
      <c r="AT203" s="13" t="s">
        <v>233</v>
      </c>
      <c r="AU203" s="13" t="s">
        <v>92</v>
      </c>
      <c r="AY203" s="13" t="s">
        <v>175</v>
      </c>
      <c r="BE203" s="194">
        <f t="shared" si="54"/>
        <v>0</v>
      </c>
      <c r="BF203" s="194">
        <f t="shared" si="55"/>
        <v>0</v>
      </c>
      <c r="BG203" s="194">
        <f t="shared" si="56"/>
        <v>0</v>
      </c>
      <c r="BH203" s="194">
        <f t="shared" si="57"/>
        <v>0</v>
      </c>
      <c r="BI203" s="194">
        <f t="shared" si="58"/>
        <v>0</v>
      </c>
      <c r="BJ203" s="13" t="s">
        <v>92</v>
      </c>
      <c r="BK203" s="194">
        <f t="shared" si="59"/>
        <v>0</v>
      </c>
      <c r="BL203" s="13" t="s">
        <v>241</v>
      </c>
      <c r="BM203" s="13" t="s">
        <v>2551</v>
      </c>
    </row>
    <row r="204" spans="2:65" s="1" customFormat="1" ht="16.5" customHeight="1">
      <c r="B204" s="31"/>
      <c r="C204" s="195" t="s">
        <v>543</v>
      </c>
      <c r="D204" s="195" t="s">
        <v>233</v>
      </c>
      <c r="E204" s="196" t="s">
        <v>2552</v>
      </c>
      <c r="F204" s="197" t="s">
        <v>2553</v>
      </c>
      <c r="G204" s="198" t="s">
        <v>253</v>
      </c>
      <c r="H204" s="199">
        <v>1</v>
      </c>
      <c r="I204" s="200"/>
      <c r="J204" s="201">
        <f t="shared" si="50"/>
        <v>0</v>
      </c>
      <c r="K204" s="197" t="s">
        <v>237</v>
      </c>
      <c r="L204" s="202"/>
      <c r="M204" s="203" t="s">
        <v>1</v>
      </c>
      <c r="N204" s="204" t="s">
        <v>52</v>
      </c>
      <c r="O204" s="57"/>
      <c r="P204" s="192">
        <f t="shared" si="51"/>
        <v>0</v>
      </c>
      <c r="Q204" s="192">
        <v>4.3209999999999998E-2</v>
      </c>
      <c r="R204" s="192">
        <f t="shared" si="52"/>
        <v>4.3209999999999998E-2</v>
      </c>
      <c r="S204" s="192">
        <v>0</v>
      </c>
      <c r="T204" s="193">
        <f t="shared" si="53"/>
        <v>0</v>
      </c>
      <c r="AR204" s="13" t="s">
        <v>305</v>
      </c>
      <c r="AT204" s="13" t="s">
        <v>233</v>
      </c>
      <c r="AU204" s="13" t="s">
        <v>92</v>
      </c>
      <c r="AY204" s="13" t="s">
        <v>175</v>
      </c>
      <c r="BE204" s="194">
        <f t="shared" si="54"/>
        <v>0</v>
      </c>
      <c r="BF204" s="194">
        <f t="shared" si="55"/>
        <v>0</v>
      </c>
      <c r="BG204" s="194">
        <f t="shared" si="56"/>
        <v>0</v>
      </c>
      <c r="BH204" s="194">
        <f t="shared" si="57"/>
        <v>0</v>
      </c>
      <c r="BI204" s="194">
        <f t="shared" si="58"/>
        <v>0</v>
      </c>
      <c r="BJ204" s="13" t="s">
        <v>92</v>
      </c>
      <c r="BK204" s="194">
        <f t="shared" si="59"/>
        <v>0</v>
      </c>
      <c r="BL204" s="13" t="s">
        <v>241</v>
      </c>
      <c r="BM204" s="13" t="s">
        <v>2554</v>
      </c>
    </row>
    <row r="205" spans="2:65" s="1" customFormat="1" ht="16.5" customHeight="1">
      <c r="B205" s="31"/>
      <c r="C205" s="195" t="s">
        <v>547</v>
      </c>
      <c r="D205" s="195" t="s">
        <v>233</v>
      </c>
      <c r="E205" s="196" t="s">
        <v>2555</v>
      </c>
      <c r="F205" s="197" t="s">
        <v>2556</v>
      </c>
      <c r="G205" s="198" t="s">
        <v>253</v>
      </c>
      <c r="H205" s="199">
        <v>2</v>
      </c>
      <c r="I205" s="200"/>
      <c r="J205" s="201">
        <f t="shared" si="50"/>
        <v>0</v>
      </c>
      <c r="K205" s="197" t="s">
        <v>237</v>
      </c>
      <c r="L205" s="202"/>
      <c r="M205" s="203" t="s">
        <v>1</v>
      </c>
      <c r="N205" s="204" t="s">
        <v>52</v>
      </c>
      <c r="O205" s="57"/>
      <c r="P205" s="192">
        <f t="shared" si="51"/>
        <v>0</v>
      </c>
      <c r="Q205" s="192">
        <v>3.449E-2</v>
      </c>
      <c r="R205" s="192">
        <f t="shared" si="52"/>
        <v>6.898E-2</v>
      </c>
      <c r="S205" s="192">
        <v>0</v>
      </c>
      <c r="T205" s="193">
        <f t="shared" si="53"/>
        <v>0</v>
      </c>
      <c r="AR205" s="13" t="s">
        <v>305</v>
      </c>
      <c r="AT205" s="13" t="s">
        <v>233</v>
      </c>
      <c r="AU205" s="13" t="s">
        <v>92</v>
      </c>
      <c r="AY205" s="13" t="s">
        <v>175</v>
      </c>
      <c r="BE205" s="194">
        <f t="shared" si="54"/>
        <v>0</v>
      </c>
      <c r="BF205" s="194">
        <f t="shared" si="55"/>
        <v>0</v>
      </c>
      <c r="BG205" s="194">
        <f t="shared" si="56"/>
        <v>0</v>
      </c>
      <c r="BH205" s="194">
        <f t="shared" si="57"/>
        <v>0</v>
      </c>
      <c r="BI205" s="194">
        <f t="shared" si="58"/>
        <v>0</v>
      </c>
      <c r="BJ205" s="13" t="s">
        <v>92</v>
      </c>
      <c r="BK205" s="194">
        <f t="shared" si="59"/>
        <v>0</v>
      </c>
      <c r="BL205" s="13" t="s">
        <v>241</v>
      </c>
      <c r="BM205" s="13" t="s">
        <v>2557</v>
      </c>
    </row>
    <row r="206" spans="2:65" s="1" customFormat="1" ht="16.5" customHeight="1">
      <c r="B206" s="31"/>
      <c r="C206" s="195" t="s">
        <v>551</v>
      </c>
      <c r="D206" s="195" t="s">
        <v>233</v>
      </c>
      <c r="E206" s="196" t="s">
        <v>2558</v>
      </c>
      <c r="F206" s="197" t="s">
        <v>2559</v>
      </c>
      <c r="G206" s="198" t="s">
        <v>253</v>
      </c>
      <c r="H206" s="199">
        <v>1</v>
      </c>
      <c r="I206" s="200"/>
      <c r="J206" s="201">
        <f t="shared" si="50"/>
        <v>0</v>
      </c>
      <c r="K206" s="197" t="s">
        <v>237</v>
      </c>
      <c r="L206" s="202"/>
      <c r="M206" s="203" t="s">
        <v>1</v>
      </c>
      <c r="N206" s="204" t="s">
        <v>52</v>
      </c>
      <c r="O206" s="57"/>
      <c r="P206" s="192">
        <f t="shared" si="51"/>
        <v>0</v>
      </c>
      <c r="Q206" s="192">
        <v>2.5829999999999999E-2</v>
      </c>
      <c r="R206" s="192">
        <f t="shared" si="52"/>
        <v>2.5829999999999999E-2</v>
      </c>
      <c r="S206" s="192">
        <v>0</v>
      </c>
      <c r="T206" s="193">
        <f t="shared" si="53"/>
        <v>0</v>
      </c>
      <c r="AR206" s="13" t="s">
        <v>305</v>
      </c>
      <c r="AT206" s="13" t="s">
        <v>233</v>
      </c>
      <c r="AU206" s="13" t="s">
        <v>92</v>
      </c>
      <c r="AY206" s="13" t="s">
        <v>175</v>
      </c>
      <c r="BE206" s="194">
        <f t="shared" si="54"/>
        <v>0</v>
      </c>
      <c r="BF206" s="194">
        <f t="shared" si="55"/>
        <v>0</v>
      </c>
      <c r="BG206" s="194">
        <f t="shared" si="56"/>
        <v>0</v>
      </c>
      <c r="BH206" s="194">
        <f t="shared" si="57"/>
        <v>0</v>
      </c>
      <c r="BI206" s="194">
        <f t="shared" si="58"/>
        <v>0</v>
      </c>
      <c r="BJ206" s="13" t="s">
        <v>92</v>
      </c>
      <c r="BK206" s="194">
        <f t="shared" si="59"/>
        <v>0</v>
      </c>
      <c r="BL206" s="13" t="s">
        <v>241</v>
      </c>
      <c r="BM206" s="13" t="s">
        <v>2560</v>
      </c>
    </row>
    <row r="207" spans="2:65" s="1" customFormat="1" ht="16.5" customHeight="1">
      <c r="B207" s="31"/>
      <c r="C207" s="195" t="s">
        <v>555</v>
      </c>
      <c r="D207" s="195" t="s">
        <v>233</v>
      </c>
      <c r="E207" s="196" t="s">
        <v>2561</v>
      </c>
      <c r="F207" s="197" t="s">
        <v>2562</v>
      </c>
      <c r="G207" s="198" t="s">
        <v>253</v>
      </c>
      <c r="H207" s="199">
        <v>1</v>
      </c>
      <c r="I207" s="200"/>
      <c r="J207" s="201">
        <f t="shared" si="50"/>
        <v>0</v>
      </c>
      <c r="K207" s="197" t="s">
        <v>237</v>
      </c>
      <c r="L207" s="202"/>
      <c r="M207" s="203" t="s">
        <v>1</v>
      </c>
      <c r="N207" s="204" t="s">
        <v>52</v>
      </c>
      <c r="O207" s="57"/>
      <c r="P207" s="192">
        <f t="shared" si="51"/>
        <v>0</v>
      </c>
      <c r="Q207" s="192">
        <v>3.074E-2</v>
      </c>
      <c r="R207" s="192">
        <f t="shared" si="52"/>
        <v>3.074E-2</v>
      </c>
      <c r="S207" s="192">
        <v>0</v>
      </c>
      <c r="T207" s="193">
        <f t="shared" si="53"/>
        <v>0</v>
      </c>
      <c r="AR207" s="13" t="s">
        <v>305</v>
      </c>
      <c r="AT207" s="13" t="s">
        <v>233</v>
      </c>
      <c r="AU207" s="13" t="s">
        <v>92</v>
      </c>
      <c r="AY207" s="13" t="s">
        <v>175</v>
      </c>
      <c r="BE207" s="194">
        <f t="shared" si="54"/>
        <v>0</v>
      </c>
      <c r="BF207" s="194">
        <f t="shared" si="55"/>
        <v>0</v>
      </c>
      <c r="BG207" s="194">
        <f t="shared" si="56"/>
        <v>0</v>
      </c>
      <c r="BH207" s="194">
        <f t="shared" si="57"/>
        <v>0</v>
      </c>
      <c r="BI207" s="194">
        <f t="shared" si="58"/>
        <v>0</v>
      </c>
      <c r="BJ207" s="13" t="s">
        <v>92</v>
      </c>
      <c r="BK207" s="194">
        <f t="shared" si="59"/>
        <v>0</v>
      </c>
      <c r="BL207" s="13" t="s">
        <v>241</v>
      </c>
      <c r="BM207" s="13" t="s">
        <v>2563</v>
      </c>
    </row>
    <row r="208" spans="2:65" s="1" customFormat="1" ht="16.5" customHeight="1">
      <c r="B208" s="31"/>
      <c r="C208" s="195" t="s">
        <v>559</v>
      </c>
      <c r="D208" s="195" t="s">
        <v>233</v>
      </c>
      <c r="E208" s="196" t="s">
        <v>2564</v>
      </c>
      <c r="F208" s="197" t="s">
        <v>2565</v>
      </c>
      <c r="G208" s="198" t="s">
        <v>253</v>
      </c>
      <c r="H208" s="199">
        <v>1</v>
      </c>
      <c r="I208" s="200"/>
      <c r="J208" s="201">
        <f t="shared" si="50"/>
        <v>0</v>
      </c>
      <c r="K208" s="197" t="s">
        <v>237</v>
      </c>
      <c r="L208" s="202"/>
      <c r="M208" s="203" t="s">
        <v>1</v>
      </c>
      <c r="N208" s="204" t="s">
        <v>52</v>
      </c>
      <c r="O208" s="57"/>
      <c r="P208" s="192">
        <f t="shared" si="51"/>
        <v>0</v>
      </c>
      <c r="Q208" s="192">
        <v>4.0320000000000002E-2</v>
      </c>
      <c r="R208" s="192">
        <f t="shared" si="52"/>
        <v>4.0320000000000002E-2</v>
      </c>
      <c r="S208" s="192">
        <v>0</v>
      </c>
      <c r="T208" s="193">
        <f t="shared" si="53"/>
        <v>0</v>
      </c>
      <c r="AR208" s="13" t="s">
        <v>305</v>
      </c>
      <c r="AT208" s="13" t="s">
        <v>233</v>
      </c>
      <c r="AU208" s="13" t="s">
        <v>92</v>
      </c>
      <c r="AY208" s="13" t="s">
        <v>175</v>
      </c>
      <c r="BE208" s="194">
        <f t="shared" si="54"/>
        <v>0</v>
      </c>
      <c r="BF208" s="194">
        <f t="shared" si="55"/>
        <v>0</v>
      </c>
      <c r="BG208" s="194">
        <f t="shared" si="56"/>
        <v>0</v>
      </c>
      <c r="BH208" s="194">
        <f t="shared" si="57"/>
        <v>0</v>
      </c>
      <c r="BI208" s="194">
        <f t="shared" si="58"/>
        <v>0</v>
      </c>
      <c r="BJ208" s="13" t="s">
        <v>92</v>
      </c>
      <c r="BK208" s="194">
        <f t="shared" si="59"/>
        <v>0</v>
      </c>
      <c r="BL208" s="13" t="s">
        <v>241</v>
      </c>
      <c r="BM208" s="13" t="s">
        <v>2566</v>
      </c>
    </row>
    <row r="209" spans="2:65" s="1" customFormat="1" ht="16.5" customHeight="1">
      <c r="B209" s="31"/>
      <c r="C209" s="195" t="s">
        <v>563</v>
      </c>
      <c r="D209" s="195" t="s">
        <v>233</v>
      </c>
      <c r="E209" s="196" t="s">
        <v>2567</v>
      </c>
      <c r="F209" s="197" t="s">
        <v>2568</v>
      </c>
      <c r="G209" s="198" t="s">
        <v>253</v>
      </c>
      <c r="H209" s="199">
        <v>1</v>
      </c>
      <c r="I209" s="200"/>
      <c r="J209" s="201">
        <f t="shared" si="50"/>
        <v>0</v>
      </c>
      <c r="K209" s="197" t="s">
        <v>237</v>
      </c>
      <c r="L209" s="202"/>
      <c r="M209" s="203" t="s">
        <v>1</v>
      </c>
      <c r="N209" s="204" t="s">
        <v>52</v>
      </c>
      <c r="O209" s="57"/>
      <c r="P209" s="192">
        <f t="shared" si="51"/>
        <v>0</v>
      </c>
      <c r="Q209" s="192">
        <v>5.9619999999999999E-2</v>
      </c>
      <c r="R209" s="192">
        <f t="shared" si="52"/>
        <v>5.9619999999999999E-2</v>
      </c>
      <c r="S209" s="192">
        <v>0</v>
      </c>
      <c r="T209" s="193">
        <f t="shared" si="53"/>
        <v>0</v>
      </c>
      <c r="AR209" s="13" t="s">
        <v>305</v>
      </c>
      <c r="AT209" s="13" t="s">
        <v>233</v>
      </c>
      <c r="AU209" s="13" t="s">
        <v>92</v>
      </c>
      <c r="AY209" s="13" t="s">
        <v>175</v>
      </c>
      <c r="BE209" s="194">
        <f t="shared" si="54"/>
        <v>0</v>
      </c>
      <c r="BF209" s="194">
        <f t="shared" si="55"/>
        <v>0</v>
      </c>
      <c r="BG209" s="194">
        <f t="shared" si="56"/>
        <v>0</v>
      </c>
      <c r="BH209" s="194">
        <f t="shared" si="57"/>
        <v>0</v>
      </c>
      <c r="BI209" s="194">
        <f t="shared" si="58"/>
        <v>0</v>
      </c>
      <c r="BJ209" s="13" t="s">
        <v>92</v>
      </c>
      <c r="BK209" s="194">
        <f t="shared" si="59"/>
        <v>0</v>
      </c>
      <c r="BL209" s="13" t="s">
        <v>241</v>
      </c>
      <c r="BM209" s="13" t="s">
        <v>2569</v>
      </c>
    </row>
    <row r="210" spans="2:65" s="1" customFormat="1" ht="16.5" customHeight="1">
      <c r="B210" s="31"/>
      <c r="C210" s="195" t="s">
        <v>567</v>
      </c>
      <c r="D210" s="195" t="s">
        <v>233</v>
      </c>
      <c r="E210" s="196" t="s">
        <v>2570</v>
      </c>
      <c r="F210" s="197" t="s">
        <v>2571</v>
      </c>
      <c r="G210" s="198" t="s">
        <v>253</v>
      </c>
      <c r="H210" s="199">
        <v>1</v>
      </c>
      <c r="I210" s="200"/>
      <c r="J210" s="201">
        <f t="shared" si="50"/>
        <v>0</v>
      </c>
      <c r="K210" s="197" t="s">
        <v>237</v>
      </c>
      <c r="L210" s="202"/>
      <c r="M210" s="203" t="s">
        <v>1</v>
      </c>
      <c r="N210" s="204" t="s">
        <v>52</v>
      </c>
      <c r="O210" s="57"/>
      <c r="P210" s="192">
        <f t="shared" si="51"/>
        <v>0</v>
      </c>
      <c r="Q210" s="192">
        <v>2.0400000000000001E-2</v>
      </c>
      <c r="R210" s="192">
        <f t="shared" si="52"/>
        <v>2.0400000000000001E-2</v>
      </c>
      <c r="S210" s="192">
        <v>0</v>
      </c>
      <c r="T210" s="193">
        <f t="shared" si="53"/>
        <v>0</v>
      </c>
      <c r="AR210" s="13" t="s">
        <v>305</v>
      </c>
      <c r="AT210" s="13" t="s">
        <v>233</v>
      </c>
      <c r="AU210" s="13" t="s">
        <v>92</v>
      </c>
      <c r="AY210" s="13" t="s">
        <v>175</v>
      </c>
      <c r="BE210" s="194">
        <f t="shared" si="54"/>
        <v>0</v>
      </c>
      <c r="BF210" s="194">
        <f t="shared" si="55"/>
        <v>0</v>
      </c>
      <c r="BG210" s="194">
        <f t="shared" si="56"/>
        <v>0</v>
      </c>
      <c r="BH210" s="194">
        <f t="shared" si="57"/>
        <v>0</v>
      </c>
      <c r="BI210" s="194">
        <f t="shared" si="58"/>
        <v>0</v>
      </c>
      <c r="BJ210" s="13" t="s">
        <v>92</v>
      </c>
      <c r="BK210" s="194">
        <f t="shared" si="59"/>
        <v>0</v>
      </c>
      <c r="BL210" s="13" t="s">
        <v>241</v>
      </c>
      <c r="BM210" s="13" t="s">
        <v>2572</v>
      </c>
    </row>
    <row r="211" spans="2:65" s="1" customFormat="1" ht="16.5" customHeight="1">
      <c r="B211" s="31"/>
      <c r="C211" s="195" t="s">
        <v>571</v>
      </c>
      <c r="D211" s="195" t="s">
        <v>233</v>
      </c>
      <c r="E211" s="196" t="s">
        <v>2573</v>
      </c>
      <c r="F211" s="197" t="s">
        <v>2574</v>
      </c>
      <c r="G211" s="198" t="s">
        <v>253</v>
      </c>
      <c r="H211" s="199">
        <v>4</v>
      </c>
      <c r="I211" s="200"/>
      <c r="J211" s="201">
        <f t="shared" si="50"/>
        <v>0</v>
      </c>
      <c r="K211" s="197" t="s">
        <v>237</v>
      </c>
      <c r="L211" s="202"/>
      <c r="M211" s="203" t="s">
        <v>1</v>
      </c>
      <c r="N211" s="204" t="s">
        <v>52</v>
      </c>
      <c r="O211" s="57"/>
      <c r="P211" s="192">
        <f t="shared" si="51"/>
        <v>0</v>
      </c>
      <c r="Q211" s="192">
        <v>3.2969999999999999E-2</v>
      </c>
      <c r="R211" s="192">
        <f t="shared" si="52"/>
        <v>0.13188</v>
      </c>
      <c r="S211" s="192">
        <v>0</v>
      </c>
      <c r="T211" s="193">
        <f t="shared" si="53"/>
        <v>0</v>
      </c>
      <c r="AR211" s="13" t="s">
        <v>305</v>
      </c>
      <c r="AT211" s="13" t="s">
        <v>233</v>
      </c>
      <c r="AU211" s="13" t="s">
        <v>92</v>
      </c>
      <c r="AY211" s="13" t="s">
        <v>175</v>
      </c>
      <c r="BE211" s="194">
        <f t="shared" si="54"/>
        <v>0</v>
      </c>
      <c r="BF211" s="194">
        <f t="shared" si="55"/>
        <v>0</v>
      </c>
      <c r="BG211" s="194">
        <f t="shared" si="56"/>
        <v>0</v>
      </c>
      <c r="BH211" s="194">
        <f t="shared" si="57"/>
        <v>0</v>
      </c>
      <c r="BI211" s="194">
        <f t="shared" si="58"/>
        <v>0</v>
      </c>
      <c r="BJ211" s="13" t="s">
        <v>92</v>
      </c>
      <c r="BK211" s="194">
        <f t="shared" si="59"/>
        <v>0</v>
      </c>
      <c r="BL211" s="13" t="s">
        <v>241</v>
      </c>
      <c r="BM211" s="13" t="s">
        <v>2575</v>
      </c>
    </row>
    <row r="212" spans="2:65" s="1" customFormat="1" ht="16.5" customHeight="1">
      <c r="B212" s="31"/>
      <c r="C212" s="195" t="s">
        <v>575</v>
      </c>
      <c r="D212" s="195" t="s">
        <v>233</v>
      </c>
      <c r="E212" s="196" t="s">
        <v>2576</v>
      </c>
      <c r="F212" s="197" t="s">
        <v>2577</v>
      </c>
      <c r="G212" s="198" t="s">
        <v>253</v>
      </c>
      <c r="H212" s="199">
        <v>1</v>
      </c>
      <c r="I212" s="200"/>
      <c r="J212" s="201">
        <f t="shared" si="50"/>
        <v>0</v>
      </c>
      <c r="K212" s="197" t="s">
        <v>237</v>
      </c>
      <c r="L212" s="202"/>
      <c r="M212" s="203" t="s">
        <v>1</v>
      </c>
      <c r="N212" s="204" t="s">
        <v>52</v>
      </c>
      <c r="O212" s="57"/>
      <c r="P212" s="192">
        <f t="shared" si="51"/>
        <v>0</v>
      </c>
      <c r="Q212" s="192">
        <v>3.9129999999999998E-2</v>
      </c>
      <c r="R212" s="192">
        <f t="shared" si="52"/>
        <v>3.9129999999999998E-2</v>
      </c>
      <c r="S212" s="192">
        <v>0</v>
      </c>
      <c r="T212" s="193">
        <f t="shared" si="53"/>
        <v>0</v>
      </c>
      <c r="AR212" s="13" t="s">
        <v>305</v>
      </c>
      <c r="AT212" s="13" t="s">
        <v>233</v>
      </c>
      <c r="AU212" s="13" t="s">
        <v>92</v>
      </c>
      <c r="AY212" s="13" t="s">
        <v>175</v>
      </c>
      <c r="BE212" s="194">
        <f t="shared" si="54"/>
        <v>0</v>
      </c>
      <c r="BF212" s="194">
        <f t="shared" si="55"/>
        <v>0</v>
      </c>
      <c r="BG212" s="194">
        <f t="shared" si="56"/>
        <v>0</v>
      </c>
      <c r="BH212" s="194">
        <f t="shared" si="57"/>
        <v>0</v>
      </c>
      <c r="BI212" s="194">
        <f t="shared" si="58"/>
        <v>0</v>
      </c>
      <c r="BJ212" s="13" t="s">
        <v>92</v>
      </c>
      <c r="BK212" s="194">
        <f t="shared" si="59"/>
        <v>0</v>
      </c>
      <c r="BL212" s="13" t="s">
        <v>241</v>
      </c>
      <c r="BM212" s="13" t="s">
        <v>2578</v>
      </c>
    </row>
    <row r="213" spans="2:65" s="1" customFormat="1" ht="16.5" customHeight="1">
      <c r="B213" s="31"/>
      <c r="C213" s="195" t="s">
        <v>579</v>
      </c>
      <c r="D213" s="195" t="s">
        <v>233</v>
      </c>
      <c r="E213" s="196" t="s">
        <v>2579</v>
      </c>
      <c r="F213" s="197" t="s">
        <v>2580</v>
      </c>
      <c r="G213" s="198" t="s">
        <v>253</v>
      </c>
      <c r="H213" s="199">
        <v>2</v>
      </c>
      <c r="I213" s="200"/>
      <c r="J213" s="201">
        <f t="shared" si="50"/>
        <v>0</v>
      </c>
      <c r="K213" s="197" t="s">
        <v>1</v>
      </c>
      <c r="L213" s="202"/>
      <c r="M213" s="203" t="s">
        <v>1</v>
      </c>
      <c r="N213" s="204" t="s">
        <v>52</v>
      </c>
      <c r="O213" s="57"/>
      <c r="P213" s="192">
        <f t="shared" si="51"/>
        <v>0</v>
      </c>
      <c r="Q213" s="192">
        <v>5.9619999999999999E-2</v>
      </c>
      <c r="R213" s="192">
        <f t="shared" si="52"/>
        <v>0.11924</v>
      </c>
      <c r="S213" s="192">
        <v>0</v>
      </c>
      <c r="T213" s="193">
        <f t="shared" si="53"/>
        <v>0</v>
      </c>
      <c r="AR213" s="13" t="s">
        <v>305</v>
      </c>
      <c r="AT213" s="13" t="s">
        <v>233</v>
      </c>
      <c r="AU213" s="13" t="s">
        <v>92</v>
      </c>
      <c r="AY213" s="13" t="s">
        <v>175</v>
      </c>
      <c r="BE213" s="194">
        <f t="shared" si="54"/>
        <v>0</v>
      </c>
      <c r="BF213" s="194">
        <f t="shared" si="55"/>
        <v>0</v>
      </c>
      <c r="BG213" s="194">
        <f t="shared" si="56"/>
        <v>0</v>
      </c>
      <c r="BH213" s="194">
        <f t="shared" si="57"/>
        <v>0</v>
      </c>
      <c r="BI213" s="194">
        <f t="shared" si="58"/>
        <v>0</v>
      </c>
      <c r="BJ213" s="13" t="s">
        <v>92</v>
      </c>
      <c r="BK213" s="194">
        <f t="shared" si="59"/>
        <v>0</v>
      </c>
      <c r="BL213" s="13" t="s">
        <v>241</v>
      </c>
      <c r="BM213" s="13" t="s">
        <v>2581</v>
      </c>
    </row>
    <row r="214" spans="2:65" s="1" customFormat="1" ht="16.5" customHeight="1">
      <c r="B214" s="31"/>
      <c r="C214" s="183" t="s">
        <v>583</v>
      </c>
      <c r="D214" s="183" t="s">
        <v>177</v>
      </c>
      <c r="E214" s="184" t="s">
        <v>2582</v>
      </c>
      <c r="F214" s="185" t="s">
        <v>2583</v>
      </c>
      <c r="G214" s="186" t="s">
        <v>253</v>
      </c>
      <c r="H214" s="187">
        <v>21</v>
      </c>
      <c r="I214" s="188"/>
      <c r="J214" s="189">
        <f t="shared" si="50"/>
        <v>0</v>
      </c>
      <c r="K214" s="185" t="s">
        <v>2372</v>
      </c>
      <c r="L214" s="35"/>
      <c r="M214" s="190" t="s">
        <v>1</v>
      </c>
      <c r="N214" s="191" t="s">
        <v>52</v>
      </c>
      <c r="O214" s="57"/>
      <c r="P214" s="192">
        <f t="shared" si="51"/>
        <v>0</v>
      </c>
      <c r="Q214" s="192">
        <v>0</v>
      </c>
      <c r="R214" s="192">
        <f t="shared" si="52"/>
        <v>0</v>
      </c>
      <c r="S214" s="192">
        <v>0</v>
      </c>
      <c r="T214" s="193">
        <f t="shared" si="53"/>
        <v>0</v>
      </c>
      <c r="AR214" s="13" t="s">
        <v>241</v>
      </c>
      <c r="AT214" s="13" t="s">
        <v>177</v>
      </c>
      <c r="AU214" s="13" t="s">
        <v>92</v>
      </c>
      <c r="AY214" s="13" t="s">
        <v>175</v>
      </c>
      <c r="BE214" s="194">
        <f t="shared" si="54"/>
        <v>0</v>
      </c>
      <c r="BF214" s="194">
        <f t="shared" si="55"/>
        <v>0</v>
      </c>
      <c r="BG214" s="194">
        <f t="shared" si="56"/>
        <v>0</v>
      </c>
      <c r="BH214" s="194">
        <f t="shared" si="57"/>
        <v>0</v>
      </c>
      <c r="BI214" s="194">
        <f t="shared" si="58"/>
        <v>0</v>
      </c>
      <c r="BJ214" s="13" t="s">
        <v>92</v>
      </c>
      <c r="BK214" s="194">
        <f t="shared" si="59"/>
        <v>0</v>
      </c>
      <c r="BL214" s="13" t="s">
        <v>241</v>
      </c>
      <c r="BM214" s="13" t="s">
        <v>2584</v>
      </c>
    </row>
    <row r="215" spans="2:65" s="1" customFormat="1" ht="16.5" customHeight="1">
      <c r="B215" s="31"/>
      <c r="C215" s="183" t="s">
        <v>587</v>
      </c>
      <c r="D215" s="183" t="s">
        <v>177</v>
      </c>
      <c r="E215" s="184" t="s">
        <v>2585</v>
      </c>
      <c r="F215" s="185" t="s">
        <v>2586</v>
      </c>
      <c r="G215" s="186" t="s">
        <v>253</v>
      </c>
      <c r="H215" s="187">
        <v>18</v>
      </c>
      <c r="I215" s="188"/>
      <c r="J215" s="189">
        <f t="shared" si="50"/>
        <v>0</v>
      </c>
      <c r="K215" s="185" t="s">
        <v>2372</v>
      </c>
      <c r="L215" s="35"/>
      <c r="M215" s="190" t="s">
        <v>1</v>
      </c>
      <c r="N215" s="191" t="s">
        <v>52</v>
      </c>
      <c r="O215" s="57"/>
      <c r="P215" s="192">
        <f t="shared" si="51"/>
        <v>0</v>
      </c>
      <c r="Q215" s="192">
        <v>0</v>
      </c>
      <c r="R215" s="192">
        <f t="shared" si="52"/>
        <v>0</v>
      </c>
      <c r="S215" s="192">
        <v>0</v>
      </c>
      <c r="T215" s="193">
        <f t="shared" si="53"/>
        <v>0</v>
      </c>
      <c r="AR215" s="13" t="s">
        <v>241</v>
      </c>
      <c r="AT215" s="13" t="s">
        <v>177</v>
      </c>
      <c r="AU215" s="13" t="s">
        <v>92</v>
      </c>
      <c r="AY215" s="13" t="s">
        <v>175</v>
      </c>
      <c r="BE215" s="194">
        <f t="shared" si="54"/>
        <v>0</v>
      </c>
      <c r="BF215" s="194">
        <f t="shared" si="55"/>
        <v>0</v>
      </c>
      <c r="BG215" s="194">
        <f t="shared" si="56"/>
        <v>0</v>
      </c>
      <c r="BH215" s="194">
        <f t="shared" si="57"/>
        <v>0</v>
      </c>
      <c r="BI215" s="194">
        <f t="shared" si="58"/>
        <v>0</v>
      </c>
      <c r="BJ215" s="13" t="s">
        <v>92</v>
      </c>
      <c r="BK215" s="194">
        <f t="shared" si="59"/>
        <v>0</v>
      </c>
      <c r="BL215" s="13" t="s">
        <v>241</v>
      </c>
      <c r="BM215" s="13" t="s">
        <v>2587</v>
      </c>
    </row>
    <row r="216" spans="2:65" s="1" customFormat="1" ht="16.5" customHeight="1">
      <c r="B216" s="31"/>
      <c r="C216" s="183" t="s">
        <v>591</v>
      </c>
      <c r="D216" s="183" t="s">
        <v>177</v>
      </c>
      <c r="E216" s="184" t="s">
        <v>2588</v>
      </c>
      <c r="F216" s="185" t="s">
        <v>2589</v>
      </c>
      <c r="G216" s="186" t="s">
        <v>2590</v>
      </c>
      <c r="H216" s="187">
        <v>1</v>
      </c>
      <c r="I216" s="188"/>
      <c r="J216" s="189">
        <f t="shared" si="50"/>
        <v>0</v>
      </c>
      <c r="K216" s="185" t="s">
        <v>1</v>
      </c>
      <c r="L216" s="35"/>
      <c r="M216" s="190" t="s">
        <v>1</v>
      </c>
      <c r="N216" s="191" t="s">
        <v>52</v>
      </c>
      <c r="O216" s="57"/>
      <c r="P216" s="192">
        <f t="shared" si="51"/>
        <v>0</v>
      </c>
      <c r="Q216" s="192">
        <v>0</v>
      </c>
      <c r="R216" s="192">
        <f t="shared" si="52"/>
        <v>0</v>
      </c>
      <c r="S216" s="192">
        <v>0</v>
      </c>
      <c r="T216" s="193">
        <f t="shared" si="53"/>
        <v>0</v>
      </c>
      <c r="AR216" s="13" t="s">
        <v>241</v>
      </c>
      <c r="AT216" s="13" t="s">
        <v>177</v>
      </c>
      <c r="AU216" s="13" t="s">
        <v>92</v>
      </c>
      <c r="AY216" s="13" t="s">
        <v>175</v>
      </c>
      <c r="BE216" s="194">
        <f t="shared" si="54"/>
        <v>0</v>
      </c>
      <c r="BF216" s="194">
        <f t="shared" si="55"/>
        <v>0</v>
      </c>
      <c r="BG216" s="194">
        <f t="shared" si="56"/>
        <v>0</v>
      </c>
      <c r="BH216" s="194">
        <f t="shared" si="57"/>
        <v>0</v>
      </c>
      <c r="BI216" s="194">
        <f t="shared" si="58"/>
        <v>0</v>
      </c>
      <c r="BJ216" s="13" t="s">
        <v>92</v>
      </c>
      <c r="BK216" s="194">
        <f t="shared" si="59"/>
        <v>0</v>
      </c>
      <c r="BL216" s="13" t="s">
        <v>241</v>
      </c>
      <c r="BM216" s="13" t="s">
        <v>2591</v>
      </c>
    </row>
    <row r="217" spans="2:65" s="1" customFormat="1" ht="16.5" customHeight="1">
      <c r="B217" s="31"/>
      <c r="C217" s="183" t="s">
        <v>595</v>
      </c>
      <c r="D217" s="183" t="s">
        <v>177</v>
      </c>
      <c r="E217" s="184" t="s">
        <v>2592</v>
      </c>
      <c r="F217" s="185" t="s">
        <v>2593</v>
      </c>
      <c r="G217" s="186" t="s">
        <v>855</v>
      </c>
      <c r="H217" s="205"/>
      <c r="I217" s="188"/>
      <c r="J217" s="189">
        <f t="shared" si="50"/>
        <v>0</v>
      </c>
      <c r="K217" s="185" t="s">
        <v>237</v>
      </c>
      <c r="L217" s="35"/>
      <c r="M217" s="190" t="s">
        <v>1</v>
      </c>
      <c r="N217" s="191" t="s">
        <v>52</v>
      </c>
      <c r="O217" s="57"/>
      <c r="P217" s="192">
        <f t="shared" si="51"/>
        <v>0</v>
      </c>
      <c r="Q217" s="192">
        <v>0</v>
      </c>
      <c r="R217" s="192">
        <f t="shared" si="52"/>
        <v>0</v>
      </c>
      <c r="S217" s="192">
        <v>0</v>
      </c>
      <c r="T217" s="193">
        <f t="shared" si="53"/>
        <v>0</v>
      </c>
      <c r="AR217" s="13" t="s">
        <v>241</v>
      </c>
      <c r="AT217" s="13" t="s">
        <v>177</v>
      </c>
      <c r="AU217" s="13" t="s">
        <v>92</v>
      </c>
      <c r="AY217" s="13" t="s">
        <v>175</v>
      </c>
      <c r="BE217" s="194">
        <f t="shared" si="54"/>
        <v>0</v>
      </c>
      <c r="BF217" s="194">
        <f t="shared" si="55"/>
        <v>0</v>
      </c>
      <c r="BG217" s="194">
        <f t="shared" si="56"/>
        <v>0</v>
      </c>
      <c r="BH217" s="194">
        <f t="shared" si="57"/>
        <v>0</v>
      </c>
      <c r="BI217" s="194">
        <f t="shared" si="58"/>
        <v>0</v>
      </c>
      <c r="BJ217" s="13" t="s">
        <v>92</v>
      </c>
      <c r="BK217" s="194">
        <f t="shared" si="59"/>
        <v>0</v>
      </c>
      <c r="BL217" s="13" t="s">
        <v>241</v>
      </c>
      <c r="BM217" s="13" t="s">
        <v>2594</v>
      </c>
    </row>
    <row r="218" spans="2:65" s="11" customFormat="1" ht="25.9" customHeight="1">
      <c r="B218" s="167"/>
      <c r="C218" s="168"/>
      <c r="D218" s="169" t="s">
        <v>79</v>
      </c>
      <c r="E218" s="170" t="s">
        <v>233</v>
      </c>
      <c r="F218" s="170" t="s">
        <v>1080</v>
      </c>
      <c r="G218" s="168"/>
      <c r="H218" s="168"/>
      <c r="I218" s="171"/>
      <c r="J218" s="172">
        <f>BK218</f>
        <v>0</v>
      </c>
      <c r="K218" s="168"/>
      <c r="L218" s="173"/>
      <c r="M218" s="174"/>
      <c r="N218" s="175"/>
      <c r="O218" s="175"/>
      <c r="P218" s="176">
        <f>P219</f>
        <v>0</v>
      </c>
      <c r="Q218" s="175"/>
      <c r="R218" s="176">
        <f>R219</f>
        <v>0</v>
      </c>
      <c r="S218" s="175"/>
      <c r="T218" s="177">
        <f>T219</f>
        <v>0</v>
      </c>
      <c r="AR218" s="178" t="s">
        <v>97</v>
      </c>
      <c r="AT218" s="179" t="s">
        <v>79</v>
      </c>
      <c r="AU218" s="179" t="s">
        <v>80</v>
      </c>
      <c r="AY218" s="178" t="s">
        <v>175</v>
      </c>
      <c r="BK218" s="180">
        <f>BK219</f>
        <v>0</v>
      </c>
    </row>
    <row r="219" spans="2:65" s="11" customFormat="1" ht="22.9" customHeight="1">
      <c r="B219" s="167"/>
      <c r="C219" s="168"/>
      <c r="D219" s="169" t="s">
        <v>79</v>
      </c>
      <c r="E219" s="181" t="s">
        <v>2595</v>
      </c>
      <c r="F219" s="181" t="s">
        <v>2596</v>
      </c>
      <c r="G219" s="168"/>
      <c r="H219" s="168"/>
      <c r="I219" s="171"/>
      <c r="J219" s="182">
        <f>BK219</f>
        <v>0</v>
      </c>
      <c r="K219" s="168"/>
      <c r="L219" s="173"/>
      <c r="M219" s="174"/>
      <c r="N219" s="175"/>
      <c r="O219" s="175"/>
      <c r="P219" s="176">
        <f>P220</f>
        <v>0</v>
      </c>
      <c r="Q219" s="175"/>
      <c r="R219" s="176">
        <f>R220</f>
        <v>0</v>
      </c>
      <c r="S219" s="175"/>
      <c r="T219" s="177">
        <f>T220</f>
        <v>0</v>
      </c>
      <c r="AR219" s="178" t="s">
        <v>97</v>
      </c>
      <c r="AT219" s="179" t="s">
        <v>79</v>
      </c>
      <c r="AU219" s="179" t="s">
        <v>87</v>
      </c>
      <c r="AY219" s="178" t="s">
        <v>175</v>
      </c>
      <c r="BK219" s="180">
        <f>BK220</f>
        <v>0</v>
      </c>
    </row>
    <row r="220" spans="2:65" s="1" customFormat="1" ht="16.5" customHeight="1">
      <c r="B220" s="31"/>
      <c r="C220" s="183" t="s">
        <v>599</v>
      </c>
      <c r="D220" s="183" t="s">
        <v>177</v>
      </c>
      <c r="E220" s="184" t="s">
        <v>2597</v>
      </c>
      <c r="F220" s="185" t="s">
        <v>2598</v>
      </c>
      <c r="G220" s="186" t="s">
        <v>253</v>
      </c>
      <c r="H220" s="187">
        <v>1</v>
      </c>
      <c r="I220" s="188"/>
      <c r="J220" s="189">
        <f>ROUND(I220*H220,2)</f>
        <v>0</v>
      </c>
      <c r="K220" s="185" t="s">
        <v>1</v>
      </c>
      <c r="L220" s="35"/>
      <c r="M220" s="190" t="s">
        <v>1</v>
      </c>
      <c r="N220" s="191" t="s">
        <v>52</v>
      </c>
      <c r="O220" s="57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3" t="s">
        <v>437</v>
      </c>
      <c r="AT220" s="13" t="s">
        <v>177</v>
      </c>
      <c r="AU220" s="13" t="s">
        <v>92</v>
      </c>
      <c r="AY220" s="13" t="s">
        <v>175</v>
      </c>
      <c r="BE220" s="194">
        <f>IF(N220="základná",J220,0)</f>
        <v>0</v>
      </c>
      <c r="BF220" s="194">
        <f>IF(N220="znížená",J220,0)</f>
        <v>0</v>
      </c>
      <c r="BG220" s="194">
        <f>IF(N220="zákl. prenesená",J220,0)</f>
        <v>0</v>
      </c>
      <c r="BH220" s="194">
        <f>IF(N220="zníž. prenesená",J220,0)</f>
        <v>0</v>
      </c>
      <c r="BI220" s="194">
        <f>IF(N220="nulová",J220,0)</f>
        <v>0</v>
      </c>
      <c r="BJ220" s="13" t="s">
        <v>92</v>
      </c>
      <c r="BK220" s="194">
        <f>ROUND(I220*H220,2)</f>
        <v>0</v>
      </c>
      <c r="BL220" s="13" t="s">
        <v>437</v>
      </c>
      <c r="BM220" s="13" t="s">
        <v>2599</v>
      </c>
    </row>
    <row r="221" spans="2:65" s="11" customFormat="1" ht="25.9" customHeight="1">
      <c r="B221" s="167"/>
      <c r="C221" s="168"/>
      <c r="D221" s="169" t="s">
        <v>79</v>
      </c>
      <c r="E221" s="170" t="s">
        <v>1897</v>
      </c>
      <c r="F221" s="170" t="s">
        <v>1898</v>
      </c>
      <c r="G221" s="168"/>
      <c r="H221" s="168"/>
      <c r="I221" s="171"/>
      <c r="J221" s="172">
        <f>BK221</f>
        <v>0</v>
      </c>
      <c r="K221" s="168"/>
      <c r="L221" s="173"/>
      <c r="M221" s="174"/>
      <c r="N221" s="175"/>
      <c r="O221" s="175"/>
      <c r="P221" s="176">
        <f>SUM(P222:P224)</f>
        <v>0</v>
      </c>
      <c r="Q221" s="175"/>
      <c r="R221" s="176">
        <f>SUM(R222:R224)</f>
        <v>0</v>
      </c>
      <c r="S221" s="175"/>
      <c r="T221" s="177">
        <f>SUM(T222:T224)</f>
        <v>0</v>
      </c>
      <c r="AR221" s="178" t="s">
        <v>104</v>
      </c>
      <c r="AT221" s="179" t="s">
        <v>79</v>
      </c>
      <c r="AU221" s="179" t="s">
        <v>80</v>
      </c>
      <c r="AY221" s="178" t="s">
        <v>175</v>
      </c>
      <c r="BK221" s="180">
        <f>SUM(BK222:BK224)</f>
        <v>0</v>
      </c>
    </row>
    <row r="222" spans="2:65" s="1" customFormat="1" ht="22.5" customHeight="1">
      <c r="B222" s="31"/>
      <c r="C222" s="183" t="s">
        <v>603</v>
      </c>
      <c r="D222" s="183" t="s">
        <v>177</v>
      </c>
      <c r="E222" s="184" t="s">
        <v>2600</v>
      </c>
      <c r="F222" s="185" t="s">
        <v>2601</v>
      </c>
      <c r="G222" s="186" t="s">
        <v>698</v>
      </c>
      <c r="H222" s="187">
        <v>80</v>
      </c>
      <c r="I222" s="188"/>
      <c r="J222" s="189">
        <f>ROUND(I222*H222,2)</f>
        <v>0</v>
      </c>
      <c r="K222" s="185" t="s">
        <v>237</v>
      </c>
      <c r="L222" s="35"/>
      <c r="M222" s="190" t="s">
        <v>1</v>
      </c>
      <c r="N222" s="191" t="s">
        <v>52</v>
      </c>
      <c r="O222" s="57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3" t="s">
        <v>1901</v>
      </c>
      <c r="AT222" s="13" t="s">
        <v>177</v>
      </c>
      <c r="AU222" s="13" t="s">
        <v>87</v>
      </c>
      <c r="AY222" s="13" t="s">
        <v>175</v>
      </c>
      <c r="BE222" s="194">
        <f>IF(N222="základná",J222,0)</f>
        <v>0</v>
      </c>
      <c r="BF222" s="194">
        <f>IF(N222="znížená",J222,0)</f>
        <v>0</v>
      </c>
      <c r="BG222" s="194">
        <f>IF(N222="zákl. prenesená",J222,0)</f>
        <v>0</v>
      </c>
      <c r="BH222" s="194">
        <f>IF(N222="zníž. prenesená",J222,0)</f>
        <v>0</v>
      </c>
      <c r="BI222" s="194">
        <f>IF(N222="nulová",J222,0)</f>
        <v>0</v>
      </c>
      <c r="BJ222" s="13" t="s">
        <v>92</v>
      </c>
      <c r="BK222" s="194">
        <f>ROUND(I222*H222,2)</f>
        <v>0</v>
      </c>
      <c r="BL222" s="13" t="s">
        <v>1901</v>
      </c>
      <c r="BM222" s="13" t="s">
        <v>2602</v>
      </c>
    </row>
    <row r="223" spans="2:65" s="1" customFormat="1" ht="22.5" customHeight="1">
      <c r="B223" s="31"/>
      <c r="C223" s="183" t="s">
        <v>606</v>
      </c>
      <c r="D223" s="183" t="s">
        <v>177</v>
      </c>
      <c r="E223" s="184" t="s">
        <v>2603</v>
      </c>
      <c r="F223" s="185" t="s">
        <v>2604</v>
      </c>
      <c r="G223" s="186" t="s">
        <v>698</v>
      </c>
      <c r="H223" s="187">
        <v>72</v>
      </c>
      <c r="I223" s="188"/>
      <c r="J223" s="189">
        <f>ROUND(I223*H223,2)</f>
        <v>0</v>
      </c>
      <c r="K223" s="185" t="s">
        <v>237</v>
      </c>
      <c r="L223" s="35"/>
      <c r="M223" s="190" t="s">
        <v>1</v>
      </c>
      <c r="N223" s="191" t="s">
        <v>52</v>
      </c>
      <c r="O223" s="57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AR223" s="13" t="s">
        <v>1901</v>
      </c>
      <c r="AT223" s="13" t="s">
        <v>177</v>
      </c>
      <c r="AU223" s="13" t="s">
        <v>87</v>
      </c>
      <c r="AY223" s="13" t="s">
        <v>175</v>
      </c>
      <c r="BE223" s="194">
        <f>IF(N223="základná",J223,0)</f>
        <v>0</v>
      </c>
      <c r="BF223" s="194">
        <f>IF(N223="znížená",J223,0)</f>
        <v>0</v>
      </c>
      <c r="BG223" s="194">
        <f>IF(N223="zákl. prenesená",J223,0)</f>
        <v>0</v>
      </c>
      <c r="BH223" s="194">
        <f>IF(N223="zníž. prenesená",J223,0)</f>
        <v>0</v>
      </c>
      <c r="BI223" s="194">
        <f>IF(N223="nulová",J223,0)</f>
        <v>0</v>
      </c>
      <c r="BJ223" s="13" t="s">
        <v>92</v>
      </c>
      <c r="BK223" s="194">
        <f>ROUND(I223*H223,2)</f>
        <v>0</v>
      </c>
      <c r="BL223" s="13" t="s">
        <v>1901</v>
      </c>
      <c r="BM223" s="13" t="s">
        <v>2605</v>
      </c>
    </row>
    <row r="224" spans="2:65" s="1" customFormat="1" ht="22.5" customHeight="1">
      <c r="B224" s="31"/>
      <c r="C224" s="183" t="s">
        <v>609</v>
      </c>
      <c r="D224" s="183" t="s">
        <v>177</v>
      </c>
      <c r="E224" s="184" t="s">
        <v>2606</v>
      </c>
      <c r="F224" s="185" t="s">
        <v>2607</v>
      </c>
      <c r="G224" s="186" t="s">
        <v>698</v>
      </c>
      <c r="H224" s="187">
        <v>16</v>
      </c>
      <c r="I224" s="188"/>
      <c r="J224" s="189">
        <f>ROUND(I224*H224,2)</f>
        <v>0</v>
      </c>
      <c r="K224" s="185" t="s">
        <v>237</v>
      </c>
      <c r="L224" s="35"/>
      <c r="M224" s="206" t="s">
        <v>1</v>
      </c>
      <c r="N224" s="207" t="s">
        <v>52</v>
      </c>
      <c r="O224" s="208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13" t="s">
        <v>1901</v>
      </c>
      <c r="AT224" s="13" t="s">
        <v>177</v>
      </c>
      <c r="AU224" s="13" t="s">
        <v>87</v>
      </c>
      <c r="AY224" s="13" t="s">
        <v>175</v>
      </c>
      <c r="BE224" s="194">
        <f>IF(N224="základná",J224,0)</f>
        <v>0</v>
      </c>
      <c r="BF224" s="194">
        <f>IF(N224="znížená",J224,0)</f>
        <v>0</v>
      </c>
      <c r="BG224" s="194">
        <f>IF(N224="zákl. prenesená",J224,0)</f>
        <v>0</v>
      </c>
      <c r="BH224" s="194">
        <f>IF(N224="zníž. prenesená",J224,0)</f>
        <v>0</v>
      </c>
      <c r="BI224" s="194">
        <f>IF(N224="nulová",J224,0)</f>
        <v>0</v>
      </c>
      <c r="BJ224" s="13" t="s">
        <v>92</v>
      </c>
      <c r="BK224" s="194">
        <f>ROUND(I224*H224,2)</f>
        <v>0</v>
      </c>
      <c r="BL224" s="13" t="s">
        <v>1901</v>
      </c>
      <c r="BM224" s="13" t="s">
        <v>2608</v>
      </c>
    </row>
    <row r="225" spans="2:12" s="1" customFormat="1" ht="6.95" customHeight="1">
      <c r="B225" s="43"/>
      <c r="C225" s="44"/>
      <c r="D225" s="44"/>
      <c r="E225" s="44"/>
      <c r="F225" s="44"/>
      <c r="G225" s="44"/>
      <c r="H225" s="44"/>
      <c r="I225" s="134"/>
      <c r="J225" s="44"/>
      <c r="K225" s="44"/>
      <c r="L225" s="35"/>
    </row>
  </sheetData>
  <sheetProtection algorithmName="SHA-512" hashValue="JOcjG2vJetGvYmJnscMpZBzZ611xOcjr2NSse+HcGwgRQUhKcxBYDeY/sKnS9PtXOLJq9gYQCEQ8R1tkIZHJig==" saltValue="eRf3S645rFm/5RgkHjOXFKXnf0PS55MtkFwaULiiJx2B/yn50XLkX89hl2GiIe+GqPLgwTcLL4ltDvS2P0T+zQ==" spinCount="100000" sheet="1" objects="1" scenarios="1" formatColumns="0" formatRows="0" autoFilter="0"/>
  <autoFilter ref="C103:K224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3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124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13" t="s">
        <v>80</v>
      </c>
    </row>
    <row r="4" spans="2:46" ht="24.95" customHeight="1">
      <c r="B4" s="16"/>
      <c r="D4" s="107" t="s">
        <v>128</v>
      </c>
      <c r="L4" s="16"/>
      <c r="M4" s="20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8" t="s">
        <v>15</v>
      </c>
      <c r="L6" s="16"/>
    </row>
    <row r="7" spans="2:46" ht="16.5" customHeight="1">
      <c r="B7" s="16"/>
      <c r="E7" s="258" t="str">
        <f>'Rekapitulácia stavby'!K6</f>
        <v>Zavŕšenie transformačného procesu s cieľom sociálnej integrácie občanov s mentálnym postihnutím v DSS Slatinka</v>
      </c>
      <c r="F7" s="259"/>
      <c r="G7" s="259"/>
      <c r="H7" s="259"/>
      <c r="L7" s="16"/>
    </row>
    <row r="8" spans="2:46" ht="11.25">
      <c r="B8" s="16"/>
      <c r="D8" s="108" t="s">
        <v>129</v>
      </c>
      <c r="L8" s="16"/>
    </row>
    <row r="9" spans="2:46" ht="16.5" customHeight="1">
      <c r="B9" s="16"/>
      <c r="E9" s="258" t="s">
        <v>130</v>
      </c>
      <c r="F9" s="223"/>
      <c r="G9" s="223"/>
      <c r="H9" s="223"/>
      <c r="L9" s="16"/>
    </row>
    <row r="10" spans="2:46" ht="12" customHeight="1">
      <c r="B10" s="16"/>
      <c r="D10" s="108" t="s">
        <v>131</v>
      </c>
      <c r="L10" s="16"/>
    </row>
    <row r="11" spans="2:46" s="1" customFormat="1" ht="16.5" customHeight="1">
      <c r="B11" s="35"/>
      <c r="E11" s="259" t="s">
        <v>1300</v>
      </c>
      <c r="F11" s="260"/>
      <c r="G11" s="260"/>
      <c r="H11" s="260"/>
      <c r="I11" s="109"/>
      <c r="L11" s="35"/>
    </row>
    <row r="12" spans="2:46" s="1" customFormat="1" ht="12" customHeight="1">
      <c r="B12" s="35"/>
      <c r="D12" s="108" t="s">
        <v>133</v>
      </c>
      <c r="I12" s="109"/>
      <c r="L12" s="35"/>
    </row>
    <row r="13" spans="2:46" s="1" customFormat="1" ht="36.950000000000003" customHeight="1">
      <c r="B13" s="35"/>
      <c r="E13" s="261" t="s">
        <v>2609</v>
      </c>
      <c r="F13" s="260"/>
      <c r="G13" s="260"/>
      <c r="H13" s="260"/>
      <c r="I13" s="109"/>
      <c r="L13" s="35"/>
    </row>
    <row r="14" spans="2:46" s="1" customFormat="1" ht="11.25">
      <c r="B14" s="35"/>
      <c r="I14" s="109"/>
      <c r="L14" s="35"/>
    </row>
    <row r="15" spans="2:46" s="1" customFormat="1" ht="12" customHeight="1">
      <c r="B15" s="35"/>
      <c r="D15" s="108" t="s">
        <v>17</v>
      </c>
      <c r="F15" s="13" t="s">
        <v>18</v>
      </c>
      <c r="I15" s="110" t="s">
        <v>19</v>
      </c>
      <c r="J15" s="13" t="s">
        <v>20</v>
      </c>
      <c r="L15" s="35"/>
    </row>
    <row r="16" spans="2:46" s="1" customFormat="1" ht="12" customHeight="1">
      <c r="B16" s="35"/>
      <c r="D16" s="108" t="s">
        <v>21</v>
      </c>
      <c r="F16" s="13" t="s">
        <v>22</v>
      </c>
      <c r="I16" s="110" t="s">
        <v>23</v>
      </c>
      <c r="J16" s="111" t="str">
        <f>'Rekapitulácia stavby'!AN8</f>
        <v>21. 1. 2019</v>
      </c>
      <c r="L16" s="35"/>
    </row>
    <row r="17" spans="2:12" s="1" customFormat="1" ht="21.75" customHeight="1">
      <c r="B17" s="35"/>
      <c r="D17" s="112" t="s">
        <v>25</v>
      </c>
      <c r="F17" s="113" t="s">
        <v>26</v>
      </c>
      <c r="I17" s="114" t="s">
        <v>27</v>
      </c>
      <c r="J17" s="113" t="s">
        <v>28</v>
      </c>
      <c r="L17" s="35"/>
    </row>
    <row r="18" spans="2:12" s="1" customFormat="1" ht="12" customHeight="1">
      <c r="B18" s="35"/>
      <c r="D18" s="108" t="s">
        <v>29</v>
      </c>
      <c r="I18" s="110" t="s">
        <v>30</v>
      </c>
      <c r="J18" s="13" t="s">
        <v>31</v>
      </c>
      <c r="L18" s="35"/>
    </row>
    <row r="19" spans="2:12" s="1" customFormat="1" ht="18" customHeight="1">
      <c r="B19" s="35"/>
      <c r="E19" s="13" t="s">
        <v>32</v>
      </c>
      <c r="I19" s="110" t="s">
        <v>33</v>
      </c>
      <c r="J19" s="13" t="s">
        <v>34</v>
      </c>
      <c r="L19" s="35"/>
    </row>
    <row r="20" spans="2:12" s="1" customFormat="1" ht="6.95" customHeight="1">
      <c r="B20" s="35"/>
      <c r="I20" s="109"/>
      <c r="L20" s="35"/>
    </row>
    <row r="21" spans="2:12" s="1" customFormat="1" ht="12" customHeight="1">
      <c r="B21" s="35"/>
      <c r="D21" s="108" t="s">
        <v>35</v>
      </c>
      <c r="I21" s="110" t="s">
        <v>30</v>
      </c>
      <c r="J21" s="26" t="str">
        <f>'Rekapitulácia stavby'!AN13</f>
        <v>Vyplň údaj</v>
      </c>
      <c r="L21" s="35"/>
    </row>
    <row r="22" spans="2:12" s="1" customFormat="1" ht="18" customHeight="1">
      <c r="B22" s="35"/>
      <c r="E22" s="262" t="str">
        <f>'Rekapitulácia stavby'!E14</f>
        <v>Vyplň údaj</v>
      </c>
      <c r="F22" s="263"/>
      <c r="G22" s="263"/>
      <c r="H22" s="263"/>
      <c r="I22" s="110" t="s">
        <v>33</v>
      </c>
      <c r="J22" s="26" t="str">
        <f>'Rekapitulácia stavby'!AN14</f>
        <v>Vyplň údaj</v>
      </c>
      <c r="L22" s="35"/>
    </row>
    <row r="23" spans="2:12" s="1" customFormat="1" ht="6.95" customHeight="1">
      <c r="B23" s="35"/>
      <c r="I23" s="109"/>
      <c r="L23" s="35"/>
    </row>
    <row r="24" spans="2:12" s="1" customFormat="1" ht="12" customHeight="1">
      <c r="B24" s="35"/>
      <c r="D24" s="108" t="s">
        <v>37</v>
      </c>
      <c r="I24" s="110" t="s">
        <v>30</v>
      </c>
      <c r="J24" s="13" t="s">
        <v>38</v>
      </c>
      <c r="L24" s="35"/>
    </row>
    <row r="25" spans="2:12" s="1" customFormat="1" ht="18" customHeight="1">
      <c r="B25" s="35"/>
      <c r="E25" s="13" t="s">
        <v>39</v>
      </c>
      <c r="I25" s="110" t="s">
        <v>33</v>
      </c>
      <c r="J25" s="13" t="s">
        <v>40</v>
      </c>
      <c r="L25" s="35"/>
    </row>
    <row r="26" spans="2:12" s="1" customFormat="1" ht="6.95" customHeight="1">
      <c r="B26" s="35"/>
      <c r="I26" s="109"/>
      <c r="L26" s="35"/>
    </row>
    <row r="27" spans="2:12" s="1" customFormat="1" ht="12" customHeight="1">
      <c r="B27" s="35"/>
      <c r="D27" s="108" t="s">
        <v>41</v>
      </c>
      <c r="I27" s="110" t="s">
        <v>30</v>
      </c>
      <c r="J27" s="13" t="s">
        <v>42</v>
      </c>
      <c r="L27" s="35"/>
    </row>
    <row r="28" spans="2:12" s="1" customFormat="1" ht="18" customHeight="1">
      <c r="B28" s="35"/>
      <c r="E28" s="13" t="s">
        <v>1101</v>
      </c>
      <c r="I28" s="110" t="s">
        <v>33</v>
      </c>
      <c r="J28" s="13" t="s">
        <v>42</v>
      </c>
      <c r="L28" s="35"/>
    </row>
    <row r="29" spans="2:12" s="1" customFormat="1" ht="6.95" customHeight="1">
      <c r="B29" s="35"/>
      <c r="I29" s="109"/>
      <c r="L29" s="35"/>
    </row>
    <row r="30" spans="2:12" s="1" customFormat="1" ht="12" customHeight="1">
      <c r="B30" s="35"/>
      <c r="D30" s="108" t="s">
        <v>45</v>
      </c>
      <c r="I30" s="109"/>
      <c r="L30" s="35"/>
    </row>
    <row r="31" spans="2:12" s="7" customFormat="1" ht="16.5" customHeight="1">
      <c r="B31" s="115"/>
      <c r="E31" s="264" t="s">
        <v>1</v>
      </c>
      <c r="F31" s="264"/>
      <c r="G31" s="264"/>
      <c r="H31" s="264"/>
      <c r="I31" s="116"/>
      <c r="L31" s="115"/>
    </row>
    <row r="32" spans="2:12" s="1" customFormat="1" ht="6.95" customHeight="1">
      <c r="B32" s="35"/>
      <c r="I32" s="109"/>
      <c r="L32" s="35"/>
    </row>
    <row r="33" spans="2:12" s="1" customFormat="1" ht="6.95" customHeight="1">
      <c r="B33" s="35"/>
      <c r="D33" s="53"/>
      <c r="E33" s="53"/>
      <c r="F33" s="53"/>
      <c r="G33" s="53"/>
      <c r="H33" s="53"/>
      <c r="I33" s="117"/>
      <c r="J33" s="53"/>
      <c r="K33" s="53"/>
      <c r="L33" s="35"/>
    </row>
    <row r="34" spans="2:12" s="1" customFormat="1" ht="25.35" customHeight="1">
      <c r="B34" s="35"/>
      <c r="D34" s="118" t="s">
        <v>46</v>
      </c>
      <c r="I34" s="109"/>
      <c r="J34" s="119">
        <f>ROUND(J100, 2)</f>
        <v>0</v>
      </c>
      <c r="L34" s="35"/>
    </row>
    <row r="35" spans="2:12" s="1" customFormat="1" ht="6.95" customHeight="1">
      <c r="B35" s="35"/>
      <c r="D35" s="53"/>
      <c r="E35" s="53"/>
      <c r="F35" s="53"/>
      <c r="G35" s="53"/>
      <c r="H35" s="53"/>
      <c r="I35" s="117"/>
      <c r="J35" s="53"/>
      <c r="K35" s="53"/>
      <c r="L35" s="35"/>
    </row>
    <row r="36" spans="2:12" s="1" customFormat="1" ht="14.45" customHeight="1">
      <c r="B36" s="35"/>
      <c r="F36" s="120" t="s">
        <v>48</v>
      </c>
      <c r="I36" s="121" t="s">
        <v>47</v>
      </c>
      <c r="J36" s="120" t="s">
        <v>49</v>
      </c>
      <c r="L36" s="35"/>
    </row>
    <row r="37" spans="2:12" s="1" customFormat="1" ht="14.45" customHeight="1">
      <c r="B37" s="35"/>
      <c r="D37" s="108" t="s">
        <v>50</v>
      </c>
      <c r="E37" s="108" t="s">
        <v>51</v>
      </c>
      <c r="F37" s="122">
        <f>ROUND((SUM(BE100:BE201)),  2)</f>
        <v>0</v>
      </c>
      <c r="I37" s="123">
        <v>0.2</v>
      </c>
      <c r="J37" s="122">
        <f>ROUND(((SUM(BE100:BE201))*I37),  2)</f>
        <v>0</v>
      </c>
      <c r="L37" s="35"/>
    </row>
    <row r="38" spans="2:12" s="1" customFormat="1" ht="14.45" customHeight="1">
      <c r="B38" s="35"/>
      <c r="E38" s="108" t="s">
        <v>52</v>
      </c>
      <c r="F38" s="122">
        <f>ROUND((SUM(BF100:BF201)),  2)</f>
        <v>0</v>
      </c>
      <c r="I38" s="123">
        <v>0.2</v>
      </c>
      <c r="J38" s="122">
        <f>ROUND(((SUM(BF100:BF201))*I38),  2)</f>
        <v>0</v>
      </c>
      <c r="L38" s="35"/>
    </row>
    <row r="39" spans="2:12" s="1" customFormat="1" ht="14.45" hidden="1" customHeight="1">
      <c r="B39" s="35"/>
      <c r="E39" s="108" t="s">
        <v>53</v>
      </c>
      <c r="F39" s="122">
        <f>ROUND((SUM(BG100:BG201)),  2)</f>
        <v>0</v>
      </c>
      <c r="I39" s="123">
        <v>0.2</v>
      </c>
      <c r="J39" s="122">
        <f>0</f>
        <v>0</v>
      </c>
      <c r="L39" s="35"/>
    </row>
    <row r="40" spans="2:12" s="1" customFormat="1" ht="14.45" hidden="1" customHeight="1">
      <c r="B40" s="35"/>
      <c r="E40" s="108" t="s">
        <v>54</v>
      </c>
      <c r="F40" s="122">
        <f>ROUND((SUM(BH100:BH201)),  2)</f>
        <v>0</v>
      </c>
      <c r="I40" s="123">
        <v>0.2</v>
      </c>
      <c r="J40" s="122">
        <f>0</f>
        <v>0</v>
      </c>
      <c r="L40" s="35"/>
    </row>
    <row r="41" spans="2:12" s="1" customFormat="1" ht="14.45" hidden="1" customHeight="1">
      <c r="B41" s="35"/>
      <c r="E41" s="108" t="s">
        <v>55</v>
      </c>
      <c r="F41" s="122">
        <f>ROUND((SUM(BI100:BI201)),  2)</f>
        <v>0</v>
      </c>
      <c r="I41" s="123">
        <v>0</v>
      </c>
      <c r="J41" s="122">
        <f>0</f>
        <v>0</v>
      </c>
      <c r="L41" s="35"/>
    </row>
    <row r="42" spans="2:12" s="1" customFormat="1" ht="6.95" customHeight="1">
      <c r="B42" s="35"/>
      <c r="I42" s="109"/>
      <c r="L42" s="35"/>
    </row>
    <row r="43" spans="2:12" s="1" customFormat="1" ht="25.35" customHeight="1">
      <c r="B43" s="35"/>
      <c r="C43" s="124"/>
      <c r="D43" s="125" t="s">
        <v>56</v>
      </c>
      <c r="E43" s="126"/>
      <c r="F43" s="126"/>
      <c r="G43" s="127" t="s">
        <v>57</v>
      </c>
      <c r="H43" s="128" t="s">
        <v>58</v>
      </c>
      <c r="I43" s="129"/>
      <c r="J43" s="130">
        <f>SUM(J34:J41)</f>
        <v>0</v>
      </c>
      <c r="K43" s="131"/>
      <c r="L43" s="35"/>
    </row>
    <row r="44" spans="2:12" s="1" customFormat="1" ht="14.4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5"/>
    </row>
    <row r="48" spans="2:12" s="1" customFormat="1" ht="6.95" customHeight="1">
      <c r="B48" s="135"/>
      <c r="C48" s="136"/>
      <c r="D48" s="136"/>
      <c r="E48" s="136"/>
      <c r="F48" s="136"/>
      <c r="G48" s="136"/>
      <c r="H48" s="136"/>
      <c r="I48" s="137"/>
      <c r="J48" s="136"/>
      <c r="K48" s="136"/>
      <c r="L48" s="35"/>
    </row>
    <row r="49" spans="2:12" s="1" customFormat="1" ht="24.95" customHeight="1">
      <c r="B49" s="31"/>
      <c r="C49" s="19" t="s">
        <v>135</v>
      </c>
      <c r="D49" s="32"/>
      <c r="E49" s="32"/>
      <c r="F49" s="32"/>
      <c r="G49" s="32"/>
      <c r="H49" s="32"/>
      <c r="I49" s="109"/>
      <c r="J49" s="32"/>
      <c r="K49" s="32"/>
      <c r="L49" s="35"/>
    </row>
    <row r="50" spans="2:12" s="1" customFormat="1" ht="6.95" customHeight="1">
      <c r="B50" s="31"/>
      <c r="C50" s="32"/>
      <c r="D50" s="32"/>
      <c r="E50" s="32"/>
      <c r="F50" s="32"/>
      <c r="G50" s="32"/>
      <c r="H50" s="32"/>
      <c r="I50" s="109"/>
      <c r="J50" s="32"/>
      <c r="K50" s="32"/>
      <c r="L50" s="35"/>
    </row>
    <row r="51" spans="2:12" s="1" customFormat="1" ht="12" customHeight="1">
      <c r="B51" s="31"/>
      <c r="C51" s="25" t="s">
        <v>15</v>
      </c>
      <c r="D51" s="32"/>
      <c r="E51" s="32"/>
      <c r="F51" s="32"/>
      <c r="G51" s="32"/>
      <c r="H51" s="32"/>
      <c r="I51" s="109"/>
      <c r="J51" s="32"/>
      <c r="K51" s="32"/>
      <c r="L51" s="35"/>
    </row>
    <row r="52" spans="2:12" s="1" customFormat="1" ht="16.5" customHeight="1">
      <c r="B52" s="31"/>
      <c r="C52" s="32"/>
      <c r="D52" s="32"/>
      <c r="E52" s="265" t="str">
        <f>E7</f>
        <v>Zavŕšenie transformačného procesu s cieľom sociálnej integrácie občanov s mentálnym postihnutím v DSS Slatinka</v>
      </c>
      <c r="F52" s="266"/>
      <c r="G52" s="266"/>
      <c r="H52" s="266"/>
      <c r="I52" s="109"/>
      <c r="J52" s="32"/>
      <c r="K52" s="32"/>
      <c r="L52" s="35"/>
    </row>
    <row r="53" spans="2:12" ht="12" customHeight="1">
      <c r="B53" s="17"/>
      <c r="C53" s="25" t="s">
        <v>129</v>
      </c>
      <c r="D53" s="18"/>
      <c r="E53" s="18"/>
      <c r="F53" s="18"/>
      <c r="G53" s="18"/>
      <c r="H53" s="18"/>
      <c r="J53" s="18"/>
      <c r="K53" s="18"/>
      <c r="L53" s="16"/>
    </row>
    <row r="54" spans="2:12" ht="16.5" customHeight="1">
      <c r="B54" s="17"/>
      <c r="C54" s="18"/>
      <c r="D54" s="18"/>
      <c r="E54" s="265" t="s">
        <v>130</v>
      </c>
      <c r="F54" s="236"/>
      <c r="G54" s="236"/>
      <c r="H54" s="236"/>
      <c r="J54" s="18"/>
      <c r="K54" s="18"/>
      <c r="L54" s="16"/>
    </row>
    <row r="55" spans="2:12" ht="12" customHeight="1">
      <c r="B55" s="17"/>
      <c r="C55" s="25" t="s">
        <v>131</v>
      </c>
      <c r="D55" s="18"/>
      <c r="E55" s="18"/>
      <c r="F55" s="18"/>
      <c r="G55" s="18"/>
      <c r="H55" s="18"/>
      <c r="J55" s="18"/>
      <c r="K55" s="18"/>
      <c r="L55" s="16"/>
    </row>
    <row r="56" spans="2:12" s="1" customFormat="1" ht="16.5" customHeight="1">
      <c r="B56" s="31"/>
      <c r="C56" s="32"/>
      <c r="D56" s="32"/>
      <c r="E56" s="266" t="s">
        <v>1300</v>
      </c>
      <c r="F56" s="231"/>
      <c r="G56" s="231"/>
      <c r="H56" s="231"/>
      <c r="I56" s="109"/>
      <c r="J56" s="32"/>
      <c r="K56" s="32"/>
      <c r="L56" s="35"/>
    </row>
    <row r="57" spans="2:12" s="1" customFormat="1" ht="12" customHeight="1">
      <c r="B57" s="31"/>
      <c r="C57" s="25" t="s">
        <v>133</v>
      </c>
      <c r="D57" s="32"/>
      <c r="E57" s="32"/>
      <c r="F57" s="32"/>
      <c r="G57" s="32"/>
      <c r="H57" s="32"/>
      <c r="I57" s="109"/>
      <c r="J57" s="32"/>
      <c r="K57" s="32"/>
      <c r="L57" s="35"/>
    </row>
    <row r="58" spans="2:12" s="1" customFormat="1" ht="16.5" customHeight="1">
      <c r="B58" s="31"/>
      <c r="C58" s="32"/>
      <c r="D58" s="32"/>
      <c r="E58" s="232" t="str">
        <f>E13</f>
        <v>2018004.1B.4 - Elektroinštalácie</v>
      </c>
      <c r="F58" s="231"/>
      <c r="G58" s="231"/>
      <c r="H58" s="231"/>
      <c r="I58" s="109"/>
      <c r="J58" s="32"/>
      <c r="K58" s="32"/>
      <c r="L58" s="35"/>
    </row>
    <row r="59" spans="2:12" s="1" customFormat="1" ht="6.95" customHeight="1">
      <c r="B59" s="31"/>
      <c r="C59" s="32"/>
      <c r="D59" s="32"/>
      <c r="E59" s="32"/>
      <c r="F59" s="32"/>
      <c r="G59" s="32"/>
      <c r="H59" s="32"/>
      <c r="I59" s="109"/>
      <c r="J59" s="32"/>
      <c r="K59" s="32"/>
      <c r="L59" s="35"/>
    </row>
    <row r="60" spans="2:12" s="1" customFormat="1" ht="12" customHeight="1">
      <c r="B60" s="31"/>
      <c r="C60" s="25" t="s">
        <v>21</v>
      </c>
      <c r="D60" s="32"/>
      <c r="E60" s="32"/>
      <c r="F60" s="23" t="str">
        <f>F16</f>
        <v>Lučenec</v>
      </c>
      <c r="G60" s="32"/>
      <c r="H60" s="32"/>
      <c r="I60" s="110" t="s">
        <v>23</v>
      </c>
      <c r="J60" s="52" t="str">
        <f>IF(J16="","",J16)</f>
        <v>21. 1. 2019</v>
      </c>
      <c r="K60" s="32"/>
      <c r="L60" s="35"/>
    </row>
    <row r="61" spans="2:12" s="1" customFormat="1" ht="6.95" customHeight="1">
      <c r="B61" s="31"/>
      <c r="C61" s="32"/>
      <c r="D61" s="32"/>
      <c r="E61" s="32"/>
      <c r="F61" s="32"/>
      <c r="G61" s="32"/>
      <c r="H61" s="32"/>
      <c r="I61" s="109"/>
      <c r="J61" s="32"/>
      <c r="K61" s="32"/>
      <c r="L61" s="35"/>
    </row>
    <row r="62" spans="2:12" s="1" customFormat="1" ht="13.7" customHeight="1">
      <c r="B62" s="31"/>
      <c r="C62" s="25" t="s">
        <v>29</v>
      </c>
      <c r="D62" s="32"/>
      <c r="E62" s="32"/>
      <c r="F62" s="23" t="str">
        <f>E19</f>
        <v>Domov sociálnych služieb SLATINKA</v>
      </c>
      <c r="G62" s="32"/>
      <c r="H62" s="32"/>
      <c r="I62" s="110" t="s">
        <v>37</v>
      </c>
      <c r="J62" s="29" t="str">
        <f>E25</f>
        <v>PROMOST s.r.o.</v>
      </c>
      <c r="K62" s="32"/>
      <c r="L62" s="35"/>
    </row>
    <row r="63" spans="2:12" s="1" customFormat="1" ht="13.7" customHeight="1">
      <c r="B63" s="31"/>
      <c r="C63" s="25" t="s">
        <v>35</v>
      </c>
      <c r="D63" s="32"/>
      <c r="E63" s="32"/>
      <c r="F63" s="23" t="str">
        <f>IF(E22="","",E22)</f>
        <v>Vyplň údaj</v>
      </c>
      <c r="G63" s="32"/>
      <c r="H63" s="32"/>
      <c r="I63" s="110" t="s">
        <v>41</v>
      </c>
      <c r="J63" s="29" t="str">
        <f>E28</f>
        <v>Bc. Stanislav Varga</v>
      </c>
      <c r="K63" s="32"/>
      <c r="L63" s="35"/>
    </row>
    <row r="64" spans="2:12" s="1" customFormat="1" ht="10.35" customHeight="1">
      <c r="B64" s="31"/>
      <c r="C64" s="32"/>
      <c r="D64" s="32"/>
      <c r="E64" s="32"/>
      <c r="F64" s="32"/>
      <c r="G64" s="32"/>
      <c r="H64" s="32"/>
      <c r="I64" s="109"/>
      <c r="J64" s="32"/>
      <c r="K64" s="32"/>
      <c r="L64" s="35"/>
    </row>
    <row r="65" spans="2:47" s="1" customFormat="1" ht="29.25" customHeight="1">
      <c r="B65" s="31"/>
      <c r="C65" s="138" t="s">
        <v>136</v>
      </c>
      <c r="D65" s="139"/>
      <c r="E65" s="139"/>
      <c r="F65" s="139"/>
      <c r="G65" s="139"/>
      <c r="H65" s="139"/>
      <c r="I65" s="140"/>
      <c r="J65" s="141" t="s">
        <v>137</v>
      </c>
      <c r="K65" s="139"/>
      <c r="L65" s="35"/>
    </row>
    <row r="66" spans="2:47" s="1" customFormat="1" ht="10.35" customHeight="1">
      <c r="B66" s="31"/>
      <c r="C66" s="32"/>
      <c r="D66" s="32"/>
      <c r="E66" s="32"/>
      <c r="F66" s="32"/>
      <c r="G66" s="32"/>
      <c r="H66" s="32"/>
      <c r="I66" s="109"/>
      <c r="J66" s="32"/>
      <c r="K66" s="32"/>
      <c r="L66" s="35"/>
    </row>
    <row r="67" spans="2:47" s="1" customFormat="1" ht="22.9" customHeight="1">
      <c r="B67" s="31"/>
      <c r="C67" s="142" t="s">
        <v>138</v>
      </c>
      <c r="D67" s="32"/>
      <c r="E67" s="32"/>
      <c r="F67" s="32"/>
      <c r="G67" s="32"/>
      <c r="H67" s="32"/>
      <c r="I67" s="109"/>
      <c r="J67" s="70">
        <f>J100</f>
        <v>0</v>
      </c>
      <c r="K67" s="32"/>
      <c r="L67" s="35"/>
      <c r="AU67" s="13" t="s">
        <v>139</v>
      </c>
    </row>
    <row r="68" spans="2:47" s="8" customFormat="1" ht="24.95" customHeight="1">
      <c r="B68" s="143"/>
      <c r="C68" s="144"/>
      <c r="D68" s="145" t="s">
        <v>2610</v>
      </c>
      <c r="E68" s="146"/>
      <c r="F68" s="146"/>
      <c r="G68" s="146"/>
      <c r="H68" s="146"/>
      <c r="I68" s="147"/>
      <c r="J68" s="148">
        <f>J101</f>
        <v>0</v>
      </c>
      <c r="K68" s="144"/>
      <c r="L68" s="149"/>
    </row>
    <row r="69" spans="2:47" s="9" customFormat="1" ht="19.899999999999999" customHeight="1">
      <c r="B69" s="150"/>
      <c r="C69" s="90"/>
      <c r="D69" s="151" t="s">
        <v>2611</v>
      </c>
      <c r="E69" s="152"/>
      <c r="F69" s="152"/>
      <c r="G69" s="152"/>
      <c r="H69" s="152"/>
      <c r="I69" s="153"/>
      <c r="J69" s="154">
        <f>J102</f>
        <v>0</v>
      </c>
      <c r="K69" s="90"/>
      <c r="L69" s="155"/>
    </row>
    <row r="70" spans="2:47" s="8" customFormat="1" ht="24.95" customHeight="1">
      <c r="B70" s="143"/>
      <c r="C70" s="144"/>
      <c r="D70" s="145" t="s">
        <v>140</v>
      </c>
      <c r="E70" s="146"/>
      <c r="F70" s="146"/>
      <c r="G70" s="146"/>
      <c r="H70" s="146"/>
      <c r="I70" s="147"/>
      <c r="J70" s="148">
        <f>J105</f>
        <v>0</v>
      </c>
      <c r="K70" s="144"/>
      <c r="L70" s="149"/>
    </row>
    <row r="71" spans="2:47" s="9" customFormat="1" ht="19.899999999999999" customHeight="1">
      <c r="B71" s="150"/>
      <c r="C71" s="90"/>
      <c r="D71" s="151" t="s">
        <v>148</v>
      </c>
      <c r="E71" s="152"/>
      <c r="F71" s="152"/>
      <c r="G71" s="152"/>
      <c r="H71" s="152"/>
      <c r="I71" s="153"/>
      <c r="J71" s="154">
        <f>J106</f>
        <v>0</v>
      </c>
      <c r="K71" s="90"/>
      <c r="L71" s="155"/>
    </row>
    <row r="72" spans="2:47" s="8" customFormat="1" ht="24.95" customHeight="1">
      <c r="B72" s="143"/>
      <c r="C72" s="144"/>
      <c r="D72" s="145" t="s">
        <v>150</v>
      </c>
      <c r="E72" s="146"/>
      <c r="F72" s="146"/>
      <c r="G72" s="146"/>
      <c r="H72" s="146"/>
      <c r="I72" s="147"/>
      <c r="J72" s="148">
        <f>J111</f>
        <v>0</v>
      </c>
      <c r="K72" s="144"/>
      <c r="L72" s="149"/>
    </row>
    <row r="73" spans="2:47" s="9" customFormat="1" ht="19.899999999999999" customHeight="1">
      <c r="B73" s="150"/>
      <c r="C73" s="90"/>
      <c r="D73" s="151" t="s">
        <v>2612</v>
      </c>
      <c r="E73" s="152"/>
      <c r="F73" s="152"/>
      <c r="G73" s="152"/>
      <c r="H73" s="152"/>
      <c r="I73" s="153"/>
      <c r="J73" s="154">
        <f>J112</f>
        <v>0</v>
      </c>
      <c r="K73" s="90"/>
      <c r="L73" s="155"/>
    </row>
    <row r="74" spans="2:47" s="8" customFormat="1" ht="24.95" customHeight="1">
      <c r="B74" s="143"/>
      <c r="C74" s="144"/>
      <c r="D74" s="145" t="s">
        <v>159</v>
      </c>
      <c r="E74" s="146"/>
      <c r="F74" s="146"/>
      <c r="G74" s="146"/>
      <c r="H74" s="146"/>
      <c r="I74" s="147"/>
      <c r="J74" s="148">
        <f>J115</f>
        <v>0</v>
      </c>
      <c r="K74" s="144"/>
      <c r="L74" s="149"/>
    </row>
    <row r="75" spans="2:47" s="9" customFormat="1" ht="19.899999999999999" customHeight="1">
      <c r="B75" s="150"/>
      <c r="C75" s="90"/>
      <c r="D75" s="151" t="s">
        <v>1102</v>
      </c>
      <c r="E75" s="152"/>
      <c r="F75" s="152"/>
      <c r="G75" s="152"/>
      <c r="H75" s="152"/>
      <c r="I75" s="153"/>
      <c r="J75" s="154">
        <f>J116</f>
        <v>0</v>
      </c>
      <c r="K75" s="90"/>
      <c r="L75" s="155"/>
    </row>
    <row r="76" spans="2:47" s="9" customFormat="1" ht="19.899999999999999" customHeight="1">
      <c r="B76" s="150"/>
      <c r="C76" s="90"/>
      <c r="D76" s="151" t="s">
        <v>1225</v>
      </c>
      <c r="E76" s="152"/>
      <c r="F76" s="152"/>
      <c r="G76" s="152"/>
      <c r="H76" s="152"/>
      <c r="I76" s="153"/>
      <c r="J76" s="154">
        <f>J185</f>
        <v>0</v>
      </c>
      <c r="K76" s="90"/>
      <c r="L76" s="155"/>
    </row>
    <row r="77" spans="2:47" s="1" customFormat="1" ht="21.75" customHeight="1">
      <c r="B77" s="31"/>
      <c r="C77" s="32"/>
      <c r="D77" s="32"/>
      <c r="E77" s="32"/>
      <c r="F77" s="32"/>
      <c r="G77" s="32"/>
      <c r="H77" s="32"/>
      <c r="I77" s="109"/>
      <c r="J77" s="32"/>
      <c r="K77" s="32"/>
      <c r="L77" s="35"/>
    </row>
    <row r="78" spans="2:47" s="1" customFormat="1" ht="6.95" customHeight="1">
      <c r="B78" s="43"/>
      <c r="C78" s="44"/>
      <c r="D78" s="44"/>
      <c r="E78" s="44"/>
      <c r="F78" s="44"/>
      <c r="G78" s="44"/>
      <c r="H78" s="44"/>
      <c r="I78" s="134"/>
      <c r="J78" s="44"/>
      <c r="K78" s="44"/>
      <c r="L78" s="35"/>
    </row>
    <row r="82" spans="2:12" s="1" customFormat="1" ht="6.95" customHeight="1">
      <c r="B82" s="45"/>
      <c r="C82" s="46"/>
      <c r="D82" s="46"/>
      <c r="E82" s="46"/>
      <c r="F82" s="46"/>
      <c r="G82" s="46"/>
      <c r="H82" s="46"/>
      <c r="I82" s="137"/>
      <c r="J82" s="46"/>
      <c r="K82" s="46"/>
      <c r="L82" s="35"/>
    </row>
    <row r="83" spans="2:12" s="1" customFormat="1" ht="24.95" customHeight="1">
      <c r="B83" s="31"/>
      <c r="C83" s="19" t="s">
        <v>161</v>
      </c>
      <c r="D83" s="32"/>
      <c r="E83" s="32"/>
      <c r="F83" s="32"/>
      <c r="G83" s="32"/>
      <c r="H83" s="32"/>
      <c r="I83" s="109"/>
      <c r="J83" s="32"/>
      <c r="K83" s="32"/>
      <c r="L83" s="35"/>
    </row>
    <row r="84" spans="2:12" s="1" customFormat="1" ht="6.95" customHeight="1">
      <c r="B84" s="31"/>
      <c r="C84" s="32"/>
      <c r="D84" s="32"/>
      <c r="E84" s="32"/>
      <c r="F84" s="32"/>
      <c r="G84" s="32"/>
      <c r="H84" s="32"/>
      <c r="I84" s="109"/>
      <c r="J84" s="32"/>
      <c r="K84" s="32"/>
      <c r="L84" s="35"/>
    </row>
    <row r="85" spans="2:12" s="1" customFormat="1" ht="12" customHeight="1">
      <c r="B85" s="31"/>
      <c r="C85" s="25" t="s">
        <v>15</v>
      </c>
      <c r="D85" s="32"/>
      <c r="E85" s="32"/>
      <c r="F85" s="32"/>
      <c r="G85" s="32"/>
      <c r="H85" s="32"/>
      <c r="I85" s="109"/>
      <c r="J85" s="32"/>
      <c r="K85" s="32"/>
      <c r="L85" s="35"/>
    </row>
    <row r="86" spans="2:12" s="1" customFormat="1" ht="16.5" customHeight="1">
      <c r="B86" s="31"/>
      <c r="C86" s="32"/>
      <c r="D86" s="32"/>
      <c r="E86" s="265" t="str">
        <f>E7</f>
        <v>Zavŕšenie transformačného procesu s cieľom sociálnej integrácie občanov s mentálnym postihnutím v DSS Slatinka</v>
      </c>
      <c r="F86" s="266"/>
      <c r="G86" s="266"/>
      <c r="H86" s="266"/>
      <c r="I86" s="109"/>
      <c r="J86" s="32"/>
      <c r="K86" s="32"/>
      <c r="L86" s="35"/>
    </row>
    <row r="87" spans="2:12" ht="12" customHeight="1">
      <c r="B87" s="17"/>
      <c r="C87" s="25" t="s">
        <v>129</v>
      </c>
      <c r="D87" s="18"/>
      <c r="E87" s="18"/>
      <c r="F87" s="18"/>
      <c r="G87" s="18"/>
      <c r="H87" s="18"/>
      <c r="J87" s="18"/>
      <c r="K87" s="18"/>
      <c r="L87" s="16"/>
    </row>
    <row r="88" spans="2:12" ht="16.5" customHeight="1">
      <c r="B88" s="17"/>
      <c r="C88" s="18"/>
      <c r="D88" s="18"/>
      <c r="E88" s="265" t="s">
        <v>130</v>
      </c>
      <c r="F88" s="236"/>
      <c r="G88" s="236"/>
      <c r="H88" s="236"/>
      <c r="J88" s="18"/>
      <c r="K88" s="18"/>
      <c r="L88" s="16"/>
    </row>
    <row r="89" spans="2:12" ht="12" customHeight="1">
      <c r="B89" s="17"/>
      <c r="C89" s="25" t="s">
        <v>131</v>
      </c>
      <c r="D89" s="18"/>
      <c r="E89" s="18"/>
      <c r="F89" s="18"/>
      <c r="G89" s="18"/>
      <c r="H89" s="18"/>
      <c r="J89" s="18"/>
      <c r="K89" s="18"/>
      <c r="L89" s="16"/>
    </row>
    <row r="90" spans="2:12" s="1" customFormat="1" ht="16.5" customHeight="1">
      <c r="B90" s="31"/>
      <c r="C90" s="32"/>
      <c r="D90" s="32"/>
      <c r="E90" s="266" t="s">
        <v>1300</v>
      </c>
      <c r="F90" s="231"/>
      <c r="G90" s="231"/>
      <c r="H90" s="231"/>
      <c r="I90" s="109"/>
      <c r="J90" s="32"/>
      <c r="K90" s="32"/>
      <c r="L90" s="35"/>
    </row>
    <row r="91" spans="2:12" s="1" customFormat="1" ht="12" customHeight="1">
      <c r="B91" s="31"/>
      <c r="C91" s="25" t="s">
        <v>133</v>
      </c>
      <c r="D91" s="32"/>
      <c r="E91" s="32"/>
      <c r="F91" s="32"/>
      <c r="G91" s="32"/>
      <c r="H91" s="32"/>
      <c r="I91" s="109"/>
      <c r="J91" s="32"/>
      <c r="K91" s="32"/>
      <c r="L91" s="35"/>
    </row>
    <row r="92" spans="2:12" s="1" customFormat="1" ht="16.5" customHeight="1">
      <c r="B92" s="31"/>
      <c r="C92" s="32"/>
      <c r="D92" s="32"/>
      <c r="E92" s="232" t="str">
        <f>E13</f>
        <v>2018004.1B.4 - Elektroinštalácie</v>
      </c>
      <c r="F92" s="231"/>
      <c r="G92" s="231"/>
      <c r="H92" s="231"/>
      <c r="I92" s="109"/>
      <c r="J92" s="32"/>
      <c r="K92" s="32"/>
      <c r="L92" s="35"/>
    </row>
    <row r="93" spans="2:12" s="1" customFormat="1" ht="6.95" customHeight="1">
      <c r="B93" s="31"/>
      <c r="C93" s="32"/>
      <c r="D93" s="32"/>
      <c r="E93" s="32"/>
      <c r="F93" s="32"/>
      <c r="G93" s="32"/>
      <c r="H93" s="32"/>
      <c r="I93" s="109"/>
      <c r="J93" s="32"/>
      <c r="K93" s="32"/>
      <c r="L93" s="35"/>
    </row>
    <row r="94" spans="2:12" s="1" customFormat="1" ht="12" customHeight="1">
      <c r="B94" s="31"/>
      <c r="C94" s="25" t="s">
        <v>21</v>
      </c>
      <c r="D94" s="32"/>
      <c r="E94" s="32"/>
      <c r="F94" s="23" t="str">
        <f>F16</f>
        <v>Lučenec</v>
      </c>
      <c r="G94" s="32"/>
      <c r="H94" s="32"/>
      <c r="I94" s="110" t="s">
        <v>23</v>
      </c>
      <c r="J94" s="52" t="str">
        <f>IF(J16="","",J16)</f>
        <v>21. 1. 2019</v>
      </c>
      <c r="K94" s="32"/>
      <c r="L94" s="35"/>
    </row>
    <row r="95" spans="2:12" s="1" customFormat="1" ht="6.95" customHeight="1">
      <c r="B95" s="31"/>
      <c r="C95" s="32"/>
      <c r="D95" s="32"/>
      <c r="E95" s="32"/>
      <c r="F95" s="32"/>
      <c r="G95" s="32"/>
      <c r="H95" s="32"/>
      <c r="I95" s="109"/>
      <c r="J95" s="32"/>
      <c r="K95" s="32"/>
      <c r="L95" s="35"/>
    </row>
    <row r="96" spans="2:12" s="1" customFormat="1" ht="13.7" customHeight="1">
      <c r="B96" s="31"/>
      <c r="C96" s="25" t="s">
        <v>29</v>
      </c>
      <c r="D96" s="32"/>
      <c r="E96" s="32"/>
      <c r="F96" s="23" t="str">
        <f>E19</f>
        <v>Domov sociálnych služieb SLATINKA</v>
      </c>
      <c r="G96" s="32"/>
      <c r="H96" s="32"/>
      <c r="I96" s="110" t="s">
        <v>37</v>
      </c>
      <c r="J96" s="29" t="str">
        <f>E25</f>
        <v>PROMOST s.r.o.</v>
      </c>
      <c r="K96" s="32"/>
      <c r="L96" s="35"/>
    </row>
    <row r="97" spans="2:65" s="1" customFormat="1" ht="13.7" customHeight="1">
      <c r="B97" s="31"/>
      <c r="C97" s="25" t="s">
        <v>35</v>
      </c>
      <c r="D97" s="32"/>
      <c r="E97" s="32"/>
      <c r="F97" s="23" t="str">
        <f>IF(E22="","",E22)</f>
        <v>Vyplň údaj</v>
      </c>
      <c r="G97" s="32"/>
      <c r="H97" s="32"/>
      <c r="I97" s="110" t="s">
        <v>41</v>
      </c>
      <c r="J97" s="29" t="str">
        <f>E28</f>
        <v>Bc. Stanislav Varga</v>
      </c>
      <c r="K97" s="32"/>
      <c r="L97" s="35"/>
    </row>
    <row r="98" spans="2:65" s="1" customFormat="1" ht="10.35" customHeight="1">
      <c r="B98" s="31"/>
      <c r="C98" s="32"/>
      <c r="D98" s="32"/>
      <c r="E98" s="32"/>
      <c r="F98" s="32"/>
      <c r="G98" s="32"/>
      <c r="H98" s="32"/>
      <c r="I98" s="109"/>
      <c r="J98" s="32"/>
      <c r="K98" s="32"/>
      <c r="L98" s="35"/>
    </row>
    <row r="99" spans="2:65" s="10" customFormat="1" ht="29.25" customHeight="1">
      <c r="B99" s="156"/>
      <c r="C99" s="157" t="s">
        <v>162</v>
      </c>
      <c r="D99" s="158" t="s">
        <v>65</v>
      </c>
      <c r="E99" s="158" t="s">
        <v>61</v>
      </c>
      <c r="F99" s="158" t="s">
        <v>62</v>
      </c>
      <c r="G99" s="158" t="s">
        <v>163</v>
      </c>
      <c r="H99" s="158" t="s">
        <v>164</v>
      </c>
      <c r="I99" s="159" t="s">
        <v>165</v>
      </c>
      <c r="J99" s="160" t="s">
        <v>137</v>
      </c>
      <c r="K99" s="161" t="s">
        <v>166</v>
      </c>
      <c r="L99" s="162"/>
      <c r="M99" s="61" t="s">
        <v>1</v>
      </c>
      <c r="N99" s="62" t="s">
        <v>50</v>
      </c>
      <c r="O99" s="62" t="s">
        <v>167</v>
      </c>
      <c r="P99" s="62" t="s">
        <v>168</v>
      </c>
      <c r="Q99" s="62" t="s">
        <v>169</v>
      </c>
      <c r="R99" s="62" t="s">
        <v>170</v>
      </c>
      <c r="S99" s="62" t="s">
        <v>171</v>
      </c>
      <c r="T99" s="63" t="s">
        <v>172</v>
      </c>
    </row>
    <row r="100" spans="2:65" s="1" customFormat="1" ht="22.9" customHeight="1">
      <c r="B100" s="31"/>
      <c r="C100" s="68" t="s">
        <v>138</v>
      </c>
      <c r="D100" s="32"/>
      <c r="E100" s="32"/>
      <c r="F100" s="32"/>
      <c r="G100" s="32"/>
      <c r="H100" s="32"/>
      <c r="I100" s="109"/>
      <c r="J100" s="163">
        <f>BK100</f>
        <v>0</v>
      </c>
      <c r="K100" s="32"/>
      <c r="L100" s="35"/>
      <c r="M100" s="64"/>
      <c r="N100" s="65"/>
      <c r="O100" s="65"/>
      <c r="P100" s="164">
        <f>P101+P105+P111+P115</f>
        <v>0</v>
      </c>
      <c r="Q100" s="65"/>
      <c r="R100" s="164">
        <f>R101+R105+R111+R115</f>
        <v>0.34157000000000004</v>
      </c>
      <c r="S100" s="65"/>
      <c r="T100" s="165">
        <f>T101+T105+T111+T115</f>
        <v>16.343</v>
      </c>
      <c r="AT100" s="13" t="s">
        <v>79</v>
      </c>
      <c r="AU100" s="13" t="s">
        <v>139</v>
      </c>
      <c r="BK100" s="166">
        <f>BK101+BK105+BK111+BK115</f>
        <v>0</v>
      </c>
    </row>
    <row r="101" spans="2:65" s="11" customFormat="1" ht="25.9" customHeight="1">
      <c r="B101" s="167"/>
      <c r="C101" s="168"/>
      <c r="D101" s="169" t="s">
        <v>79</v>
      </c>
      <c r="E101" s="170" t="s">
        <v>547</v>
      </c>
      <c r="F101" s="170" t="s">
        <v>2613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P102</f>
        <v>0</v>
      </c>
      <c r="Q101" s="175"/>
      <c r="R101" s="176">
        <f>R102</f>
        <v>6.6000000000000008E-3</v>
      </c>
      <c r="S101" s="175"/>
      <c r="T101" s="177">
        <f>T102</f>
        <v>0</v>
      </c>
      <c r="AR101" s="178" t="s">
        <v>87</v>
      </c>
      <c r="AT101" s="179" t="s">
        <v>79</v>
      </c>
      <c r="AU101" s="179" t="s">
        <v>80</v>
      </c>
      <c r="AY101" s="178" t="s">
        <v>175</v>
      </c>
      <c r="BK101" s="180">
        <f>BK102</f>
        <v>0</v>
      </c>
    </row>
    <row r="102" spans="2:65" s="11" customFormat="1" ht="22.9" customHeight="1">
      <c r="B102" s="167"/>
      <c r="C102" s="168"/>
      <c r="D102" s="169" t="s">
        <v>79</v>
      </c>
      <c r="E102" s="181" t="s">
        <v>2614</v>
      </c>
      <c r="F102" s="181" t="s">
        <v>2615</v>
      </c>
      <c r="G102" s="168"/>
      <c r="H102" s="168"/>
      <c r="I102" s="171"/>
      <c r="J102" s="182">
        <f>BK102</f>
        <v>0</v>
      </c>
      <c r="K102" s="168"/>
      <c r="L102" s="173"/>
      <c r="M102" s="174"/>
      <c r="N102" s="175"/>
      <c r="O102" s="175"/>
      <c r="P102" s="176">
        <f>SUM(P103:P104)</f>
        <v>0</v>
      </c>
      <c r="Q102" s="175"/>
      <c r="R102" s="176">
        <f>SUM(R103:R104)</f>
        <v>6.6000000000000008E-3</v>
      </c>
      <c r="S102" s="175"/>
      <c r="T102" s="177">
        <f>SUM(T103:T104)</f>
        <v>0</v>
      </c>
      <c r="AR102" s="178" t="s">
        <v>87</v>
      </c>
      <c r="AT102" s="179" t="s">
        <v>79</v>
      </c>
      <c r="AU102" s="179" t="s">
        <v>87</v>
      </c>
      <c r="AY102" s="178" t="s">
        <v>175</v>
      </c>
      <c r="BK102" s="180">
        <f>SUM(BK103:BK104)</f>
        <v>0</v>
      </c>
    </row>
    <row r="103" spans="2:65" s="1" customFormat="1" ht="16.5" customHeight="1">
      <c r="B103" s="31"/>
      <c r="C103" s="183" t="s">
        <v>87</v>
      </c>
      <c r="D103" s="183" t="s">
        <v>177</v>
      </c>
      <c r="E103" s="184" t="s">
        <v>2616</v>
      </c>
      <c r="F103" s="185" t="s">
        <v>2617</v>
      </c>
      <c r="G103" s="186" t="s">
        <v>253</v>
      </c>
      <c r="H103" s="187">
        <v>660</v>
      </c>
      <c r="I103" s="188"/>
      <c r="J103" s="189">
        <f>ROUND(I103*H103,2)</f>
        <v>0</v>
      </c>
      <c r="K103" s="185" t="s">
        <v>2618</v>
      </c>
      <c r="L103" s="35"/>
      <c r="M103" s="190" t="s">
        <v>1</v>
      </c>
      <c r="N103" s="191" t="s">
        <v>52</v>
      </c>
      <c r="O103" s="57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3" t="s">
        <v>437</v>
      </c>
      <c r="AT103" s="13" t="s">
        <v>177</v>
      </c>
      <c r="AU103" s="13" t="s">
        <v>92</v>
      </c>
      <c r="AY103" s="13" t="s">
        <v>175</v>
      </c>
      <c r="BE103" s="194">
        <f>IF(N103="základná",J103,0)</f>
        <v>0</v>
      </c>
      <c r="BF103" s="194">
        <f>IF(N103="znížená",J103,0)</f>
        <v>0</v>
      </c>
      <c r="BG103" s="194">
        <f>IF(N103="zákl. prenesená",J103,0)</f>
        <v>0</v>
      </c>
      <c r="BH103" s="194">
        <f>IF(N103="zníž. prenesená",J103,0)</f>
        <v>0</v>
      </c>
      <c r="BI103" s="194">
        <f>IF(N103="nulová",J103,0)</f>
        <v>0</v>
      </c>
      <c r="BJ103" s="13" t="s">
        <v>92</v>
      </c>
      <c r="BK103" s="194">
        <f>ROUND(I103*H103,2)</f>
        <v>0</v>
      </c>
      <c r="BL103" s="13" t="s">
        <v>437</v>
      </c>
      <c r="BM103" s="13" t="s">
        <v>2619</v>
      </c>
    </row>
    <row r="104" spans="2:65" s="1" customFormat="1" ht="16.5" customHeight="1">
      <c r="B104" s="31"/>
      <c r="C104" s="195" t="s">
        <v>92</v>
      </c>
      <c r="D104" s="195" t="s">
        <v>233</v>
      </c>
      <c r="E104" s="196" t="s">
        <v>2620</v>
      </c>
      <c r="F104" s="197" t="s">
        <v>2621</v>
      </c>
      <c r="G104" s="198" t="s">
        <v>253</v>
      </c>
      <c r="H104" s="199">
        <v>660</v>
      </c>
      <c r="I104" s="200"/>
      <c r="J104" s="201">
        <f>ROUND(I104*H104,2)</f>
        <v>0</v>
      </c>
      <c r="K104" s="197" t="s">
        <v>2618</v>
      </c>
      <c r="L104" s="202"/>
      <c r="M104" s="203" t="s">
        <v>1</v>
      </c>
      <c r="N104" s="204" t="s">
        <v>52</v>
      </c>
      <c r="O104" s="57"/>
      <c r="P104" s="192">
        <f>O104*H104</f>
        <v>0</v>
      </c>
      <c r="Q104" s="192">
        <v>1.0000000000000001E-5</v>
      </c>
      <c r="R104" s="192">
        <f>Q104*H104</f>
        <v>6.6000000000000008E-3</v>
      </c>
      <c r="S104" s="192">
        <v>0</v>
      </c>
      <c r="T104" s="193">
        <f>S104*H104</f>
        <v>0</v>
      </c>
      <c r="AR104" s="13" t="s">
        <v>695</v>
      </c>
      <c r="AT104" s="13" t="s">
        <v>233</v>
      </c>
      <c r="AU104" s="13" t="s">
        <v>92</v>
      </c>
      <c r="AY104" s="13" t="s">
        <v>175</v>
      </c>
      <c r="BE104" s="194">
        <f>IF(N104="základná",J104,0)</f>
        <v>0</v>
      </c>
      <c r="BF104" s="194">
        <f>IF(N104="znížená",J104,0)</f>
        <v>0</v>
      </c>
      <c r="BG104" s="194">
        <f>IF(N104="zákl. prenesená",J104,0)</f>
        <v>0</v>
      </c>
      <c r="BH104" s="194">
        <f>IF(N104="zníž. prenesená",J104,0)</f>
        <v>0</v>
      </c>
      <c r="BI104" s="194">
        <f>IF(N104="nulová",J104,0)</f>
        <v>0</v>
      </c>
      <c r="BJ104" s="13" t="s">
        <v>92</v>
      </c>
      <c r="BK104" s="194">
        <f>ROUND(I104*H104,2)</f>
        <v>0</v>
      </c>
      <c r="BL104" s="13" t="s">
        <v>695</v>
      </c>
      <c r="BM104" s="13" t="s">
        <v>2622</v>
      </c>
    </row>
    <row r="105" spans="2:65" s="11" customFormat="1" ht="25.9" customHeight="1">
      <c r="B105" s="167"/>
      <c r="C105" s="168"/>
      <c r="D105" s="169" t="s">
        <v>79</v>
      </c>
      <c r="E105" s="170" t="s">
        <v>173</v>
      </c>
      <c r="F105" s="170" t="s">
        <v>174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P106</f>
        <v>0</v>
      </c>
      <c r="Q105" s="175"/>
      <c r="R105" s="176">
        <f>R106</f>
        <v>0</v>
      </c>
      <c r="S105" s="175"/>
      <c r="T105" s="177">
        <f>T106</f>
        <v>16.343</v>
      </c>
      <c r="AR105" s="178" t="s">
        <v>87</v>
      </c>
      <c r="AT105" s="179" t="s">
        <v>79</v>
      </c>
      <c r="AU105" s="179" t="s">
        <v>80</v>
      </c>
      <c r="AY105" s="178" t="s">
        <v>175</v>
      </c>
      <c r="BK105" s="180">
        <f>BK106</f>
        <v>0</v>
      </c>
    </row>
    <row r="106" spans="2:65" s="11" customFormat="1" ht="22.9" customHeight="1">
      <c r="B106" s="167"/>
      <c r="C106" s="168"/>
      <c r="D106" s="169" t="s">
        <v>79</v>
      </c>
      <c r="E106" s="181" t="s">
        <v>211</v>
      </c>
      <c r="F106" s="181" t="s">
        <v>658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SUM(P107:P110)</f>
        <v>0</v>
      </c>
      <c r="Q106" s="175"/>
      <c r="R106" s="176">
        <f>SUM(R107:R110)</f>
        <v>0</v>
      </c>
      <c r="S106" s="175"/>
      <c r="T106" s="177">
        <f>SUM(T107:T110)</f>
        <v>16.343</v>
      </c>
      <c r="AR106" s="178" t="s">
        <v>87</v>
      </c>
      <c r="AT106" s="179" t="s">
        <v>79</v>
      </c>
      <c r="AU106" s="179" t="s">
        <v>87</v>
      </c>
      <c r="AY106" s="178" t="s">
        <v>175</v>
      </c>
      <c r="BK106" s="180">
        <f>SUM(BK107:BK110)</f>
        <v>0</v>
      </c>
    </row>
    <row r="107" spans="2:65" s="1" customFormat="1" ht="16.5" customHeight="1">
      <c r="B107" s="31"/>
      <c r="C107" s="183" t="s">
        <v>97</v>
      </c>
      <c r="D107" s="183" t="s">
        <v>177</v>
      </c>
      <c r="E107" s="184" t="s">
        <v>2623</v>
      </c>
      <c r="F107" s="185" t="s">
        <v>2624</v>
      </c>
      <c r="G107" s="186" t="s">
        <v>253</v>
      </c>
      <c r="H107" s="187">
        <v>200</v>
      </c>
      <c r="I107" s="188"/>
      <c r="J107" s="189">
        <f>ROUND(I107*H107,2)</f>
        <v>0</v>
      </c>
      <c r="K107" s="185" t="s">
        <v>184</v>
      </c>
      <c r="L107" s="35"/>
      <c r="M107" s="190" t="s">
        <v>1</v>
      </c>
      <c r="N107" s="191" t="s">
        <v>52</v>
      </c>
      <c r="O107" s="57"/>
      <c r="P107" s="192">
        <f>O107*H107</f>
        <v>0</v>
      </c>
      <c r="Q107" s="192">
        <v>0</v>
      </c>
      <c r="R107" s="192">
        <f>Q107*H107</f>
        <v>0</v>
      </c>
      <c r="S107" s="192">
        <v>1E-3</v>
      </c>
      <c r="T107" s="193">
        <f>S107*H107</f>
        <v>0.2</v>
      </c>
      <c r="AR107" s="13" t="s">
        <v>104</v>
      </c>
      <c r="AT107" s="13" t="s">
        <v>177</v>
      </c>
      <c r="AU107" s="13" t="s">
        <v>92</v>
      </c>
      <c r="AY107" s="13" t="s">
        <v>175</v>
      </c>
      <c r="BE107" s="194">
        <f>IF(N107="základná",J107,0)</f>
        <v>0</v>
      </c>
      <c r="BF107" s="194">
        <f>IF(N107="znížená",J107,0)</f>
        <v>0</v>
      </c>
      <c r="BG107" s="194">
        <f>IF(N107="zákl. prenesená",J107,0)</f>
        <v>0</v>
      </c>
      <c r="BH107" s="194">
        <f>IF(N107="zníž. prenesená",J107,0)</f>
        <v>0</v>
      </c>
      <c r="BI107" s="194">
        <f>IF(N107="nulová",J107,0)</f>
        <v>0</v>
      </c>
      <c r="BJ107" s="13" t="s">
        <v>92</v>
      </c>
      <c r="BK107" s="194">
        <f>ROUND(I107*H107,2)</f>
        <v>0</v>
      </c>
      <c r="BL107" s="13" t="s">
        <v>104</v>
      </c>
      <c r="BM107" s="13" t="s">
        <v>2625</v>
      </c>
    </row>
    <row r="108" spans="2:65" s="1" customFormat="1" ht="16.5" customHeight="1">
      <c r="B108" s="31"/>
      <c r="C108" s="183" t="s">
        <v>104</v>
      </c>
      <c r="D108" s="183" t="s">
        <v>177</v>
      </c>
      <c r="E108" s="184" t="s">
        <v>2626</v>
      </c>
      <c r="F108" s="185" t="s">
        <v>2627</v>
      </c>
      <c r="G108" s="186" t="s">
        <v>253</v>
      </c>
      <c r="H108" s="187">
        <v>3</v>
      </c>
      <c r="I108" s="188"/>
      <c r="J108" s="189">
        <f>ROUND(I108*H108,2)</f>
        <v>0</v>
      </c>
      <c r="K108" s="185" t="s">
        <v>184</v>
      </c>
      <c r="L108" s="35"/>
      <c r="M108" s="190" t="s">
        <v>1</v>
      </c>
      <c r="N108" s="191" t="s">
        <v>52</v>
      </c>
      <c r="O108" s="57"/>
      <c r="P108" s="192">
        <f>O108*H108</f>
        <v>0</v>
      </c>
      <c r="Q108" s="192">
        <v>0</v>
      </c>
      <c r="R108" s="192">
        <f>Q108*H108</f>
        <v>0</v>
      </c>
      <c r="S108" s="192">
        <v>0.28100000000000003</v>
      </c>
      <c r="T108" s="193">
        <f>S108*H108</f>
        <v>0.84300000000000008</v>
      </c>
      <c r="AR108" s="13" t="s">
        <v>104</v>
      </c>
      <c r="AT108" s="13" t="s">
        <v>177</v>
      </c>
      <c r="AU108" s="13" t="s">
        <v>92</v>
      </c>
      <c r="AY108" s="13" t="s">
        <v>175</v>
      </c>
      <c r="BE108" s="194">
        <f>IF(N108="základná",J108,0)</f>
        <v>0</v>
      </c>
      <c r="BF108" s="194">
        <f>IF(N108="znížená",J108,0)</f>
        <v>0</v>
      </c>
      <c r="BG108" s="194">
        <f>IF(N108="zákl. prenesená",J108,0)</f>
        <v>0</v>
      </c>
      <c r="BH108" s="194">
        <f>IF(N108="zníž. prenesená",J108,0)</f>
        <v>0</v>
      </c>
      <c r="BI108" s="194">
        <f>IF(N108="nulová",J108,0)</f>
        <v>0</v>
      </c>
      <c r="BJ108" s="13" t="s">
        <v>92</v>
      </c>
      <c r="BK108" s="194">
        <f>ROUND(I108*H108,2)</f>
        <v>0</v>
      </c>
      <c r="BL108" s="13" t="s">
        <v>104</v>
      </c>
      <c r="BM108" s="13" t="s">
        <v>2628</v>
      </c>
    </row>
    <row r="109" spans="2:65" s="1" customFormat="1" ht="16.5" customHeight="1">
      <c r="B109" s="31"/>
      <c r="C109" s="183" t="s">
        <v>194</v>
      </c>
      <c r="D109" s="183" t="s">
        <v>177</v>
      </c>
      <c r="E109" s="184" t="s">
        <v>2629</v>
      </c>
      <c r="F109" s="185" t="s">
        <v>2630</v>
      </c>
      <c r="G109" s="186" t="s">
        <v>269</v>
      </c>
      <c r="H109" s="187">
        <v>900</v>
      </c>
      <c r="I109" s="188"/>
      <c r="J109" s="189">
        <f>ROUND(I109*H109,2)</f>
        <v>0</v>
      </c>
      <c r="K109" s="185" t="s">
        <v>184</v>
      </c>
      <c r="L109" s="35"/>
      <c r="M109" s="190" t="s">
        <v>1</v>
      </c>
      <c r="N109" s="191" t="s">
        <v>52</v>
      </c>
      <c r="O109" s="57"/>
      <c r="P109" s="192">
        <f>O109*H109</f>
        <v>0</v>
      </c>
      <c r="Q109" s="192">
        <v>0</v>
      </c>
      <c r="R109" s="192">
        <f>Q109*H109</f>
        <v>0</v>
      </c>
      <c r="S109" s="192">
        <v>8.9999999999999993E-3</v>
      </c>
      <c r="T109" s="193">
        <f>S109*H109</f>
        <v>8.1</v>
      </c>
      <c r="AR109" s="13" t="s">
        <v>104</v>
      </c>
      <c r="AT109" s="13" t="s">
        <v>177</v>
      </c>
      <c r="AU109" s="13" t="s">
        <v>92</v>
      </c>
      <c r="AY109" s="13" t="s">
        <v>175</v>
      </c>
      <c r="BE109" s="194">
        <f>IF(N109="základná",J109,0)</f>
        <v>0</v>
      </c>
      <c r="BF109" s="194">
        <f>IF(N109="znížená",J109,0)</f>
        <v>0</v>
      </c>
      <c r="BG109" s="194">
        <f>IF(N109="zákl. prenesená",J109,0)</f>
        <v>0</v>
      </c>
      <c r="BH109" s="194">
        <f>IF(N109="zníž. prenesená",J109,0)</f>
        <v>0</v>
      </c>
      <c r="BI109" s="194">
        <f>IF(N109="nulová",J109,0)</f>
        <v>0</v>
      </c>
      <c r="BJ109" s="13" t="s">
        <v>92</v>
      </c>
      <c r="BK109" s="194">
        <f>ROUND(I109*H109,2)</f>
        <v>0</v>
      </c>
      <c r="BL109" s="13" t="s">
        <v>104</v>
      </c>
      <c r="BM109" s="13" t="s">
        <v>2631</v>
      </c>
    </row>
    <row r="110" spans="2:65" s="1" customFormat="1" ht="16.5" customHeight="1">
      <c r="B110" s="31"/>
      <c r="C110" s="183" t="s">
        <v>199</v>
      </c>
      <c r="D110" s="183" t="s">
        <v>177</v>
      </c>
      <c r="E110" s="184" t="s">
        <v>1226</v>
      </c>
      <c r="F110" s="185" t="s">
        <v>1227</v>
      </c>
      <c r="G110" s="186" t="s">
        <v>269</v>
      </c>
      <c r="H110" s="187">
        <v>400</v>
      </c>
      <c r="I110" s="188"/>
      <c r="J110" s="189">
        <f>ROUND(I110*H110,2)</f>
        <v>0</v>
      </c>
      <c r="K110" s="185" t="s">
        <v>184</v>
      </c>
      <c r="L110" s="35"/>
      <c r="M110" s="190" t="s">
        <v>1</v>
      </c>
      <c r="N110" s="191" t="s">
        <v>52</v>
      </c>
      <c r="O110" s="57"/>
      <c r="P110" s="192">
        <f>O110*H110</f>
        <v>0</v>
      </c>
      <c r="Q110" s="192">
        <v>0</v>
      </c>
      <c r="R110" s="192">
        <f>Q110*H110</f>
        <v>0</v>
      </c>
      <c r="S110" s="192">
        <v>1.7999999999999999E-2</v>
      </c>
      <c r="T110" s="193">
        <f>S110*H110</f>
        <v>7.1999999999999993</v>
      </c>
      <c r="AR110" s="13" t="s">
        <v>104</v>
      </c>
      <c r="AT110" s="13" t="s">
        <v>177</v>
      </c>
      <c r="AU110" s="13" t="s">
        <v>92</v>
      </c>
      <c r="AY110" s="13" t="s">
        <v>175</v>
      </c>
      <c r="BE110" s="194">
        <f>IF(N110="základná",J110,0)</f>
        <v>0</v>
      </c>
      <c r="BF110" s="194">
        <f>IF(N110="znížená",J110,0)</f>
        <v>0</v>
      </c>
      <c r="BG110" s="194">
        <f>IF(N110="zákl. prenesená",J110,0)</f>
        <v>0</v>
      </c>
      <c r="BH110" s="194">
        <f>IF(N110="zníž. prenesená",J110,0)</f>
        <v>0</v>
      </c>
      <c r="BI110" s="194">
        <f>IF(N110="nulová",J110,0)</f>
        <v>0</v>
      </c>
      <c r="BJ110" s="13" t="s">
        <v>92</v>
      </c>
      <c r="BK110" s="194">
        <f>ROUND(I110*H110,2)</f>
        <v>0</v>
      </c>
      <c r="BL110" s="13" t="s">
        <v>104</v>
      </c>
      <c r="BM110" s="13" t="s">
        <v>2632</v>
      </c>
    </row>
    <row r="111" spans="2:65" s="11" customFormat="1" ht="25.9" customHeight="1">
      <c r="B111" s="167"/>
      <c r="C111" s="168"/>
      <c r="D111" s="169" t="s">
        <v>79</v>
      </c>
      <c r="E111" s="170" t="s">
        <v>818</v>
      </c>
      <c r="F111" s="170" t="s">
        <v>819</v>
      </c>
      <c r="G111" s="168"/>
      <c r="H111" s="168"/>
      <c r="I111" s="171"/>
      <c r="J111" s="172">
        <f>BK111</f>
        <v>0</v>
      </c>
      <c r="K111" s="168"/>
      <c r="L111" s="173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8" t="s">
        <v>92</v>
      </c>
      <c r="AT111" s="179" t="s">
        <v>79</v>
      </c>
      <c r="AU111" s="179" t="s">
        <v>80</v>
      </c>
      <c r="AY111" s="178" t="s">
        <v>175</v>
      </c>
      <c r="BK111" s="180">
        <f>BK112</f>
        <v>0</v>
      </c>
    </row>
    <row r="112" spans="2:65" s="11" customFormat="1" ht="22.9" customHeight="1">
      <c r="B112" s="167"/>
      <c r="C112" s="168"/>
      <c r="D112" s="169" t="s">
        <v>79</v>
      </c>
      <c r="E112" s="181" t="s">
        <v>2633</v>
      </c>
      <c r="F112" s="181" t="s">
        <v>2634</v>
      </c>
      <c r="G112" s="168"/>
      <c r="H112" s="168"/>
      <c r="I112" s="171"/>
      <c r="J112" s="182">
        <f>BK112</f>
        <v>0</v>
      </c>
      <c r="K112" s="168"/>
      <c r="L112" s="173"/>
      <c r="M112" s="174"/>
      <c r="N112" s="175"/>
      <c r="O112" s="175"/>
      <c r="P112" s="176">
        <f>SUM(P113:P114)</f>
        <v>0</v>
      </c>
      <c r="Q112" s="175"/>
      <c r="R112" s="176">
        <f>SUM(R113:R114)</f>
        <v>0</v>
      </c>
      <c r="S112" s="175"/>
      <c r="T112" s="177">
        <f>SUM(T113:T114)</f>
        <v>0</v>
      </c>
      <c r="AR112" s="178" t="s">
        <v>92</v>
      </c>
      <c r="AT112" s="179" t="s">
        <v>79</v>
      </c>
      <c r="AU112" s="179" t="s">
        <v>87</v>
      </c>
      <c r="AY112" s="178" t="s">
        <v>175</v>
      </c>
      <c r="BK112" s="180">
        <f>SUM(BK113:BK114)</f>
        <v>0</v>
      </c>
    </row>
    <row r="113" spans="2:65" s="1" customFormat="1" ht="16.5" customHeight="1">
      <c r="B113" s="31"/>
      <c r="C113" s="183" t="s">
        <v>203</v>
      </c>
      <c r="D113" s="183" t="s">
        <v>177</v>
      </c>
      <c r="E113" s="184" t="s">
        <v>2635</v>
      </c>
      <c r="F113" s="185" t="s">
        <v>2636</v>
      </c>
      <c r="G113" s="186" t="s">
        <v>253</v>
      </c>
      <c r="H113" s="187">
        <v>11</v>
      </c>
      <c r="I113" s="188"/>
      <c r="J113" s="189">
        <f>ROUND(I113*H113,2)</f>
        <v>0</v>
      </c>
      <c r="K113" s="185" t="s">
        <v>1</v>
      </c>
      <c r="L113" s="35"/>
      <c r="M113" s="190" t="s">
        <v>1</v>
      </c>
      <c r="N113" s="191" t="s">
        <v>52</v>
      </c>
      <c r="O113" s="57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3" t="s">
        <v>241</v>
      </c>
      <c r="AT113" s="13" t="s">
        <v>177</v>
      </c>
      <c r="AU113" s="13" t="s">
        <v>92</v>
      </c>
      <c r="AY113" s="13" t="s">
        <v>175</v>
      </c>
      <c r="BE113" s="194">
        <f>IF(N113="základná",J113,0)</f>
        <v>0</v>
      </c>
      <c r="BF113" s="194">
        <f>IF(N113="znížená",J113,0)</f>
        <v>0</v>
      </c>
      <c r="BG113" s="194">
        <f>IF(N113="zákl. prenesená",J113,0)</f>
        <v>0</v>
      </c>
      <c r="BH113" s="194">
        <f>IF(N113="zníž. prenesená",J113,0)</f>
        <v>0</v>
      </c>
      <c r="BI113" s="194">
        <f>IF(N113="nulová",J113,0)</f>
        <v>0</v>
      </c>
      <c r="BJ113" s="13" t="s">
        <v>92</v>
      </c>
      <c r="BK113" s="194">
        <f>ROUND(I113*H113,2)</f>
        <v>0</v>
      </c>
      <c r="BL113" s="13" t="s">
        <v>241</v>
      </c>
      <c r="BM113" s="13" t="s">
        <v>2637</v>
      </c>
    </row>
    <row r="114" spans="2:65" s="1" customFormat="1" ht="16.5" customHeight="1">
      <c r="B114" s="31"/>
      <c r="C114" s="195" t="s">
        <v>207</v>
      </c>
      <c r="D114" s="195" t="s">
        <v>233</v>
      </c>
      <c r="E114" s="196" t="s">
        <v>2638</v>
      </c>
      <c r="F114" s="197" t="s">
        <v>2639</v>
      </c>
      <c r="G114" s="198" t="s">
        <v>253</v>
      </c>
      <c r="H114" s="199">
        <v>11</v>
      </c>
      <c r="I114" s="200"/>
      <c r="J114" s="201">
        <f>ROUND(I114*H114,2)</f>
        <v>0</v>
      </c>
      <c r="K114" s="197" t="s">
        <v>1</v>
      </c>
      <c r="L114" s="202"/>
      <c r="M114" s="203" t="s">
        <v>1</v>
      </c>
      <c r="N114" s="204" t="s">
        <v>52</v>
      </c>
      <c r="O114" s="57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3" t="s">
        <v>1134</v>
      </c>
      <c r="AT114" s="13" t="s">
        <v>233</v>
      </c>
      <c r="AU114" s="13" t="s">
        <v>92</v>
      </c>
      <c r="AY114" s="13" t="s">
        <v>175</v>
      </c>
      <c r="BE114" s="194">
        <f>IF(N114="základná",J114,0)</f>
        <v>0</v>
      </c>
      <c r="BF114" s="194">
        <f>IF(N114="znížená",J114,0)</f>
        <v>0</v>
      </c>
      <c r="BG114" s="194">
        <f>IF(N114="zákl. prenesená",J114,0)</f>
        <v>0</v>
      </c>
      <c r="BH114" s="194">
        <f>IF(N114="zníž. prenesená",J114,0)</f>
        <v>0</v>
      </c>
      <c r="BI114" s="194">
        <f>IF(N114="nulová",J114,0)</f>
        <v>0</v>
      </c>
      <c r="BJ114" s="13" t="s">
        <v>92</v>
      </c>
      <c r="BK114" s="194">
        <f>ROUND(I114*H114,2)</f>
        <v>0</v>
      </c>
      <c r="BL114" s="13" t="s">
        <v>437</v>
      </c>
      <c r="BM114" s="13" t="s">
        <v>2640</v>
      </c>
    </row>
    <row r="115" spans="2:65" s="11" customFormat="1" ht="25.9" customHeight="1">
      <c r="B115" s="167"/>
      <c r="C115" s="168"/>
      <c r="D115" s="169" t="s">
        <v>79</v>
      </c>
      <c r="E115" s="170" t="s">
        <v>233</v>
      </c>
      <c r="F115" s="170" t="s">
        <v>1080</v>
      </c>
      <c r="G115" s="168"/>
      <c r="H115" s="168"/>
      <c r="I115" s="171"/>
      <c r="J115" s="172">
        <f>BK115</f>
        <v>0</v>
      </c>
      <c r="K115" s="168"/>
      <c r="L115" s="173"/>
      <c r="M115" s="174"/>
      <c r="N115" s="175"/>
      <c r="O115" s="175"/>
      <c r="P115" s="176">
        <f>P116+P185</f>
        <v>0</v>
      </c>
      <c r="Q115" s="175"/>
      <c r="R115" s="176">
        <f>R116+R185</f>
        <v>0.33497000000000005</v>
      </c>
      <c r="S115" s="175"/>
      <c r="T115" s="177">
        <f>T116+T185</f>
        <v>0</v>
      </c>
      <c r="AR115" s="178" t="s">
        <v>97</v>
      </c>
      <c r="AT115" s="179" t="s">
        <v>79</v>
      </c>
      <c r="AU115" s="179" t="s">
        <v>80</v>
      </c>
      <c r="AY115" s="178" t="s">
        <v>175</v>
      </c>
      <c r="BK115" s="180">
        <f>BK116+BK185</f>
        <v>0</v>
      </c>
    </row>
    <row r="116" spans="2:65" s="11" customFormat="1" ht="22.9" customHeight="1">
      <c r="B116" s="167"/>
      <c r="C116" s="168"/>
      <c r="D116" s="169" t="s">
        <v>79</v>
      </c>
      <c r="E116" s="181" t="s">
        <v>1103</v>
      </c>
      <c r="F116" s="181" t="s">
        <v>1104</v>
      </c>
      <c r="G116" s="168"/>
      <c r="H116" s="168"/>
      <c r="I116" s="171"/>
      <c r="J116" s="182">
        <f>BK116</f>
        <v>0</v>
      </c>
      <c r="K116" s="168"/>
      <c r="L116" s="173"/>
      <c r="M116" s="174"/>
      <c r="N116" s="175"/>
      <c r="O116" s="175"/>
      <c r="P116" s="176">
        <f>SUM(P117:P184)</f>
        <v>0</v>
      </c>
      <c r="Q116" s="175"/>
      <c r="R116" s="176">
        <f>SUM(R117:R184)</f>
        <v>0.32851000000000002</v>
      </c>
      <c r="S116" s="175"/>
      <c r="T116" s="177">
        <f>SUM(T117:T184)</f>
        <v>0</v>
      </c>
      <c r="AR116" s="178" t="s">
        <v>97</v>
      </c>
      <c r="AT116" s="179" t="s">
        <v>79</v>
      </c>
      <c r="AU116" s="179" t="s">
        <v>87</v>
      </c>
      <c r="AY116" s="178" t="s">
        <v>175</v>
      </c>
      <c r="BK116" s="180">
        <f>SUM(BK117:BK184)</f>
        <v>0</v>
      </c>
    </row>
    <row r="117" spans="2:65" s="1" customFormat="1" ht="16.5" customHeight="1">
      <c r="B117" s="31"/>
      <c r="C117" s="183" t="s">
        <v>211</v>
      </c>
      <c r="D117" s="183" t="s">
        <v>177</v>
      </c>
      <c r="E117" s="184" t="s">
        <v>2641</v>
      </c>
      <c r="F117" s="185" t="s">
        <v>2642</v>
      </c>
      <c r="G117" s="186" t="s">
        <v>269</v>
      </c>
      <c r="H117" s="187">
        <v>100</v>
      </c>
      <c r="I117" s="188"/>
      <c r="J117" s="189">
        <f t="shared" ref="J117:J148" si="0">ROUND(I117*H117,2)</f>
        <v>0</v>
      </c>
      <c r="K117" s="185" t="s">
        <v>184</v>
      </c>
      <c r="L117" s="35"/>
      <c r="M117" s="190" t="s">
        <v>1</v>
      </c>
      <c r="N117" s="191" t="s">
        <v>52</v>
      </c>
      <c r="O117" s="57"/>
      <c r="P117" s="192">
        <f t="shared" ref="P117:P148" si="1">O117*H117</f>
        <v>0</v>
      </c>
      <c r="Q117" s="192">
        <v>0</v>
      </c>
      <c r="R117" s="192">
        <f t="shared" ref="R117:R148" si="2">Q117*H117</f>
        <v>0</v>
      </c>
      <c r="S117" s="192">
        <v>0</v>
      </c>
      <c r="T117" s="193">
        <f t="shared" ref="T117:T148" si="3">S117*H117</f>
        <v>0</v>
      </c>
      <c r="AR117" s="13" t="s">
        <v>437</v>
      </c>
      <c r="AT117" s="13" t="s">
        <v>177</v>
      </c>
      <c r="AU117" s="13" t="s">
        <v>92</v>
      </c>
      <c r="AY117" s="13" t="s">
        <v>175</v>
      </c>
      <c r="BE117" s="194">
        <f t="shared" ref="BE117:BE148" si="4">IF(N117="základná",J117,0)</f>
        <v>0</v>
      </c>
      <c r="BF117" s="194">
        <f t="shared" ref="BF117:BF148" si="5">IF(N117="znížená",J117,0)</f>
        <v>0</v>
      </c>
      <c r="BG117" s="194">
        <f t="shared" ref="BG117:BG148" si="6">IF(N117="zákl. prenesená",J117,0)</f>
        <v>0</v>
      </c>
      <c r="BH117" s="194">
        <f t="shared" ref="BH117:BH148" si="7">IF(N117="zníž. prenesená",J117,0)</f>
        <v>0</v>
      </c>
      <c r="BI117" s="194">
        <f t="shared" ref="BI117:BI148" si="8">IF(N117="nulová",J117,0)</f>
        <v>0</v>
      </c>
      <c r="BJ117" s="13" t="s">
        <v>92</v>
      </c>
      <c r="BK117" s="194">
        <f t="shared" ref="BK117:BK148" si="9">ROUND(I117*H117,2)</f>
        <v>0</v>
      </c>
      <c r="BL117" s="13" t="s">
        <v>437</v>
      </c>
      <c r="BM117" s="13" t="s">
        <v>2643</v>
      </c>
    </row>
    <row r="118" spans="2:65" s="1" customFormat="1" ht="16.5" customHeight="1">
      <c r="B118" s="31"/>
      <c r="C118" s="195" t="s">
        <v>215</v>
      </c>
      <c r="D118" s="195" t="s">
        <v>233</v>
      </c>
      <c r="E118" s="196" t="s">
        <v>2644</v>
      </c>
      <c r="F118" s="197" t="s">
        <v>2645</v>
      </c>
      <c r="G118" s="198" t="s">
        <v>269</v>
      </c>
      <c r="H118" s="199">
        <v>100</v>
      </c>
      <c r="I118" s="200"/>
      <c r="J118" s="201">
        <f t="shared" si="0"/>
        <v>0</v>
      </c>
      <c r="K118" s="197" t="s">
        <v>184</v>
      </c>
      <c r="L118" s="202"/>
      <c r="M118" s="203" t="s">
        <v>1</v>
      </c>
      <c r="N118" s="204" t="s">
        <v>52</v>
      </c>
      <c r="O118" s="57"/>
      <c r="P118" s="192">
        <f t="shared" si="1"/>
        <v>0</v>
      </c>
      <c r="Q118" s="192">
        <v>1.7000000000000001E-4</v>
      </c>
      <c r="R118" s="192">
        <f t="shared" si="2"/>
        <v>1.7000000000000001E-2</v>
      </c>
      <c r="S118" s="192">
        <v>0</v>
      </c>
      <c r="T118" s="193">
        <f t="shared" si="3"/>
        <v>0</v>
      </c>
      <c r="AR118" s="13" t="s">
        <v>695</v>
      </c>
      <c r="AT118" s="13" t="s">
        <v>233</v>
      </c>
      <c r="AU118" s="13" t="s">
        <v>92</v>
      </c>
      <c r="AY118" s="13" t="s">
        <v>175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3" t="s">
        <v>92</v>
      </c>
      <c r="BK118" s="194">
        <f t="shared" si="9"/>
        <v>0</v>
      </c>
      <c r="BL118" s="13" t="s">
        <v>695</v>
      </c>
      <c r="BM118" s="13" t="s">
        <v>2646</v>
      </c>
    </row>
    <row r="119" spans="2:65" s="1" customFormat="1" ht="16.5" customHeight="1">
      <c r="B119" s="31"/>
      <c r="C119" s="195" t="s">
        <v>219</v>
      </c>
      <c r="D119" s="195" t="s">
        <v>233</v>
      </c>
      <c r="E119" s="196" t="s">
        <v>2647</v>
      </c>
      <c r="F119" s="197" t="s">
        <v>2648</v>
      </c>
      <c r="G119" s="198" t="s">
        <v>253</v>
      </c>
      <c r="H119" s="199">
        <v>40</v>
      </c>
      <c r="I119" s="200"/>
      <c r="J119" s="201">
        <f t="shared" si="0"/>
        <v>0</v>
      </c>
      <c r="K119" s="197" t="s">
        <v>184</v>
      </c>
      <c r="L119" s="202"/>
      <c r="M119" s="203" t="s">
        <v>1</v>
      </c>
      <c r="N119" s="204" t="s">
        <v>52</v>
      </c>
      <c r="O119" s="57"/>
      <c r="P119" s="192">
        <f t="shared" si="1"/>
        <v>0</v>
      </c>
      <c r="Q119" s="192">
        <v>1.0000000000000001E-5</v>
      </c>
      <c r="R119" s="192">
        <f t="shared" si="2"/>
        <v>4.0000000000000002E-4</v>
      </c>
      <c r="S119" s="192">
        <v>0</v>
      </c>
      <c r="T119" s="193">
        <f t="shared" si="3"/>
        <v>0</v>
      </c>
      <c r="AR119" s="13" t="s">
        <v>695</v>
      </c>
      <c r="AT119" s="13" t="s">
        <v>233</v>
      </c>
      <c r="AU119" s="13" t="s">
        <v>92</v>
      </c>
      <c r="AY119" s="13" t="s">
        <v>175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3" t="s">
        <v>92</v>
      </c>
      <c r="BK119" s="194">
        <f t="shared" si="9"/>
        <v>0</v>
      </c>
      <c r="BL119" s="13" t="s">
        <v>695</v>
      </c>
      <c r="BM119" s="13" t="s">
        <v>2649</v>
      </c>
    </row>
    <row r="120" spans="2:65" s="1" customFormat="1" ht="16.5" customHeight="1">
      <c r="B120" s="31"/>
      <c r="C120" s="195" t="s">
        <v>223</v>
      </c>
      <c r="D120" s="195" t="s">
        <v>233</v>
      </c>
      <c r="E120" s="196" t="s">
        <v>2650</v>
      </c>
      <c r="F120" s="197" t="s">
        <v>2651</v>
      </c>
      <c r="G120" s="198" t="s">
        <v>253</v>
      </c>
      <c r="H120" s="199">
        <v>100</v>
      </c>
      <c r="I120" s="200"/>
      <c r="J120" s="201">
        <f t="shared" si="0"/>
        <v>0</v>
      </c>
      <c r="K120" s="197" t="s">
        <v>184</v>
      </c>
      <c r="L120" s="202"/>
      <c r="M120" s="203" t="s">
        <v>1</v>
      </c>
      <c r="N120" s="204" t="s">
        <v>52</v>
      </c>
      <c r="O120" s="57"/>
      <c r="P120" s="192">
        <f t="shared" si="1"/>
        <v>0</v>
      </c>
      <c r="Q120" s="192">
        <v>2.0000000000000002E-5</v>
      </c>
      <c r="R120" s="192">
        <f t="shared" si="2"/>
        <v>2E-3</v>
      </c>
      <c r="S120" s="192">
        <v>0</v>
      </c>
      <c r="T120" s="193">
        <f t="shared" si="3"/>
        <v>0</v>
      </c>
      <c r="AR120" s="13" t="s">
        <v>695</v>
      </c>
      <c r="AT120" s="13" t="s">
        <v>233</v>
      </c>
      <c r="AU120" s="13" t="s">
        <v>92</v>
      </c>
      <c r="AY120" s="13" t="s">
        <v>175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3" t="s">
        <v>92</v>
      </c>
      <c r="BK120" s="194">
        <f t="shared" si="9"/>
        <v>0</v>
      </c>
      <c r="BL120" s="13" t="s">
        <v>695</v>
      </c>
      <c r="BM120" s="13" t="s">
        <v>2652</v>
      </c>
    </row>
    <row r="121" spans="2:65" s="1" customFormat="1" ht="16.5" customHeight="1">
      <c r="B121" s="31"/>
      <c r="C121" s="183" t="s">
        <v>227</v>
      </c>
      <c r="D121" s="183" t="s">
        <v>177</v>
      </c>
      <c r="E121" s="184" t="s">
        <v>2653</v>
      </c>
      <c r="F121" s="185" t="s">
        <v>2654</v>
      </c>
      <c r="G121" s="186" t="s">
        <v>253</v>
      </c>
      <c r="H121" s="187">
        <v>180</v>
      </c>
      <c r="I121" s="188"/>
      <c r="J121" s="189">
        <f t="shared" si="0"/>
        <v>0</v>
      </c>
      <c r="K121" s="185" t="s">
        <v>184</v>
      </c>
      <c r="L121" s="35"/>
      <c r="M121" s="190" t="s">
        <v>1</v>
      </c>
      <c r="N121" s="191" t="s">
        <v>52</v>
      </c>
      <c r="O121" s="57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3" t="s">
        <v>437</v>
      </c>
      <c r="AT121" s="13" t="s">
        <v>177</v>
      </c>
      <c r="AU121" s="13" t="s">
        <v>92</v>
      </c>
      <c r="AY121" s="13" t="s">
        <v>175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3" t="s">
        <v>92</v>
      </c>
      <c r="BK121" s="194">
        <f t="shared" si="9"/>
        <v>0</v>
      </c>
      <c r="BL121" s="13" t="s">
        <v>437</v>
      </c>
      <c r="BM121" s="13" t="s">
        <v>2655</v>
      </c>
    </row>
    <row r="122" spans="2:65" s="1" customFormat="1" ht="16.5" customHeight="1">
      <c r="B122" s="31"/>
      <c r="C122" s="195" t="s">
        <v>232</v>
      </c>
      <c r="D122" s="195" t="s">
        <v>233</v>
      </c>
      <c r="E122" s="196" t="s">
        <v>2656</v>
      </c>
      <c r="F122" s="197" t="s">
        <v>2657</v>
      </c>
      <c r="G122" s="198" t="s">
        <v>253</v>
      </c>
      <c r="H122" s="199">
        <v>180</v>
      </c>
      <c r="I122" s="200"/>
      <c r="J122" s="201">
        <f t="shared" si="0"/>
        <v>0</v>
      </c>
      <c r="K122" s="197" t="s">
        <v>184</v>
      </c>
      <c r="L122" s="202"/>
      <c r="M122" s="203" t="s">
        <v>1</v>
      </c>
      <c r="N122" s="204" t="s">
        <v>52</v>
      </c>
      <c r="O122" s="57"/>
      <c r="P122" s="192">
        <f t="shared" si="1"/>
        <v>0</v>
      </c>
      <c r="Q122" s="192">
        <v>3.0000000000000001E-5</v>
      </c>
      <c r="R122" s="192">
        <f t="shared" si="2"/>
        <v>5.4000000000000003E-3</v>
      </c>
      <c r="S122" s="192">
        <v>0</v>
      </c>
      <c r="T122" s="193">
        <f t="shared" si="3"/>
        <v>0</v>
      </c>
      <c r="AR122" s="13" t="s">
        <v>695</v>
      </c>
      <c r="AT122" s="13" t="s">
        <v>233</v>
      </c>
      <c r="AU122" s="13" t="s">
        <v>92</v>
      </c>
      <c r="AY122" s="13" t="s">
        <v>175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3" t="s">
        <v>92</v>
      </c>
      <c r="BK122" s="194">
        <f t="shared" si="9"/>
        <v>0</v>
      </c>
      <c r="BL122" s="13" t="s">
        <v>695</v>
      </c>
      <c r="BM122" s="13" t="s">
        <v>2658</v>
      </c>
    </row>
    <row r="123" spans="2:65" s="1" customFormat="1" ht="16.5" customHeight="1">
      <c r="B123" s="31"/>
      <c r="C123" s="183" t="s">
        <v>239</v>
      </c>
      <c r="D123" s="183" t="s">
        <v>177</v>
      </c>
      <c r="E123" s="184" t="s">
        <v>2659</v>
      </c>
      <c r="F123" s="185" t="s">
        <v>2660</v>
      </c>
      <c r="G123" s="186" t="s">
        <v>253</v>
      </c>
      <c r="H123" s="187">
        <v>20</v>
      </c>
      <c r="I123" s="188"/>
      <c r="J123" s="189">
        <f t="shared" si="0"/>
        <v>0</v>
      </c>
      <c r="K123" s="185" t="s">
        <v>184</v>
      </c>
      <c r="L123" s="35"/>
      <c r="M123" s="190" t="s">
        <v>1</v>
      </c>
      <c r="N123" s="191" t="s">
        <v>52</v>
      </c>
      <c r="O123" s="57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3" t="s">
        <v>437</v>
      </c>
      <c r="AT123" s="13" t="s">
        <v>177</v>
      </c>
      <c r="AU123" s="13" t="s">
        <v>92</v>
      </c>
      <c r="AY123" s="13" t="s">
        <v>175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3" t="s">
        <v>92</v>
      </c>
      <c r="BK123" s="194">
        <f t="shared" si="9"/>
        <v>0</v>
      </c>
      <c r="BL123" s="13" t="s">
        <v>437</v>
      </c>
      <c r="BM123" s="13" t="s">
        <v>2661</v>
      </c>
    </row>
    <row r="124" spans="2:65" s="1" customFormat="1" ht="16.5" customHeight="1">
      <c r="B124" s="31"/>
      <c r="C124" s="195" t="s">
        <v>241</v>
      </c>
      <c r="D124" s="195" t="s">
        <v>233</v>
      </c>
      <c r="E124" s="196" t="s">
        <v>2662</v>
      </c>
      <c r="F124" s="197" t="s">
        <v>2663</v>
      </c>
      <c r="G124" s="198" t="s">
        <v>253</v>
      </c>
      <c r="H124" s="199">
        <v>20</v>
      </c>
      <c r="I124" s="200"/>
      <c r="J124" s="201">
        <f t="shared" si="0"/>
        <v>0</v>
      </c>
      <c r="K124" s="197" t="s">
        <v>184</v>
      </c>
      <c r="L124" s="202"/>
      <c r="M124" s="203" t="s">
        <v>1</v>
      </c>
      <c r="N124" s="204" t="s">
        <v>52</v>
      </c>
      <c r="O124" s="57"/>
      <c r="P124" s="192">
        <f t="shared" si="1"/>
        <v>0</v>
      </c>
      <c r="Q124" s="192">
        <v>5.5000000000000002E-5</v>
      </c>
      <c r="R124" s="192">
        <f t="shared" si="2"/>
        <v>1.1000000000000001E-3</v>
      </c>
      <c r="S124" s="192">
        <v>0</v>
      </c>
      <c r="T124" s="193">
        <f t="shared" si="3"/>
        <v>0</v>
      </c>
      <c r="AR124" s="13" t="s">
        <v>695</v>
      </c>
      <c r="AT124" s="13" t="s">
        <v>233</v>
      </c>
      <c r="AU124" s="13" t="s">
        <v>92</v>
      </c>
      <c r="AY124" s="13" t="s">
        <v>175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3" t="s">
        <v>92</v>
      </c>
      <c r="BK124" s="194">
        <f t="shared" si="9"/>
        <v>0</v>
      </c>
      <c r="BL124" s="13" t="s">
        <v>695</v>
      </c>
      <c r="BM124" s="13" t="s">
        <v>2664</v>
      </c>
    </row>
    <row r="125" spans="2:65" s="1" customFormat="1" ht="16.5" customHeight="1">
      <c r="B125" s="31"/>
      <c r="C125" s="183" t="s">
        <v>245</v>
      </c>
      <c r="D125" s="183" t="s">
        <v>177</v>
      </c>
      <c r="E125" s="184" t="s">
        <v>2665</v>
      </c>
      <c r="F125" s="185" t="s">
        <v>2666</v>
      </c>
      <c r="G125" s="186" t="s">
        <v>253</v>
      </c>
      <c r="H125" s="187">
        <v>15</v>
      </c>
      <c r="I125" s="188"/>
      <c r="J125" s="189">
        <f t="shared" si="0"/>
        <v>0</v>
      </c>
      <c r="K125" s="185" t="s">
        <v>184</v>
      </c>
      <c r="L125" s="35"/>
      <c r="M125" s="190" t="s">
        <v>1</v>
      </c>
      <c r="N125" s="191" t="s">
        <v>52</v>
      </c>
      <c r="O125" s="57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3" t="s">
        <v>437</v>
      </c>
      <c r="AT125" s="13" t="s">
        <v>177</v>
      </c>
      <c r="AU125" s="13" t="s">
        <v>92</v>
      </c>
      <c r="AY125" s="13" t="s">
        <v>175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3" t="s">
        <v>92</v>
      </c>
      <c r="BK125" s="194">
        <f t="shared" si="9"/>
        <v>0</v>
      </c>
      <c r="BL125" s="13" t="s">
        <v>437</v>
      </c>
      <c r="BM125" s="13" t="s">
        <v>2667</v>
      </c>
    </row>
    <row r="126" spans="2:65" s="1" customFormat="1" ht="16.5" customHeight="1">
      <c r="B126" s="31"/>
      <c r="C126" s="195" t="s">
        <v>250</v>
      </c>
      <c r="D126" s="195" t="s">
        <v>233</v>
      </c>
      <c r="E126" s="196" t="s">
        <v>2668</v>
      </c>
      <c r="F126" s="197" t="s">
        <v>2669</v>
      </c>
      <c r="G126" s="198" t="s">
        <v>253</v>
      </c>
      <c r="H126" s="199">
        <v>13</v>
      </c>
      <c r="I126" s="200"/>
      <c r="J126" s="201">
        <f t="shared" si="0"/>
        <v>0</v>
      </c>
      <c r="K126" s="197" t="s">
        <v>184</v>
      </c>
      <c r="L126" s="202"/>
      <c r="M126" s="203" t="s">
        <v>1</v>
      </c>
      <c r="N126" s="204" t="s">
        <v>52</v>
      </c>
      <c r="O126" s="57"/>
      <c r="P126" s="192">
        <f t="shared" si="1"/>
        <v>0</v>
      </c>
      <c r="Q126" s="192">
        <v>5.0000000000000002E-5</v>
      </c>
      <c r="R126" s="192">
        <f t="shared" si="2"/>
        <v>6.5000000000000008E-4</v>
      </c>
      <c r="S126" s="192">
        <v>0</v>
      </c>
      <c r="T126" s="193">
        <f t="shared" si="3"/>
        <v>0</v>
      </c>
      <c r="AR126" s="13" t="s">
        <v>695</v>
      </c>
      <c r="AT126" s="13" t="s">
        <v>233</v>
      </c>
      <c r="AU126" s="13" t="s">
        <v>92</v>
      </c>
      <c r="AY126" s="13" t="s">
        <v>175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3" t="s">
        <v>92</v>
      </c>
      <c r="BK126" s="194">
        <f t="shared" si="9"/>
        <v>0</v>
      </c>
      <c r="BL126" s="13" t="s">
        <v>695</v>
      </c>
      <c r="BM126" s="13" t="s">
        <v>2670</v>
      </c>
    </row>
    <row r="127" spans="2:65" s="1" customFormat="1" ht="16.5" customHeight="1">
      <c r="B127" s="31"/>
      <c r="C127" s="195" t="s">
        <v>255</v>
      </c>
      <c r="D127" s="195" t="s">
        <v>233</v>
      </c>
      <c r="E127" s="196" t="s">
        <v>2671</v>
      </c>
      <c r="F127" s="197" t="s">
        <v>2672</v>
      </c>
      <c r="G127" s="198" t="s">
        <v>253</v>
      </c>
      <c r="H127" s="199">
        <v>2</v>
      </c>
      <c r="I127" s="200"/>
      <c r="J127" s="201">
        <f t="shared" si="0"/>
        <v>0</v>
      </c>
      <c r="K127" s="197" t="s">
        <v>184</v>
      </c>
      <c r="L127" s="202"/>
      <c r="M127" s="203" t="s">
        <v>1</v>
      </c>
      <c r="N127" s="204" t="s">
        <v>52</v>
      </c>
      <c r="O127" s="57"/>
      <c r="P127" s="192">
        <f t="shared" si="1"/>
        <v>0</v>
      </c>
      <c r="Q127" s="192">
        <v>5.0000000000000002E-5</v>
      </c>
      <c r="R127" s="192">
        <f t="shared" si="2"/>
        <v>1E-4</v>
      </c>
      <c r="S127" s="192">
        <v>0</v>
      </c>
      <c r="T127" s="193">
        <f t="shared" si="3"/>
        <v>0</v>
      </c>
      <c r="AR127" s="13" t="s">
        <v>695</v>
      </c>
      <c r="AT127" s="13" t="s">
        <v>233</v>
      </c>
      <c r="AU127" s="13" t="s">
        <v>92</v>
      </c>
      <c r="AY127" s="13" t="s">
        <v>175</v>
      </c>
      <c r="BE127" s="194">
        <f t="shared" si="4"/>
        <v>0</v>
      </c>
      <c r="BF127" s="194">
        <f t="shared" si="5"/>
        <v>0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3" t="s">
        <v>92</v>
      </c>
      <c r="BK127" s="194">
        <f t="shared" si="9"/>
        <v>0</v>
      </c>
      <c r="BL127" s="13" t="s">
        <v>695</v>
      </c>
      <c r="BM127" s="13" t="s">
        <v>2673</v>
      </c>
    </row>
    <row r="128" spans="2:65" s="1" customFormat="1" ht="16.5" customHeight="1">
      <c r="B128" s="31"/>
      <c r="C128" s="183" t="s">
        <v>7</v>
      </c>
      <c r="D128" s="183" t="s">
        <v>177</v>
      </c>
      <c r="E128" s="184" t="s">
        <v>2674</v>
      </c>
      <c r="F128" s="185" t="s">
        <v>2675</v>
      </c>
      <c r="G128" s="186" t="s">
        <v>253</v>
      </c>
      <c r="H128" s="187">
        <v>12</v>
      </c>
      <c r="I128" s="188"/>
      <c r="J128" s="189">
        <f t="shared" si="0"/>
        <v>0</v>
      </c>
      <c r="K128" s="185" t="s">
        <v>184</v>
      </c>
      <c r="L128" s="35"/>
      <c r="M128" s="190" t="s">
        <v>1</v>
      </c>
      <c r="N128" s="191" t="s">
        <v>52</v>
      </c>
      <c r="O128" s="57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AR128" s="13" t="s">
        <v>437</v>
      </c>
      <c r="AT128" s="13" t="s">
        <v>177</v>
      </c>
      <c r="AU128" s="13" t="s">
        <v>92</v>
      </c>
      <c r="AY128" s="13" t="s">
        <v>175</v>
      </c>
      <c r="BE128" s="194">
        <f t="shared" si="4"/>
        <v>0</v>
      </c>
      <c r="BF128" s="194">
        <f t="shared" si="5"/>
        <v>0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3" t="s">
        <v>92</v>
      </c>
      <c r="BK128" s="194">
        <f t="shared" si="9"/>
        <v>0</v>
      </c>
      <c r="BL128" s="13" t="s">
        <v>437</v>
      </c>
      <c r="BM128" s="13" t="s">
        <v>2676</v>
      </c>
    </row>
    <row r="129" spans="2:65" s="1" customFormat="1" ht="16.5" customHeight="1">
      <c r="B129" s="31"/>
      <c r="C129" s="195" t="s">
        <v>262</v>
      </c>
      <c r="D129" s="195" t="s">
        <v>233</v>
      </c>
      <c r="E129" s="196" t="s">
        <v>2677</v>
      </c>
      <c r="F129" s="197" t="s">
        <v>2678</v>
      </c>
      <c r="G129" s="198" t="s">
        <v>253</v>
      </c>
      <c r="H129" s="199">
        <v>1</v>
      </c>
      <c r="I129" s="200"/>
      <c r="J129" s="201">
        <f t="shared" si="0"/>
        <v>0</v>
      </c>
      <c r="K129" s="197" t="s">
        <v>184</v>
      </c>
      <c r="L129" s="202"/>
      <c r="M129" s="203" t="s">
        <v>1</v>
      </c>
      <c r="N129" s="204" t="s">
        <v>52</v>
      </c>
      <c r="O129" s="57"/>
      <c r="P129" s="192">
        <f t="shared" si="1"/>
        <v>0</v>
      </c>
      <c r="Q129" s="192">
        <v>6.0000000000000002E-5</v>
      </c>
      <c r="R129" s="192">
        <f t="shared" si="2"/>
        <v>6.0000000000000002E-5</v>
      </c>
      <c r="S129" s="192">
        <v>0</v>
      </c>
      <c r="T129" s="193">
        <f t="shared" si="3"/>
        <v>0</v>
      </c>
      <c r="AR129" s="13" t="s">
        <v>695</v>
      </c>
      <c r="AT129" s="13" t="s">
        <v>233</v>
      </c>
      <c r="AU129" s="13" t="s">
        <v>92</v>
      </c>
      <c r="AY129" s="13" t="s">
        <v>175</v>
      </c>
      <c r="BE129" s="194">
        <f t="shared" si="4"/>
        <v>0</v>
      </c>
      <c r="BF129" s="194">
        <f t="shared" si="5"/>
        <v>0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3" t="s">
        <v>92</v>
      </c>
      <c r="BK129" s="194">
        <f t="shared" si="9"/>
        <v>0</v>
      </c>
      <c r="BL129" s="13" t="s">
        <v>695</v>
      </c>
      <c r="BM129" s="13" t="s">
        <v>2679</v>
      </c>
    </row>
    <row r="130" spans="2:65" s="1" customFormat="1" ht="16.5" customHeight="1">
      <c r="B130" s="31"/>
      <c r="C130" s="195" t="s">
        <v>266</v>
      </c>
      <c r="D130" s="195" t="s">
        <v>233</v>
      </c>
      <c r="E130" s="196" t="s">
        <v>2680</v>
      </c>
      <c r="F130" s="197" t="s">
        <v>2681</v>
      </c>
      <c r="G130" s="198" t="s">
        <v>253</v>
      </c>
      <c r="H130" s="199">
        <v>11</v>
      </c>
      <c r="I130" s="200"/>
      <c r="J130" s="201">
        <f t="shared" si="0"/>
        <v>0</v>
      </c>
      <c r="K130" s="197" t="s">
        <v>184</v>
      </c>
      <c r="L130" s="202"/>
      <c r="M130" s="203" t="s">
        <v>1</v>
      </c>
      <c r="N130" s="204" t="s">
        <v>52</v>
      </c>
      <c r="O130" s="57"/>
      <c r="P130" s="192">
        <f t="shared" si="1"/>
        <v>0</v>
      </c>
      <c r="Q130" s="192">
        <v>6.0000000000000002E-5</v>
      </c>
      <c r="R130" s="192">
        <f t="shared" si="2"/>
        <v>6.6E-4</v>
      </c>
      <c r="S130" s="192">
        <v>0</v>
      </c>
      <c r="T130" s="193">
        <f t="shared" si="3"/>
        <v>0</v>
      </c>
      <c r="AR130" s="13" t="s">
        <v>695</v>
      </c>
      <c r="AT130" s="13" t="s">
        <v>233</v>
      </c>
      <c r="AU130" s="13" t="s">
        <v>92</v>
      </c>
      <c r="AY130" s="13" t="s">
        <v>175</v>
      </c>
      <c r="BE130" s="194">
        <f t="shared" si="4"/>
        <v>0</v>
      </c>
      <c r="BF130" s="194">
        <f t="shared" si="5"/>
        <v>0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3" t="s">
        <v>92</v>
      </c>
      <c r="BK130" s="194">
        <f t="shared" si="9"/>
        <v>0</v>
      </c>
      <c r="BL130" s="13" t="s">
        <v>695</v>
      </c>
      <c r="BM130" s="13" t="s">
        <v>2682</v>
      </c>
    </row>
    <row r="131" spans="2:65" s="1" customFormat="1" ht="16.5" customHeight="1">
      <c r="B131" s="31"/>
      <c r="C131" s="183" t="s">
        <v>271</v>
      </c>
      <c r="D131" s="183" t="s">
        <v>177</v>
      </c>
      <c r="E131" s="184" t="s">
        <v>2683</v>
      </c>
      <c r="F131" s="185" t="s">
        <v>2684</v>
      </c>
      <c r="G131" s="186" t="s">
        <v>253</v>
      </c>
      <c r="H131" s="187">
        <v>8</v>
      </c>
      <c r="I131" s="188"/>
      <c r="J131" s="189">
        <f t="shared" si="0"/>
        <v>0</v>
      </c>
      <c r="K131" s="185" t="s">
        <v>184</v>
      </c>
      <c r="L131" s="35"/>
      <c r="M131" s="190" t="s">
        <v>1</v>
      </c>
      <c r="N131" s="191" t="s">
        <v>52</v>
      </c>
      <c r="O131" s="57"/>
      <c r="P131" s="192">
        <f t="shared" si="1"/>
        <v>0</v>
      </c>
      <c r="Q131" s="192">
        <v>0</v>
      </c>
      <c r="R131" s="192">
        <f t="shared" si="2"/>
        <v>0</v>
      </c>
      <c r="S131" s="192">
        <v>0</v>
      </c>
      <c r="T131" s="193">
        <f t="shared" si="3"/>
        <v>0</v>
      </c>
      <c r="AR131" s="13" t="s">
        <v>437</v>
      </c>
      <c r="AT131" s="13" t="s">
        <v>177</v>
      </c>
      <c r="AU131" s="13" t="s">
        <v>92</v>
      </c>
      <c r="AY131" s="13" t="s">
        <v>175</v>
      </c>
      <c r="BE131" s="194">
        <f t="shared" si="4"/>
        <v>0</v>
      </c>
      <c r="BF131" s="194">
        <f t="shared" si="5"/>
        <v>0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3" t="s">
        <v>92</v>
      </c>
      <c r="BK131" s="194">
        <f t="shared" si="9"/>
        <v>0</v>
      </c>
      <c r="BL131" s="13" t="s">
        <v>437</v>
      </c>
      <c r="BM131" s="13" t="s">
        <v>2685</v>
      </c>
    </row>
    <row r="132" spans="2:65" s="1" customFormat="1" ht="16.5" customHeight="1">
      <c r="B132" s="31"/>
      <c r="C132" s="195" t="s">
        <v>273</v>
      </c>
      <c r="D132" s="195" t="s">
        <v>233</v>
      </c>
      <c r="E132" s="196" t="s">
        <v>2686</v>
      </c>
      <c r="F132" s="197" t="s">
        <v>2687</v>
      </c>
      <c r="G132" s="198" t="s">
        <v>253</v>
      </c>
      <c r="H132" s="199">
        <v>8</v>
      </c>
      <c r="I132" s="200"/>
      <c r="J132" s="201">
        <f t="shared" si="0"/>
        <v>0</v>
      </c>
      <c r="K132" s="197" t="s">
        <v>184</v>
      </c>
      <c r="L132" s="202"/>
      <c r="M132" s="203" t="s">
        <v>1</v>
      </c>
      <c r="N132" s="204" t="s">
        <v>52</v>
      </c>
      <c r="O132" s="57"/>
      <c r="P132" s="192">
        <f t="shared" si="1"/>
        <v>0</v>
      </c>
      <c r="Q132" s="192">
        <v>5.0000000000000002E-5</v>
      </c>
      <c r="R132" s="192">
        <f t="shared" si="2"/>
        <v>4.0000000000000002E-4</v>
      </c>
      <c r="S132" s="192">
        <v>0</v>
      </c>
      <c r="T132" s="193">
        <f t="shared" si="3"/>
        <v>0</v>
      </c>
      <c r="AR132" s="13" t="s">
        <v>695</v>
      </c>
      <c r="AT132" s="13" t="s">
        <v>233</v>
      </c>
      <c r="AU132" s="13" t="s">
        <v>92</v>
      </c>
      <c r="AY132" s="13" t="s">
        <v>175</v>
      </c>
      <c r="BE132" s="194">
        <f t="shared" si="4"/>
        <v>0</v>
      </c>
      <c r="BF132" s="194">
        <f t="shared" si="5"/>
        <v>0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3" t="s">
        <v>92</v>
      </c>
      <c r="BK132" s="194">
        <f t="shared" si="9"/>
        <v>0</v>
      </c>
      <c r="BL132" s="13" t="s">
        <v>695</v>
      </c>
      <c r="BM132" s="13" t="s">
        <v>2688</v>
      </c>
    </row>
    <row r="133" spans="2:65" s="1" customFormat="1" ht="16.5" customHeight="1">
      <c r="B133" s="31"/>
      <c r="C133" s="183" t="s">
        <v>277</v>
      </c>
      <c r="D133" s="183" t="s">
        <v>177</v>
      </c>
      <c r="E133" s="184" t="s">
        <v>2689</v>
      </c>
      <c r="F133" s="185" t="s">
        <v>2690</v>
      </c>
      <c r="G133" s="186" t="s">
        <v>253</v>
      </c>
      <c r="H133" s="187">
        <v>19</v>
      </c>
      <c r="I133" s="188"/>
      <c r="J133" s="189">
        <f t="shared" si="0"/>
        <v>0</v>
      </c>
      <c r="K133" s="185" t="s">
        <v>184</v>
      </c>
      <c r="L133" s="35"/>
      <c r="M133" s="190" t="s">
        <v>1</v>
      </c>
      <c r="N133" s="191" t="s">
        <v>52</v>
      </c>
      <c r="O133" s="57"/>
      <c r="P133" s="192">
        <f t="shared" si="1"/>
        <v>0</v>
      </c>
      <c r="Q133" s="192">
        <v>0</v>
      </c>
      <c r="R133" s="192">
        <f t="shared" si="2"/>
        <v>0</v>
      </c>
      <c r="S133" s="192">
        <v>0</v>
      </c>
      <c r="T133" s="193">
        <f t="shared" si="3"/>
        <v>0</v>
      </c>
      <c r="AR133" s="13" t="s">
        <v>437</v>
      </c>
      <c r="AT133" s="13" t="s">
        <v>177</v>
      </c>
      <c r="AU133" s="13" t="s">
        <v>92</v>
      </c>
      <c r="AY133" s="13" t="s">
        <v>175</v>
      </c>
      <c r="BE133" s="194">
        <f t="shared" si="4"/>
        <v>0</v>
      </c>
      <c r="BF133" s="194">
        <f t="shared" si="5"/>
        <v>0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3" t="s">
        <v>92</v>
      </c>
      <c r="BK133" s="194">
        <f t="shared" si="9"/>
        <v>0</v>
      </c>
      <c r="BL133" s="13" t="s">
        <v>437</v>
      </c>
      <c r="BM133" s="13" t="s">
        <v>2691</v>
      </c>
    </row>
    <row r="134" spans="2:65" s="1" customFormat="1" ht="16.5" customHeight="1">
      <c r="B134" s="31"/>
      <c r="C134" s="195" t="s">
        <v>281</v>
      </c>
      <c r="D134" s="195" t="s">
        <v>233</v>
      </c>
      <c r="E134" s="196" t="s">
        <v>2692</v>
      </c>
      <c r="F134" s="197" t="s">
        <v>2693</v>
      </c>
      <c r="G134" s="198" t="s">
        <v>253</v>
      </c>
      <c r="H134" s="199">
        <v>19</v>
      </c>
      <c r="I134" s="200"/>
      <c r="J134" s="201">
        <f t="shared" si="0"/>
        <v>0</v>
      </c>
      <c r="K134" s="197" t="s">
        <v>184</v>
      </c>
      <c r="L134" s="202"/>
      <c r="M134" s="203" t="s">
        <v>1</v>
      </c>
      <c r="N134" s="204" t="s">
        <v>52</v>
      </c>
      <c r="O134" s="57"/>
      <c r="P134" s="192">
        <f t="shared" si="1"/>
        <v>0</v>
      </c>
      <c r="Q134" s="192">
        <v>5.0000000000000002E-5</v>
      </c>
      <c r="R134" s="192">
        <f t="shared" si="2"/>
        <v>9.5E-4</v>
      </c>
      <c r="S134" s="192">
        <v>0</v>
      </c>
      <c r="T134" s="193">
        <f t="shared" si="3"/>
        <v>0</v>
      </c>
      <c r="AR134" s="13" t="s">
        <v>695</v>
      </c>
      <c r="AT134" s="13" t="s">
        <v>233</v>
      </c>
      <c r="AU134" s="13" t="s">
        <v>92</v>
      </c>
      <c r="AY134" s="13" t="s">
        <v>175</v>
      </c>
      <c r="BE134" s="194">
        <f t="shared" si="4"/>
        <v>0</v>
      </c>
      <c r="BF134" s="194">
        <f t="shared" si="5"/>
        <v>0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3" t="s">
        <v>92</v>
      </c>
      <c r="BK134" s="194">
        <f t="shared" si="9"/>
        <v>0</v>
      </c>
      <c r="BL134" s="13" t="s">
        <v>695</v>
      </c>
      <c r="BM134" s="13" t="s">
        <v>2694</v>
      </c>
    </row>
    <row r="135" spans="2:65" s="1" customFormat="1" ht="16.5" customHeight="1">
      <c r="B135" s="31"/>
      <c r="C135" s="183" t="s">
        <v>285</v>
      </c>
      <c r="D135" s="183" t="s">
        <v>177</v>
      </c>
      <c r="E135" s="184" t="s">
        <v>2695</v>
      </c>
      <c r="F135" s="185" t="s">
        <v>2696</v>
      </c>
      <c r="G135" s="186" t="s">
        <v>253</v>
      </c>
      <c r="H135" s="187">
        <v>10</v>
      </c>
      <c r="I135" s="188"/>
      <c r="J135" s="189">
        <f t="shared" si="0"/>
        <v>0</v>
      </c>
      <c r="K135" s="185" t="s">
        <v>184</v>
      </c>
      <c r="L135" s="35"/>
      <c r="M135" s="190" t="s">
        <v>1</v>
      </c>
      <c r="N135" s="191" t="s">
        <v>52</v>
      </c>
      <c r="O135" s="57"/>
      <c r="P135" s="192">
        <f t="shared" si="1"/>
        <v>0</v>
      </c>
      <c r="Q135" s="192">
        <v>0</v>
      </c>
      <c r="R135" s="192">
        <f t="shared" si="2"/>
        <v>0</v>
      </c>
      <c r="S135" s="192">
        <v>0</v>
      </c>
      <c r="T135" s="193">
        <f t="shared" si="3"/>
        <v>0</v>
      </c>
      <c r="AR135" s="13" t="s">
        <v>437</v>
      </c>
      <c r="AT135" s="13" t="s">
        <v>177</v>
      </c>
      <c r="AU135" s="13" t="s">
        <v>92</v>
      </c>
      <c r="AY135" s="13" t="s">
        <v>175</v>
      </c>
      <c r="BE135" s="194">
        <f t="shared" si="4"/>
        <v>0</v>
      </c>
      <c r="BF135" s="194">
        <f t="shared" si="5"/>
        <v>0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3" t="s">
        <v>92</v>
      </c>
      <c r="BK135" s="194">
        <f t="shared" si="9"/>
        <v>0</v>
      </c>
      <c r="BL135" s="13" t="s">
        <v>437</v>
      </c>
      <c r="BM135" s="13" t="s">
        <v>2697</v>
      </c>
    </row>
    <row r="136" spans="2:65" s="1" customFormat="1" ht="16.5" customHeight="1">
      <c r="B136" s="31"/>
      <c r="C136" s="195" t="s">
        <v>289</v>
      </c>
      <c r="D136" s="195" t="s">
        <v>233</v>
      </c>
      <c r="E136" s="196" t="s">
        <v>2698</v>
      </c>
      <c r="F136" s="197" t="s">
        <v>2699</v>
      </c>
      <c r="G136" s="198" t="s">
        <v>253</v>
      </c>
      <c r="H136" s="199">
        <v>10</v>
      </c>
      <c r="I136" s="200"/>
      <c r="J136" s="201">
        <f t="shared" si="0"/>
        <v>0</v>
      </c>
      <c r="K136" s="197" t="s">
        <v>184</v>
      </c>
      <c r="L136" s="202"/>
      <c r="M136" s="203" t="s">
        <v>1</v>
      </c>
      <c r="N136" s="204" t="s">
        <v>52</v>
      </c>
      <c r="O136" s="57"/>
      <c r="P136" s="192">
        <f t="shared" si="1"/>
        <v>0</v>
      </c>
      <c r="Q136" s="192">
        <v>5.0000000000000002E-5</v>
      </c>
      <c r="R136" s="192">
        <f t="shared" si="2"/>
        <v>5.0000000000000001E-4</v>
      </c>
      <c r="S136" s="192">
        <v>0</v>
      </c>
      <c r="T136" s="193">
        <f t="shared" si="3"/>
        <v>0</v>
      </c>
      <c r="AR136" s="13" t="s">
        <v>695</v>
      </c>
      <c r="AT136" s="13" t="s">
        <v>233</v>
      </c>
      <c r="AU136" s="13" t="s">
        <v>92</v>
      </c>
      <c r="AY136" s="13" t="s">
        <v>175</v>
      </c>
      <c r="BE136" s="194">
        <f t="shared" si="4"/>
        <v>0</v>
      </c>
      <c r="BF136" s="194">
        <f t="shared" si="5"/>
        <v>0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3" t="s">
        <v>92</v>
      </c>
      <c r="BK136" s="194">
        <f t="shared" si="9"/>
        <v>0</v>
      </c>
      <c r="BL136" s="13" t="s">
        <v>695</v>
      </c>
      <c r="BM136" s="13" t="s">
        <v>2700</v>
      </c>
    </row>
    <row r="137" spans="2:65" s="1" customFormat="1" ht="16.5" customHeight="1">
      <c r="B137" s="31"/>
      <c r="C137" s="183" t="s">
        <v>293</v>
      </c>
      <c r="D137" s="183" t="s">
        <v>177</v>
      </c>
      <c r="E137" s="184" t="s">
        <v>2701</v>
      </c>
      <c r="F137" s="185" t="s">
        <v>2702</v>
      </c>
      <c r="G137" s="186" t="s">
        <v>253</v>
      </c>
      <c r="H137" s="187">
        <v>4</v>
      </c>
      <c r="I137" s="188"/>
      <c r="J137" s="189">
        <f t="shared" si="0"/>
        <v>0</v>
      </c>
      <c r="K137" s="185" t="s">
        <v>184</v>
      </c>
      <c r="L137" s="35"/>
      <c r="M137" s="190" t="s">
        <v>1</v>
      </c>
      <c r="N137" s="191" t="s">
        <v>52</v>
      </c>
      <c r="O137" s="57"/>
      <c r="P137" s="192">
        <f t="shared" si="1"/>
        <v>0</v>
      </c>
      <c r="Q137" s="192">
        <v>0</v>
      </c>
      <c r="R137" s="192">
        <f t="shared" si="2"/>
        <v>0</v>
      </c>
      <c r="S137" s="192">
        <v>0</v>
      </c>
      <c r="T137" s="193">
        <f t="shared" si="3"/>
        <v>0</v>
      </c>
      <c r="AR137" s="13" t="s">
        <v>437</v>
      </c>
      <c r="AT137" s="13" t="s">
        <v>177</v>
      </c>
      <c r="AU137" s="13" t="s">
        <v>92</v>
      </c>
      <c r="AY137" s="13" t="s">
        <v>175</v>
      </c>
      <c r="BE137" s="194">
        <f t="shared" si="4"/>
        <v>0</v>
      </c>
      <c r="BF137" s="194">
        <f t="shared" si="5"/>
        <v>0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3" t="s">
        <v>92</v>
      </c>
      <c r="BK137" s="194">
        <f t="shared" si="9"/>
        <v>0</v>
      </c>
      <c r="BL137" s="13" t="s">
        <v>437</v>
      </c>
      <c r="BM137" s="13" t="s">
        <v>2703</v>
      </c>
    </row>
    <row r="138" spans="2:65" s="1" customFormat="1" ht="16.5" customHeight="1">
      <c r="B138" s="31"/>
      <c r="C138" s="195" t="s">
        <v>297</v>
      </c>
      <c r="D138" s="195" t="s">
        <v>233</v>
      </c>
      <c r="E138" s="196" t="s">
        <v>2704</v>
      </c>
      <c r="F138" s="197" t="s">
        <v>2705</v>
      </c>
      <c r="G138" s="198" t="s">
        <v>253</v>
      </c>
      <c r="H138" s="199">
        <v>4</v>
      </c>
      <c r="I138" s="200"/>
      <c r="J138" s="201">
        <f t="shared" si="0"/>
        <v>0</v>
      </c>
      <c r="K138" s="197" t="s">
        <v>184</v>
      </c>
      <c r="L138" s="202"/>
      <c r="M138" s="203" t="s">
        <v>1</v>
      </c>
      <c r="N138" s="204" t="s">
        <v>52</v>
      </c>
      <c r="O138" s="57"/>
      <c r="P138" s="192">
        <f t="shared" si="1"/>
        <v>0</v>
      </c>
      <c r="Q138" s="192">
        <v>3.1E-4</v>
      </c>
      <c r="R138" s="192">
        <f t="shared" si="2"/>
        <v>1.24E-3</v>
      </c>
      <c r="S138" s="192">
        <v>0</v>
      </c>
      <c r="T138" s="193">
        <f t="shared" si="3"/>
        <v>0</v>
      </c>
      <c r="AR138" s="13" t="s">
        <v>695</v>
      </c>
      <c r="AT138" s="13" t="s">
        <v>233</v>
      </c>
      <c r="AU138" s="13" t="s">
        <v>92</v>
      </c>
      <c r="AY138" s="13" t="s">
        <v>175</v>
      </c>
      <c r="BE138" s="194">
        <f t="shared" si="4"/>
        <v>0</v>
      </c>
      <c r="BF138" s="194">
        <f t="shared" si="5"/>
        <v>0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3" t="s">
        <v>92</v>
      </c>
      <c r="BK138" s="194">
        <f t="shared" si="9"/>
        <v>0</v>
      </c>
      <c r="BL138" s="13" t="s">
        <v>695</v>
      </c>
      <c r="BM138" s="13" t="s">
        <v>2706</v>
      </c>
    </row>
    <row r="139" spans="2:65" s="1" customFormat="1" ht="16.5" customHeight="1">
      <c r="B139" s="31"/>
      <c r="C139" s="183" t="s">
        <v>301</v>
      </c>
      <c r="D139" s="183" t="s">
        <v>177</v>
      </c>
      <c r="E139" s="184" t="s">
        <v>2707</v>
      </c>
      <c r="F139" s="185" t="s">
        <v>2708</v>
      </c>
      <c r="G139" s="186" t="s">
        <v>253</v>
      </c>
      <c r="H139" s="187">
        <v>9</v>
      </c>
      <c r="I139" s="188"/>
      <c r="J139" s="189">
        <f t="shared" si="0"/>
        <v>0</v>
      </c>
      <c r="K139" s="185" t="s">
        <v>237</v>
      </c>
      <c r="L139" s="35"/>
      <c r="M139" s="190" t="s">
        <v>1</v>
      </c>
      <c r="N139" s="191" t="s">
        <v>52</v>
      </c>
      <c r="O139" s="57"/>
      <c r="P139" s="192">
        <f t="shared" si="1"/>
        <v>0</v>
      </c>
      <c r="Q139" s="192">
        <v>0</v>
      </c>
      <c r="R139" s="192">
        <f t="shared" si="2"/>
        <v>0</v>
      </c>
      <c r="S139" s="192">
        <v>0</v>
      </c>
      <c r="T139" s="193">
        <f t="shared" si="3"/>
        <v>0</v>
      </c>
      <c r="AR139" s="13" t="s">
        <v>437</v>
      </c>
      <c r="AT139" s="13" t="s">
        <v>177</v>
      </c>
      <c r="AU139" s="13" t="s">
        <v>92</v>
      </c>
      <c r="AY139" s="13" t="s">
        <v>175</v>
      </c>
      <c r="BE139" s="194">
        <f t="shared" si="4"/>
        <v>0</v>
      </c>
      <c r="BF139" s="194">
        <f t="shared" si="5"/>
        <v>0</v>
      </c>
      <c r="BG139" s="194">
        <f t="shared" si="6"/>
        <v>0</v>
      </c>
      <c r="BH139" s="194">
        <f t="shared" si="7"/>
        <v>0</v>
      </c>
      <c r="BI139" s="194">
        <f t="shared" si="8"/>
        <v>0</v>
      </c>
      <c r="BJ139" s="13" t="s">
        <v>92</v>
      </c>
      <c r="BK139" s="194">
        <f t="shared" si="9"/>
        <v>0</v>
      </c>
      <c r="BL139" s="13" t="s">
        <v>437</v>
      </c>
      <c r="BM139" s="13" t="s">
        <v>2709</v>
      </c>
    </row>
    <row r="140" spans="2:65" s="1" customFormat="1" ht="16.5" customHeight="1">
      <c r="B140" s="31"/>
      <c r="C140" s="195" t="s">
        <v>305</v>
      </c>
      <c r="D140" s="195" t="s">
        <v>233</v>
      </c>
      <c r="E140" s="196" t="s">
        <v>2710</v>
      </c>
      <c r="F140" s="197" t="s">
        <v>2711</v>
      </c>
      <c r="G140" s="198" t="s">
        <v>253</v>
      </c>
      <c r="H140" s="199">
        <v>9</v>
      </c>
      <c r="I140" s="200"/>
      <c r="J140" s="201">
        <f t="shared" si="0"/>
        <v>0</v>
      </c>
      <c r="K140" s="197" t="s">
        <v>237</v>
      </c>
      <c r="L140" s="202"/>
      <c r="M140" s="203" t="s">
        <v>1</v>
      </c>
      <c r="N140" s="204" t="s">
        <v>52</v>
      </c>
      <c r="O140" s="57"/>
      <c r="P140" s="192">
        <f t="shared" si="1"/>
        <v>0</v>
      </c>
      <c r="Q140" s="192">
        <v>6.0000000000000002E-5</v>
      </c>
      <c r="R140" s="192">
        <f t="shared" si="2"/>
        <v>5.4000000000000001E-4</v>
      </c>
      <c r="S140" s="192">
        <v>0</v>
      </c>
      <c r="T140" s="193">
        <f t="shared" si="3"/>
        <v>0</v>
      </c>
      <c r="AR140" s="13" t="s">
        <v>695</v>
      </c>
      <c r="AT140" s="13" t="s">
        <v>233</v>
      </c>
      <c r="AU140" s="13" t="s">
        <v>92</v>
      </c>
      <c r="AY140" s="13" t="s">
        <v>175</v>
      </c>
      <c r="BE140" s="194">
        <f t="shared" si="4"/>
        <v>0</v>
      </c>
      <c r="BF140" s="194">
        <f t="shared" si="5"/>
        <v>0</v>
      </c>
      <c r="BG140" s="194">
        <f t="shared" si="6"/>
        <v>0</v>
      </c>
      <c r="BH140" s="194">
        <f t="shared" si="7"/>
        <v>0</v>
      </c>
      <c r="BI140" s="194">
        <f t="shared" si="8"/>
        <v>0</v>
      </c>
      <c r="BJ140" s="13" t="s">
        <v>92</v>
      </c>
      <c r="BK140" s="194">
        <f t="shared" si="9"/>
        <v>0</v>
      </c>
      <c r="BL140" s="13" t="s">
        <v>695</v>
      </c>
      <c r="BM140" s="13" t="s">
        <v>2712</v>
      </c>
    </row>
    <row r="141" spans="2:65" s="1" customFormat="1" ht="16.5" customHeight="1">
      <c r="B141" s="31"/>
      <c r="C141" s="183" t="s">
        <v>310</v>
      </c>
      <c r="D141" s="183" t="s">
        <v>177</v>
      </c>
      <c r="E141" s="184" t="s">
        <v>2713</v>
      </c>
      <c r="F141" s="185" t="s">
        <v>2714</v>
      </c>
      <c r="G141" s="186" t="s">
        <v>253</v>
      </c>
      <c r="H141" s="187">
        <v>1</v>
      </c>
      <c r="I141" s="188"/>
      <c r="J141" s="189">
        <f t="shared" si="0"/>
        <v>0</v>
      </c>
      <c r="K141" s="185" t="s">
        <v>184</v>
      </c>
      <c r="L141" s="35"/>
      <c r="M141" s="190" t="s">
        <v>1</v>
      </c>
      <c r="N141" s="191" t="s">
        <v>52</v>
      </c>
      <c r="O141" s="57"/>
      <c r="P141" s="192">
        <f t="shared" si="1"/>
        <v>0</v>
      </c>
      <c r="Q141" s="192">
        <v>0</v>
      </c>
      <c r="R141" s="192">
        <f t="shared" si="2"/>
        <v>0</v>
      </c>
      <c r="S141" s="192">
        <v>0</v>
      </c>
      <c r="T141" s="193">
        <f t="shared" si="3"/>
        <v>0</v>
      </c>
      <c r="AR141" s="13" t="s">
        <v>437</v>
      </c>
      <c r="AT141" s="13" t="s">
        <v>177</v>
      </c>
      <c r="AU141" s="13" t="s">
        <v>92</v>
      </c>
      <c r="AY141" s="13" t="s">
        <v>175</v>
      </c>
      <c r="BE141" s="194">
        <f t="shared" si="4"/>
        <v>0</v>
      </c>
      <c r="BF141" s="194">
        <f t="shared" si="5"/>
        <v>0</v>
      </c>
      <c r="BG141" s="194">
        <f t="shared" si="6"/>
        <v>0</v>
      </c>
      <c r="BH141" s="194">
        <f t="shared" si="7"/>
        <v>0</v>
      </c>
      <c r="BI141" s="194">
        <f t="shared" si="8"/>
        <v>0</v>
      </c>
      <c r="BJ141" s="13" t="s">
        <v>92</v>
      </c>
      <c r="BK141" s="194">
        <f t="shared" si="9"/>
        <v>0</v>
      </c>
      <c r="BL141" s="13" t="s">
        <v>437</v>
      </c>
      <c r="BM141" s="13" t="s">
        <v>2715</v>
      </c>
    </row>
    <row r="142" spans="2:65" s="1" customFormat="1" ht="16.5" customHeight="1">
      <c r="B142" s="31"/>
      <c r="C142" s="195" t="s">
        <v>314</v>
      </c>
      <c r="D142" s="195" t="s">
        <v>233</v>
      </c>
      <c r="E142" s="196" t="s">
        <v>2716</v>
      </c>
      <c r="F142" s="197" t="s">
        <v>2717</v>
      </c>
      <c r="G142" s="198" t="s">
        <v>253</v>
      </c>
      <c r="H142" s="199">
        <v>1</v>
      </c>
      <c r="I142" s="200"/>
      <c r="J142" s="201">
        <f t="shared" si="0"/>
        <v>0</v>
      </c>
      <c r="K142" s="197" t="s">
        <v>1</v>
      </c>
      <c r="L142" s="202"/>
      <c r="M142" s="203" t="s">
        <v>1</v>
      </c>
      <c r="N142" s="204" t="s">
        <v>52</v>
      </c>
      <c r="O142" s="57"/>
      <c r="P142" s="192">
        <f t="shared" si="1"/>
        <v>0</v>
      </c>
      <c r="Q142" s="192">
        <v>2.2000000000000001E-4</v>
      </c>
      <c r="R142" s="192">
        <f t="shared" si="2"/>
        <v>2.2000000000000001E-4</v>
      </c>
      <c r="S142" s="192">
        <v>0</v>
      </c>
      <c r="T142" s="193">
        <f t="shared" si="3"/>
        <v>0</v>
      </c>
      <c r="AR142" s="13" t="s">
        <v>695</v>
      </c>
      <c r="AT142" s="13" t="s">
        <v>233</v>
      </c>
      <c r="AU142" s="13" t="s">
        <v>92</v>
      </c>
      <c r="AY142" s="13" t="s">
        <v>175</v>
      </c>
      <c r="BE142" s="194">
        <f t="shared" si="4"/>
        <v>0</v>
      </c>
      <c r="BF142" s="194">
        <f t="shared" si="5"/>
        <v>0</v>
      </c>
      <c r="BG142" s="194">
        <f t="shared" si="6"/>
        <v>0</v>
      </c>
      <c r="BH142" s="194">
        <f t="shared" si="7"/>
        <v>0</v>
      </c>
      <c r="BI142" s="194">
        <f t="shared" si="8"/>
        <v>0</v>
      </c>
      <c r="BJ142" s="13" t="s">
        <v>92</v>
      </c>
      <c r="BK142" s="194">
        <f t="shared" si="9"/>
        <v>0</v>
      </c>
      <c r="BL142" s="13" t="s">
        <v>695</v>
      </c>
      <c r="BM142" s="13" t="s">
        <v>2718</v>
      </c>
    </row>
    <row r="143" spans="2:65" s="1" customFormat="1" ht="16.5" customHeight="1">
      <c r="B143" s="31"/>
      <c r="C143" s="183" t="s">
        <v>318</v>
      </c>
      <c r="D143" s="183" t="s">
        <v>177</v>
      </c>
      <c r="E143" s="184" t="s">
        <v>2719</v>
      </c>
      <c r="F143" s="185" t="s">
        <v>2720</v>
      </c>
      <c r="G143" s="186" t="s">
        <v>253</v>
      </c>
      <c r="H143" s="187">
        <v>27</v>
      </c>
      <c r="I143" s="188"/>
      <c r="J143" s="189">
        <f t="shared" si="0"/>
        <v>0</v>
      </c>
      <c r="K143" s="185" t="s">
        <v>184</v>
      </c>
      <c r="L143" s="35"/>
      <c r="M143" s="190" t="s">
        <v>1</v>
      </c>
      <c r="N143" s="191" t="s">
        <v>52</v>
      </c>
      <c r="O143" s="57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AR143" s="13" t="s">
        <v>437</v>
      </c>
      <c r="AT143" s="13" t="s">
        <v>177</v>
      </c>
      <c r="AU143" s="13" t="s">
        <v>92</v>
      </c>
      <c r="AY143" s="13" t="s">
        <v>175</v>
      </c>
      <c r="BE143" s="194">
        <f t="shared" si="4"/>
        <v>0</v>
      </c>
      <c r="BF143" s="194">
        <f t="shared" si="5"/>
        <v>0</v>
      </c>
      <c r="BG143" s="194">
        <f t="shared" si="6"/>
        <v>0</v>
      </c>
      <c r="BH143" s="194">
        <f t="shared" si="7"/>
        <v>0</v>
      </c>
      <c r="BI143" s="194">
        <f t="shared" si="8"/>
        <v>0</v>
      </c>
      <c r="BJ143" s="13" t="s">
        <v>92</v>
      </c>
      <c r="BK143" s="194">
        <f t="shared" si="9"/>
        <v>0</v>
      </c>
      <c r="BL143" s="13" t="s">
        <v>437</v>
      </c>
      <c r="BM143" s="13" t="s">
        <v>2721</v>
      </c>
    </row>
    <row r="144" spans="2:65" s="1" customFormat="1" ht="16.5" customHeight="1">
      <c r="B144" s="31"/>
      <c r="C144" s="195" t="s">
        <v>322</v>
      </c>
      <c r="D144" s="195" t="s">
        <v>233</v>
      </c>
      <c r="E144" s="196" t="s">
        <v>2722</v>
      </c>
      <c r="F144" s="197" t="s">
        <v>2723</v>
      </c>
      <c r="G144" s="198" t="s">
        <v>253</v>
      </c>
      <c r="H144" s="199">
        <v>27</v>
      </c>
      <c r="I144" s="200"/>
      <c r="J144" s="201">
        <f t="shared" si="0"/>
        <v>0</v>
      </c>
      <c r="K144" s="197" t="s">
        <v>184</v>
      </c>
      <c r="L144" s="202"/>
      <c r="M144" s="203" t="s">
        <v>1</v>
      </c>
      <c r="N144" s="204" t="s">
        <v>52</v>
      </c>
      <c r="O144" s="57"/>
      <c r="P144" s="192">
        <f t="shared" si="1"/>
        <v>0</v>
      </c>
      <c r="Q144" s="192">
        <v>6.9999999999999994E-5</v>
      </c>
      <c r="R144" s="192">
        <f t="shared" si="2"/>
        <v>1.8899999999999998E-3</v>
      </c>
      <c r="S144" s="192">
        <v>0</v>
      </c>
      <c r="T144" s="193">
        <f t="shared" si="3"/>
        <v>0</v>
      </c>
      <c r="AR144" s="13" t="s">
        <v>695</v>
      </c>
      <c r="AT144" s="13" t="s">
        <v>233</v>
      </c>
      <c r="AU144" s="13" t="s">
        <v>92</v>
      </c>
      <c r="AY144" s="13" t="s">
        <v>175</v>
      </c>
      <c r="BE144" s="194">
        <f t="shared" si="4"/>
        <v>0</v>
      </c>
      <c r="BF144" s="194">
        <f t="shared" si="5"/>
        <v>0</v>
      </c>
      <c r="BG144" s="194">
        <f t="shared" si="6"/>
        <v>0</v>
      </c>
      <c r="BH144" s="194">
        <f t="shared" si="7"/>
        <v>0</v>
      </c>
      <c r="BI144" s="194">
        <f t="shared" si="8"/>
        <v>0</v>
      </c>
      <c r="BJ144" s="13" t="s">
        <v>92</v>
      </c>
      <c r="BK144" s="194">
        <f t="shared" si="9"/>
        <v>0</v>
      </c>
      <c r="BL144" s="13" t="s">
        <v>695</v>
      </c>
      <c r="BM144" s="13" t="s">
        <v>2724</v>
      </c>
    </row>
    <row r="145" spans="2:65" s="1" customFormat="1" ht="16.5" customHeight="1">
      <c r="B145" s="31"/>
      <c r="C145" s="183" t="s">
        <v>326</v>
      </c>
      <c r="D145" s="183" t="s">
        <v>177</v>
      </c>
      <c r="E145" s="184" t="s">
        <v>2725</v>
      </c>
      <c r="F145" s="185" t="s">
        <v>2726</v>
      </c>
      <c r="G145" s="186" t="s">
        <v>253</v>
      </c>
      <c r="H145" s="187">
        <v>50</v>
      </c>
      <c r="I145" s="188"/>
      <c r="J145" s="189">
        <f t="shared" si="0"/>
        <v>0</v>
      </c>
      <c r="K145" s="185" t="s">
        <v>184</v>
      </c>
      <c r="L145" s="35"/>
      <c r="M145" s="190" t="s">
        <v>1</v>
      </c>
      <c r="N145" s="191" t="s">
        <v>52</v>
      </c>
      <c r="O145" s="57"/>
      <c r="P145" s="192">
        <f t="shared" si="1"/>
        <v>0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AR145" s="13" t="s">
        <v>437</v>
      </c>
      <c r="AT145" s="13" t="s">
        <v>177</v>
      </c>
      <c r="AU145" s="13" t="s">
        <v>92</v>
      </c>
      <c r="AY145" s="13" t="s">
        <v>175</v>
      </c>
      <c r="BE145" s="194">
        <f t="shared" si="4"/>
        <v>0</v>
      </c>
      <c r="BF145" s="194">
        <f t="shared" si="5"/>
        <v>0</v>
      </c>
      <c r="BG145" s="194">
        <f t="shared" si="6"/>
        <v>0</v>
      </c>
      <c r="BH145" s="194">
        <f t="shared" si="7"/>
        <v>0</v>
      </c>
      <c r="BI145" s="194">
        <f t="shared" si="8"/>
        <v>0</v>
      </c>
      <c r="BJ145" s="13" t="s">
        <v>92</v>
      </c>
      <c r="BK145" s="194">
        <f t="shared" si="9"/>
        <v>0</v>
      </c>
      <c r="BL145" s="13" t="s">
        <v>437</v>
      </c>
      <c r="BM145" s="13" t="s">
        <v>2727</v>
      </c>
    </row>
    <row r="146" spans="2:65" s="1" customFormat="1" ht="16.5" customHeight="1">
      <c r="B146" s="31"/>
      <c r="C146" s="195" t="s">
        <v>330</v>
      </c>
      <c r="D146" s="195" t="s">
        <v>233</v>
      </c>
      <c r="E146" s="196" t="s">
        <v>2728</v>
      </c>
      <c r="F146" s="197" t="s">
        <v>2729</v>
      </c>
      <c r="G146" s="198" t="s">
        <v>253</v>
      </c>
      <c r="H146" s="199">
        <v>50</v>
      </c>
      <c r="I146" s="200"/>
      <c r="J146" s="201">
        <f t="shared" si="0"/>
        <v>0</v>
      </c>
      <c r="K146" s="197" t="s">
        <v>184</v>
      </c>
      <c r="L146" s="202"/>
      <c r="M146" s="203" t="s">
        <v>1</v>
      </c>
      <c r="N146" s="204" t="s">
        <v>52</v>
      </c>
      <c r="O146" s="57"/>
      <c r="P146" s="192">
        <f t="shared" si="1"/>
        <v>0</v>
      </c>
      <c r="Q146" s="192">
        <v>1E-4</v>
      </c>
      <c r="R146" s="192">
        <f t="shared" si="2"/>
        <v>5.0000000000000001E-3</v>
      </c>
      <c r="S146" s="192">
        <v>0</v>
      </c>
      <c r="T146" s="193">
        <f t="shared" si="3"/>
        <v>0</v>
      </c>
      <c r="AR146" s="13" t="s">
        <v>695</v>
      </c>
      <c r="AT146" s="13" t="s">
        <v>233</v>
      </c>
      <c r="AU146" s="13" t="s">
        <v>92</v>
      </c>
      <c r="AY146" s="13" t="s">
        <v>175</v>
      </c>
      <c r="BE146" s="194">
        <f t="shared" si="4"/>
        <v>0</v>
      </c>
      <c r="BF146" s="194">
        <f t="shared" si="5"/>
        <v>0</v>
      </c>
      <c r="BG146" s="194">
        <f t="shared" si="6"/>
        <v>0</v>
      </c>
      <c r="BH146" s="194">
        <f t="shared" si="7"/>
        <v>0</v>
      </c>
      <c r="BI146" s="194">
        <f t="shared" si="8"/>
        <v>0</v>
      </c>
      <c r="BJ146" s="13" t="s">
        <v>92</v>
      </c>
      <c r="BK146" s="194">
        <f t="shared" si="9"/>
        <v>0</v>
      </c>
      <c r="BL146" s="13" t="s">
        <v>695</v>
      </c>
      <c r="BM146" s="13" t="s">
        <v>2730</v>
      </c>
    </row>
    <row r="147" spans="2:65" s="1" customFormat="1" ht="16.5" customHeight="1">
      <c r="B147" s="31"/>
      <c r="C147" s="183" t="s">
        <v>334</v>
      </c>
      <c r="D147" s="183" t="s">
        <v>177</v>
      </c>
      <c r="E147" s="184" t="s">
        <v>2731</v>
      </c>
      <c r="F147" s="185" t="s">
        <v>2732</v>
      </c>
      <c r="G147" s="186" t="s">
        <v>253</v>
      </c>
      <c r="H147" s="187">
        <v>1</v>
      </c>
      <c r="I147" s="188"/>
      <c r="J147" s="189">
        <f t="shared" si="0"/>
        <v>0</v>
      </c>
      <c r="K147" s="185" t="s">
        <v>184</v>
      </c>
      <c r="L147" s="35"/>
      <c r="M147" s="190" t="s">
        <v>1</v>
      </c>
      <c r="N147" s="191" t="s">
        <v>52</v>
      </c>
      <c r="O147" s="57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13" t="s">
        <v>437</v>
      </c>
      <c r="AT147" s="13" t="s">
        <v>177</v>
      </c>
      <c r="AU147" s="13" t="s">
        <v>92</v>
      </c>
      <c r="AY147" s="13" t="s">
        <v>175</v>
      </c>
      <c r="BE147" s="194">
        <f t="shared" si="4"/>
        <v>0</v>
      </c>
      <c r="BF147" s="194">
        <f t="shared" si="5"/>
        <v>0</v>
      </c>
      <c r="BG147" s="194">
        <f t="shared" si="6"/>
        <v>0</v>
      </c>
      <c r="BH147" s="194">
        <f t="shared" si="7"/>
        <v>0</v>
      </c>
      <c r="BI147" s="194">
        <f t="shared" si="8"/>
        <v>0</v>
      </c>
      <c r="BJ147" s="13" t="s">
        <v>92</v>
      </c>
      <c r="BK147" s="194">
        <f t="shared" si="9"/>
        <v>0</v>
      </c>
      <c r="BL147" s="13" t="s">
        <v>437</v>
      </c>
      <c r="BM147" s="13" t="s">
        <v>2733</v>
      </c>
    </row>
    <row r="148" spans="2:65" s="1" customFormat="1" ht="16.5" customHeight="1">
      <c r="B148" s="31"/>
      <c r="C148" s="195" t="s">
        <v>338</v>
      </c>
      <c r="D148" s="195" t="s">
        <v>233</v>
      </c>
      <c r="E148" s="196" t="s">
        <v>2734</v>
      </c>
      <c r="F148" s="197" t="s">
        <v>2735</v>
      </c>
      <c r="G148" s="198" t="s">
        <v>253</v>
      </c>
      <c r="H148" s="199">
        <v>1</v>
      </c>
      <c r="I148" s="200"/>
      <c r="J148" s="201">
        <f t="shared" si="0"/>
        <v>0</v>
      </c>
      <c r="K148" s="197" t="s">
        <v>184</v>
      </c>
      <c r="L148" s="202"/>
      <c r="M148" s="203" t="s">
        <v>1</v>
      </c>
      <c r="N148" s="204" t="s">
        <v>52</v>
      </c>
      <c r="O148" s="57"/>
      <c r="P148" s="192">
        <f t="shared" si="1"/>
        <v>0</v>
      </c>
      <c r="Q148" s="192">
        <v>1.6000000000000001E-4</v>
      </c>
      <c r="R148" s="192">
        <f t="shared" si="2"/>
        <v>1.6000000000000001E-4</v>
      </c>
      <c r="S148" s="192">
        <v>0</v>
      </c>
      <c r="T148" s="193">
        <f t="shared" si="3"/>
        <v>0</v>
      </c>
      <c r="AR148" s="13" t="s">
        <v>695</v>
      </c>
      <c r="AT148" s="13" t="s">
        <v>233</v>
      </c>
      <c r="AU148" s="13" t="s">
        <v>92</v>
      </c>
      <c r="AY148" s="13" t="s">
        <v>175</v>
      </c>
      <c r="BE148" s="194">
        <f t="shared" si="4"/>
        <v>0</v>
      </c>
      <c r="BF148" s="194">
        <f t="shared" si="5"/>
        <v>0</v>
      </c>
      <c r="BG148" s="194">
        <f t="shared" si="6"/>
        <v>0</v>
      </c>
      <c r="BH148" s="194">
        <f t="shared" si="7"/>
        <v>0</v>
      </c>
      <c r="BI148" s="194">
        <f t="shared" si="8"/>
        <v>0</v>
      </c>
      <c r="BJ148" s="13" t="s">
        <v>92</v>
      </c>
      <c r="BK148" s="194">
        <f t="shared" si="9"/>
        <v>0</v>
      </c>
      <c r="BL148" s="13" t="s">
        <v>695</v>
      </c>
      <c r="BM148" s="13" t="s">
        <v>2736</v>
      </c>
    </row>
    <row r="149" spans="2:65" s="1" customFormat="1" ht="16.5" customHeight="1">
      <c r="B149" s="31"/>
      <c r="C149" s="183" t="s">
        <v>342</v>
      </c>
      <c r="D149" s="183" t="s">
        <v>177</v>
      </c>
      <c r="E149" s="184" t="s">
        <v>2737</v>
      </c>
      <c r="F149" s="185" t="s">
        <v>2738</v>
      </c>
      <c r="G149" s="186" t="s">
        <v>253</v>
      </c>
      <c r="H149" s="187">
        <v>1</v>
      </c>
      <c r="I149" s="188"/>
      <c r="J149" s="189">
        <f t="shared" ref="J149:J180" si="10">ROUND(I149*H149,2)</f>
        <v>0</v>
      </c>
      <c r="K149" s="185" t="s">
        <v>184</v>
      </c>
      <c r="L149" s="35"/>
      <c r="M149" s="190" t="s">
        <v>1</v>
      </c>
      <c r="N149" s="191" t="s">
        <v>52</v>
      </c>
      <c r="O149" s="57"/>
      <c r="P149" s="192">
        <f t="shared" ref="P149:P180" si="11">O149*H149</f>
        <v>0</v>
      </c>
      <c r="Q149" s="192">
        <v>0</v>
      </c>
      <c r="R149" s="192">
        <f t="shared" ref="R149:R180" si="12">Q149*H149</f>
        <v>0</v>
      </c>
      <c r="S149" s="192">
        <v>0</v>
      </c>
      <c r="T149" s="193">
        <f t="shared" ref="T149:T180" si="13">S149*H149</f>
        <v>0</v>
      </c>
      <c r="AR149" s="13" t="s">
        <v>437</v>
      </c>
      <c r="AT149" s="13" t="s">
        <v>177</v>
      </c>
      <c r="AU149" s="13" t="s">
        <v>92</v>
      </c>
      <c r="AY149" s="13" t="s">
        <v>175</v>
      </c>
      <c r="BE149" s="194">
        <f t="shared" ref="BE149:BE184" si="14">IF(N149="základná",J149,0)</f>
        <v>0</v>
      </c>
      <c r="BF149" s="194">
        <f t="shared" ref="BF149:BF184" si="15">IF(N149="znížená",J149,0)</f>
        <v>0</v>
      </c>
      <c r="BG149" s="194">
        <f t="shared" ref="BG149:BG184" si="16">IF(N149="zákl. prenesená",J149,0)</f>
        <v>0</v>
      </c>
      <c r="BH149" s="194">
        <f t="shared" ref="BH149:BH184" si="17">IF(N149="zníž. prenesená",J149,0)</f>
        <v>0</v>
      </c>
      <c r="BI149" s="194">
        <f t="shared" ref="BI149:BI184" si="18">IF(N149="nulová",J149,0)</f>
        <v>0</v>
      </c>
      <c r="BJ149" s="13" t="s">
        <v>92</v>
      </c>
      <c r="BK149" s="194">
        <f t="shared" ref="BK149:BK184" si="19">ROUND(I149*H149,2)</f>
        <v>0</v>
      </c>
      <c r="BL149" s="13" t="s">
        <v>437</v>
      </c>
      <c r="BM149" s="13" t="s">
        <v>2739</v>
      </c>
    </row>
    <row r="150" spans="2:65" s="1" customFormat="1" ht="16.5" customHeight="1">
      <c r="B150" s="31"/>
      <c r="C150" s="195" t="s">
        <v>347</v>
      </c>
      <c r="D150" s="195" t="s">
        <v>233</v>
      </c>
      <c r="E150" s="196" t="s">
        <v>2740</v>
      </c>
      <c r="F150" s="197" t="s">
        <v>2741</v>
      </c>
      <c r="G150" s="198" t="s">
        <v>253</v>
      </c>
      <c r="H150" s="199">
        <v>1</v>
      </c>
      <c r="I150" s="200"/>
      <c r="J150" s="201">
        <f t="shared" si="10"/>
        <v>0</v>
      </c>
      <c r="K150" s="197" t="s">
        <v>184</v>
      </c>
      <c r="L150" s="202"/>
      <c r="M150" s="203" t="s">
        <v>1</v>
      </c>
      <c r="N150" s="204" t="s">
        <v>52</v>
      </c>
      <c r="O150" s="57"/>
      <c r="P150" s="192">
        <f t="shared" si="11"/>
        <v>0</v>
      </c>
      <c r="Q150" s="192">
        <v>1.35E-2</v>
      </c>
      <c r="R150" s="192">
        <f t="shared" si="12"/>
        <v>1.35E-2</v>
      </c>
      <c r="S150" s="192">
        <v>0</v>
      </c>
      <c r="T150" s="193">
        <f t="shared" si="13"/>
        <v>0</v>
      </c>
      <c r="AR150" s="13" t="s">
        <v>695</v>
      </c>
      <c r="AT150" s="13" t="s">
        <v>233</v>
      </c>
      <c r="AU150" s="13" t="s">
        <v>92</v>
      </c>
      <c r="AY150" s="13" t="s">
        <v>175</v>
      </c>
      <c r="BE150" s="194">
        <f t="shared" si="14"/>
        <v>0</v>
      </c>
      <c r="BF150" s="194">
        <f t="shared" si="15"/>
        <v>0</v>
      </c>
      <c r="BG150" s="194">
        <f t="shared" si="16"/>
        <v>0</v>
      </c>
      <c r="BH150" s="194">
        <f t="shared" si="17"/>
        <v>0</v>
      </c>
      <c r="BI150" s="194">
        <f t="shared" si="18"/>
        <v>0</v>
      </c>
      <c r="BJ150" s="13" t="s">
        <v>92</v>
      </c>
      <c r="BK150" s="194">
        <f t="shared" si="19"/>
        <v>0</v>
      </c>
      <c r="BL150" s="13" t="s">
        <v>695</v>
      </c>
      <c r="BM150" s="13" t="s">
        <v>2742</v>
      </c>
    </row>
    <row r="151" spans="2:65" s="1" customFormat="1" ht="16.5" customHeight="1">
      <c r="B151" s="31"/>
      <c r="C151" s="183" t="s">
        <v>351</v>
      </c>
      <c r="D151" s="183" t="s">
        <v>177</v>
      </c>
      <c r="E151" s="184" t="s">
        <v>2743</v>
      </c>
      <c r="F151" s="185" t="s">
        <v>2744</v>
      </c>
      <c r="G151" s="186" t="s">
        <v>253</v>
      </c>
      <c r="H151" s="187">
        <v>1</v>
      </c>
      <c r="I151" s="188"/>
      <c r="J151" s="189">
        <f t="shared" si="10"/>
        <v>0</v>
      </c>
      <c r="K151" s="185" t="s">
        <v>1</v>
      </c>
      <c r="L151" s="35"/>
      <c r="M151" s="190" t="s">
        <v>1</v>
      </c>
      <c r="N151" s="191" t="s">
        <v>52</v>
      </c>
      <c r="O151" s="57"/>
      <c r="P151" s="192">
        <f t="shared" si="11"/>
        <v>0</v>
      </c>
      <c r="Q151" s="192">
        <v>0</v>
      </c>
      <c r="R151" s="192">
        <f t="shared" si="12"/>
        <v>0</v>
      </c>
      <c r="S151" s="192">
        <v>0</v>
      </c>
      <c r="T151" s="193">
        <f t="shared" si="13"/>
        <v>0</v>
      </c>
      <c r="AR151" s="13" t="s">
        <v>437</v>
      </c>
      <c r="AT151" s="13" t="s">
        <v>177</v>
      </c>
      <c r="AU151" s="13" t="s">
        <v>92</v>
      </c>
      <c r="AY151" s="13" t="s">
        <v>175</v>
      </c>
      <c r="BE151" s="194">
        <f t="shared" si="14"/>
        <v>0</v>
      </c>
      <c r="BF151" s="194">
        <f t="shared" si="15"/>
        <v>0</v>
      </c>
      <c r="BG151" s="194">
        <f t="shared" si="16"/>
        <v>0</v>
      </c>
      <c r="BH151" s="194">
        <f t="shared" si="17"/>
        <v>0</v>
      </c>
      <c r="BI151" s="194">
        <f t="shared" si="18"/>
        <v>0</v>
      </c>
      <c r="BJ151" s="13" t="s">
        <v>92</v>
      </c>
      <c r="BK151" s="194">
        <f t="shared" si="19"/>
        <v>0</v>
      </c>
      <c r="BL151" s="13" t="s">
        <v>437</v>
      </c>
      <c r="BM151" s="13" t="s">
        <v>2745</v>
      </c>
    </row>
    <row r="152" spans="2:65" s="1" customFormat="1" ht="16.5" customHeight="1">
      <c r="B152" s="31"/>
      <c r="C152" s="195" t="s">
        <v>355</v>
      </c>
      <c r="D152" s="195" t="s">
        <v>233</v>
      </c>
      <c r="E152" s="196" t="s">
        <v>2746</v>
      </c>
      <c r="F152" s="197" t="s">
        <v>2747</v>
      </c>
      <c r="G152" s="198" t="s">
        <v>253</v>
      </c>
      <c r="H152" s="199">
        <v>1</v>
      </c>
      <c r="I152" s="200"/>
      <c r="J152" s="201">
        <f t="shared" si="10"/>
        <v>0</v>
      </c>
      <c r="K152" s="197" t="s">
        <v>1</v>
      </c>
      <c r="L152" s="202"/>
      <c r="M152" s="203" t="s">
        <v>1</v>
      </c>
      <c r="N152" s="204" t="s">
        <v>52</v>
      </c>
      <c r="O152" s="57"/>
      <c r="P152" s="192">
        <f t="shared" si="11"/>
        <v>0</v>
      </c>
      <c r="Q152" s="192">
        <v>1.35E-2</v>
      </c>
      <c r="R152" s="192">
        <f t="shared" si="12"/>
        <v>1.35E-2</v>
      </c>
      <c r="S152" s="192">
        <v>0</v>
      </c>
      <c r="T152" s="193">
        <f t="shared" si="13"/>
        <v>0</v>
      </c>
      <c r="AR152" s="13" t="s">
        <v>695</v>
      </c>
      <c r="AT152" s="13" t="s">
        <v>233</v>
      </c>
      <c r="AU152" s="13" t="s">
        <v>92</v>
      </c>
      <c r="AY152" s="13" t="s">
        <v>175</v>
      </c>
      <c r="BE152" s="194">
        <f t="shared" si="14"/>
        <v>0</v>
      </c>
      <c r="BF152" s="194">
        <f t="shared" si="15"/>
        <v>0</v>
      </c>
      <c r="BG152" s="194">
        <f t="shared" si="16"/>
        <v>0</v>
      </c>
      <c r="BH152" s="194">
        <f t="shared" si="17"/>
        <v>0</v>
      </c>
      <c r="BI152" s="194">
        <f t="shared" si="18"/>
        <v>0</v>
      </c>
      <c r="BJ152" s="13" t="s">
        <v>92</v>
      </c>
      <c r="BK152" s="194">
        <f t="shared" si="19"/>
        <v>0</v>
      </c>
      <c r="BL152" s="13" t="s">
        <v>695</v>
      </c>
      <c r="BM152" s="13" t="s">
        <v>2748</v>
      </c>
    </row>
    <row r="153" spans="2:65" s="1" customFormat="1" ht="16.5" customHeight="1">
      <c r="B153" s="31"/>
      <c r="C153" s="183" t="s">
        <v>359</v>
      </c>
      <c r="D153" s="183" t="s">
        <v>177</v>
      </c>
      <c r="E153" s="184" t="s">
        <v>2749</v>
      </c>
      <c r="F153" s="185" t="s">
        <v>2750</v>
      </c>
      <c r="G153" s="186" t="s">
        <v>253</v>
      </c>
      <c r="H153" s="187">
        <v>1</v>
      </c>
      <c r="I153" s="188"/>
      <c r="J153" s="189">
        <f t="shared" si="10"/>
        <v>0</v>
      </c>
      <c r="K153" s="185" t="s">
        <v>1</v>
      </c>
      <c r="L153" s="35"/>
      <c r="M153" s="190" t="s">
        <v>1</v>
      </c>
      <c r="N153" s="191" t="s">
        <v>52</v>
      </c>
      <c r="O153" s="57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AR153" s="13" t="s">
        <v>437</v>
      </c>
      <c r="AT153" s="13" t="s">
        <v>177</v>
      </c>
      <c r="AU153" s="13" t="s">
        <v>92</v>
      </c>
      <c r="AY153" s="13" t="s">
        <v>175</v>
      </c>
      <c r="BE153" s="194">
        <f t="shared" si="14"/>
        <v>0</v>
      </c>
      <c r="BF153" s="194">
        <f t="shared" si="15"/>
        <v>0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3" t="s">
        <v>92</v>
      </c>
      <c r="BK153" s="194">
        <f t="shared" si="19"/>
        <v>0</v>
      </c>
      <c r="BL153" s="13" t="s">
        <v>437</v>
      </c>
      <c r="BM153" s="13" t="s">
        <v>2751</v>
      </c>
    </row>
    <row r="154" spans="2:65" s="1" customFormat="1" ht="16.5" customHeight="1">
      <c r="B154" s="31"/>
      <c r="C154" s="195" t="s">
        <v>363</v>
      </c>
      <c r="D154" s="195" t="s">
        <v>233</v>
      </c>
      <c r="E154" s="196" t="s">
        <v>2752</v>
      </c>
      <c r="F154" s="197" t="s">
        <v>2753</v>
      </c>
      <c r="G154" s="198" t="s">
        <v>253</v>
      </c>
      <c r="H154" s="199">
        <v>1</v>
      </c>
      <c r="I154" s="200"/>
      <c r="J154" s="201">
        <f t="shared" si="10"/>
        <v>0</v>
      </c>
      <c r="K154" s="197" t="s">
        <v>1</v>
      </c>
      <c r="L154" s="202"/>
      <c r="M154" s="203" t="s">
        <v>1</v>
      </c>
      <c r="N154" s="204" t="s">
        <v>52</v>
      </c>
      <c r="O154" s="57"/>
      <c r="P154" s="192">
        <f t="shared" si="11"/>
        <v>0</v>
      </c>
      <c r="Q154" s="192">
        <v>1.35E-2</v>
      </c>
      <c r="R154" s="192">
        <f t="shared" si="12"/>
        <v>1.35E-2</v>
      </c>
      <c r="S154" s="192">
        <v>0</v>
      </c>
      <c r="T154" s="193">
        <f t="shared" si="13"/>
        <v>0</v>
      </c>
      <c r="AR154" s="13" t="s">
        <v>695</v>
      </c>
      <c r="AT154" s="13" t="s">
        <v>233</v>
      </c>
      <c r="AU154" s="13" t="s">
        <v>92</v>
      </c>
      <c r="AY154" s="13" t="s">
        <v>175</v>
      </c>
      <c r="BE154" s="194">
        <f t="shared" si="14"/>
        <v>0</v>
      </c>
      <c r="BF154" s="194">
        <f t="shared" si="15"/>
        <v>0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3" t="s">
        <v>92</v>
      </c>
      <c r="BK154" s="194">
        <f t="shared" si="19"/>
        <v>0</v>
      </c>
      <c r="BL154" s="13" t="s">
        <v>695</v>
      </c>
      <c r="BM154" s="13" t="s">
        <v>2754</v>
      </c>
    </row>
    <row r="155" spans="2:65" s="1" customFormat="1" ht="16.5" customHeight="1">
      <c r="B155" s="31"/>
      <c r="C155" s="183" t="s">
        <v>367</v>
      </c>
      <c r="D155" s="183" t="s">
        <v>177</v>
      </c>
      <c r="E155" s="184" t="s">
        <v>2755</v>
      </c>
      <c r="F155" s="185" t="s">
        <v>2756</v>
      </c>
      <c r="G155" s="186" t="s">
        <v>253</v>
      </c>
      <c r="H155" s="187">
        <v>27</v>
      </c>
      <c r="I155" s="188"/>
      <c r="J155" s="189">
        <f t="shared" si="10"/>
        <v>0</v>
      </c>
      <c r="K155" s="185" t="s">
        <v>184</v>
      </c>
      <c r="L155" s="35"/>
      <c r="M155" s="190" t="s">
        <v>1</v>
      </c>
      <c r="N155" s="191" t="s">
        <v>52</v>
      </c>
      <c r="O155" s="57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AR155" s="13" t="s">
        <v>437</v>
      </c>
      <c r="AT155" s="13" t="s">
        <v>177</v>
      </c>
      <c r="AU155" s="13" t="s">
        <v>92</v>
      </c>
      <c r="AY155" s="13" t="s">
        <v>175</v>
      </c>
      <c r="BE155" s="194">
        <f t="shared" si="14"/>
        <v>0</v>
      </c>
      <c r="BF155" s="194">
        <f t="shared" si="15"/>
        <v>0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3" t="s">
        <v>92</v>
      </c>
      <c r="BK155" s="194">
        <f t="shared" si="19"/>
        <v>0</v>
      </c>
      <c r="BL155" s="13" t="s">
        <v>437</v>
      </c>
      <c r="BM155" s="13" t="s">
        <v>2757</v>
      </c>
    </row>
    <row r="156" spans="2:65" s="1" customFormat="1" ht="16.5" customHeight="1">
      <c r="B156" s="31"/>
      <c r="C156" s="195" t="s">
        <v>373</v>
      </c>
      <c r="D156" s="195" t="s">
        <v>233</v>
      </c>
      <c r="E156" s="196" t="s">
        <v>2758</v>
      </c>
      <c r="F156" s="197" t="s">
        <v>2759</v>
      </c>
      <c r="G156" s="198" t="s">
        <v>253</v>
      </c>
      <c r="H156" s="199">
        <v>17</v>
      </c>
      <c r="I156" s="200"/>
      <c r="J156" s="201">
        <f t="shared" si="10"/>
        <v>0</v>
      </c>
      <c r="K156" s="197" t="s">
        <v>184</v>
      </c>
      <c r="L156" s="202"/>
      <c r="M156" s="203" t="s">
        <v>1</v>
      </c>
      <c r="N156" s="204" t="s">
        <v>52</v>
      </c>
      <c r="O156" s="57"/>
      <c r="P156" s="192">
        <f t="shared" si="11"/>
        <v>0</v>
      </c>
      <c r="Q156" s="192">
        <v>2.4399999999999999E-3</v>
      </c>
      <c r="R156" s="192">
        <f t="shared" si="12"/>
        <v>4.1479999999999996E-2</v>
      </c>
      <c r="S156" s="192">
        <v>0</v>
      </c>
      <c r="T156" s="193">
        <f t="shared" si="13"/>
        <v>0</v>
      </c>
      <c r="AR156" s="13" t="s">
        <v>695</v>
      </c>
      <c r="AT156" s="13" t="s">
        <v>233</v>
      </c>
      <c r="AU156" s="13" t="s">
        <v>92</v>
      </c>
      <c r="AY156" s="13" t="s">
        <v>175</v>
      </c>
      <c r="BE156" s="194">
        <f t="shared" si="14"/>
        <v>0</v>
      </c>
      <c r="BF156" s="194">
        <f t="shared" si="15"/>
        <v>0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3" t="s">
        <v>92</v>
      </c>
      <c r="BK156" s="194">
        <f t="shared" si="19"/>
        <v>0</v>
      </c>
      <c r="BL156" s="13" t="s">
        <v>695</v>
      </c>
      <c r="BM156" s="13" t="s">
        <v>2760</v>
      </c>
    </row>
    <row r="157" spans="2:65" s="1" customFormat="1" ht="16.5" customHeight="1">
      <c r="B157" s="31"/>
      <c r="C157" s="195" t="s">
        <v>377</v>
      </c>
      <c r="D157" s="195" t="s">
        <v>233</v>
      </c>
      <c r="E157" s="196" t="s">
        <v>2761</v>
      </c>
      <c r="F157" s="197" t="s">
        <v>2762</v>
      </c>
      <c r="G157" s="198" t="s">
        <v>253</v>
      </c>
      <c r="H157" s="199">
        <v>10</v>
      </c>
      <c r="I157" s="200"/>
      <c r="J157" s="201">
        <f t="shared" si="10"/>
        <v>0</v>
      </c>
      <c r="K157" s="197" t="s">
        <v>184</v>
      </c>
      <c r="L157" s="202"/>
      <c r="M157" s="203" t="s">
        <v>1</v>
      </c>
      <c r="N157" s="204" t="s">
        <v>52</v>
      </c>
      <c r="O157" s="57"/>
      <c r="P157" s="192">
        <f t="shared" si="11"/>
        <v>0</v>
      </c>
      <c r="Q157" s="192">
        <v>1.7899999999999999E-3</v>
      </c>
      <c r="R157" s="192">
        <f t="shared" si="12"/>
        <v>1.7899999999999999E-2</v>
      </c>
      <c r="S157" s="192">
        <v>0</v>
      </c>
      <c r="T157" s="193">
        <f t="shared" si="13"/>
        <v>0</v>
      </c>
      <c r="AR157" s="13" t="s">
        <v>695</v>
      </c>
      <c r="AT157" s="13" t="s">
        <v>233</v>
      </c>
      <c r="AU157" s="13" t="s">
        <v>92</v>
      </c>
      <c r="AY157" s="13" t="s">
        <v>175</v>
      </c>
      <c r="BE157" s="194">
        <f t="shared" si="14"/>
        <v>0</v>
      </c>
      <c r="BF157" s="194">
        <f t="shared" si="15"/>
        <v>0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3" t="s">
        <v>92</v>
      </c>
      <c r="BK157" s="194">
        <f t="shared" si="19"/>
        <v>0</v>
      </c>
      <c r="BL157" s="13" t="s">
        <v>695</v>
      </c>
      <c r="BM157" s="13" t="s">
        <v>2763</v>
      </c>
    </row>
    <row r="158" spans="2:65" s="1" customFormat="1" ht="16.5" customHeight="1">
      <c r="B158" s="31"/>
      <c r="C158" s="183" t="s">
        <v>381</v>
      </c>
      <c r="D158" s="183" t="s">
        <v>177</v>
      </c>
      <c r="E158" s="184" t="s">
        <v>2764</v>
      </c>
      <c r="F158" s="185" t="s">
        <v>2765</v>
      </c>
      <c r="G158" s="186" t="s">
        <v>253</v>
      </c>
      <c r="H158" s="187">
        <v>63</v>
      </c>
      <c r="I158" s="188"/>
      <c r="J158" s="189">
        <f t="shared" si="10"/>
        <v>0</v>
      </c>
      <c r="K158" s="185" t="s">
        <v>184</v>
      </c>
      <c r="L158" s="35"/>
      <c r="M158" s="190" t="s">
        <v>1</v>
      </c>
      <c r="N158" s="191" t="s">
        <v>52</v>
      </c>
      <c r="O158" s="57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AR158" s="13" t="s">
        <v>437</v>
      </c>
      <c r="AT158" s="13" t="s">
        <v>177</v>
      </c>
      <c r="AU158" s="13" t="s">
        <v>92</v>
      </c>
      <c r="AY158" s="13" t="s">
        <v>175</v>
      </c>
      <c r="BE158" s="194">
        <f t="shared" si="14"/>
        <v>0</v>
      </c>
      <c r="BF158" s="194">
        <f t="shared" si="15"/>
        <v>0</v>
      </c>
      <c r="BG158" s="194">
        <f t="shared" si="16"/>
        <v>0</v>
      </c>
      <c r="BH158" s="194">
        <f t="shared" si="17"/>
        <v>0</v>
      </c>
      <c r="BI158" s="194">
        <f t="shared" si="18"/>
        <v>0</v>
      </c>
      <c r="BJ158" s="13" t="s">
        <v>92</v>
      </c>
      <c r="BK158" s="194">
        <f t="shared" si="19"/>
        <v>0</v>
      </c>
      <c r="BL158" s="13" t="s">
        <v>437</v>
      </c>
      <c r="BM158" s="13" t="s">
        <v>2766</v>
      </c>
    </row>
    <row r="159" spans="2:65" s="1" customFormat="1" ht="16.5" customHeight="1">
      <c r="B159" s="31"/>
      <c r="C159" s="195" t="s">
        <v>385</v>
      </c>
      <c r="D159" s="195" t="s">
        <v>233</v>
      </c>
      <c r="E159" s="196" t="s">
        <v>2767</v>
      </c>
      <c r="F159" s="197" t="s">
        <v>2768</v>
      </c>
      <c r="G159" s="198" t="s">
        <v>253</v>
      </c>
      <c r="H159" s="199">
        <v>55</v>
      </c>
      <c r="I159" s="200"/>
      <c r="J159" s="201">
        <f t="shared" si="10"/>
        <v>0</v>
      </c>
      <c r="K159" s="197" t="s">
        <v>184</v>
      </c>
      <c r="L159" s="202"/>
      <c r="M159" s="203" t="s">
        <v>1</v>
      </c>
      <c r="N159" s="204" t="s">
        <v>52</v>
      </c>
      <c r="O159" s="57"/>
      <c r="P159" s="192">
        <f t="shared" si="11"/>
        <v>0</v>
      </c>
      <c r="Q159" s="192">
        <v>1.5499999999999999E-3</v>
      </c>
      <c r="R159" s="192">
        <f t="shared" si="12"/>
        <v>8.5249999999999992E-2</v>
      </c>
      <c r="S159" s="192">
        <v>0</v>
      </c>
      <c r="T159" s="193">
        <f t="shared" si="13"/>
        <v>0</v>
      </c>
      <c r="AR159" s="13" t="s">
        <v>695</v>
      </c>
      <c r="AT159" s="13" t="s">
        <v>233</v>
      </c>
      <c r="AU159" s="13" t="s">
        <v>92</v>
      </c>
      <c r="AY159" s="13" t="s">
        <v>175</v>
      </c>
      <c r="BE159" s="194">
        <f t="shared" si="14"/>
        <v>0</v>
      </c>
      <c r="BF159" s="194">
        <f t="shared" si="15"/>
        <v>0</v>
      </c>
      <c r="BG159" s="194">
        <f t="shared" si="16"/>
        <v>0</v>
      </c>
      <c r="BH159" s="194">
        <f t="shared" si="17"/>
        <v>0</v>
      </c>
      <c r="BI159" s="194">
        <f t="shared" si="18"/>
        <v>0</v>
      </c>
      <c r="BJ159" s="13" t="s">
        <v>92</v>
      </c>
      <c r="BK159" s="194">
        <f t="shared" si="19"/>
        <v>0</v>
      </c>
      <c r="BL159" s="13" t="s">
        <v>695</v>
      </c>
      <c r="BM159" s="13" t="s">
        <v>2769</v>
      </c>
    </row>
    <row r="160" spans="2:65" s="1" customFormat="1" ht="16.5" customHeight="1">
      <c r="B160" s="31"/>
      <c r="C160" s="195" t="s">
        <v>389</v>
      </c>
      <c r="D160" s="195" t="s">
        <v>233</v>
      </c>
      <c r="E160" s="196" t="s">
        <v>2770</v>
      </c>
      <c r="F160" s="197" t="s">
        <v>2771</v>
      </c>
      <c r="G160" s="198" t="s">
        <v>253</v>
      </c>
      <c r="H160" s="199">
        <v>8</v>
      </c>
      <c r="I160" s="200"/>
      <c r="J160" s="201">
        <f t="shared" si="10"/>
        <v>0</v>
      </c>
      <c r="K160" s="197" t="s">
        <v>184</v>
      </c>
      <c r="L160" s="202"/>
      <c r="M160" s="203" t="s">
        <v>1</v>
      </c>
      <c r="N160" s="204" t="s">
        <v>52</v>
      </c>
      <c r="O160" s="57"/>
      <c r="P160" s="192">
        <f t="shared" si="11"/>
        <v>0</v>
      </c>
      <c r="Q160" s="192">
        <v>3.3E-3</v>
      </c>
      <c r="R160" s="192">
        <f t="shared" si="12"/>
        <v>2.64E-2</v>
      </c>
      <c r="S160" s="192">
        <v>0</v>
      </c>
      <c r="T160" s="193">
        <f t="shared" si="13"/>
        <v>0</v>
      </c>
      <c r="AR160" s="13" t="s">
        <v>695</v>
      </c>
      <c r="AT160" s="13" t="s">
        <v>233</v>
      </c>
      <c r="AU160" s="13" t="s">
        <v>92</v>
      </c>
      <c r="AY160" s="13" t="s">
        <v>175</v>
      </c>
      <c r="BE160" s="194">
        <f t="shared" si="14"/>
        <v>0</v>
      </c>
      <c r="BF160" s="194">
        <f t="shared" si="15"/>
        <v>0</v>
      </c>
      <c r="BG160" s="194">
        <f t="shared" si="16"/>
        <v>0</v>
      </c>
      <c r="BH160" s="194">
        <f t="shared" si="17"/>
        <v>0</v>
      </c>
      <c r="BI160" s="194">
        <f t="shared" si="18"/>
        <v>0</v>
      </c>
      <c r="BJ160" s="13" t="s">
        <v>92</v>
      </c>
      <c r="BK160" s="194">
        <f t="shared" si="19"/>
        <v>0</v>
      </c>
      <c r="BL160" s="13" t="s">
        <v>695</v>
      </c>
      <c r="BM160" s="13" t="s">
        <v>2772</v>
      </c>
    </row>
    <row r="161" spans="2:65" s="1" customFormat="1" ht="16.5" customHeight="1">
      <c r="B161" s="31"/>
      <c r="C161" s="183" t="s">
        <v>393</v>
      </c>
      <c r="D161" s="183" t="s">
        <v>177</v>
      </c>
      <c r="E161" s="184" t="s">
        <v>2773</v>
      </c>
      <c r="F161" s="185" t="s">
        <v>2774</v>
      </c>
      <c r="G161" s="186" t="s">
        <v>253</v>
      </c>
      <c r="H161" s="187">
        <v>41</v>
      </c>
      <c r="I161" s="188"/>
      <c r="J161" s="189">
        <f t="shared" si="10"/>
        <v>0</v>
      </c>
      <c r="K161" s="185" t="s">
        <v>184</v>
      </c>
      <c r="L161" s="35"/>
      <c r="M161" s="190" t="s">
        <v>1</v>
      </c>
      <c r="N161" s="191" t="s">
        <v>52</v>
      </c>
      <c r="O161" s="57"/>
      <c r="P161" s="192">
        <f t="shared" si="11"/>
        <v>0</v>
      </c>
      <c r="Q161" s="192">
        <v>0</v>
      </c>
      <c r="R161" s="192">
        <f t="shared" si="12"/>
        <v>0</v>
      </c>
      <c r="S161" s="192">
        <v>0</v>
      </c>
      <c r="T161" s="193">
        <f t="shared" si="13"/>
        <v>0</v>
      </c>
      <c r="AR161" s="13" t="s">
        <v>437</v>
      </c>
      <c r="AT161" s="13" t="s">
        <v>177</v>
      </c>
      <c r="AU161" s="13" t="s">
        <v>92</v>
      </c>
      <c r="AY161" s="13" t="s">
        <v>175</v>
      </c>
      <c r="BE161" s="194">
        <f t="shared" si="14"/>
        <v>0</v>
      </c>
      <c r="BF161" s="194">
        <f t="shared" si="15"/>
        <v>0</v>
      </c>
      <c r="BG161" s="194">
        <f t="shared" si="16"/>
        <v>0</v>
      </c>
      <c r="BH161" s="194">
        <f t="shared" si="17"/>
        <v>0</v>
      </c>
      <c r="BI161" s="194">
        <f t="shared" si="18"/>
        <v>0</v>
      </c>
      <c r="BJ161" s="13" t="s">
        <v>92</v>
      </c>
      <c r="BK161" s="194">
        <f t="shared" si="19"/>
        <v>0</v>
      </c>
      <c r="BL161" s="13" t="s">
        <v>437</v>
      </c>
      <c r="BM161" s="13" t="s">
        <v>2775</v>
      </c>
    </row>
    <row r="162" spans="2:65" s="1" customFormat="1" ht="16.5" customHeight="1">
      <c r="B162" s="31"/>
      <c r="C162" s="195" t="s">
        <v>397</v>
      </c>
      <c r="D162" s="195" t="s">
        <v>233</v>
      </c>
      <c r="E162" s="196" t="s">
        <v>2776</v>
      </c>
      <c r="F162" s="197" t="s">
        <v>2777</v>
      </c>
      <c r="G162" s="198" t="s">
        <v>253</v>
      </c>
      <c r="H162" s="199">
        <v>41</v>
      </c>
      <c r="I162" s="200"/>
      <c r="J162" s="201">
        <f t="shared" si="10"/>
        <v>0</v>
      </c>
      <c r="K162" s="197" t="s">
        <v>184</v>
      </c>
      <c r="L162" s="202"/>
      <c r="M162" s="203" t="s">
        <v>1</v>
      </c>
      <c r="N162" s="204" t="s">
        <v>52</v>
      </c>
      <c r="O162" s="57"/>
      <c r="P162" s="192">
        <f t="shared" si="11"/>
        <v>0</v>
      </c>
      <c r="Q162" s="192">
        <v>1.31E-3</v>
      </c>
      <c r="R162" s="192">
        <f t="shared" si="12"/>
        <v>5.3710000000000001E-2</v>
      </c>
      <c r="S162" s="192">
        <v>0</v>
      </c>
      <c r="T162" s="193">
        <f t="shared" si="13"/>
        <v>0</v>
      </c>
      <c r="AR162" s="13" t="s">
        <v>695</v>
      </c>
      <c r="AT162" s="13" t="s">
        <v>233</v>
      </c>
      <c r="AU162" s="13" t="s">
        <v>92</v>
      </c>
      <c r="AY162" s="13" t="s">
        <v>175</v>
      </c>
      <c r="BE162" s="194">
        <f t="shared" si="14"/>
        <v>0</v>
      </c>
      <c r="BF162" s="194">
        <f t="shared" si="15"/>
        <v>0</v>
      </c>
      <c r="BG162" s="194">
        <f t="shared" si="16"/>
        <v>0</v>
      </c>
      <c r="BH162" s="194">
        <f t="shared" si="17"/>
        <v>0</v>
      </c>
      <c r="BI162" s="194">
        <f t="shared" si="18"/>
        <v>0</v>
      </c>
      <c r="BJ162" s="13" t="s">
        <v>92</v>
      </c>
      <c r="BK162" s="194">
        <f t="shared" si="19"/>
        <v>0</v>
      </c>
      <c r="BL162" s="13" t="s">
        <v>695</v>
      </c>
      <c r="BM162" s="13" t="s">
        <v>2778</v>
      </c>
    </row>
    <row r="163" spans="2:65" s="1" customFormat="1" ht="16.5" customHeight="1">
      <c r="B163" s="31"/>
      <c r="C163" s="183" t="s">
        <v>401</v>
      </c>
      <c r="D163" s="183" t="s">
        <v>177</v>
      </c>
      <c r="E163" s="184" t="s">
        <v>2779</v>
      </c>
      <c r="F163" s="185" t="s">
        <v>2780</v>
      </c>
      <c r="G163" s="186" t="s">
        <v>269</v>
      </c>
      <c r="H163" s="187">
        <v>50</v>
      </c>
      <c r="I163" s="188"/>
      <c r="J163" s="189">
        <f t="shared" si="10"/>
        <v>0</v>
      </c>
      <c r="K163" s="185" t="s">
        <v>184</v>
      </c>
      <c r="L163" s="35"/>
      <c r="M163" s="190" t="s">
        <v>1</v>
      </c>
      <c r="N163" s="191" t="s">
        <v>52</v>
      </c>
      <c r="O163" s="57"/>
      <c r="P163" s="192">
        <f t="shared" si="11"/>
        <v>0</v>
      </c>
      <c r="Q163" s="192">
        <v>0</v>
      </c>
      <c r="R163" s="192">
        <f t="shared" si="12"/>
        <v>0</v>
      </c>
      <c r="S163" s="192">
        <v>0</v>
      </c>
      <c r="T163" s="193">
        <f t="shared" si="13"/>
        <v>0</v>
      </c>
      <c r="AR163" s="13" t="s">
        <v>437</v>
      </c>
      <c r="AT163" s="13" t="s">
        <v>177</v>
      </c>
      <c r="AU163" s="13" t="s">
        <v>92</v>
      </c>
      <c r="AY163" s="13" t="s">
        <v>175</v>
      </c>
      <c r="BE163" s="194">
        <f t="shared" si="14"/>
        <v>0</v>
      </c>
      <c r="BF163" s="194">
        <f t="shared" si="15"/>
        <v>0</v>
      </c>
      <c r="BG163" s="194">
        <f t="shared" si="16"/>
        <v>0</v>
      </c>
      <c r="BH163" s="194">
        <f t="shared" si="17"/>
        <v>0</v>
      </c>
      <c r="BI163" s="194">
        <f t="shared" si="18"/>
        <v>0</v>
      </c>
      <c r="BJ163" s="13" t="s">
        <v>92</v>
      </c>
      <c r="BK163" s="194">
        <f t="shared" si="19"/>
        <v>0</v>
      </c>
      <c r="BL163" s="13" t="s">
        <v>437</v>
      </c>
      <c r="BM163" s="13" t="s">
        <v>2781</v>
      </c>
    </row>
    <row r="164" spans="2:65" s="1" customFormat="1" ht="16.5" customHeight="1">
      <c r="B164" s="31"/>
      <c r="C164" s="195" t="s">
        <v>405</v>
      </c>
      <c r="D164" s="195" t="s">
        <v>233</v>
      </c>
      <c r="E164" s="196" t="s">
        <v>2782</v>
      </c>
      <c r="F164" s="197" t="s">
        <v>2783</v>
      </c>
      <c r="G164" s="198" t="s">
        <v>866</v>
      </c>
      <c r="H164" s="199">
        <v>10</v>
      </c>
      <c r="I164" s="200"/>
      <c r="J164" s="201">
        <f t="shared" si="10"/>
        <v>0</v>
      </c>
      <c r="K164" s="197" t="s">
        <v>184</v>
      </c>
      <c r="L164" s="202"/>
      <c r="M164" s="203" t="s">
        <v>1</v>
      </c>
      <c r="N164" s="204" t="s">
        <v>52</v>
      </c>
      <c r="O164" s="57"/>
      <c r="P164" s="192">
        <f t="shared" si="11"/>
        <v>0</v>
      </c>
      <c r="Q164" s="192">
        <v>1E-3</v>
      </c>
      <c r="R164" s="192">
        <f t="shared" si="12"/>
        <v>0.01</v>
      </c>
      <c r="S164" s="192">
        <v>0</v>
      </c>
      <c r="T164" s="193">
        <f t="shared" si="13"/>
        <v>0</v>
      </c>
      <c r="AR164" s="13" t="s">
        <v>695</v>
      </c>
      <c r="AT164" s="13" t="s">
        <v>233</v>
      </c>
      <c r="AU164" s="13" t="s">
        <v>92</v>
      </c>
      <c r="AY164" s="13" t="s">
        <v>175</v>
      </c>
      <c r="BE164" s="194">
        <f t="shared" si="14"/>
        <v>0</v>
      </c>
      <c r="BF164" s="194">
        <f t="shared" si="15"/>
        <v>0</v>
      </c>
      <c r="BG164" s="194">
        <f t="shared" si="16"/>
        <v>0</v>
      </c>
      <c r="BH164" s="194">
        <f t="shared" si="17"/>
        <v>0</v>
      </c>
      <c r="BI164" s="194">
        <f t="shared" si="18"/>
        <v>0</v>
      </c>
      <c r="BJ164" s="13" t="s">
        <v>92</v>
      </c>
      <c r="BK164" s="194">
        <f t="shared" si="19"/>
        <v>0</v>
      </c>
      <c r="BL164" s="13" t="s">
        <v>695</v>
      </c>
      <c r="BM164" s="13" t="s">
        <v>2784</v>
      </c>
    </row>
    <row r="165" spans="2:65" s="1" customFormat="1" ht="16.5" customHeight="1">
      <c r="B165" s="31"/>
      <c r="C165" s="195" t="s">
        <v>409</v>
      </c>
      <c r="D165" s="195" t="s">
        <v>233</v>
      </c>
      <c r="E165" s="196" t="s">
        <v>2785</v>
      </c>
      <c r="F165" s="197" t="s">
        <v>2786</v>
      </c>
      <c r="G165" s="198" t="s">
        <v>866</v>
      </c>
      <c r="H165" s="199">
        <v>10</v>
      </c>
      <c r="I165" s="200"/>
      <c r="J165" s="201">
        <f t="shared" si="10"/>
        <v>0</v>
      </c>
      <c r="K165" s="197" t="s">
        <v>184</v>
      </c>
      <c r="L165" s="202"/>
      <c r="M165" s="203" t="s">
        <v>1</v>
      </c>
      <c r="N165" s="204" t="s">
        <v>52</v>
      </c>
      <c r="O165" s="57"/>
      <c r="P165" s="192">
        <f t="shared" si="11"/>
        <v>0</v>
      </c>
      <c r="Q165" s="192">
        <v>1E-3</v>
      </c>
      <c r="R165" s="192">
        <f t="shared" si="12"/>
        <v>0.01</v>
      </c>
      <c r="S165" s="192">
        <v>0</v>
      </c>
      <c r="T165" s="193">
        <f t="shared" si="13"/>
        <v>0</v>
      </c>
      <c r="AR165" s="13" t="s">
        <v>695</v>
      </c>
      <c r="AT165" s="13" t="s">
        <v>233</v>
      </c>
      <c r="AU165" s="13" t="s">
        <v>92</v>
      </c>
      <c r="AY165" s="13" t="s">
        <v>175</v>
      </c>
      <c r="BE165" s="194">
        <f t="shared" si="14"/>
        <v>0</v>
      </c>
      <c r="BF165" s="194">
        <f t="shared" si="15"/>
        <v>0</v>
      </c>
      <c r="BG165" s="194">
        <f t="shared" si="16"/>
        <v>0</v>
      </c>
      <c r="BH165" s="194">
        <f t="shared" si="17"/>
        <v>0</v>
      </c>
      <c r="BI165" s="194">
        <f t="shared" si="18"/>
        <v>0</v>
      </c>
      <c r="BJ165" s="13" t="s">
        <v>92</v>
      </c>
      <c r="BK165" s="194">
        <f t="shared" si="19"/>
        <v>0</v>
      </c>
      <c r="BL165" s="13" t="s">
        <v>695</v>
      </c>
      <c r="BM165" s="13" t="s">
        <v>2787</v>
      </c>
    </row>
    <row r="166" spans="2:65" s="1" customFormat="1" ht="16.5" customHeight="1">
      <c r="B166" s="31"/>
      <c r="C166" s="195" t="s">
        <v>413</v>
      </c>
      <c r="D166" s="195" t="s">
        <v>233</v>
      </c>
      <c r="E166" s="196" t="s">
        <v>2788</v>
      </c>
      <c r="F166" s="197" t="s">
        <v>2789</v>
      </c>
      <c r="G166" s="198" t="s">
        <v>866</v>
      </c>
      <c r="H166" s="199">
        <v>5</v>
      </c>
      <c r="I166" s="200"/>
      <c r="J166" s="201">
        <f t="shared" si="10"/>
        <v>0</v>
      </c>
      <c r="K166" s="197" t="s">
        <v>184</v>
      </c>
      <c r="L166" s="202"/>
      <c r="M166" s="203" t="s">
        <v>1</v>
      </c>
      <c r="N166" s="204" t="s">
        <v>52</v>
      </c>
      <c r="O166" s="57"/>
      <c r="P166" s="192">
        <f t="shared" si="11"/>
        <v>0</v>
      </c>
      <c r="Q166" s="192">
        <v>1E-3</v>
      </c>
      <c r="R166" s="192">
        <f t="shared" si="12"/>
        <v>5.0000000000000001E-3</v>
      </c>
      <c r="S166" s="192">
        <v>0</v>
      </c>
      <c r="T166" s="193">
        <f t="shared" si="13"/>
        <v>0</v>
      </c>
      <c r="AR166" s="13" t="s">
        <v>695</v>
      </c>
      <c r="AT166" s="13" t="s">
        <v>233</v>
      </c>
      <c r="AU166" s="13" t="s">
        <v>92</v>
      </c>
      <c r="AY166" s="13" t="s">
        <v>175</v>
      </c>
      <c r="BE166" s="194">
        <f t="shared" si="14"/>
        <v>0</v>
      </c>
      <c r="BF166" s="194">
        <f t="shared" si="15"/>
        <v>0</v>
      </c>
      <c r="BG166" s="194">
        <f t="shared" si="16"/>
        <v>0</v>
      </c>
      <c r="BH166" s="194">
        <f t="shared" si="17"/>
        <v>0</v>
      </c>
      <c r="BI166" s="194">
        <f t="shared" si="18"/>
        <v>0</v>
      </c>
      <c r="BJ166" s="13" t="s">
        <v>92</v>
      </c>
      <c r="BK166" s="194">
        <f t="shared" si="19"/>
        <v>0</v>
      </c>
      <c r="BL166" s="13" t="s">
        <v>695</v>
      </c>
      <c r="BM166" s="13" t="s">
        <v>2790</v>
      </c>
    </row>
    <row r="167" spans="2:65" s="1" customFormat="1" ht="16.5" customHeight="1">
      <c r="B167" s="31"/>
      <c r="C167" s="183" t="s">
        <v>417</v>
      </c>
      <c r="D167" s="183" t="s">
        <v>177</v>
      </c>
      <c r="E167" s="184" t="s">
        <v>2791</v>
      </c>
      <c r="F167" s="185" t="s">
        <v>2792</v>
      </c>
      <c r="G167" s="186" t="s">
        <v>269</v>
      </c>
      <c r="H167" s="187">
        <v>450</v>
      </c>
      <c r="I167" s="188"/>
      <c r="J167" s="189">
        <f t="shared" si="10"/>
        <v>0</v>
      </c>
      <c r="K167" s="185" t="s">
        <v>184</v>
      </c>
      <c r="L167" s="35"/>
      <c r="M167" s="190" t="s">
        <v>1</v>
      </c>
      <c r="N167" s="191" t="s">
        <v>52</v>
      </c>
      <c r="O167" s="57"/>
      <c r="P167" s="192">
        <f t="shared" si="11"/>
        <v>0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AR167" s="13" t="s">
        <v>437</v>
      </c>
      <c r="AT167" s="13" t="s">
        <v>177</v>
      </c>
      <c r="AU167" s="13" t="s">
        <v>92</v>
      </c>
      <c r="AY167" s="13" t="s">
        <v>175</v>
      </c>
      <c r="BE167" s="194">
        <f t="shared" si="14"/>
        <v>0</v>
      </c>
      <c r="BF167" s="194">
        <f t="shared" si="15"/>
        <v>0</v>
      </c>
      <c r="BG167" s="194">
        <f t="shared" si="16"/>
        <v>0</v>
      </c>
      <c r="BH167" s="194">
        <f t="shared" si="17"/>
        <v>0</v>
      </c>
      <c r="BI167" s="194">
        <f t="shared" si="18"/>
        <v>0</v>
      </c>
      <c r="BJ167" s="13" t="s">
        <v>92</v>
      </c>
      <c r="BK167" s="194">
        <f t="shared" si="19"/>
        <v>0</v>
      </c>
      <c r="BL167" s="13" t="s">
        <v>437</v>
      </c>
      <c r="BM167" s="13" t="s">
        <v>2793</v>
      </c>
    </row>
    <row r="168" spans="2:65" s="1" customFormat="1" ht="16.5" customHeight="1">
      <c r="B168" s="31"/>
      <c r="C168" s="195" t="s">
        <v>421</v>
      </c>
      <c r="D168" s="195" t="s">
        <v>233</v>
      </c>
      <c r="E168" s="196" t="s">
        <v>2794</v>
      </c>
      <c r="F168" s="197" t="s">
        <v>2795</v>
      </c>
      <c r="G168" s="198" t="s">
        <v>269</v>
      </c>
      <c r="H168" s="199">
        <v>450</v>
      </c>
      <c r="I168" s="200"/>
      <c r="J168" s="201">
        <f t="shared" si="10"/>
        <v>0</v>
      </c>
      <c r="K168" s="197" t="s">
        <v>1</v>
      </c>
      <c r="L168" s="202"/>
      <c r="M168" s="203" t="s">
        <v>1</v>
      </c>
      <c r="N168" s="204" t="s">
        <v>52</v>
      </c>
      <c r="O168" s="57"/>
      <c r="P168" s="192">
        <f t="shared" si="11"/>
        <v>0</v>
      </c>
      <c r="Q168" s="192">
        <v>0</v>
      </c>
      <c r="R168" s="192">
        <f t="shared" si="12"/>
        <v>0</v>
      </c>
      <c r="S168" s="192">
        <v>0</v>
      </c>
      <c r="T168" s="193">
        <f t="shared" si="13"/>
        <v>0</v>
      </c>
      <c r="AR168" s="13" t="s">
        <v>695</v>
      </c>
      <c r="AT168" s="13" t="s">
        <v>233</v>
      </c>
      <c r="AU168" s="13" t="s">
        <v>92</v>
      </c>
      <c r="AY168" s="13" t="s">
        <v>175</v>
      </c>
      <c r="BE168" s="194">
        <f t="shared" si="14"/>
        <v>0</v>
      </c>
      <c r="BF168" s="194">
        <f t="shared" si="15"/>
        <v>0</v>
      </c>
      <c r="BG168" s="194">
        <f t="shared" si="16"/>
        <v>0</v>
      </c>
      <c r="BH168" s="194">
        <f t="shared" si="17"/>
        <v>0</v>
      </c>
      <c r="BI168" s="194">
        <f t="shared" si="18"/>
        <v>0</v>
      </c>
      <c r="BJ168" s="13" t="s">
        <v>92</v>
      </c>
      <c r="BK168" s="194">
        <f t="shared" si="19"/>
        <v>0</v>
      </c>
      <c r="BL168" s="13" t="s">
        <v>695</v>
      </c>
      <c r="BM168" s="13" t="s">
        <v>2796</v>
      </c>
    </row>
    <row r="169" spans="2:65" s="1" customFormat="1" ht="16.5" customHeight="1">
      <c r="B169" s="31"/>
      <c r="C169" s="183" t="s">
        <v>425</v>
      </c>
      <c r="D169" s="183" t="s">
        <v>177</v>
      </c>
      <c r="E169" s="184" t="s">
        <v>2797</v>
      </c>
      <c r="F169" s="185" t="s">
        <v>2798</v>
      </c>
      <c r="G169" s="186" t="s">
        <v>269</v>
      </c>
      <c r="H169" s="187">
        <v>190</v>
      </c>
      <c r="I169" s="188"/>
      <c r="J169" s="189">
        <f t="shared" si="10"/>
        <v>0</v>
      </c>
      <c r="K169" s="185" t="s">
        <v>184</v>
      </c>
      <c r="L169" s="35"/>
      <c r="M169" s="190" t="s">
        <v>1</v>
      </c>
      <c r="N169" s="191" t="s">
        <v>52</v>
      </c>
      <c r="O169" s="57"/>
      <c r="P169" s="192">
        <f t="shared" si="11"/>
        <v>0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AR169" s="13" t="s">
        <v>437</v>
      </c>
      <c r="AT169" s="13" t="s">
        <v>177</v>
      </c>
      <c r="AU169" s="13" t="s">
        <v>92</v>
      </c>
      <c r="AY169" s="13" t="s">
        <v>175</v>
      </c>
      <c r="BE169" s="194">
        <f t="shared" si="14"/>
        <v>0</v>
      </c>
      <c r="BF169" s="194">
        <f t="shared" si="15"/>
        <v>0</v>
      </c>
      <c r="BG169" s="194">
        <f t="shared" si="16"/>
        <v>0</v>
      </c>
      <c r="BH169" s="194">
        <f t="shared" si="17"/>
        <v>0</v>
      </c>
      <c r="BI169" s="194">
        <f t="shared" si="18"/>
        <v>0</v>
      </c>
      <c r="BJ169" s="13" t="s">
        <v>92</v>
      </c>
      <c r="BK169" s="194">
        <f t="shared" si="19"/>
        <v>0</v>
      </c>
      <c r="BL169" s="13" t="s">
        <v>437</v>
      </c>
      <c r="BM169" s="13" t="s">
        <v>2799</v>
      </c>
    </row>
    <row r="170" spans="2:65" s="1" customFormat="1" ht="16.5" customHeight="1">
      <c r="B170" s="31"/>
      <c r="C170" s="195" t="s">
        <v>429</v>
      </c>
      <c r="D170" s="195" t="s">
        <v>233</v>
      </c>
      <c r="E170" s="196" t="s">
        <v>2800</v>
      </c>
      <c r="F170" s="197" t="s">
        <v>2801</v>
      </c>
      <c r="G170" s="198" t="s">
        <v>269</v>
      </c>
      <c r="H170" s="199">
        <v>190</v>
      </c>
      <c r="I170" s="200"/>
      <c r="J170" s="201">
        <f t="shared" si="10"/>
        <v>0</v>
      </c>
      <c r="K170" s="197" t="s">
        <v>1</v>
      </c>
      <c r="L170" s="202"/>
      <c r="M170" s="203" t="s">
        <v>1</v>
      </c>
      <c r="N170" s="204" t="s">
        <v>52</v>
      </c>
      <c r="O170" s="57"/>
      <c r="P170" s="192">
        <f t="shared" si="11"/>
        <v>0</v>
      </c>
      <c r="Q170" s="192">
        <v>0</v>
      </c>
      <c r="R170" s="192">
        <f t="shared" si="12"/>
        <v>0</v>
      </c>
      <c r="S170" s="192">
        <v>0</v>
      </c>
      <c r="T170" s="193">
        <f t="shared" si="13"/>
        <v>0</v>
      </c>
      <c r="AR170" s="13" t="s">
        <v>695</v>
      </c>
      <c r="AT170" s="13" t="s">
        <v>233</v>
      </c>
      <c r="AU170" s="13" t="s">
        <v>92</v>
      </c>
      <c r="AY170" s="13" t="s">
        <v>175</v>
      </c>
      <c r="BE170" s="194">
        <f t="shared" si="14"/>
        <v>0</v>
      </c>
      <c r="BF170" s="194">
        <f t="shared" si="15"/>
        <v>0</v>
      </c>
      <c r="BG170" s="194">
        <f t="shared" si="16"/>
        <v>0</v>
      </c>
      <c r="BH170" s="194">
        <f t="shared" si="17"/>
        <v>0</v>
      </c>
      <c r="BI170" s="194">
        <f t="shared" si="18"/>
        <v>0</v>
      </c>
      <c r="BJ170" s="13" t="s">
        <v>92</v>
      </c>
      <c r="BK170" s="194">
        <f t="shared" si="19"/>
        <v>0</v>
      </c>
      <c r="BL170" s="13" t="s">
        <v>695</v>
      </c>
      <c r="BM170" s="13" t="s">
        <v>2802</v>
      </c>
    </row>
    <row r="171" spans="2:65" s="1" customFormat="1" ht="16.5" customHeight="1">
      <c r="B171" s="31"/>
      <c r="C171" s="183" t="s">
        <v>433</v>
      </c>
      <c r="D171" s="183" t="s">
        <v>177</v>
      </c>
      <c r="E171" s="184" t="s">
        <v>2803</v>
      </c>
      <c r="F171" s="185" t="s">
        <v>2804</v>
      </c>
      <c r="G171" s="186" t="s">
        <v>269</v>
      </c>
      <c r="H171" s="187">
        <v>60</v>
      </c>
      <c r="I171" s="188"/>
      <c r="J171" s="189">
        <f t="shared" si="10"/>
        <v>0</v>
      </c>
      <c r="K171" s="185" t="s">
        <v>1</v>
      </c>
      <c r="L171" s="35"/>
      <c r="M171" s="190" t="s">
        <v>1</v>
      </c>
      <c r="N171" s="191" t="s">
        <v>52</v>
      </c>
      <c r="O171" s="57"/>
      <c r="P171" s="192">
        <f t="shared" si="11"/>
        <v>0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AR171" s="13" t="s">
        <v>437</v>
      </c>
      <c r="AT171" s="13" t="s">
        <v>177</v>
      </c>
      <c r="AU171" s="13" t="s">
        <v>92</v>
      </c>
      <c r="AY171" s="13" t="s">
        <v>175</v>
      </c>
      <c r="BE171" s="194">
        <f t="shared" si="14"/>
        <v>0</v>
      </c>
      <c r="BF171" s="194">
        <f t="shared" si="15"/>
        <v>0</v>
      </c>
      <c r="BG171" s="194">
        <f t="shared" si="16"/>
        <v>0</v>
      </c>
      <c r="BH171" s="194">
        <f t="shared" si="17"/>
        <v>0</v>
      </c>
      <c r="BI171" s="194">
        <f t="shared" si="18"/>
        <v>0</v>
      </c>
      <c r="BJ171" s="13" t="s">
        <v>92</v>
      </c>
      <c r="BK171" s="194">
        <f t="shared" si="19"/>
        <v>0</v>
      </c>
      <c r="BL171" s="13" t="s">
        <v>437</v>
      </c>
      <c r="BM171" s="13" t="s">
        <v>2805</v>
      </c>
    </row>
    <row r="172" spans="2:65" s="1" customFormat="1" ht="16.5" customHeight="1">
      <c r="B172" s="31"/>
      <c r="C172" s="195" t="s">
        <v>437</v>
      </c>
      <c r="D172" s="195" t="s">
        <v>233</v>
      </c>
      <c r="E172" s="196" t="s">
        <v>2806</v>
      </c>
      <c r="F172" s="197" t="s">
        <v>2807</v>
      </c>
      <c r="G172" s="198" t="s">
        <v>269</v>
      </c>
      <c r="H172" s="199">
        <v>60</v>
      </c>
      <c r="I172" s="200"/>
      <c r="J172" s="201">
        <f t="shared" si="10"/>
        <v>0</v>
      </c>
      <c r="K172" s="197" t="s">
        <v>1</v>
      </c>
      <c r="L172" s="202"/>
      <c r="M172" s="203" t="s">
        <v>1</v>
      </c>
      <c r="N172" s="204" t="s">
        <v>52</v>
      </c>
      <c r="O172" s="57"/>
      <c r="P172" s="192">
        <f t="shared" si="11"/>
        <v>0</v>
      </c>
      <c r="Q172" s="192">
        <v>0</v>
      </c>
      <c r="R172" s="192">
        <f t="shared" si="12"/>
        <v>0</v>
      </c>
      <c r="S172" s="192">
        <v>0</v>
      </c>
      <c r="T172" s="193">
        <f t="shared" si="13"/>
        <v>0</v>
      </c>
      <c r="AR172" s="13" t="s">
        <v>695</v>
      </c>
      <c r="AT172" s="13" t="s">
        <v>233</v>
      </c>
      <c r="AU172" s="13" t="s">
        <v>92</v>
      </c>
      <c r="AY172" s="13" t="s">
        <v>175</v>
      </c>
      <c r="BE172" s="194">
        <f t="shared" si="14"/>
        <v>0</v>
      </c>
      <c r="BF172" s="194">
        <f t="shared" si="15"/>
        <v>0</v>
      </c>
      <c r="BG172" s="194">
        <f t="shared" si="16"/>
        <v>0</v>
      </c>
      <c r="BH172" s="194">
        <f t="shared" si="17"/>
        <v>0</v>
      </c>
      <c r="BI172" s="194">
        <f t="shared" si="18"/>
        <v>0</v>
      </c>
      <c r="BJ172" s="13" t="s">
        <v>92</v>
      </c>
      <c r="BK172" s="194">
        <f t="shared" si="19"/>
        <v>0</v>
      </c>
      <c r="BL172" s="13" t="s">
        <v>695</v>
      </c>
      <c r="BM172" s="13" t="s">
        <v>2808</v>
      </c>
    </row>
    <row r="173" spans="2:65" s="1" customFormat="1" ht="16.5" customHeight="1">
      <c r="B173" s="31"/>
      <c r="C173" s="183" t="s">
        <v>441</v>
      </c>
      <c r="D173" s="183" t="s">
        <v>177</v>
      </c>
      <c r="E173" s="184" t="s">
        <v>2809</v>
      </c>
      <c r="F173" s="185" t="s">
        <v>2810</v>
      </c>
      <c r="G173" s="186" t="s">
        <v>269</v>
      </c>
      <c r="H173" s="187">
        <v>1430</v>
      </c>
      <c r="I173" s="188"/>
      <c r="J173" s="189">
        <f t="shared" si="10"/>
        <v>0</v>
      </c>
      <c r="K173" s="185" t="s">
        <v>184</v>
      </c>
      <c r="L173" s="35"/>
      <c r="M173" s="190" t="s">
        <v>1</v>
      </c>
      <c r="N173" s="191" t="s">
        <v>52</v>
      </c>
      <c r="O173" s="57"/>
      <c r="P173" s="192">
        <f t="shared" si="11"/>
        <v>0</v>
      </c>
      <c r="Q173" s="192">
        <v>0</v>
      </c>
      <c r="R173" s="192">
        <f t="shared" si="12"/>
        <v>0</v>
      </c>
      <c r="S173" s="192">
        <v>0</v>
      </c>
      <c r="T173" s="193">
        <f t="shared" si="13"/>
        <v>0</v>
      </c>
      <c r="AR173" s="13" t="s">
        <v>437</v>
      </c>
      <c r="AT173" s="13" t="s">
        <v>177</v>
      </c>
      <c r="AU173" s="13" t="s">
        <v>92</v>
      </c>
      <c r="AY173" s="13" t="s">
        <v>175</v>
      </c>
      <c r="BE173" s="194">
        <f t="shared" si="14"/>
        <v>0</v>
      </c>
      <c r="BF173" s="194">
        <f t="shared" si="15"/>
        <v>0</v>
      </c>
      <c r="BG173" s="194">
        <f t="shared" si="16"/>
        <v>0</v>
      </c>
      <c r="BH173" s="194">
        <f t="shared" si="17"/>
        <v>0</v>
      </c>
      <c r="BI173" s="194">
        <f t="shared" si="18"/>
        <v>0</v>
      </c>
      <c r="BJ173" s="13" t="s">
        <v>92</v>
      </c>
      <c r="BK173" s="194">
        <f t="shared" si="19"/>
        <v>0</v>
      </c>
      <c r="BL173" s="13" t="s">
        <v>437</v>
      </c>
      <c r="BM173" s="13" t="s">
        <v>2811</v>
      </c>
    </row>
    <row r="174" spans="2:65" s="1" customFormat="1" ht="16.5" customHeight="1">
      <c r="B174" s="31"/>
      <c r="C174" s="195" t="s">
        <v>445</v>
      </c>
      <c r="D174" s="195" t="s">
        <v>233</v>
      </c>
      <c r="E174" s="196" t="s">
        <v>2812</v>
      </c>
      <c r="F174" s="197" t="s">
        <v>2813</v>
      </c>
      <c r="G174" s="198" t="s">
        <v>269</v>
      </c>
      <c r="H174" s="199">
        <v>1430</v>
      </c>
      <c r="I174" s="200"/>
      <c r="J174" s="201">
        <f t="shared" si="10"/>
        <v>0</v>
      </c>
      <c r="K174" s="197" t="s">
        <v>1</v>
      </c>
      <c r="L174" s="202"/>
      <c r="M174" s="203" t="s">
        <v>1</v>
      </c>
      <c r="N174" s="204" t="s">
        <v>52</v>
      </c>
      <c r="O174" s="57"/>
      <c r="P174" s="192">
        <f t="shared" si="11"/>
        <v>0</v>
      </c>
      <c r="Q174" s="192">
        <v>0</v>
      </c>
      <c r="R174" s="192">
        <f t="shared" si="12"/>
        <v>0</v>
      </c>
      <c r="S174" s="192">
        <v>0</v>
      </c>
      <c r="T174" s="193">
        <f t="shared" si="13"/>
        <v>0</v>
      </c>
      <c r="AR174" s="13" t="s">
        <v>1134</v>
      </c>
      <c r="AT174" s="13" t="s">
        <v>233</v>
      </c>
      <c r="AU174" s="13" t="s">
        <v>92</v>
      </c>
      <c r="AY174" s="13" t="s">
        <v>175</v>
      </c>
      <c r="BE174" s="194">
        <f t="shared" si="14"/>
        <v>0</v>
      </c>
      <c r="BF174" s="194">
        <f t="shared" si="15"/>
        <v>0</v>
      </c>
      <c r="BG174" s="194">
        <f t="shared" si="16"/>
        <v>0</v>
      </c>
      <c r="BH174" s="194">
        <f t="shared" si="17"/>
        <v>0</v>
      </c>
      <c r="BI174" s="194">
        <f t="shared" si="18"/>
        <v>0</v>
      </c>
      <c r="BJ174" s="13" t="s">
        <v>92</v>
      </c>
      <c r="BK174" s="194">
        <f t="shared" si="19"/>
        <v>0</v>
      </c>
      <c r="BL174" s="13" t="s">
        <v>437</v>
      </c>
      <c r="BM174" s="13" t="s">
        <v>2814</v>
      </c>
    </row>
    <row r="175" spans="2:65" s="1" customFormat="1" ht="16.5" customHeight="1">
      <c r="B175" s="31"/>
      <c r="C175" s="183" t="s">
        <v>449</v>
      </c>
      <c r="D175" s="183" t="s">
        <v>177</v>
      </c>
      <c r="E175" s="184" t="s">
        <v>1259</v>
      </c>
      <c r="F175" s="185" t="s">
        <v>1260</v>
      </c>
      <c r="G175" s="186" t="s">
        <v>269</v>
      </c>
      <c r="H175" s="187">
        <v>390</v>
      </c>
      <c r="I175" s="188"/>
      <c r="J175" s="189">
        <f t="shared" si="10"/>
        <v>0</v>
      </c>
      <c r="K175" s="185" t="s">
        <v>1</v>
      </c>
      <c r="L175" s="35"/>
      <c r="M175" s="190" t="s">
        <v>1</v>
      </c>
      <c r="N175" s="191" t="s">
        <v>52</v>
      </c>
      <c r="O175" s="57"/>
      <c r="P175" s="192">
        <f t="shared" si="11"/>
        <v>0</v>
      </c>
      <c r="Q175" s="192">
        <v>0</v>
      </c>
      <c r="R175" s="192">
        <f t="shared" si="12"/>
        <v>0</v>
      </c>
      <c r="S175" s="192">
        <v>0</v>
      </c>
      <c r="T175" s="193">
        <f t="shared" si="13"/>
        <v>0</v>
      </c>
      <c r="AR175" s="13" t="s">
        <v>437</v>
      </c>
      <c r="AT175" s="13" t="s">
        <v>177</v>
      </c>
      <c r="AU175" s="13" t="s">
        <v>92</v>
      </c>
      <c r="AY175" s="13" t="s">
        <v>175</v>
      </c>
      <c r="BE175" s="194">
        <f t="shared" si="14"/>
        <v>0</v>
      </c>
      <c r="BF175" s="194">
        <f t="shared" si="15"/>
        <v>0</v>
      </c>
      <c r="BG175" s="194">
        <f t="shared" si="16"/>
        <v>0</v>
      </c>
      <c r="BH175" s="194">
        <f t="shared" si="17"/>
        <v>0</v>
      </c>
      <c r="BI175" s="194">
        <f t="shared" si="18"/>
        <v>0</v>
      </c>
      <c r="BJ175" s="13" t="s">
        <v>92</v>
      </c>
      <c r="BK175" s="194">
        <f t="shared" si="19"/>
        <v>0</v>
      </c>
      <c r="BL175" s="13" t="s">
        <v>437</v>
      </c>
      <c r="BM175" s="13" t="s">
        <v>2815</v>
      </c>
    </row>
    <row r="176" spans="2:65" s="1" customFormat="1" ht="16.5" customHeight="1">
      <c r="B176" s="31"/>
      <c r="C176" s="195" t="s">
        <v>454</v>
      </c>
      <c r="D176" s="195" t="s">
        <v>233</v>
      </c>
      <c r="E176" s="196" t="s">
        <v>1262</v>
      </c>
      <c r="F176" s="197" t="s">
        <v>1263</v>
      </c>
      <c r="G176" s="198" t="s">
        <v>269</v>
      </c>
      <c r="H176" s="199">
        <v>390</v>
      </c>
      <c r="I176" s="200"/>
      <c r="J176" s="201">
        <f t="shared" si="10"/>
        <v>0</v>
      </c>
      <c r="K176" s="197" t="s">
        <v>1</v>
      </c>
      <c r="L176" s="202"/>
      <c r="M176" s="203" t="s">
        <v>1</v>
      </c>
      <c r="N176" s="204" t="s">
        <v>52</v>
      </c>
      <c r="O176" s="57"/>
      <c r="P176" s="192">
        <f t="shared" si="11"/>
        <v>0</v>
      </c>
      <c r="Q176" s="192">
        <v>0</v>
      </c>
      <c r="R176" s="192">
        <f t="shared" si="12"/>
        <v>0</v>
      </c>
      <c r="S176" s="192">
        <v>0</v>
      </c>
      <c r="T176" s="193">
        <f t="shared" si="13"/>
        <v>0</v>
      </c>
      <c r="AR176" s="13" t="s">
        <v>1134</v>
      </c>
      <c r="AT176" s="13" t="s">
        <v>233</v>
      </c>
      <c r="AU176" s="13" t="s">
        <v>92</v>
      </c>
      <c r="AY176" s="13" t="s">
        <v>175</v>
      </c>
      <c r="BE176" s="194">
        <f t="shared" si="14"/>
        <v>0</v>
      </c>
      <c r="BF176" s="194">
        <f t="shared" si="15"/>
        <v>0</v>
      </c>
      <c r="BG176" s="194">
        <f t="shared" si="16"/>
        <v>0</v>
      </c>
      <c r="BH176" s="194">
        <f t="shared" si="17"/>
        <v>0</v>
      </c>
      <c r="BI176" s="194">
        <f t="shared" si="18"/>
        <v>0</v>
      </c>
      <c r="BJ176" s="13" t="s">
        <v>92</v>
      </c>
      <c r="BK176" s="194">
        <f t="shared" si="19"/>
        <v>0</v>
      </c>
      <c r="BL176" s="13" t="s">
        <v>437</v>
      </c>
      <c r="BM176" s="13" t="s">
        <v>2816</v>
      </c>
    </row>
    <row r="177" spans="2:65" s="1" customFormat="1" ht="16.5" customHeight="1">
      <c r="B177" s="31"/>
      <c r="C177" s="183" t="s">
        <v>458</v>
      </c>
      <c r="D177" s="183" t="s">
        <v>177</v>
      </c>
      <c r="E177" s="184" t="s">
        <v>2817</v>
      </c>
      <c r="F177" s="185" t="s">
        <v>2818</v>
      </c>
      <c r="G177" s="186" t="s">
        <v>269</v>
      </c>
      <c r="H177" s="187">
        <v>910</v>
      </c>
      <c r="I177" s="188"/>
      <c r="J177" s="189">
        <f t="shared" si="10"/>
        <v>0</v>
      </c>
      <c r="K177" s="185" t="s">
        <v>184</v>
      </c>
      <c r="L177" s="35"/>
      <c r="M177" s="190" t="s">
        <v>1</v>
      </c>
      <c r="N177" s="191" t="s">
        <v>52</v>
      </c>
      <c r="O177" s="57"/>
      <c r="P177" s="192">
        <f t="shared" si="11"/>
        <v>0</v>
      </c>
      <c r="Q177" s="192">
        <v>0</v>
      </c>
      <c r="R177" s="192">
        <f t="shared" si="12"/>
        <v>0</v>
      </c>
      <c r="S177" s="192">
        <v>0</v>
      </c>
      <c r="T177" s="193">
        <f t="shared" si="13"/>
        <v>0</v>
      </c>
      <c r="AR177" s="13" t="s">
        <v>437</v>
      </c>
      <c r="AT177" s="13" t="s">
        <v>177</v>
      </c>
      <c r="AU177" s="13" t="s">
        <v>92</v>
      </c>
      <c r="AY177" s="13" t="s">
        <v>175</v>
      </c>
      <c r="BE177" s="194">
        <f t="shared" si="14"/>
        <v>0</v>
      </c>
      <c r="BF177" s="194">
        <f t="shared" si="15"/>
        <v>0</v>
      </c>
      <c r="BG177" s="194">
        <f t="shared" si="16"/>
        <v>0</v>
      </c>
      <c r="BH177" s="194">
        <f t="shared" si="17"/>
        <v>0</v>
      </c>
      <c r="BI177" s="194">
        <f t="shared" si="18"/>
        <v>0</v>
      </c>
      <c r="BJ177" s="13" t="s">
        <v>92</v>
      </c>
      <c r="BK177" s="194">
        <f t="shared" si="19"/>
        <v>0</v>
      </c>
      <c r="BL177" s="13" t="s">
        <v>437</v>
      </c>
      <c r="BM177" s="13" t="s">
        <v>2819</v>
      </c>
    </row>
    <row r="178" spans="2:65" s="1" customFormat="1" ht="16.5" customHeight="1">
      <c r="B178" s="31"/>
      <c r="C178" s="195" t="s">
        <v>462</v>
      </c>
      <c r="D178" s="195" t="s">
        <v>233</v>
      </c>
      <c r="E178" s="196" t="s">
        <v>2820</v>
      </c>
      <c r="F178" s="197" t="s">
        <v>2821</v>
      </c>
      <c r="G178" s="198" t="s">
        <v>269</v>
      </c>
      <c r="H178" s="199">
        <v>910</v>
      </c>
      <c r="I178" s="200"/>
      <c r="J178" s="201">
        <f t="shared" si="10"/>
        <v>0</v>
      </c>
      <c r="K178" s="197" t="s">
        <v>1</v>
      </c>
      <c r="L178" s="202"/>
      <c r="M178" s="203" t="s">
        <v>1</v>
      </c>
      <c r="N178" s="204" t="s">
        <v>52</v>
      </c>
      <c r="O178" s="57"/>
      <c r="P178" s="192">
        <f t="shared" si="11"/>
        <v>0</v>
      </c>
      <c r="Q178" s="192">
        <v>0</v>
      </c>
      <c r="R178" s="192">
        <f t="shared" si="12"/>
        <v>0</v>
      </c>
      <c r="S178" s="192">
        <v>0</v>
      </c>
      <c r="T178" s="193">
        <f t="shared" si="13"/>
        <v>0</v>
      </c>
      <c r="AR178" s="13" t="s">
        <v>1134</v>
      </c>
      <c r="AT178" s="13" t="s">
        <v>233</v>
      </c>
      <c r="AU178" s="13" t="s">
        <v>92</v>
      </c>
      <c r="AY178" s="13" t="s">
        <v>175</v>
      </c>
      <c r="BE178" s="194">
        <f t="shared" si="14"/>
        <v>0</v>
      </c>
      <c r="BF178" s="194">
        <f t="shared" si="15"/>
        <v>0</v>
      </c>
      <c r="BG178" s="194">
        <f t="shared" si="16"/>
        <v>0</v>
      </c>
      <c r="BH178" s="194">
        <f t="shared" si="17"/>
        <v>0</v>
      </c>
      <c r="BI178" s="194">
        <f t="shared" si="18"/>
        <v>0</v>
      </c>
      <c r="BJ178" s="13" t="s">
        <v>92</v>
      </c>
      <c r="BK178" s="194">
        <f t="shared" si="19"/>
        <v>0</v>
      </c>
      <c r="BL178" s="13" t="s">
        <v>437</v>
      </c>
      <c r="BM178" s="13" t="s">
        <v>2822</v>
      </c>
    </row>
    <row r="179" spans="2:65" s="1" customFormat="1" ht="16.5" customHeight="1">
      <c r="B179" s="31"/>
      <c r="C179" s="183" t="s">
        <v>467</v>
      </c>
      <c r="D179" s="183" t="s">
        <v>177</v>
      </c>
      <c r="E179" s="184" t="s">
        <v>2823</v>
      </c>
      <c r="F179" s="185" t="s">
        <v>2824</v>
      </c>
      <c r="G179" s="186" t="s">
        <v>269</v>
      </c>
      <c r="H179" s="187">
        <v>145</v>
      </c>
      <c r="I179" s="188"/>
      <c r="J179" s="189">
        <f t="shared" si="10"/>
        <v>0</v>
      </c>
      <c r="K179" s="185" t="s">
        <v>184</v>
      </c>
      <c r="L179" s="35"/>
      <c r="M179" s="190" t="s">
        <v>1</v>
      </c>
      <c r="N179" s="191" t="s">
        <v>52</v>
      </c>
      <c r="O179" s="57"/>
      <c r="P179" s="192">
        <f t="shared" si="11"/>
        <v>0</v>
      </c>
      <c r="Q179" s="192">
        <v>0</v>
      </c>
      <c r="R179" s="192">
        <f t="shared" si="12"/>
        <v>0</v>
      </c>
      <c r="S179" s="192">
        <v>0</v>
      </c>
      <c r="T179" s="193">
        <f t="shared" si="13"/>
        <v>0</v>
      </c>
      <c r="AR179" s="13" t="s">
        <v>437</v>
      </c>
      <c r="AT179" s="13" t="s">
        <v>177</v>
      </c>
      <c r="AU179" s="13" t="s">
        <v>92</v>
      </c>
      <c r="AY179" s="13" t="s">
        <v>175</v>
      </c>
      <c r="BE179" s="194">
        <f t="shared" si="14"/>
        <v>0</v>
      </c>
      <c r="BF179" s="194">
        <f t="shared" si="15"/>
        <v>0</v>
      </c>
      <c r="BG179" s="194">
        <f t="shared" si="16"/>
        <v>0</v>
      </c>
      <c r="BH179" s="194">
        <f t="shared" si="17"/>
        <v>0</v>
      </c>
      <c r="BI179" s="194">
        <f t="shared" si="18"/>
        <v>0</v>
      </c>
      <c r="BJ179" s="13" t="s">
        <v>92</v>
      </c>
      <c r="BK179" s="194">
        <f t="shared" si="19"/>
        <v>0</v>
      </c>
      <c r="BL179" s="13" t="s">
        <v>437</v>
      </c>
      <c r="BM179" s="13" t="s">
        <v>2825</v>
      </c>
    </row>
    <row r="180" spans="2:65" s="1" customFormat="1" ht="16.5" customHeight="1">
      <c r="B180" s="31"/>
      <c r="C180" s="195" t="s">
        <v>471</v>
      </c>
      <c r="D180" s="195" t="s">
        <v>233</v>
      </c>
      <c r="E180" s="196" t="s">
        <v>2826</v>
      </c>
      <c r="F180" s="197" t="s">
        <v>2827</v>
      </c>
      <c r="G180" s="198" t="s">
        <v>269</v>
      </c>
      <c r="H180" s="199">
        <v>145</v>
      </c>
      <c r="I180" s="200"/>
      <c r="J180" s="201">
        <f t="shared" si="10"/>
        <v>0</v>
      </c>
      <c r="K180" s="197" t="s">
        <v>1</v>
      </c>
      <c r="L180" s="202"/>
      <c r="M180" s="203" t="s">
        <v>1</v>
      </c>
      <c r="N180" s="204" t="s">
        <v>52</v>
      </c>
      <c r="O180" s="57"/>
      <c r="P180" s="192">
        <f t="shared" si="11"/>
        <v>0</v>
      </c>
      <c r="Q180" s="192">
        <v>0</v>
      </c>
      <c r="R180" s="192">
        <f t="shared" si="12"/>
        <v>0</v>
      </c>
      <c r="S180" s="192">
        <v>0</v>
      </c>
      <c r="T180" s="193">
        <f t="shared" si="13"/>
        <v>0</v>
      </c>
      <c r="AR180" s="13" t="s">
        <v>1134</v>
      </c>
      <c r="AT180" s="13" t="s">
        <v>233</v>
      </c>
      <c r="AU180" s="13" t="s">
        <v>92</v>
      </c>
      <c r="AY180" s="13" t="s">
        <v>175</v>
      </c>
      <c r="BE180" s="194">
        <f t="shared" si="14"/>
        <v>0</v>
      </c>
      <c r="BF180" s="194">
        <f t="shared" si="15"/>
        <v>0</v>
      </c>
      <c r="BG180" s="194">
        <f t="shared" si="16"/>
        <v>0</v>
      </c>
      <c r="BH180" s="194">
        <f t="shared" si="17"/>
        <v>0</v>
      </c>
      <c r="BI180" s="194">
        <f t="shared" si="18"/>
        <v>0</v>
      </c>
      <c r="BJ180" s="13" t="s">
        <v>92</v>
      </c>
      <c r="BK180" s="194">
        <f t="shared" si="19"/>
        <v>0</v>
      </c>
      <c r="BL180" s="13" t="s">
        <v>437</v>
      </c>
      <c r="BM180" s="13" t="s">
        <v>2828</v>
      </c>
    </row>
    <row r="181" spans="2:65" s="1" customFormat="1" ht="16.5" customHeight="1">
      <c r="B181" s="31"/>
      <c r="C181" s="183" t="s">
        <v>475</v>
      </c>
      <c r="D181" s="183" t="s">
        <v>177</v>
      </c>
      <c r="E181" s="184" t="s">
        <v>2829</v>
      </c>
      <c r="F181" s="185" t="s">
        <v>2830</v>
      </c>
      <c r="G181" s="186" t="s">
        <v>269</v>
      </c>
      <c r="H181" s="187">
        <v>25</v>
      </c>
      <c r="I181" s="188"/>
      <c r="J181" s="189">
        <f t="shared" ref="J181:J212" si="20">ROUND(I181*H181,2)</f>
        <v>0</v>
      </c>
      <c r="K181" s="185" t="s">
        <v>184</v>
      </c>
      <c r="L181" s="35"/>
      <c r="M181" s="190" t="s">
        <v>1</v>
      </c>
      <c r="N181" s="191" t="s">
        <v>52</v>
      </c>
      <c r="O181" s="57"/>
      <c r="P181" s="192">
        <f t="shared" ref="P181:P212" si="21">O181*H181</f>
        <v>0</v>
      </c>
      <c r="Q181" s="192">
        <v>0</v>
      </c>
      <c r="R181" s="192">
        <f t="shared" ref="R181:R212" si="22">Q181*H181</f>
        <v>0</v>
      </c>
      <c r="S181" s="192">
        <v>0</v>
      </c>
      <c r="T181" s="193">
        <f t="shared" ref="T181:T212" si="23">S181*H181</f>
        <v>0</v>
      </c>
      <c r="AR181" s="13" t="s">
        <v>437</v>
      </c>
      <c r="AT181" s="13" t="s">
        <v>177</v>
      </c>
      <c r="AU181" s="13" t="s">
        <v>92</v>
      </c>
      <c r="AY181" s="13" t="s">
        <v>175</v>
      </c>
      <c r="BE181" s="194">
        <f t="shared" si="14"/>
        <v>0</v>
      </c>
      <c r="BF181" s="194">
        <f t="shared" si="15"/>
        <v>0</v>
      </c>
      <c r="BG181" s="194">
        <f t="shared" si="16"/>
        <v>0</v>
      </c>
      <c r="BH181" s="194">
        <f t="shared" si="17"/>
        <v>0</v>
      </c>
      <c r="BI181" s="194">
        <f t="shared" si="18"/>
        <v>0</v>
      </c>
      <c r="BJ181" s="13" t="s">
        <v>92</v>
      </c>
      <c r="BK181" s="194">
        <f t="shared" si="19"/>
        <v>0</v>
      </c>
      <c r="BL181" s="13" t="s">
        <v>437</v>
      </c>
      <c r="BM181" s="13" t="s">
        <v>2831</v>
      </c>
    </row>
    <row r="182" spans="2:65" s="1" customFormat="1" ht="16.5" customHeight="1">
      <c r="B182" s="31"/>
      <c r="C182" s="195" t="s">
        <v>479</v>
      </c>
      <c r="D182" s="195" t="s">
        <v>233</v>
      </c>
      <c r="E182" s="196" t="s">
        <v>2832</v>
      </c>
      <c r="F182" s="197" t="s">
        <v>2833</v>
      </c>
      <c r="G182" s="198" t="s">
        <v>269</v>
      </c>
      <c r="H182" s="199">
        <v>25</v>
      </c>
      <c r="I182" s="200"/>
      <c r="J182" s="201">
        <f t="shared" si="20"/>
        <v>0</v>
      </c>
      <c r="K182" s="197" t="s">
        <v>1</v>
      </c>
      <c r="L182" s="202"/>
      <c r="M182" s="203" t="s">
        <v>1</v>
      </c>
      <c r="N182" s="204" t="s">
        <v>52</v>
      </c>
      <c r="O182" s="57"/>
      <c r="P182" s="192">
        <f t="shared" si="21"/>
        <v>0</v>
      </c>
      <c r="Q182" s="192">
        <v>0</v>
      </c>
      <c r="R182" s="192">
        <f t="shared" si="22"/>
        <v>0</v>
      </c>
      <c r="S182" s="192">
        <v>0</v>
      </c>
      <c r="T182" s="193">
        <f t="shared" si="23"/>
        <v>0</v>
      </c>
      <c r="AR182" s="13" t="s">
        <v>1134</v>
      </c>
      <c r="AT182" s="13" t="s">
        <v>233</v>
      </c>
      <c r="AU182" s="13" t="s">
        <v>92</v>
      </c>
      <c r="AY182" s="13" t="s">
        <v>175</v>
      </c>
      <c r="BE182" s="194">
        <f t="shared" si="14"/>
        <v>0</v>
      </c>
      <c r="BF182" s="194">
        <f t="shared" si="15"/>
        <v>0</v>
      </c>
      <c r="BG182" s="194">
        <f t="shared" si="16"/>
        <v>0</v>
      </c>
      <c r="BH182" s="194">
        <f t="shared" si="17"/>
        <v>0</v>
      </c>
      <c r="BI182" s="194">
        <f t="shared" si="18"/>
        <v>0</v>
      </c>
      <c r="BJ182" s="13" t="s">
        <v>92</v>
      </c>
      <c r="BK182" s="194">
        <f t="shared" si="19"/>
        <v>0</v>
      </c>
      <c r="BL182" s="13" t="s">
        <v>437</v>
      </c>
      <c r="BM182" s="13" t="s">
        <v>2834</v>
      </c>
    </row>
    <row r="183" spans="2:65" s="1" customFormat="1" ht="16.5" customHeight="1">
      <c r="B183" s="31"/>
      <c r="C183" s="183" t="s">
        <v>483</v>
      </c>
      <c r="D183" s="183" t="s">
        <v>177</v>
      </c>
      <c r="E183" s="184" t="s">
        <v>1265</v>
      </c>
      <c r="F183" s="185" t="s">
        <v>1266</v>
      </c>
      <c r="G183" s="186" t="s">
        <v>269</v>
      </c>
      <c r="H183" s="187">
        <v>50</v>
      </c>
      <c r="I183" s="188"/>
      <c r="J183" s="189">
        <f t="shared" si="20"/>
        <v>0</v>
      </c>
      <c r="K183" s="185" t="s">
        <v>184</v>
      </c>
      <c r="L183" s="35"/>
      <c r="M183" s="190" t="s">
        <v>1</v>
      </c>
      <c r="N183" s="191" t="s">
        <v>52</v>
      </c>
      <c r="O183" s="57"/>
      <c r="P183" s="192">
        <f t="shared" si="21"/>
        <v>0</v>
      </c>
      <c r="Q183" s="192">
        <v>0</v>
      </c>
      <c r="R183" s="192">
        <f t="shared" si="22"/>
        <v>0</v>
      </c>
      <c r="S183" s="192">
        <v>0</v>
      </c>
      <c r="T183" s="193">
        <f t="shared" si="23"/>
        <v>0</v>
      </c>
      <c r="AR183" s="13" t="s">
        <v>437</v>
      </c>
      <c r="AT183" s="13" t="s">
        <v>177</v>
      </c>
      <c r="AU183" s="13" t="s">
        <v>92</v>
      </c>
      <c r="AY183" s="13" t="s">
        <v>175</v>
      </c>
      <c r="BE183" s="194">
        <f t="shared" si="14"/>
        <v>0</v>
      </c>
      <c r="BF183" s="194">
        <f t="shared" si="15"/>
        <v>0</v>
      </c>
      <c r="BG183" s="194">
        <f t="shared" si="16"/>
        <v>0</v>
      </c>
      <c r="BH183" s="194">
        <f t="shared" si="17"/>
        <v>0</v>
      </c>
      <c r="BI183" s="194">
        <f t="shared" si="18"/>
        <v>0</v>
      </c>
      <c r="BJ183" s="13" t="s">
        <v>92</v>
      </c>
      <c r="BK183" s="194">
        <f t="shared" si="19"/>
        <v>0</v>
      </c>
      <c r="BL183" s="13" t="s">
        <v>437</v>
      </c>
      <c r="BM183" s="13" t="s">
        <v>2835</v>
      </c>
    </row>
    <row r="184" spans="2:65" s="1" customFormat="1" ht="16.5" customHeight="1">
      <c r="B184" s="31"/>
      <c r="C184" s="195" t="s">
        <v>487</v>
      </c>
      <c r="D184" s="195" t="s">
        <v>233</v>
      </c>
      <c r="E184" s="196" t="s">
        <v>1268</v>
      </c>
      <c r="F184" s="197" t="s">
        <v>1269</v>
      </c>
      <c r="G184" s="198" t="s">
        <v>269</v>
      </c>
      <c r="H184" s="199">
        <v>50</v>
      </c>
      <c r="I184" s="200"/>
      <c r="J184" s="201">
        <f t="shared" si="20"/>
        <v>0</v>
      </c>
      <c r="K184" s="197" t="s">
        <v>1</v>
      </c>
      <c r="L184" s="202"/>
      <c r="M184" s="203" t="s">
        <v>1</v>
      </c>
      <c r="N184" s="204" t="s">
        <v>52</v>
      </c>
      <c r="O184" s="57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AR184" s="13" t="s">
        <v>1134</v>
      </c>
      <c r="AT184" s="13" t="s">
        <v>233</v>
      </c>
      <c r="AU184" s="13" t="s">
        <v>92</v>
      </c>
      <c r="AY184" s="13" t="s">
        <v>175</v>
      </c>
      <c r="BE184" s="194">
        <f t="shared" si="14"/>
        <v>0</v>
      </c>
      <c r="BF184" s="194">
        <f t="shared" si="15"/>
        <v>0</v>
      </c>
      <c r="BG184" s="194">
        <f t="shared" si="16"/>
        <v>0</v>
      </c>
      <c r="BH184" s="194">
        <f t="shared" si="17"/>
        <v>0</v>
      </c>
      <c r="BI184" s="194">
        <f t="shared" si="18"/>
        <v>0</v>
      </c>
      <c r="BJ184" s="13" t="s">
        <v>92</v>
      </c>
      <c r="BK184" s="194">
        <f t="shared" si="19"/>
        <v>0</v>
      </c>
      <c r="BL184" s="13" t="s">
        <v>437</v>
      </c>
      <c r="BM184" s="13" t="s">
        <v>2836</v>
      </c>
    </row>
    <row r="185" spans="2:65" s="11" customFormat="1" ht="22.9" customHeight="1">
      <c r="B185" s="167"/>
      <c r="C185" s="168"/>
      <c r="D185" s="169" t="s">
        <v>79</v>
      </c>
      <c r="E185" s="181" t="s">
        <v>1280</v>
      </c>
      <c r="F185" s="181" t="s">
        <v>1281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SUM(P186:P201)</f>
        <v>0</v>
      </c>
      <c r="Q185" s="175"/>
      <c r="R185" s="176">
        <f>SUM(R186:R201)</f>
        <v>6.4599999999999996E-3</v>
      </c>
      <c r="S185" s="175"/>
      <c r="T185" s="177">
        <f>SUM(T186:T201)</f>
        <v>0</v>
      </c>
      <c r="AR185" s="178" t="s">
        <v>97</v>
      </c>
      <c r="AT185" s="179" t="s">
        <v>79</v>
      </c>
      <c r="AU185" s="179" t="s">
        <v>87</v>
      </c>
      <c r="AY185" s="178" t="s">
        <v>175</v>
      </c>
      <c r="BK185" s="180">
        <f>SUM(BK186:BK201)</f>
        <v>0</v>
      </c>
    </row>
    <row r="186" spans="2:65" s="1" customFormat="1" ht="16.5" customHeight="1">
      <c r="B186" s="31"/>
      <c r="C186" s="183" t="s">
        <v>491</v>
      </c>
      <c r="D186" s="183" t="s">
        <v>177</v>
      </c>
      <c r="E186" s="184" t="s">
        <v>2837</v>
      </c>
      <c r="F186" s="185" t="s">
        <v>2838</v>
      </c>
      <c r="G186" s="186" t="s">
        <v>253</v>
      </c>
      <c r="H186" s="187">
        <v>1</v>
      </c>
      <c r="I186" s="188"/>
      <c r="J186" s="189">
        <f t="shared" ref="J186:J201" si="24">ROUND(I186*H186,2)</f>
        <v>0</v>
      </c>
      <c r="K186" s="185" t="s">
        <v>230</v>
      </c>
      <c r="L186" s="35"/>
      <c r="M186" s="190" t="s">
        <v>1</v>
      </c>
      <c r="N186" s="191" t="s">
        <v>52</v>
      </c>
      <c r="O186" s="57"/>
      <c r="P186" s="192">
        <f t="shared" ref="P186:P201" si="25">O186*H186</f>
        <v>0</v>
      </c>
      <c r="Q186" s="192">
        <v>0</v>
      </c>
      <c r="R186" s="192">
        <f t="shared" ref="R186:R201" si="26">Q186*H186</f>
        <v>0</v>
      </c>
      <c r="S186" s="192">
        <v>0</v>
      </c>
      <c r="T186" s="193">
        <f t="shared" ref="T186:T201" si="27">S186*H186</f>
        <v>0</v>
      </c>
      <c r="AR186" s="13" t="s">
        <v>437</v>
      </c>
      <c r="AT186" s="13" t="s">
        <v>177</v>
      </c>
      <c r="AU186" s="13" t="s">
        <v>92</v>
      </c>
      <c r="AY186" s="13" t="s">
        <v>175</v>
      </c>
      <c r="BE186" s="194">
        <f t="shared" ref="BE186:BE201" si="28">IF(N186="základná",J186,0)</f>
        <v>0</v>
      </c>
      <c r="BF186" s="194">
        <f t="shared" ref="BF186:BF201" si="29">IF(N186="znížená",J186,0)</f>
        <v>0</v>
      </c>
      <c r="BG186" s="194">
        <f t="shared" ref="BG186:BG201" si="30">IF(N186="zákl. prenesená",J186,0)</f>
        <v>0</v>
      </c>
      <c r="BH186" s="194">
        <f t="shared" ref="BH186:BH201" si="31">IF(N186="zníž. prenesená",J186,0)</f>
        <v>0</v>
      </c>
      <c r="BI186" s="194">
        <f t="shared" ref="BI186:BI201" si="32">IF(N186="nulová",J186,0)</f>
        <v>0</v>
      </c>
      <c r="BJ186" s="13" t="s">
        <v>92</v>
      </c>
      <c r="BK186" s="194">
        <f t="shared" ref="BK186:BK201" si="33">ROUND(I186*H186,2)</f>
        <v>0</v>
      </c>
      <c r="BL186" s="13" t="s">
        <v>437</v>
      </c>
      <c r="BM186" s="13" t="s">
        <v>2839</v>
      </c>
    </row>
    <row r="187" spans="2:65" s="1" customFormat="1" ht="16.5" customHeight="1">
      <c r="B187" s="31"/>
      <c r="C187" s="195" t="s">
        <v>495</v>
      </c>
      <c r="D187" s="195" t="s">
        <v>233</v>
      </c>
      <c r="E187" s="196" t="s">
        <v>2840</v>
      </c>
      <c r="F187" s="197" t="s">
        <v>2841</v>
      </c>
      <c r="G187" s="198" t="s">
        <v>253</v>
      </c>
      <c r="H187" s="199">
        <v>1</v>
      </c>
      <c r="I187" s="200"/>
      <c r="J187" s="201">
        <f t="shared" si="24"/>
        <v>0</v>
      </c>
      <c r="K187" s="197" t="s">
        <v>2249</v>
      </c>
      <c r="L187" s="202"/>
      <c r="M187" s="203" t="s">
        <v>1</v>
      </c>
      <c r="N187" s="204" t="s">
        <v>52</v>
      </c>
      <c r="O187" s="57"/>
      <c r="P187" s="192">
        <f t="shared" si="25"/>
        <v>0</v>
      </c>
      <c r="Q187" s="192">
        <v>5.0000000000000001E-4</v>
      </c>
      <c r="R187" s="192">
        <f t="shared" si="26"/>
        <v>5.0000000000000001E-4</v>
      </c>
      <c r="S187" s="192">
        <v>0</v>
      </c>
      <c r="T187" s="193">
        <f t="shared" si="27"/>
        <v>0</v>
      </c>
      <c r="AR187" s="13" t="s">
        <v>695</v>
      </c>
      <c r="AT187" s="13" t="s">
        <v>233</v>
      </c>
      <c r="AU187" s="13" t="s">
        <v>92</v>
      </c>
      <c r="AY187" s="13" t="s">
        <v>175</v>
      </c>
      <c r="BE187" s="194">
        <f t="shared" si="28"/>
        <v>0</v>
      </c>
      <c r="BF187" s="194">
        <f t="shared" si="29"/>
        <v>0</v>
      </c>
      <c r="BG187" s="194">
        <f t="shared" si="30"/>
        <v>0</v>
      </c>
      <c r="BH187" s="194">
        <f t="shared" si="31"/>
        <v>0</v>
      </c>
      <c r="BI187" s="194">
        <f t="shared" si="32"/>
        <v>0</v>
      </c>
      <c r="BJ187" s="13" t="s">
        <v>92</v>
      </c>
      <c r="BK187" s="194">
        <f t="shared" si="33"/>
        <v>0</v>
      </c>
      <c r="BL187" s="13" t="s">
        <v>695</v>
      </c>
      <c r="BM187" s="13" t="s">
        <v>2842</v>
      </c>
    </row>
    <row r="188" spans="2:65" s="1" customFormat="1" ht="16.5" customHeight="1">
      <c r="B188" s="31"/>
      <c r="C188" s="183" t="s">
        <v>499</v>
      </c>
      <c r="D188" s="183" t="s">
        <v>177</v>
      </c>
      <c r="E188" s="184" t="s">
        <v>2843</v>
      </c>
      <c r="F188" s="185" t="s">
        <v>2844</v>
      </c>
      <c r="G188" s="186" t="s">
        <v>253</v>
      </c>
      <c r="H188" s="187">
        <v>12</v>
      </c>
      <c r="I188" s="188"/>
      <c r="J188" s="189">
        <f t="shared" si="24"/>
        <v>0</v>
      </c>
      <c r="K188" s="185" t="s">
        <v>1</v>
      </c>
      <c r="L188" s="35"/>
      <c r="M188" s="190" t="s">
        <v>1</v>
      </c>
      <c r="N188" s="191" t="s">
        <v>52</v>
      </c>
      <c r="O188" s="57"/>
      <c r="P188" s="192">
        <f t="shared" si="25"/>
        <v>0</v>
      </c>
      <c r="Q188" s="192">
        <v>0</v>
      </c>
      <c r="R188" s="192">
        <f t="shared" si="26"/>
        <v>0</v>
      </c>
      <c r="S188" s="192">
        <v>0</v>
      </c>
      <c r="T188" s="193">
        <f t="shared" si="27"/>
        <v>0</v>
      </c>
      <c r="AR188" s="13" t="s">
        <v>437</v>
      </c>
      <c r="AT188" s="13" t="s">
        <v>177</v>
      </c>
      <c r="AU188" s="13" t="s">
        <v>92</v>
      </c>
      <c r="AY188" s="13" t="s">
        <v>175</v>
      </c>
      <c r="BE188" s="194">
        <f t="shared" si="28"/>
        <v>0</v>
      </c>
      <c r="BF188" s="194">
        <f t="shared" si="29"/>
        <v>0</v>
      </c>
      <c r="BG188" s="194">
        <f t="shared" si="30"/>
        <v>0</v>
      </c>
      <c r="BH188" s="194">
        <f t="shared" si="31"/>
        <v>0</v>
      </c>
      <c r="BI188" s="194">
        <f t="shared" si="32"/>
        <v>0</v>
      </c>
      <c r="BJ188" s="13" t="s">
        <v>92</v>
      </c>
      <c r="BK188" s="194">
        <f t="shared" si="33"/>
        <v>0</v>
      </c>
      <c r="BL188" s="13" t="s">
        <v>437</v>
      </c>
      <c r="BM188" s="13" t="s">
        <v>2845</v>
      </c>
    </row>
    <row r="189" spans="2:65" s="1" customFormat="1" ht="16.5" customHeight="1">
      <c r="B189" s="31"/>
      <c r="C189" s="195" t="s">
        <v>503</v>
      </c>
      <c r="D189" s="195" t="s">
        <v>233</v>
      </c>
      <c r="E189" s="196" t="s">
        <v>2846</v>
      </c>
      <c r="F189" s="197" t="s">
        <v>2847</v>
      </c>
      <c r="G189" s="198" t="s">
        <v>253</v>
      </c>
      <c r="H189" s="199">
        <v>12</v>
      </c>
      <c r="I189" s="200"/>
      <c r="J189" s="201">
        <f t="shared" si="24"/>
        <v>0</v>
      </c>
      <c r="K189" s="197" t="s">
        <v>1</v>
      </c>
      <c r="L189" s="202"/>
      <c r="M189" s="203" t="s">
        <v>1</v>
      </c>
      <c r="N189" s="204" t="s">
        <v>52</v>
      </c>
      <c r="O189" s="57"/>
      <c r="P189" s="192">
        <f t="shared" si="25"/>
        <v>0</v>
      </c>
      <c r="Q189" s="192">
        <v>0</v>
      </c>
      <c r="R189" s="192">
        <f t="shared" si="26"/>
        <v>0</v>
      </c>
      <c r="S189" s="192">
        <v>0</v>
      </c>
      <c r="T189" s="193">
        <f t="shared" si="27"/>
        <v>0</v>
      </c>
      <c r="AR189" s="13" t="s">
        <v>207</v>
      </c>
      <c r="AT189" s="13" t="s">
        <v>233</v>
      </c>
      <c r="AU189" s="13" t="s">
        <v>92</v>
      </c>
      <c r="AY189" s="13" t="s">
        <v>175</v>
      </c>
      <c r="BE189" s="194">
        <f t="shared" si="28"/>
        <v>0</v>
      </c>
      <c r="BF189" s="194">
        <f t="shared" si="29"/>
        <v>0</v>
      </c>
      <c r="BG189" s="194">
        <f t="shared" si="30"/>
        <v>0</v>
      </c>
      <c r="BH189" s="194">
        <f t="shared" si="31"/>
        <v>0</v>
      </c>
      <c r="BI189" s="194">
        <f t="shared" si="32"/>
        <v>0</v>
      </c>
      <c r="BJ189" s="13" t="s">
        <v>92</v>
      </c>
      <c r="BK189" s="194">
        <f t="shared" si="33"/>
        <v>0</v>
      </c>
      <c r="BL189" s="13" t="s">
        <v>104</v>
      </c>
      <c r="BM189" s="13" t="s">
        <v>2848</v>
      </c>
    </row>
    <row r="190" spans="2:65" s="1" customFormat="1" ht="16.5" customHeight="1">
      <c r="B190" s="31"/>
      <c r="C190" s="183" t="s">
        <v>507</v>
      </c>
      <c r="D190" s="183" t="s">
        <v>177</v>
      </c>
      <c r="E190" s="184" t="s">
        <v>2849</v>
      </c>
      <c r="F190" s="185" t="s">
        <v>2850</v>
      </c>
      <c r="G190" s="186" t="s">
        <v>253</v>
      </c>
      <c r="H190" s="187">
        <v>1</v>
      </c>
      <c r="I190" s="188"/>
      <c r="J190" s="189">
        <f t="shared" si="24"/>
        <v>0</v>
      </c>
      <c r="K190" s="185" t="s">
        <v>1</v>
      </c>
      <c r="L190" s="35"/>
      <c r="M190" s="190" t="s">
        <v>1</v>
      </c>
      <c r="N190" s="191" t="s">
        <v>52</v>
      </c>
      <c r="O190" s="57"/>
      <c r="P190" s="192">
        <f t="shared" si="25"/>
        <v>0</v>
      </c>
      <c r="Q190" s="192">
        <v>0</v>
      </c>
      <c r="R190" s="192">
        <f t="shared" si="26"/>
        <v>0</v>
      </c>
      <c r="S190" s="192">
        <v>0</v>
      </c>
      <c r="T190" s="193">
        <f t="shared" si="27"/>
        <v>0</v>
      </c>
      <c r="AR190" s="13" t="s">
        <v>437</v>
      </c>
      <c r="AT190" s="13" t="s">
        <v>177</v>
      </c>
      <c r="AU190" s="13" t="s">
        <v>92</v>
      </c>
      <c r="AY190" s="13" t="s">
        <v>175</v>
      </c>
      <c r="BE190" s="194">
        <f t="shared" si="28"/>
        <v>0</v>
      </c>
      <c r="BF190" s="194">
        <f t="shared" si="29"/>
        <v>0</v>
      </c>
      <c r="BG190" s="194">
        <f t="shared" si="30"/>
        <v>0</v>
      </c>
      <c r="BH190" s="194">
        <f t="shared" si="31"/>
        <v>0</v>
      </c>
      <c r="BI190" s="194">
        <f t="shared" si="32"/>
        <v>0</v>
      </c>
      <c r="BJ190" s="13" t="s">
        <v>92</v>
      </c>
      <c r="BK190" s="194">
        <f t="shared" si="33"/>
        <v>0</v>
      </c>
      <c r="BL190" s="13" t="s">
        <v>437</v>
      </c>
      <c r="BM190" s="13" t="s">
        <v>2851</v>
      </c>
    </row>
    <row r="191" spans="2:65" s="1" customFormat="1" ht="16.5" customHeight="1">
      <c r="B191" s="31"/>
      <c r="C191" s="195" t="s">
        <v>511</v>
      </c>
      <c r="D191" s="195" t="s">
        <v>233</v>
      </c>
      <c r="E191" s="196" t="s">
        <v>2852</v>
      </c>
      <c r="F191" s="197" t="s">
        <v>2853</v>
      </c>
      <c r="G191" s="198" t="s">
        <v>253</v>
      </c>
      <c r="H191" s="199">
        <v>1</v>
      </c>
      <c r="I191" s="200"/>
      <c r="J191" s="201">
        <f t="shared" si="24"/>
        <v>0</v>
      </c>
      <c r="K191" s="197" t="s">
        <v>1</v>
      </c>
      <c r="L191" s="202"/>
      <c r="M191" s="203" t="s">
        <v>1</v>
      </c>
      <c r="N191" s="204" t="s">
        <v>52</v>
      </c>
      <c r="O191" s="57"/>
      <c r="P191" s="192">
        <f t="shared" si="25"/>
        <v>0</v>
      </c>
      <c r="Q191" s="192">
        <v>0</v>
      </c>
      <c r="R191" s="192">
        <f t="shared" si="26"/>
        <v>0</v>
      </c>
      <c r="S191" s="192">
        <v>0</v>
      </c>
      <c r="T191" s="193">
        <f t="shared" si="27"/>
        <v>0</v>
      </c>
      <c r="AR191" s="13" t="s">
        <v>207</v>
      </c>
      <c r="AT191" s="13" t="s">
        <v>233</v>
      </c>
      <c r="AU191" s="13" t="s">
        <v>92</v>
      </c>
      <c r="AY191" s="13" t="s">
        <v>175</v>
      </c>
      <c r="BE191" s="194">
        <f t="shared" si="28"/>
        <v>0</v>
      </c>
      <c r="BF191" s="194">
        <f t="shared" si="29"/>
        <v>0</v>
      </c>
      <c r="BG191" s="194">
        <f t="shared" si="30"/>
        <v>0</v>
      </c>
      <c r="BH191" s="194">
        <f t="shared" si="31"/>
        <v>0</v>
      </c>
      <c r="BI191" s="194">
        <f t="shared" si="32"/>
        <v>0</v>
      </c>
      <c r="BJ191" s="13" t="s">
        <v>92</v>
      </c>
      <c r="BK191" s="194">
        <f t="shared" si="33"/>
        <v>0</v>
      </c>
      <c r="BL191" s="13" t="s">
        <v>104</v>
      </c>
      <c r="BM191" s="13" t="s">
        <v>2854</v>
      </c>
    </row>
    <row r="192" spans="2:65" s="1" customFormat="1" ht="16.5" customHeight="1">
      <c r="B192" s="31"/>
      <c r="C192" s="195" t="s">
        <v>515</v>
      </c>
      <c r="D192" s="195" t="s">
        <v>233</v>
      </c>
      <c r="E192" s="196" t="s">
        <v>2855</v>
      </c>
      <c r="F192" s="197" t="s">
        <v>2856</v>
      </c>
      <c r="G192" s="198" t="s">
        <v>253</v>
      </c>
      <c r="H192" s="199">
        <v>1</v>
      </c>
      <c r="I192" s="200"/>
      <c r="J192" s="201">
        <f t="shared" si="24"/>
        <v>0</v>
      </c>
      <c r="K192" s="197" t="s">
        <v>1</v>
      </c>
      <c r="L192" s="202"/>
      <c r="M192" s="203" t="s">
        <v>1</v>
      </c>
      <c r="N192" s="204" t="s">
        <v>52</v>
      </c>
      <c r="O192" s="57"/>
      <c r="P192" s="192">
        <f t="shared" si="25"/>
        <v>0</v>
      </c>
      <c r="Q192" s="192">
        <v>0</v>
      </c>
      <c r="R192" s="192">
        <f t="shared" si="26"/>
        <v>0</v>
      </c>
      <c r="S192" s="192">
        <v>0</v>
      </c>
      <c r="T192" s="193">
        <f t="shared" si="27"/>
        <v>0</v>
      </c>
      <c r="AR192" s="13" t="s">
        <v>207</v>
      </c>
      <c r="AT192" s="13" t="s">
        <v>233</v>
      </c>
      <c r="AU192" s="13" t="s">
        <v>92</v>
      </c>
      <c r="AY192" s="13" t="s">
        <v>175</v>
      </c>
      <c r="BE192" s="194">
        <f t="shared" si="28"/>
        <v>0</v>
      </c>
      <c r="BF192" s="194">
        <f t="shared" si="29"/>
        <v>0</v>
      </c>
      <c r="BG192" s="194">
        <f t="shared" si="30"/>
        <v>0</v>
      </c>
      <c r="BH192" s="194">
        <f t="shared" si="31"/>
        <v>0</v>
      </c>
      <c r="BI192" s="194">
        <f t="shared" si="32"/>
        <v>0</v>
      </c>
      <c r="BJ192" s="13" t="s">
        <v>92</v>
      </c>
      <c r="BK192" s="194">
        <f t="shared" si="33"/>
        <v>0</v>
      </c>
      <c r="BL192" s="13" t="s">
        <v>104</v>
      </c>
      <c r="BM192" s="13" t="s">
        <v>2857</v>
      </c>
    </row>
    <row r="193" spans="2:65" s="1" customFormat="1" ht="16.5" customHeight="1">
      <c r="B193" s="31"/>
      <c r="C193" s="195" t="s">
        <v>519</v>
      </c>
      <c r="D193" s="195" t="s">
        <v>233</v>
      </c>
      <c r="E193" s="196" t="s">
        <v>2858</v>
      </c>
      <c r="F193" s="197" t="s">
        <v>2859</v>
      </c>
      <c r="G193" s="198" t="s">
        <v>253</v>
      </c>
      <c r="H193" s="199">
        <v>1</v>
      </c>
      <c r="I193" s="200"/>
      <c r="J193" s="201">
        <f t="shared" si="24"/>
        <v>0</v>
      </c>
      <c r="K193" s="197" t="s">
        <v>1</v>
      </c>
      <c r="L193" s="202"/>
      <c r="M193" s="203" t="s">
        <v>1</v>
      </c>
      <c r="N193" s="204" t="s">
        <v>52</v>
      </c>
      <c r="O193" s="57"/>
      <c r="P193" s="192">
        <f t="shared" si="25"/>
        <v>0</v>
      </c>
      <c r="Q193" s="192">
        <v>0</v>
      </c>
      <c r="R193" s="192">
        <f t="shared" si="26"/>
        <v>0</v>
      </c>
      <c r="S193" s="192">
        <v>0</v>
      </c>
      <c r="T193" s="193">
        <f t="shared" si="27"/>
        <v>0</v>
      </c>
      <c r="AR193" s="13" t="s">
        <v>207</v>
      </c>
      <c r="AT193" s="13" t="s">
        <v>233</v>
      </c>
      <c r="AU193" s="13" t="s">
        <v>92</v>
      </c>
      <c r="AY193" s="13" t="s">
        <v>175</v>
      </c>
      <c r="BE193" s="194">
        <f t="shared" si="28"/>
        <v>0</v>
      </c>
      <c r="BF193" s="194">
        <f t="shared" si="29"/>
        <v>0</v>
      </c>
      <c r="BG193" s="194">
        <f t="shared" si="30"/>
        <v>0</v>
      </c>
      <c r="BH193" s="194">
        <f t="shared" si="31"/>
        <v>0</v>
      </c>
      <c r="BI193" s="194">
        <f t="shared" si="32"/>
        <v>0</v>
      </c>
      <c r="BJ193" s="13" t="s">
        <v>92</v>
      </c>
      <c r="BK193" s="194">
        <f t="shared" si="33"/>
        <v>0</v>
      </c>
      <c r="BL193" s="13" t="s">
        <v>104</v>
      </c>
      <c r="BM193" s="13" t="s">
        <v>2860</v>
      </c>
    </row>
    <row r="194" spans="2:65" s="1" customFormat="1" ht="16.5" customHeight="1">
      <c r="B194" s="31"/>
      <c r="C194" s="195" t="s">
        <v>523</v>
      </c>
      <c r="D194" s="195" t="s">
        <v>233</v>
      </c>
      <c r="E194" s="196" t="s">
        <v>2861</v>
      </c>
      <c r="F194" s="197" t="s">
        <v>2862</v>
      </c>
      <c r="G194" s="198" t="s">
        <v>253</v>
      </c>
      <c r="H194" s="199">
        <v>1</v>
      </c>
      <c r="I194" s="200"/>
      <c r="J194" s="201">
        <f t="shared" si="24"/>
        <v>0</v>
      </c>
      <c r="K194" s="197" t="s">
        <v>1</v>
      </c>
      <c r="L194" s="202"/>
      <c r="M194" s="203" t="s">
        <v>1</v>
      </c>
      <c r="N194" s="204" t="s">
        <v>52</v>
      </c>
      <c r="O194" s="57"/>
      <c r="P194" s="192">
        <f t="shared" si="25"/>
        <v>0</v>
      </c>
      <c r="Q194" s="192">
        <v>0</v>
      </c>
      <c r="R194" s="192">
        <f t="shared" si="26"/>
        <v>0</v>
      </c>
      <c r="S194" s="192">
        <v>0</v>
      </c>
      <c r="T194" s="193">
        <f t="shared" si="27"/>
        <v>0</v>
      </c>
      <c r="AR194" s="13" t="s">
        <v>207</v>
      </c>
      <c r="AT194" s="13" t="s">
        <v>233</v>
      </c>
      <c r="AU194" s="13" t="s">
        <v>92</v>
      </c>
      <c r="AY194" s="13" t="s">
        <v>175</v>
      </c>
      <c r="BE194" s="194">
        <f t="shared" si="28"/>
        <v>0</v>
      </c>
      <c r="BF194" s="194">
        <f t="shared" si="29"/>
        <v>0</v>
      </c>
      <c r="BG194" s="194">
        <f t="shared" si="30"/>
        <v>0</v>
      </c>
      <c r="BH194" s="194">
        <f t="shared" si="31"/>
        <v>0</v>
      </c>
      <c r="BI194" s="194">
        <f t="shared" si="32"/>
        <v>0</v>
      </c>
      <c r="BJ194" s="13" t="s">
        <v>92</v>
      </c>
      <c r="BK194" s="194">
        <f t="shared" si="33"/>
        <v>0</v>
      </c>
      <c r="BL194" s="13" t="s">
        <v>104</v>
      </c>
      <c r="BM194" s="13" t="s">
        <v>2863</v>
      </c>
    </row>
    <row r="195" spans="2:65" s="1" customFormat="1" ht="16.5" customHeight="1">
      <c r="B195" s="31"/>
      <c r="C195" s="195" t="s">
        <v>527</v>
      </c>
      <c r="D195" s="195" t="s">
        <v>233</v>
      </c>
      <c r="E195" s="196" t="s">
        <v>2864</v>
      </c>
      <c r="F195" s="197" t="s">
        <v>2865</v>
      </c>
      <c r="G195" s="198" t="s">
        <v>253</v>
      </c>
      <c r="H195" s="199">
        <v>1</v>
      </c>
      <c r="I195" s="200"/>
      <c r="J195" s="201">
        <f t="shared" si="24"/>
        <v>0</v>
      </c>
      <c r="K195" s="197" t="s">
        <v>1</v>
      </c>
      <c r="L195" s="202"/>
      <c r="M195" s="203" t="s">
        <v>1</v>
      </c>
      <c r="N195" s="204" t="s">
        <v>52</v>
      </c>
      <c r="O195" s="57"/>
      <c r="P195" s="192">
        <f t="shared" si="25"/>
        <v>0</v>
      </c>
      <c r="Q195" s="192">
        <v>0</v>
      </c>
      <c r="R195" s="192">
        <f t="shared" si="26"/>
        <v>0</v>
      </c>
      <c r="S195" s="192">
        <v>0</v>
      </c>
      <c r="T195" s="193">
        <f t="shared" si="27"/>
        <v>0</v>
      </c>
      <c r="AR195" s="13" t="s">
        <v>207</v>
      </c>
      <c r="AT195" s="13" t="s">
        <v>233</v>
      </c>
      <c r="AU195" s="13" t="s">
        <v>92</v>
      </c>
      <c r="AY195" s="13" t="s">
        <v>175</v>
      </c>
      <c r="BE195" s="194">
        <f t="shared" si="28"/>
        <v>0</v>
      </c>
      <c r="BF195" s="194">
        <f t="shared" si="29"/>
        <v>0</v>
      </c>
      <c r="BG195" s="194">
        <f t="shared" si="30"/>
        <v>0</v>
      </c>
      <c r="BH195" s="194">
        <f t="shared" si="31"/>
        <v>0</v>
      </c>
      <c r="BI195" s="194">
        <f t="shared" si="32"/>
        <v>0</v>
      </c>
      <c r="BJ195" s="13" t="s">
        <v>92</v>
      </c>
      <c r="BK195" s="194">
        <f t="shared" si="33"/>
        <v>0</v>
      </c>
      <c r="BL195" s="13" t="s">
        <v>104</v>
      </c>
      <c r="BM195" s="13" t="s">
        <v>2866</v>
      </c>
    </row>
    <row r="196" spans="2:65" s="1" customFormat="1" ht="16.5" customHeight="1">
      <c r="B196" s="31"/>
      <c r="C196" s="183" t="s">
        <v>531</v>
      </c>
      <c r="D196" s="183" t="s">
        <v>177</v>
      </c>
      <c r="E196" s="184" t="s">
        <v>2867</v>
      </c>
      <c r="F196" s="185" t="s">
        <v>2868</v>
      </c>
      <c r="G196" s="186" t="s">
        <v>253</v>
      </c>
      <c r="H196" s="187">
        <v>1</v>
      </c>
      <c r="I196" s="188"/>
      <c r="J196" s="189">
        <f t="shared" si="24"/>
        <v>0</v>
      </c>
      <c r="K196" s="185" t="s">
        <v>184</v>
      </c>
      <c r="L196" s="35"/>
      <c r="M196" s="190" t="s">
        <v>1</v>
      </c>
      <c r="N196" s="191" t="s">
        <v>52</v>
      </c>
      <c r="O196" s="57"/>
      <c r="P196" s="192">
        <f t="shared" si="25"/>
        <v>0</v>
      </c>
      <c r="Q196" s="192">
        <v>0</v>
      </c>
      <c r="R196" s="192">
        <f t="shared" si="26"/>
        <v>0</v>
      </c>
      <c r="S196" s="192">
        <v>0</v>
      </c>
      <c r="T196" s="193">
        <f t="shared" si="27"/>
        <v>0</v>
      </c>
      <c r="AR196" s="13" t="s">
        <v>437</v>
      </c>
      <c r="AT196" s="13" t="s">
        <v>177</v>
      </c>
      <c r="AU196" s="13" t="s">
        <v>92</v>
      </c>
      <c r="AY196" s="13" t="s">
        <v>175</v>
      </c>
      <c r="BE196" s="194">
        <f t="shared" si="28"/>
        <v>0</v>
      </c>
      <c r="BF196" s="194">
        <f t="shared" si="29"/>
        <v>0</v>
      </c>
      <c r="BG196" s="194">
        <f t="shared" si="30"/>
        <v>0</v>
      </c>
      <c r="BH196" s="194">
        <f t="shared" si="31"/>
        <v>0</v>
      </c>
      <c r="BI196" s="194">
        <f t="shared" si="32"/>
        <v>0</v>
      </c>
      <c r="BJ196" s="13" t="s">
        <v>92</v>
      </c>
      <c r="BK196" s="194">
        <f t="shared" si="33"/>
        <v>0</v>
      </c>
      <c r="BL196" s="13" t="s">
        <v>437</v>
      </c>
      <c r="BM196" s="13" t="s">
        <v>2869</v>
      </c>
    </row>
    <row r="197" spans="2:65" s="1" customFormat="1" ht="16.5" customHeight="1">
      <c r="B197" s="31"/>
      <c r="C197" s="195" t="s">
        <v>535</v>
      </c>
      <c r="D197" s="195" t="s">
        <v>233</v>
      </c>
      <c r="E197" s="196" t="s">
        <v>2870</v>
      </c>
      <c r="F197" s="197" t="s">
        <v>2871</v>
      </c>
      <c r="G197" s="198" t="s">
        <v>253</v>
      </c>
      <c r="H197" s="199">
        <v>1</v>
      </c>
      <c r="I197" s="200"/>
      <c r="J197" s="201">
        <f t="shared" si="24"/>
        <v>0</v>
      </c>
      <c r="K197" s="197" t="s">
        <v>184</v>
      </c>
      <c r="L197" s="202"/>
      <c r="M197" s="203" t="s">
        <v>1</v>
      </c>
      <c r="N197" s="204" t="s">
        <v>52</v>
      </c>
      <c r="O197" s="57"/>
      <c r="P197" s="192">
        <f t="shared" si="25"/>
        <v>0</v>
      </c>
      <c r="Q197" s="192">
        <v>4.0000000000000002E-4</v>
      </c>
      <c r="R197" s="192">
        <f t="shared" si="26"/>
        <v>4.0000000000000002E-4</v>
      </c>
      <c r="S197" s="192">
        <v>0</v>
      </c>
      <c r="T197" s="193">
        <f t="shared" si="27"/>
        <v>0</v>
      </c>
      <c r="AR197" s="13" t="s">
        <v>695</v>
      </c>
      <c r="AT197" s="13" t="s">
        <v>233</v>
      </c>
      <c r="AU197" s="13" t="s">
        <v>92</v>
      </c>
      <c r="AY197" s="13" t="s">
        <v>175</v>
      </c>
      <c r="BE197" s="194">
        <f t="shared" si="28"/>
        <v>0</v>
      </c>
      <c r="BF197" s="194">
        <f t="shared" si="29"/>
        <v>0</v>
      </c>
      <c r="BG197" s="194">
        <f t="shared" si="30"/>
        <v>0</v>
      </c>
      <c r="BH197" s="194">
        <f t="shared" si="31"/>
        <v>0</v>
      </c>
      <c r="BI197" s="194">
        <f t="shared" si="32"/>
        <v>0</v>
      </c>
      <c r="BJ197" s="13" t="s">
        <v>92</v>
      </c>
      <c r="BK197" s="194">
        <f t="shared" si="33"/>
        <v>0</v>
      </c>
      <c r="BL197" s="13" t="s">
        <v>695</v>
      </c>
      <c r="BM197" s="13" t="s">
        <v>2872</v>
      </c>
    </row>
    <row r="198" spans="2:65" s="1" customFormat="1" ht="16.5" customHeight="1">
      <c r="B198" s="31"/>
      <c r="C198" s="183" t="s">
        <v>539</v>
      </c>
      <c r="D198" s="183" t="s">
        <v>177</v>
      </c>
      <c r="E198" s="184" t="s">
        <v>2873</v>
      </c>
      <c r="F198" s="185" t="s">
        <v>2874</v>
      </c>
      <c r="G198" s="186" t="s">
        <v>269</v>
      </c>
      <c r="H198" s="187">
        <v>140</v>
      </c>
      <c r="I198" s="188"/>
      <c r="J198" s="189">
        <f t="shared" si="24"/>
        <v>0</v>
      </c>
      <c r="K198" s="185" t="s">
        <v>184</v>
      </c>
      <c r="L198" s="35"/>
      <c r="M198" s="190" t="s">
        <v>1</v>
      </c>
      <c r="N198" s="191" t="s">
        <v>52</v>
      </c>
      <c r="O198" s="57"/>
      <c r="P198" s="192">
        <f t="shared" si="25"/>
        <v>0</v>
      </c>
      <c r="Q198" s="192">
        <v>0</v>
      </c>
      <c r="R198" s="192">
        <f t="shared" si="26"/>
        <v>0</v>
      </c>
      <c r="S198" s="192">
        <v>0</v>
      </c>
      <c r="T198" s="193">
        <f t="shared" si="27"/>
        <v>0</v>
      </c>
      <c r="AR198" s="13" t="s">
        <v>437</v>
      </c>
      <c r="AT198" s="13" t="s">
        <v>177</v>
      </c>
      <c r="AU198" s="13" t="s">
        <v>92</v>
      </c>
      <c r="AY198" s="13" t="s">
        <v>175</v>
      </c>
      <c r="BE198" s="194">
        <f t="shared" si="28"/>
        <v>0</v>
      </c>
      <c r="BF198" s="194">
        <f t="shared" si="29"/>
        <v>0</v>
      </c>
      <c r="BG198" s="194">
        <f t="shared" si="30"/>
        <v>0</v>
      </c>
      <c r="BH198" s="194">
        <f t="shared" si="31"/>
        <v>0</v>
      </c>
      <c r="BI198" s="194">
        <f t="shared" si="32"/>
        <v>0</v>
      </c>
      <c r="BJ198" s="13" t="s">
        <v>92</v>
      </c>
      <c r="BK198" s="194">
        <f t="shared" si="33"/>
        <v>0</v>
      </c>
      <c r="BL198" s="13" t="s">
        <v>437</v>
      </c>
      <c r="BM198" s="13" t="s">
        <v>2875</v>
      </c>
    </row>
    <row r="199" spans="2:65" s="1" customFormat="1" ht="16.5" customHeight="1">
      <c r="B199" s="31"/>
      <c r="C199" s="195" t="s">
        <v>543</v>
      </c>
      <c r="D199" s="195" t="s">
        <v>233</v>
      </c>
      <c r="E199" s="196" t="s">
        <v>2876</v>
      </c>
      <c r="F199" s="197" t="s">
        <v>2877</v>
      </c>
      <c r="G199" s="198" t="s">
        <v>269</v>
      </c>
      <c r="H199" s="199">
        <v>140</v>
      </c>
      <c r="I199" s="200"/>
      <c r="J199" s="201">
        <f t="shared" si="24"/>
        <v>0</v>
      </c>
      <c r="K199" s="197" t="s">
        <v>2372</v>
      </c>
      <c r="L199" s="202"/>
      <c r="M199" s="203" t="s">
        <v>1</v>
      </c>
      <c r="N199" s="204" t="s">
        <v>52</v>
      </c>
      <c r="O199" s="57"/>
      <c r="P199" s="192">
        <f t="shared" si="25"/>
        <v>0</v>
      </c>
      <c r="Q199" s="192">
        <v>1.0000000000000001E-5</v>
      </c>
      <c r="R199" s="192">
        <f t="shared" si="26"/>
        <v>1.4000000000000002E-3</v>
      </c>
      <c r="S199" s="192">
        <v>0</v>
      </c>
      <c r="T199" s="193">
        <f t="shared" si="27"/>
        <v>0</v>
      </c>
      <c r="AR199" s="13" t="s">
        <v>1134</v>
      </c>
      <c r="AT199" s="13" t="s">
        <v>233</v>
      </c>
      <c r="AU199" s="13" t="s">
        <v>92</v>
      </c>
      <c r="AY199" s="13" t="s">
        <v>175</v>
      </c>
      <c r="BE199" s="194">
        <f t="shared" si="28"/>
        <v>0</v>
      </c>
      <c r="BF199" s="194">
        <f t="shared" si="29"/>
        <v>0</v>
      </c>
      <c r="BG199" s="194">
        <f t="shared" si="30"/>
        <v>0</v>
      </c>
      <c r="BH199" s="194">
        <f t="shared" si="31"/>
        <v>0</v>
      </c>
      <c r="BI199" s="194">
        <f t="shared" si="32"/>
        <v>0</v>
      </c>
      <c r="BJ199" s="13" t="s">
        <v>92</v>
      </c>
      <c r="BK199" s="194">
        <f t="shared" si="33"/>
        <v>0</v>
      </c>
      <c r="BL199" s="13" t="s">
        <v>437</v>
      </c>
      <c r="BM199" s="13" t="s">
        <v>2878</v>
      </c>
    </row>
    <row r="200" spans="2:65" s="1" customFormat="1" ht="16.5" customHeight="1">
      <c r="B200" s="31"/>
      <c r="C200" s="183" t="s">
        <v>547</v>
      </c>
      <c r="D200" s="183" t="s">
        <v>177</v>
      </c>
      <c r="E200" s="184" t="s">
        <v>2879</v>
      </c>
      <c r="F200" s="185" t="s">
        <v>2880</v>
      </c>
      <c r="G200" s="186" t="s">
        <v>253</v>
      </c>
      <c r="H200" s="187">
        <v>8</v>
      </c>
      <c r="I200" s="188"/>
      <c r="J200" s="189">
        <f t="shared" si="24"/>
        <v>0</v>
      </c>
      <c r="K200" s="185" t="s">
        <v>184</v>
      </c>
      <c r="L200" s="35"/>
      <c r="M200" s="190" t="s">
        <v>1</v>
      </c>
      <c r="N200" s="191" t="s">
        <v>52</v>
      </c>
      <c r="O200" s="57"/>
      <c r="P200" s="192">
        <f t="shared" si="25"/>
        <v>0</v>
      </c>
      <c r="Q200" s="192">
        <v>0</v>
      </c>
      <c r="R200" s="192">
        <f t="shared" si="26"/>
        <v>0</v>
      </c>
      <c r="S200" s="192">
        <v>0</v>
      </c>
      <c r="T200" s="193">
        <f t="shared" si="27"/>
        <v>0</v>
      </c>
      <c r="AR200" s="13" t="s">
        <v>437</v>
      </c>
      <c r="AT200" s="13" t="s">
        <v>177</v>
      </c>
      <c r="AU200" s="13" t="s">
        <v>92</v>
      </c>
      <c r="AY200" s="13" t="s">
        <v>175</v>
      </c>
      <c r="BE200" s="194">
        <f t="shared" si="28"/>
        <v>0</v>
      </c>
      <c r="BF200" s="194">
        <f t="shared" si="29"/>
        <v>0</v>
      </c>
      <c r="BG200" s="194">
        <f t="shared" si="30"/>
        <v>0</v>
      </c>
      <c r="BH200" s="194">
        <f t="shared" si="31"/>
        <v>0</v>
      </c>
      <c r="BI200" s="194">
        <f t="shared" si="32"/>
        <v>0</v>
      </c>
      <c r="BJ200" s="13" t="s">
        <v>92</v>
      </c>
      <c r="BK200" s="194">
        <f t="shared" si="33"/>
        <v>0</v>
      </c>
      <c r="BL200" s="13" t="s">
        <v>437</v>
      </c>
      <c r="BM200" s="13" t="s">
        <v>2881</v>
      </c>
    </row>
    <row r="201" spans="2:65" s="1" customFormat="1" ht="16.5" customHeight="1">
      <c r="B201" s="31"/>
      <c r="C201" s="195" t="s">
        <v>551</v>
      </c>
      <c r="D201" s="195" t="s">
        <v>233</v>
      </c>
      <c r="E201" s="196" t="s">
        <v>2882</v>
      </c>
      <c r="F201" s="197" t="s">
        <v>2883</v>
      </c>
      <c r="G201" s="198" t="s">
        <v>253</v>
      </c>
      <c r="H201" s="199">
        <v>8</v>
      </c>
      <c r="I201" s="200"/>
      <c r="J201" s="201">
        <f t="shared" si="24"/>
        <v>0</v>
      </c>
      <c r="K201" s="197" t="s">
        <v>184</v>
      </c>
      <c r="L201" s="202"/>
      <c r="M201" s="211" t="s">
        <v>1</v>
      </c>
      <c r="N201" s="212" t="s">
        <v>52</v>
      </c>
      <c r="O201" s="208"/>
      <c r="P201" s="209">
        <f t="shared" si="25"/>
        <v>0</v>
      </c>
      <c r="Q201" s="209">
        <v>5.1999999999999995E-4</v>
      </c>
      <c r="R201" s="209">
        <f t="shared" si="26"/>
        <v>4.1599999999999996E-3</v>
      </c>
      <c r="S201" s="209">
        <v>0</v>
      </c>
      <c r="T201" s="210">
        <f t="shared" si="27"/>
        <v>0</v>
      </c>
      <c r="AR201" s="13" t="s">
        <v>695</v>
      </c>
      <c r="AT201" s="13" t="s">
        <v>233</v>
      </c>
      <c r="AU201" s="13" t="s">
        <v>92</v>
      </c>
      <c r="AY201" s="13" t="s">
        <v>175</v>
      </c>
      <c r="BE201" s="194">
        <f t="shared" si="28"/>
        <v>0</v>
      </c>
      <c r="BF201" s="194">
        <f t="shared" si="29"/>
        <v>0</v>
      </c>
      <c r="BG201" s="194">
        <f t="shared" si="30"/>
        <v>0</v>
      </c>
      <c r="BH201" s="194">
        <f t="shared" si="31"/>
        <v>0</v>
      </c>
      <c r="BI201" s="194">
        <f t="shared" si="32"/>
        <v>0</v>
      </c>
      <c r="BJ201" s="13" t="s">
        <v>92</v>
      </c>
      <c r="BK201" s="194">
        <f t="shared" si="33"/>
        <v>0</v>
      </c>
      <c r="BL201" s="13" t="s">
        <v>695</v>
      </c>
      <c r="BM201" s="13" t="s">
        <v>2884</v>
      </c>
    </row>
    <row r="202" spans="2:65" s="1" customFormat="1" ht="6.95" customHeight="1">
      <c r="B202" s="43"/>
      <c r="C202" s="44"/>
      <c r="D202" s="44"/>
      <c r="E202" s="44"/>
      <c r="F202" s="44"/>
      <c r="G202" s="44"/>
      <c r="H202" s="44"/>
      <c r="I202" s="134"/>
      <c r="J202" s="44"/>
      <c r="K202" s="44"/>
      <c r="L202" s="35"/>
    </row>
  </sheetData>
  <sheetProtection algorithmName="SHA-512" hashValue="3X11BBrR7wR2LNpXdCabT8Kgh2/GRBqYxYrwrc1/Br98sHJ4CqygMSksQdTe2L2je4+dzGTnV+EsWCGyBgsgRw==" saltValue="u2osklakKAHCg0oHgPSR2f9Amu0pYbNoiBn7ng1HEXRXqXhMntxdaaDj+bVMW/WNwezLeGWzX6MH+fEMNr/jPw==" spinCount="100000" sheet="1" objects="1" scenarios="1" formatColumns="0" formatRows="0" autoFilter="0"/>
  <autoFilter ref="C99:K201"/>
  <mergeCells count="15">
    <mergeCell ref="E86:H86"/>
    <mergeCell ref="E90:H90"/>
    <mergeCell ref="E88:H88"/>
    <mergeCell ref="E92:H9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2018004.1A.1 - Stavebné p...</vt:lpstr>
      <vt:lpstr>2018004.1A.2a - Bleskozvod</vt:lpstr>
      <vt:lpstr>2018004.1A.2b - Prípojka NN</vt:lpstr>
      <vt:lpstr>2018004.1A.3 - Odberné pl...</vt:lpstr>
      <vt:lpstr>2018004.1B.1 - Stavebné p...</vt:lpstr>
      <vt:lpstr>2018004.1B.2 - Zdravotech...</vt:lpstr>
      <vt:lpstr>2018004.1B.3 - Vykurovanie</vt:lpstr>
      <vt:lpstr>2018004.1B.4 - Elektroinš...</vt:lpstr>
      <vt:lpstr>2018004.1B.5 - Solárny oh...</vt:lpstr>
      <vt:lpstr>'2018004.1A.1 - Stavebné p...'!Názvy_tlače</vt:lpstr>
      <vt:lpstr>'2018004.1A.2a - Bleskozvod'!Názvy_tlače</vt:lpstr>
      <vt:lpstr>'2018004.1A.2b - Prípojka NN'!Názvy_tlače</vt:lpstr>
      <vt:lpstr>'2018004.1A.3 - Odberné pl...'!Názvy_tlače</vt:lpstr>
      <vt:lpstr>'2018004.1B.1 - Stavebné p...'!Názvy_tlače</vt:lpstr>
      <vt:lpstr>'2018004.1B.2 - Zdravotech...'!Názvy_tlače</vt:lpstr>
      <vt:lpstr>'2018004.1B.3 - Vykurovanie'!Názvy_tlače</vt:lpstr>
      <vt:lpstr>'2018004.1B.4 - Elektroinš...'!Názvy_tlače</vt:lpstr>
      <vt:lpstr>'2018004.1B.5 - Solárny oh...'!Názvy_tlače</vt:lpstr>
      <vt:lpstr>'Rekapitulácia stavby'!Názvy_tlače</vt:lpstr>
      <vt:lpstr>'2018004.1A.1 - Stavebné p...'!Oblasť_tlače</vt:lpstr>
      <vt:lpstr>'2018004.1A.2a - Bleskozvod'!Oblasť_tlače</vt:lpstr>
      <vt:lpstr>'2018004.1A.2b - Prípojka NN'!Oblasť_tlače</vt:lpstr>
      <vt:lpstr>'2018004.1A.3 - Odberné pl...'!Oblasť_tlače</vt:lpstr>
      <vt:lpstr>'2018004.1B.1 - Stavebné p...'!Oblasť_tlače</vt:lpstr>
      <vt:lpstr>'2018004.1B.2 - Zdravotech...'!Oblasť_tlače</vt:lpstr>
      <vt:lpstr>'2018004.1B.3 - Vykurovanie'!Oblasť_tlače</vt:lpstr>
      <vt:lpstr>'2018004.1B.4 - Elektroinš...'!Oblasť_tlače</vt:lpstr>
      <vt:lpstr>'2018004.1B.5 - Solárny oh...'!Oblasť_tlače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Slobodník</dc:creator>
  <cp:lastModifiedBy>Fulnečková Beáta</cp:lastModifiedBy>
  <dcterms:created xsi:type="dcterms:W3CDTF">2019-02-04T12:17:31Z</dcterms:created>
  <dcterms:modified xsi:type="dcterms:W3CDTF">2019-02-12T13:39:14Z</dcterms:modified>
</cp:coreProperties>
</file>