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:\OVO 2020 doposial\2022\PODLIMIT\40136_2022 Cyklotrasa J. Bottu a Moyzesa\30584-WYP súťaž\Otázky a vysvetlenia\"/>
    </mc:Choice>
  </mc:AlternateContent>
  <xr:revisionPtr revIDLastSave="0" documentId="13_ncr:1_{D2281460-5E26-4AE3-8A97-F359E7D31641}" xr6:coauthVersionLast="46" xr6:coauthVersionMax="47" xr10:uidLastSave="{00000000-0000-0000-0000-000000000000}"/>
  <bookViews>
    <workbookView xWindow="3855" yWindow="375" windowWidth="21930" windowHeight="11385" xr2:uid="{00000000-000D-0000-FFFF-FFFF00000000}"/>
  </bookViews>
  <sheets>
    <sheet name="Rozpočet" sheetId="1" r:id="rId1"/>
  </sheets>
  <definedNames>
    <definedName name="_1Excel_BuiltIn_Print_Area_3_1">#REF!</definedName>
    <definedName name="_xlnm._FilterDatabase" localSheetId="0" hidden="1">Rozpočet!$C$21:$J$217</definedName>
    <definedName name="_Toc499821219" localSheetId="0">Rozpočet!$C$3</definedName>
    <definedName name="Excel_BuiltIn__FilterDatabase">#REF!</definedName>
    <definedName name="Excel_BuiltIn__FilterDatabase_4">#REF!</definedName>
    <definedName name="Excel_BuiltIn_Print_Area_3">#REF!</definedName>
    <definedName name="fakt1R">#REF!</definedName>
    <definedName name="fakt1R_4">#REF!</definedName>
    <definedName name="_xlnm.Print_Area" localSheetId="0">Rozpočet!$A$1:$J$232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5" i="1" l="1"/>
  <c r="E147" i="1"/>
  <c r="E159" i="1" s="1"/>
  <c r="I159" i="1" s="1"/>
  <c r="E148" i="1"/>
  <c r="E149" i="1" s="1"/>
  <c r="I149" i="1" s="1"/>
  <c r="E150" i="1"/>
  <c r="I214" i="1"/>
  <c r="E212" i="1"/>
  <c r="E213" i="1" s="1"/>
  <c r="I213" i="1" s="1"/>
  <c r="E210" i="1"/>
  <c r="E211" i="1" s="1"/>
  <c r="I211" i="1" s="1"/>
  <c r="I209" i="1"/>
  <c r="I208" i="1"/>
  <c r="I207" i="1"/>
  <c r="I206" i="1"/>
  <c r="I205" i="1"/>
  <c r="I204" i="1"/>
  <c r="I203" i="1"/>
  <c r="I202" i="1"/>
  <c r="I200" i="1"/>
  <c r="I199" i="1"/>
  <c r="I198" i="1"/>
  <c r="I197" i="1"/>
  <c r="I196" i="1"/>
  <c r="I195" i="1"/>
  <c r="I194" i="1"/>
  <c r="I193" i="1"/>
  <c r="I192" i="1"/>
  <c r="I191" i="1"/>
  <c r="I190" i="1"/>
  <c r="E188" i="1"/>
  <c r="I188" i="1" s="1"/>
  <c r="I187" i="1"/>
  <c r="E186" i="1"/>
  <c r="I186" i="1" s="1"/>
  <c r="I185" i="1"/>
  <c r="E184" i="1"/>
  <c r="I184" i="1" s="1"/>
  <c r="I183" i="1"/>
  <c r="E182" i="1"/>
  <c r="I182" i="1" s="1"/>
  <c r="E180" i="1"/>
  <c r="I180" i="1" s="1"/>
  <c r="I179" i="1"/>
  <c r="E177" i="1"/>
  <c r="I177" i="1" s="1"/>
  <c r="E176" i="1"/>
  <c r="I176" i="1" s="1"/>
  <c r="E175" i="1"/>
  <c r="I175" i="1" s="1"/>
  <c r="E174" i="1"/>
  <c r="I174" i="1" s="1"/>
  <c r="I173" i="1"/>
  <c r="E170" i="1"/>
  <c r="I170" i="1" s="1"/>
  <c r="E169" i="1"/>
  <c r="I169" i="1" s="1"/>
  <c r="E168" i="1"/>
  <c r="I168" i="1" s="1"/>
  <c r="E167" i="1"/>
  <c r="I167" i="1" s="1"/>
  <c r="E165" i="1"/>
  <c r="I165" i="1" s="1"/>
  <c r="E162" i="1"/>
  <c r="E160" i="1"/>
  <c r="E156" i="1"/>
  <c r="I156" i="1" s="1"/>
  <c r="E154" i="1"/>
  <c r="E155" i="1" s="1"/>
  <c r="I155" i="1" s="1"/>
  <c r="E153" i="1"/>
  <c r="E152" i="1"/>
  <c r="E151" i="1"/>
  <c r="I145" i="1"/>
  <c r="I144" i="1"/>
  <c r="E143" i="1"/>
  <c r="I143" i="1" s="1"/>
  <c r="I142" i="1"/>
  <c r="I141" i="1"/>
  <c r="I139" i="1"/>
  <c r="E139" i="1"/>
  <c r="E140" i="1" s="1"/>
  <c r="I140" i="1" s="1"/>
  <c r="I138" i="1"/>
  <c r="E137" i="1"/>
  <c r="I137" i="1" s="1"/>
  <c r="E136" i="1"/>
  <c r="I136" i="1" s="1"/>
  <c r="I135" i="1"/>
  <c r="I133" i="1"/>
  <c r="I130" i="1"/>
  <c r="I129" i="1"/>
  <c r="I128" i="1"/>
  <c r="E127" i="1"/>
  <c r="I127" i="1" s="1"/>
  <c r="I126" i="1"/>
  <c r="E124" i="1"/>
  <c r="I124" i="1" s="1"/>
  <c r="I123" i="1"/>
  <c r="I122" i="1"/>
  <c r="E121" i="1"/>
  <c r="I121" i="1" s="1"/>
  <c r="E120" i="1"/>
  <c r="I120" i="1" s="1"/>
  <c r="C120" i="1"/>
  <c r="I119" i="1"/>
  <c r="E119" i="1"/>
  <c r="C119" i="1"/>
  <c r="I115" i="1"/>
  <c r="I114" i="1"/>
  <c r="I113" i="1"/>
  <c r="I112" i="1"/>
  <c r="E110" i="1"/>
  <c r="I110" i="1" s="1"/>
  <c r="E109" i="1"/>
  <c r="I109" i="1" s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E57" i="1"/>
  <c r="I57" i="1" s="1"/>
  <c r="E56" i="1"/>
  <c r="I56" i="1" s="1"/>
  <c r="E51" i="1"/>
  <c r="I51" i="1" s="1"/>
  <c r="E50" i="1"/>
  <c r="I50" i="1" s="1"/>
  <c r="E54" i="1"/>
  <c r="E48" i="1"/>
  <c r="E53" i="1" s="1"/>
  <c r="I53" i="1" s="1"/>
  <c r="E52" i="1"/>
  <c r="I40" i="1"/>
  <c r="E33" i="1"/>
  <c r="I33" i="1" s="1"/>
  <c r="I32" i="1"/>
  <c r="I30" i="1"/>
  <c r="I28" i="1"/>
  <c r="I27" i="1"/>
  <c r="I26" i="1"/>
  <c r="I25" i="1"/>
  <c r="I24" i="1"/>
  <c r="I23" i="1"/>
  <c r="D11" i="1"/>
  <c r="E42" i="1" s="1"/>
  <c r="I42" i="1" s="1"/>
  <c r="I160" i="1" l="1"/>
  <c r="I148" i="1"/>
  <c r="I48" i="1"/>
  <c r="I153" i="1"/>
  <c r="D10" i="1"/>
  <c r="I189" i="1"/>
  <c r="I178" i="1"/>
  <c r="I54" i="1"/>
  <c r="E55" i="1"/>
  <c r="I55" i="1" s="1"/>
  <c r="I210" i="1"/>
  <c r="E161" i="1"/>
  <c r="I161" i="1" s="1"/>
  <c r="E172" i="1"/>
  <c r="I172" i="1" s="1"/>
  <c r="I43" i="1"/>
  <c r="I224" i="1"/>
  <c r="I150" i="1"/>
  <c r="I154" i="1"/>
  <c r="I162" i="1"/>
  <c r="I29" i="1"/>
  <c r="I225" i="1" s="1"/>
  <c r="I52" i="1"/>
  <c r="I151" i="1"/>
  <c r="I212" i="1"/>
  <c r="I201" i="1" s="1"/>
  <c r="I31" i="1"/>
  <c r="I152" i="1"/>
  <c r="I181" i="1"/>
  <c r="E41" i="1"/>
  <c r="I41" i="1" s="1"/>
  <c r="E45" i="1"/>
  <c r="I49" i="1"/>
  <c r="E111" i="1"/>
  <c r="I111" i="1" s="1"/>
  <c r="E125" i="1"/>
  <c r="I125" i="1" s="1"/>
  <c r="I147" i="1"/>
  <c r="E166" i="1"/>
  <c r="I166" i="1" s="1"/>
  <c r="E108" i="1"/>
  <c r="I108" i="1" s="1"/>
  <c r="E116" i="1"/>
  <c r="E157" i="1"/>
  <c r="I157" i="1" s="1"/>
  <c r="E44" i="1"/>
  <c r="I44" i="1" s="1"/>
  <c r="E163" i="1"/>
  <c r="I163" i="1" s="1"/>
  <c r="E171" i="1"/>
  <c r="I171" i="1" s="1"/>
  <c r="I47" i="1"/>
  <c r="I107" i="1"/>
  <c r="E39" i="1"/>
  <c r="I39" i="1" s="1"/>
  <c r="I158" i="1" l="1"/>
  <c r="I22" i="1"/>
  <c r="E46" i="1"/>
  <c r="I46" i="1" s="1"/>
  <c r="I45" i="1"/>
  <c r="I164" i="1"/>
  <c r="I146" i="1"/>
  <c r="I116" i="1"/>
  <c r="E117" i="1"/>
  <c r="E118" i="1" l="1"/>
  <c r="I118" i="1" s="1"/>
  <c r="I117" i="1"/>
  <c r="I38" i="1" l="1"/>
  <c r="I223" i="1"/>
  <c r="I219" i="1" l="1"/>
  <c r="J209" i="1" l="1"/>
  <c r="J98" i="1"/>
  <c r="J82" i="1"/>
  <c r="I222" i="1"/>
  <c r="J185" i="1"/>
  <c r="J173" i="1"/>
  <c r="J104" i="1"/>
  <c r="J96" i="1"/>
  <c r="J88" i="1"/>
  <c r="J80" i="1"/>
  <c r="J72" i="1"/>
  <c r="J207" i="1"/>
  <c r="J208" i="1"/>
  <c r="J206" i="1"/>
  <c r="J204" i="1"/>
  <c r="J202" i="1"/>
  <c r="J200" i="1"/>
  <c r="J198" i="1"/>
  <c r="J196" i="1"/>
  <c r="J194" i="1"/>
  <c r="J192" i="1"/>
  <c r="J190" i="1"/>
  <c r="J144" i="1"/>
  <c r="J129" i="1"/>
  <c r="J102" i="1"/>
  <c r="J94" i="1"/>
  <c r="J86" i="1"/>
  <c r="J78" i="1"/>
  <c r="J70" i="1"/>
  <c r="J51" i="1"/>
  <c r="J48" i="1"/>
  <c r="J145" i="1"/>
  <c r="J138" i="1"/>
  <c r="J90" i="1"/>
  <c r="J74" i="1"/>
  <c r="J66" i="1"/>
  <c r="J100" i="1"/>
  <c r="J92" i="1"/>
  <c r="J84" i="1"/>
  <c r="J76" i="1"/>
  <c r="J68" i="1"/>
  <c r="J205" i="1"/>
  <c r="J197" i="1"/>
  <c r="J193" i="1"/>
  <c r="J189" i="1"/>
  <c r="J130" i="1"/>
  <c r="J203" i="1"/>
  <c r="J199" i="1"/>
  <c r="J195" i="1"/>
  <c r="J191" i="1"/>
  <c r="J128" i="1"/>
  <c r="J57" i="1"/>
  <c r="J69" i="1"/>
  <c r="J101" i="1"/>
  <c r="J55" i="1"/>
  <c r="J183" i="1"/>
  <c r="J53" i="1"/>
  <c r="J91" i="1"/>
  <c r="J187" i="1"/>
  <c r="J126" i="1"/>
  <c r="J137" i="1"/>
  <c r="J103" i="1"/>
  <c r="J67" i="1"/>
  <c r="J184" i="1"/>
  <c r="J99" i="1"/>
  <c r="J83" i="1"/>
  <c r="J169" i="1"/>
  <c r="J121" i="1"/>
  <c r="J97" i="1"/>
  <c r="J93" i="1"/>
  <c r="J179" i="1"/>
  <c r="J143" i="1"/>
  <c r="J85" i="1"/>
  <c r="J172" i="1"/>
  <c r="J124" i="1"/>
  <c r="J65" i="1"/>
  <c r="J167" i="1"/>
  <c r="J105" i="1"/>
  <c r="J174" i="1"/>
  <c r="J119" i="1"/>
  <c r="J127" i="1"/>
  <c r="J79" i="1"/>
  <c r="J186" i="1"/>
  <c r="J110" i="1"/>
  <c r="J165" i="1"/>
  <c r="J71" i="1"/>
  <c r="J89" i="1"/>
  <c r="J123" i="1"/>
  <c r="J141" i="1"/>
  <c r="J177" i="1"/>
  <c r="J81" i="1"/>
  <c r="J120" i="1"/>
  <c r="J73" i="1"/>
  <c r="J214" i="1"/>
  <c r="J212" i="1"/>
  <c r="J176" i="1"/>
  <c r="J77" i="1"/>
  <c r="J136" i="1"/>
  <c r="J180" i="1"/>
  <c r="J95" i="1"/>
  <c r="J56" i="1"/>
  <c r="J168" i="1"/>
  <c r="J87" i="1"/>
  <c r="J182" i="1"/>
  <c r="J175" i="1"/>
  <c r="J178" i="1"/>
  <c r="J188" i="1"/>
  <c r="J40" i="1"/>
  <c r="J75" i="1"/>
  <c r="J50" i="1"/>
  <c r="J170" i="1"/>
  <c r="J166" i="1"/>
  <c r="J125" i="1"/>
  <c r="J111" i="1"/>
  <c r="J181" i="1"/>
  <c r="J171" i="1"/>
  <c r="J164" i="1"/>
  <c r="I226" i="1" l="1"/>
  <c r="I227" i="1" l="1"/>
</calcChain>
</file>

<file path=xl/sharedStrings.xml><?xml version="1.0" encoding="utf-8"?>
<sst xmlns="http://schemas.openxmlformats.org/spreadsheetml/2006/main" count="589" uniqueCount="207">
  <si>
    <t xml:space="preserve">Rozpočet </t>
  </si>
  <si>
    <t>SO 03 Sadovnícke úpravy</t>
  </si>
  <si>
    <t>Cyklochodník NA ULICIACH J. BOTTU A Š. MOYZESA</t>
  </si>
  <si>
    <t>Všetky plochy spolu:</t>
  </si>
  <si>
    <t>m2</t>
  </si>
  <si>
    <t>Rastlinný materiál spolu:</t>
  </si>
  <si>
    <t>ks</t>
  </si>
  <si>
    <t xml:space="preserve">     Záhony (plochy pre výsadbu) spolu:</t>
  </si>
  <si>
    <t xml:space="preserve">    Stromy:</t>
  </si>
  <si>
    <t xml:space="preserve">          Záhony mulčované kôrou:</t>
  </si>
  <si>
    <t xml:space="preserve">    Ihličnaté/Ovocné stromy:</t>
  </si>
  <si>
    <t xml:space="preserve">          Záhony mulčované štiepkou (ovocie):</t>
  </si>
  <si>
    <t xml:space="preserve">    Kry:</t>
  </si>
  <si>
    <t xml:space="preserve">          Štrkové záhony fr. 8-16 mm:</t>
  </si>
  <si>
    <t xml:space="preserve">    Ovocné kry:</t>
  </si>
  <si>
    <t xml:space="preserve">          Štrkové záhony fr. 16-32 mm:</t>
  </si>
  <si>
    <t xml:space="preserve">    Trvalky:</t>
  </si>
  <si>
    <t xml:space="preserve">     Trávnik - výsev:</t>
  </si>
  <si>
    <t xml:space="preserve">    Okrasné trávy:</t>
  </si>
  <si>
    <t xml:space="preserve">     Trávnik - koberec:</t>
  </si>
  <si>
    <t xml:space="preserve">    Cibuľoviny:</t>
  </si>
  <si>
    <t xml:space="preserve">     Mlatové plochy:</t>
  </si>
  <si>
    <t xml:space="preserve">    Živý plot:</t>
  </si>
  <si>
    <t>Činnosť</t>
  </si>
  <si>
    <t>Poznámka</t>
  </si>
  <si>
    <t>Množstvo</t>
  </si>
  <si>
    <t>MJ</t>
  </si>
  <si>
    <t>Jednotková cena</t>
  </si>
  <si>
    <t>Spolu</t>
  </si>
  <si>
    <t>%</t>
  </si>
  <si>
    <t>ODSTRÁNENIE A OŠTRENIE EXISTUJÚCEJ ZELENE</t>
  </si>
  <si>
    <t xml:space="preserve">Výrub stromov </t>
  </si>
  <si>
    <t>à</t>
  </si>
  <si>
    <t>Výrub krov plošne</t>
  </si>
  <si>
    <t xml:space="preserve">Ošetrenie stromov rezom - zdravotný rez </t>
  </si>
  <si>
    <t xml:space="preserve">Ošetrenie stromov rezom - bezpečnostný rez </t>
  </si>
  <si>
    <t>Ošetrenie stromov rezom - redukčný / tvarovací rez</t>
  </si>
  <si>
    <t xml:space="preserve">Ošetrenie stromov rezom - úprava podchodnej výšky </t>
  </si>
  <si>
    <t>t</t>
  </si>
  <si>
    <t xml:space="preserve">OCHRANA STROMOV PRI STAVEBNEJ ČINNOSTI </t>
  </si>
  <si>
    <t>hod</t>
  </si>
  <si>
    <t xml:space="preserve">Airspade - odkrytie koreňov stromov bezvýkopovou technológiou </t>
  </si>
  <si>
    <t>30ks x 4hod</t>
  </si>
  <si>
    <t>ZALOŽENIE A VÝSADBA ZÁHONOV</t>
  </si>
  <si>
    <t>Spracovanie pôdy na výsadbu strojom - zakladačom trávnika a stroju nedostupných plôch ručne (nakyprenie)</t>
  </si>
  <si>
    <t>Príprava záhonov na výsadbu - odkop na hĺbku 4-5cm, naloženie a odvoz prebytočnej zeminy</t>
  </si>
  <si>
    <t xml:space="preserve">Hrabanie pôdy do roviny </t>
  </si>
  <si>
    <t>Založenie záhonu - vytýčenie záhonov</t>
  </si>
  <si>
    <t>Rozloženie rastlín v záhone</t>
  </si>
  <si>
    <t>Úprava po výsadbe (dočistenie, ostrihanie)</t>
  </si>
  <si>
    <t>Chemické odburinenie pôvodného porastu, v prípade potreby</t>
  </si>
  <si>
    <t>MAT</t>
  </si>
  <si>
    <t>Chemický herbicíd, totálny (materiál)</t>
  </si>
  <si>
    <t>l</t>
  </si>
  <si>
    <t>Hĺbenie výsadbovej jamy objemu od 0,125-0,400m3 (pre veľké rastliny, napr. stromy)</t>
  </si>
  <si>
    <t>Hĺbenie výsadbovej jamy objemu od 0,050-0,250m3 (pre ovocné stromy)</t>
  </si>
  <si>
    <t>183101213</t>
  </si>
  <si>
    <t>Hĺbenie výsadbovej jamy objemu od 0,01 do 0,02m3 (pre bežné rastliny,  napr. kry, ovocné kry)</t>
  </si>
  <si>
    <t>Hĺbenie výsadbovej jamy objemu do 0,01m3 (pre najmenšie rastliny - napr. trvalky)</t>
  </si>
  <si>
    <t>Hĺbenie výsadbovej jamy pre živý plot</t>
  </si>
  <si>
    <t>Výsadba dreviny s balom so zaliatím, priemer balu nad 300 do 500 mm (napr. stromy)</t>
  </si>
  <si>
    <t>Výsadba dreviny s balom so zaliatím, priemer balu nad 200 do 400 mm (napr. ovocné stromy)</t>
  </si>
  <si>
    <t>184102211</t>
  </si>
  <si>
    <t>Výsadba dreviny s balom so zaliatím, priemer balu nad 100 do 200 mm (napr. kry, ovocné kry)</t>
  </si>
  <si>
    <t>Výsadba dreviny s balom so zaliatím, priemer balu do 100 mm (napr. trvalky, trávy)</t>
  </si>
  <si>
    <t>Výsadba dreviny s balom so zaliatím, pre živý plot</t>
  </si>
  <si>
    <t>Výsadba cibuľovín (aj s hĺbením výsadbovej jamky)</t>
  </si>
  <si>
    <t>Ulmus 'Lobel' - BREST</t>
  </si>
  <si>
    <t xml:space="preserve">obvod kmeňa 20/25cm,bal,  koruna min.2,5m </t>
  </si>
  <si>
    <t>Platanus × acerifolia 'Pyramidalis' - PLATAN</t>
  </si>
  <si>
    <t>Spiraea betulifolia 'Tor' - TAVOLNÍK</t>
  </si>
  <si>
    <t>výška 30/50cm</t>
  </si>
  <si>
    <t>Cornus stolonifera 'Kelsey' - DRIEŇ</t>
  </si>
  <si>
    <t xml:space="preserve">Acer platanoides - JAVOR </t>
  </si>
  <si>
    <t>Pinus sylvestris - BOROVICA</t>
  </si>
  <si>
    <t>Spiraea bumalda "Anthony Waterer" - TAVOLNÍK</t>
  </si>
  <si>
    <t>krát</t>
  </si>
  <si>
    <t>184202111</t>
  </si>
  <si>
    <t>Kotvenie stromov 3 drevenými kolmi, s polenými priečkami a úväzkom</t>
  </si>
  <si>
    <t>6051250003</t>
  </si>
  <si>
    <t>Koly drevené opracované, priemer 6 cm, dĺžka 250 cm. 3ks/strom</t>
  </si>
  <si>
    <t>Drevená polovička na spojenie kolov, priemer 6cm, dĺžka 250 cm (1ks/1 strom)</t>
  </si>
  <si>
    <t>Kotvenie ovocných stromov 1 dreveným kolom a úväzkom</t>
  </si>
  <si>
    <t>Koly drevené opracované, priemer 6 cm, dĺžka 250 cm. 1ks/ovocný strom</t>
  </si>
  <si>
    <t>6051250015</t>
  </si>
  <si>
    <t>Úväzok na kotvenie stromov, z prírodného materiálu</t>
  </si>
  <si>
    <t>2511111204</t>
  </si>
  <si>
    <t>Tabletové hnojivo</t>
  </si>
  <si>
    <t>Juta na ochranu obalu kmeňa</t>
  </si>
  <si>
    <t>6051250016</t>
  </si>
  <si>
    <t>Zálievková sonda ku stromom</t>
  </si>
  <si>
    <t>457971111</t>
  </si>
  <si>
    <t>Položenie mulčovacej plachty, ukotvenie skobami</t>
  </si>
  <si>
    <t>6936651308</t>
  </si>
  <si>
    <t>Mulčovacia plachta netkaná, hnedá - na záhony (20%  na prekrytie)</t>
  </si>
  <si>
    <t>Skoby z drôtu na ukotvenie mulčovacej plachty</t>
  </si>
  <si>
    <t>kg</t>
  </si>
  <si>
    <t>m3</t>
  </si>
  <si>
    <t xml:space="preserve">Mulčovanie výsadieb štrkom </t>
  </si>
  <si>
    <t>Dovoz a zloženie materiálu</t>
  </si>
  <si>
    <t>Inštalácia "neviditeľnej" obruby (1ks/m)</t>
  </si>
  <si>
    <t>bm</t>
  </si>
  <si>
    <t>Záhonové "neviditeľné" obruby, 10% rezerva. 1ks = 1 bm (100cm).</t>
  </si>
  <si>
    <t>Spojovací materiál - klince</t>
  </si>
  <si>
    <t>Inštalácia protikoreňovej fólie /ROOTCONTROL/</t>
  </si>
  <si>
    <t>Protikoreňová fólia /ROOTCONTROL/, 10% rezerva</t>
  </si>
  <si>
    <t>Inštalácia záhonovej obruby zo zámkovej dlažby (5ks/bm)</t>
  </si>
  <si>
    <t>Záhonové obruby na oddelenie plôch trávnika a plôch výsadieb (rozmer 20x10x6cm)</t>
  </si>
  <si>
    <t>Dovoz a zloženie obrúb</t>
  </si>
  <si>
    <t>Inštalácia betónového obrubníka (100x20x5cm)</t>
  </si>
  <si>
    <t>Záhradné betónové obrubníky (farba sivá, rozmer 100x20x5cm)</t>
  </si>
  <si>
    <t>Betón na zabetónovanie obrúb, v prípade potreby</t>
  </si>
  <si>
    <t>Dovoz betónu</t>
  </si>
  <si>
    <t>Drevná štiepka na mulčovanie záhonov, na výšku cca 7 cm</t>
  </si>
  <si>
    <t>Mulčovanie záhonov drevnou štiepkou</t>
  </si>
  <si>
    <t>Dovoz a zloženie štiepky</t>
  </si>
  <si>
    <t>184921093</t>
  </si>
  <si>
    <t>Mulčovanie pri hr. mulča nad 50 do 100 mm kôrou</t>
  </si>
  <si>
    <t>0554151000</t>
  </si>
  <si>
    <t>Mulčovacia kôra borovicová, na výšku cca 5 cm, (80l/ks)</t>
  </si>
  <si>
    <t xml:space="preserve">Kameň z kameňolomu na doplnenie záhonov solitérnymi kameňmi </t>
  </si>
  <si>
    <t>Umiestnenie (vrátane premiestnenia) solitérnych kameňov do plochy</t>
  </si>
  <si>
    <t>Rašelina, 50l, v prípade potreby</t>
  </si>
  <si>
    <t>Záhradnícky substrát 250l, v prípade potreby</t>
  </si>
  <si>
    <t>ZATRÁVNENIE PLôCH VÝSEVOM</t>
  </si>
  <si>
    <r>
      <t>Plošná úprava terénnych nerovností do</t>
    </r>
    <r>
      <rPr>
        <i/>
        <sz val="12"/>
        <rFont val="Times New Roman"/>
        <family val="1"/>
        <charset val="238"/>
      </rPr>
      <t xml:space="preserve"> ±5cm v rovine </t>
    </r>
  </si>
  <si>
    <t>Chemický herbicíd, totálny</t>
  </si>
  <si>
    <t>Spracovanie pôdy na výsev strojom - zakladačom trávnika a stroju nedostupných plôch ručne</t>
  </si>
  <si>
    <t>Hrabanie pôdy do roviny na 2krát</t>
  </si>
  <si>
    <t>Založenie trávnika parkového výsevom</t>
  </si>
  <si>
    <t>Zapravenie trávového semena po výseve do pôdy</t>
  </si>
  <si>
    <t>Valcovanie trávnatých plôch po výseve</t>
  </si>
  <si>
    <t>Trávové semeno</t>
  </si>
  <si>
    <t>Hnojenie granulovaným hnojivom</t>
  </si>
  <si>
    <t>Minerálne viaczložkové hnojivo pre zakladanie trávnikov (štartovacie)</t>
  </si>
  <si>
    <t>ÚVODNÁ STAROSTLIVOSŤ pre výsev</t>
  </si>
  <si>
    <t>Kosenie trávnatých plôch s vykášaním ťažko prístupných plôch, zberom, naložením a odvozom bioodpadu na kompostáreň - 1krát</t>
  </si>
  <si>
    <t>Chemické odburinenie trávnatých plôch po založení</t>
  </si>
  <si>
    <t>Selektívny chemický postrek - materiál</t>
  </si>
  <si>
    <t>Minerálne granulované hnojivo (pre celosezónne použitie)</t>
  </si>
  <si>
    <t>ZATRÁVNENIE PLôCH TRÁVNYM KOBERCOM</t>
  </si>
  <si>
    <t>Spracovanie pôdy strojom (rozrušenie a nakyprenie pôdy, hrubé zrovnanie terénu) a stroju neprístupných plôch ručne</t>
  </si>
  <si>
    <t>Valcovanie na 2krát</t>
  </si>
  <si>
    <t>Položenie siete proti krtom, ukotvenie siete</t>
  </si>
  <si>
    <t xml:space="preserve">Sieť proti krtom (1bm = 1,0 x 1,2 m), 10% naviac na prekrytie, drôtené kotvy na ukotvenie siete </t>
  </si>
  <si>
    <r>
      <t xml:space="preserve">Trávnikový koberec (5%  plánovaný odpad pri zarezávaní) - dodávateľ z  Podunajskej nížiny </t>
    </r>
    <r>
      <rPr>
        <i/>
        <sz val="10"/>
        <color indexed="8"/>
        <rFont val="Times New Roman"/>
        <family val="1"/>
        <charset val="238"/>
      </rPr>
      <t>(ťažšie humózne pôdy)</t>
    </r>
  </si>
  <si>
    <t>Dovoz trávnikového koberca (naloženie, dovoz, zloženie na pozemku objednávateľa)</t>
  </si>
  <si>
    <t>Uloženie trávnikového koberca, so zarezaním krajov</t>
  </si>
  <si>
    <t>Prenos trávnikového koberca pri pokladaní</t>
  </si>
  <si>
    <t>Prvé zaliatie</t>
  </si>
  <si>
    <t>Zavalcovanie trávnikového koberca ihneď po položení</t>
  </si>
  <si>
    <t>ÚVODNÁ STAROSTLIVOSŤ pre trávnikový koberec</t>
  </si>
  <si>
    <t>Valcovanie trávnikového koberca po položení (prvý týždeň po položení potreba min. 2krát)</t>
  </si>
  <si>
    <t>Prvé pokosenie trávnika so zberom, vykášaním ťažko prístupných plôch, naložením, odvozom a likvidáciou pokosenej trávy na kompostárni</t>
  </si>
  <si>
    <t>MLATOVÁ PLOCHA</t>
  </si>
  <si>
    <t>Vykopanie ryhy pre mlatový chodník záhradný domček a terasu, hĺbka 20cm s pomocou minibagra</t>
  </si>
  <si>
    <t>Použitie stroja na zhutnenie plôch</t>
  </si>
  <si>
    <t>Drenážna vrstva-makadam fr. 16-32mm</t>
  </si>
  <si>
    <t>Dovoz a zloženie makadamu</t>
  </si>
  <si>
    <t>Kamenná drť fr. 0-8mm (lomový kameň)</t>
  </si>
  <si>
    <t>Obstaranie, naloženie, dovoz a zloženie piesku a lomového kameňa</t>
  </si>
  <si>
    <t xml:space="preserve">Zhotovenie mlatových plôch, uloženie vrstiev, premiešanie materiálu, navlhčenie a utlačenie vrstiev,... </t>
  </si>
  <si>
    <t>VYVÝŠENÉ ZÁHONY</t>
  </si>
  <si>
    <t>Zhotovenie vyvýšených záhon s náterom kuchynským olejom, umiestnenie</t>
  </si>
  <si>
    <t xml:space="preserve">Osadenie kvetináčov do plochy </t>
  </si>
  <si>
    <t>Vyplnenie vyvýšených záhonov zeminou</t>
  </si>
  <si>
    <t>Kvalitná zemina aj prepotreby výsadieb</t>
  </si>
  <si>
    <t>Dovoz a zloženie zeminy</t>
  </si>
  <si>
    <t>Drevo na vyvýšené záhony</t>
  </si>
  <si>
    <t>Obstaranie, naloženie, dovoz a zloženie dreva na vyvýšené záhony</t>
  </si>
  <si>
    <t>Spojovací materiál, pásovina na spoje</t>
  </si>
  <si>
    <t>Noppová fólia na izoláciu</t>
  </si>
  <si>
    <t>Kuchynský olej na olejovanie dreva</t>
  </si>
  <si>
    <t xml:space="preserve">Dovoz a zloženie hotových kvetináčov k zákazníkovi </t>
  </si>
  <si>
    <t>OSTATNÉ POLOŽKY</t>
  </si>
  <si>
    <t>Šlapáky na chodník v záhonoch, andezit. Hrúbka 4-7cm</t>
  </si>
  <si>
    <t xml:space="preserve">Šlapáky na chodník v záhonoch, betónové platne </t>
  </si>
  <si>
    <t>Obstaranie, naloženie, dovoz a zloženie šlapákov</t>
  </si>
  <si>
    <t xml:space="preserve">Vytvorenie chodníka zo šlapákov </t>
  </si>
  <si>
    <t>Štrk na podsyp šlapákov (šutolia fr.0-8)</t>
  </si>
  <si>
    <t>Položenie tkanej textílie (napr. pod štrkové plochy), ukotvenie skobami</t>
  </si>
  <si>
    <t>Tkaná textília, čierna - na štrkové záhony a pásy pri chodníku (20% prekrytie)</t>
  </si>
  <si>
    <t xml:space="preserve">Zhotovenie obalu kmeňa stromu z juty v jednej vrstve v rovine alebo na svahu do 1:5   </t>
  </si>
  <si>
    <t>185804311</t>
  </si>
  <si>
    <t>Zaliatie rastlín vodou, plochy jednotlivo nad 20 m2 - druhé a každé ďalšie zaliatie</t>
  </si>
  <si>
    <t>50l/strom, 5l/krík</t>
  </si>
  <si>
    <t xml:space="preserve">Dodávka vody s dopravou   </t>
  </si>
  <si>
    <t>Jutová geotextília na svah, 30% rezerva na prekrytie</t>
  </si>
  <si>
    <t>Špeciálne skoby na ukotvenie juty</t>
  </si>
  <si>
    <t>Položenie jutovej geotextílie na svah</t>
  </si>
  <si>
    <t>Cena spolu bez DPH</t>
  </si>
  <si>
    <t>Rekapitulácia</t>
  </si>
  <si>
    <t>Pracovné náklady</t>
  </si>
  <si>
    <t>Materiálové náklady</t>
  </si>
  <si>
    <t>Rastlinný materiál</t>
  </si>
  <si>
    <r>
      <t xml:space="preserve">Iné náklady </t>
    </r>
    <r>
      <rPr>
        <i/>
        <sz val="12"/>
        <color indexed="8"/>
        <rFont val="Times New Roman"/>
        <family val="1"/>
        <charset val="238"/>
      </rPr>
      <t>(napr. doprava materiálu)</t>
    </r>
  </si>
  <si>
    <t>Cena spolu s DPH</t>
  </si>
  <si>
    <t>Spracoval:</t>
  </si>
  <si>
    <t>Ing. Stanislava Sabolová</t>
  </si>
  <si>
    <t>+421 917 432 187</t>
  </si>
  <si>
    <t>navrhy@klacansky.sk</t>
  </si>
  <si>
    <t>v Trenčíne</t>
  </si>
  <si>
    <t>Naloženie, odvoz pôvodnej zelene do 10 km</t>
  </si>
  <si>
    <t>Arboristický prieskum v rozsahu celej navrhovanej stavby</t>
  </si>
  <si>
    <t>Presun hmôt pre sadové úpravy</t>
  </si>
  <si>
    <t>Cena za obstaranie, naloženie, dovoz a zloženie kôry</t>
  </si>
  <si>
    <r>
      <t xml:space="preserve">Poplatky za likvidáciu bioodpadu na kompostárni </t>
    </r>
    <r>
      <rPr>
        <i/>
        <sz val="10"/>
        <rFont val="Arial"/>
        <family val="2"/>
        <charset val="238"/>
      </rPr>
      <t xml:space="preserve">(množstvo je odhadované, skutočné množstvo bude odsúhlasené stavebným dozorom)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</si>
</sst>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0.0"/>
    <numFmt numFmtId="166" formatCode="#,##0.00\ [$€-1]"/>
    <numFmt numFmtId="167" formatCode="#,##0.00&quot; €&quot;"/>
    <numFmt numFmtId="168" formatCode="#,##0.00\ &quot;€&quot;"/>
    <numFmt numFmtId="169" formatCode="#,##0.00\ [$Sk-41B]"/>
  </numFmts>
  <fonts count="5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2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Arial"/>
      <family val="2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6" tint="0.59999389629810485"/>
      <name val="Times New Roman"/>
      <family val="1"/>
      <charset val="238"/>
    </font>
    <font>
      <sz val="10"/>
      <color indexed="8"/>
      <name val="Times New Roman"/>
      <family val="2"/>
    </font>
    <font>
      <i/>
      <sz val="12"/>
      <color indexed="8"/>
      <name val="Times New Roman"/>
      <family val="2"/>
      <charset val="238"/>
    </font>
    <font>
      <sz val="10"/>
      <color indexed="8"/>
      <name val="Times New Roman"/>
      <family val="2"/>
      <charset val="238"/>
    </font>
    <font>
      <sz val="12"/>
      <color indexed="8"/>
      <name val="Times New Roman"/>
      <family val="2"/>
      <charset val="238"/>
    </font>
    <font>
      <sz val="12"/>
      <color indexed="8"/>
      <name val="Times New Roman"/>
      <family val="2"/>
    </font>
    <font>
      <b/>
      <sz val="12"/>
      <color indexed="8"/>
      <name val="Times New Roman"/>
      <family val="2"/>
    </font>
    <font>
      <i/>
      <sz val="12"/>
      <name val="Times New Roman"/>
      <family val="2"/>
      <charset val="238"/>
    </font>
    <font>
      <b/>
      <sz val="12"/>
      <name val="Times New Roman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2"/>
      <charset val="238"/>
    </font>
    <font>
      <sz val="10"/>
      <name val="Times New Roman"/>
      <family val="2"/>
      <charset val="238"/>
    </font>
    <font>
      <i/>
      <sz val="12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2"/>
      <charset val="238"/>
    </font>
    <font>
      <i/>
      <sz val="10"/>
      <color indexed="8"/>
      <name val="Times New Roman"/>
      <family val="2"/>
      <charset val="238"/>
    </font>
    <font>
      <b/>
      <sz val="16"/>
      <color indexed="8"/>
      <name val="Times New Roman"/>
      <family val="2"/>
    </font>
    <font>
      <b/>
      <sz val="8"/>
      <name val="Times New Roman"/>
      <family val="2"/>
    </font>
    <font>
      <b/>
      <sz val="14"/>
      <color indexed="8"/>
      <name val="Times New Roman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</font>
    <font>
      <i/>
      <sz val="10"/>
      <color indexed="8"/>
      <name val="Arial"/>
      <family val="2"/>
    </font>
    <font>
      <sz val="10"/>
      <color rgb="FF500050"/>
      <name val="Arial"/>
      <family val="2"/>
      <charset val="238"/>
    </font>
    <font>
      <u/>
      <sz val="10"/>
      <color theme="10"/>
      <name val="Arial"/>
      <family val="2"/>
      <charset val="238"/>
    </font>
    <font>
      <i/>
      <sz val="10"/>
      <name val="Arial"/>
      <family val="2"/>
    </font>
    <font>
      <b/>
      <sz val="12"/>
      <color indexed="50"/>
      <name val="Times New Roman"/>
      <family val="1"/>
      <charset val="238"/>
    </font>
    <font>
      <sz val="10"/>
      <name val="Tahoma"/>
      <family val="2"/>
      <charset val="238"/>
    </font>
    <font>
      <i/>
      <u/>
      <sz val="10"/>
      <name val="Arial"/>
      <family val="2"/>
      <charset val="238"/>
    </font>
    <font>
      <b/>
      <sz val="10"/>
      <color indexed="50"/>
      <name val="Arial"/>
      <family val="2"/>
    </font>
    <font>
      <b/>
      <sz val="10"/>
      <color indexed="8"/>
      <name val="Arial"/>
      <family val="2"/>
    </font>
    <font>
      <sz val="10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45" fillId="0" borderId="0" applyNumberFormat="0" applyFill="0" applyBorder="0" applyAlignment="0" applyProtection="0"/>
    <xf numFmtId="0" fontId="48" fillId="0" borderId="0"/>
  </cellStyleXfs>
  <cellXfs count="296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NumberFormat="1" applyFont="1" applyFill="1" applyBorder="1" applyAlignment="1" applyProtection="1">
      <alignment horizontal="right"/>
    </xf>
    <xf numFmtId="0" fontId="6" fillId="0" borderId="0" xfId="1" applyFont="1"/>
    <xf numFmtId="0" fontId="2" fillId="0" borderId="0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/>
    </xf>
    <xf numFmtId="0" fontId="6" fillId="0" borderId="1" xfId="1" applyFont="1" applyBorder="1"/>
    <xf numFmtId="0" fontId="7" fillId="0" borderId="1" xfId="1" applyNumberFormat="1" applyFont="1" applyFill="1" applyBorder="1" applyAlignment="1" applyProtection="1">
      <alignment horizontal="right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right"/>
    </xf>
    <xf numFmtId="165" fontId="9" fillId="0" borderId="0" xfId="0" applyNumberFormat="1" applyFont="1" applyAlignment="1">
      <alignment horizontal="center"/>
    </xf>
    <xf numFmtId="165" fontId="6" fillId="0" borderId="0" xfId="0" applyNumberFormat="1" applyFont="1"/>
    <xf numFmtId="0" fontId="10" fillId="0" borderId="2" xfId="1" applyNumberFormat="1" applyFont="1" applyFill="1" applyBorder="1" applyAlignment="1" applyProtection="1">
      <alignment horizontal="left"/>
    </xf>
    <xf numFmtId="3" fontId="10" fillId="0" borderId="2" xfId="2" applyNumberFormat="1" applyFont="1" applyFill="1" applyBorder="1" applyAlignment="1" applyProtection="1">
      <alignment horizontal="right"/>
    </xf>
    <xf numFmtId="165" fontId="10" fillId="0" borderId="2" xfId="1" applyNumberFormat="1" applyFont="1" applyFill="1" applyBorder="1" applyAlignment="1" applyProtection="1">
      <alignment horizontal="left"/>
    </xf>
    <xf numFmtId="3" fontId="11" fillId="0" borderId="2" xfId="2" applyNumberFormat="1" applyFont="1" applyBorder="1" applyAlignment="1">
      <alignment horizontal="right"/>
    </xf>
    <xf numFmtId="0" fontId="11" fillId="0" borderId="2" xfId="1" applyFont="1" applyBorder="1"/>
    <xf numFmtId="0" fontId="12" fillId="0" borderId="3" xfId="1" applyNumberFormat="1" applyFont="1" applyFill="1" applyBorder="1" applyAlignment="1" applyProtection="1">
      <alignment horizontal="left"/>
    </xf>
    <xf numFmtId="3" fontId="12" fillId="0" borderId="3" xfId="2" applyNumberFormat="1" applyFont="1" applyFill="1" applyBorder="1" applyAlignment="1" applyProtection="1">
      <alignment horizontal="right"/>
    </xf>
    <xf numFmtId="165" fontId="12" fillId="0" borderId="3" xfId="1" applyNumberFormat="1" applyFont="1" applyFill="1" applyBorder="1" applyAlignment="1" applyProtection="1">
      <alignment horizontal="left"/>
    </xf>
    <xf numFmtId="0" fontId="6" fillId="0" borderId="3" xfId="1" applyFont="1" applyBorder="1"/>
    <xf numFmtId="0" fontId="6" fillId="0" borderId="3" xfId="1" applyFont="1" applyBorder="1" applyAlignment="1">
      <alignment horizontal="right"/>
    </xf>
    <xf numFmtId="3" fontId="6" fillId="0" borderId="3" xfId="2" applyNumberFormat="1" applyFont="1" applyBorder="1" applyAlignment="1">
      <alignment horizontal="right"/>
    </xf>
    <xf numFmtId="0" fontId="12" fillId="0" borderId="2" xfId="1" applyNumberFormat="1" applyFont="1" applyFill="1" applyBorder="1" applyAlignment="1" applyProtection="1">
      <alignment horizontal="left"/>
    </xf>
    <xf numFmtId="3" fontId="12" fillId="0" borderId="2" xfId="2" applyNumberFormat="1" applyFont="1" applyFill="1" applyBorder="1" applyAlignment="1" applyProtection="1">
      <alignment horizontal="right"/>
    </xf>
    <xf numFmtId="165" fontId="12" fillId="0" borderId="2" xfId="1" applyNumberFormat="1" applyFont="1" applyFill="1" applyBorder="1" applyAlignment="1" applyProtection="1">
      <alignment horizontal="left"/>
    </xf>
    <xf numFmtId="3" fontId="12" fillId="0" borderId="2" xfId="1" applyNumberFormat="1" applyFont="1" applyFill="1" applyBorder="1" applyAlignment="1" applyProtection="1">
      <alignment horizontal="right"/>
    </xf>
    <xf numFmtId="0" fontId="13" fillId="0" borderId="0" xfId="0" applyNumberFormat="1" applyFont="1" applyFill="1" applyBorder="1" applyAlignment="1" applyProtection="1">
      <alignment horizontal="left"/>
    </xf>
    <xf numFmtId="3" fontId="6" fillId="0" borderId="3" xfId="1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right" wrapText="1"/>
    </xf>
    <xf numFmtId="165" fontId="13" fillId="0" borderId="0" xfId="0" applyNumberFormat="1" applyFont="1" applyFill="1" applyBorder="1" applyAlignment="1" applyProtection="1">
      <alignment horizontal="right"/>
    </xf>
    <xf numFmtId="0" fontId="6" fillId="0" borderId="2" xfId="1" applyFont="1" applyBorder="1"/>
    <xf numFmtId="0" fontId="6" fillId="0" borderId="2" xfId="1" applyFont="1" applyBorder="1" applyAlignment="1">
      <alignment horizontal="right"/>
    </xf>
    <xf numFmtId="1" fontId="6" fillId="0" borderId="2" xfId="1" applyNumberFormat="1" applyFont="1" applyBorder="1" applyAlignment="1">
      <alignment horizontal="right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165" fontId="14" fillId="2" borderId="6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165" fontId="14" fillId="2" borderId="10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12" fillId="3" borderId="13" xfId="0" applyNumberFormat="1" applyFont="1" applyFill="1" applyBorder="1" applyAlignment="1" applyProtection="1">
      <alignment horizontal="right" vertical="center" wrapText="1"/>
    </xf>
    <xf numFmtId="4" fontId="15" fillId="3" borderId="13" xfId="0" applyNumberFormat="1" applyFont="1" applyFill="1" applyBorder="1" applyAlignment="1" applyProtection="1">
      <alignment vertical="center" wrapText="1"/>
    </xf>
    <xf numFmtId="0" fontId="14" fillId="3" borderId="13" xfId="0" applyNumberFormat="1" applyFont="1" applyFill="1" applyBorder="1" applyAlignment="1" applyProtection="1">
      <alignment vertical="center" wrapText="1"/>
    </xf>
    <xf numFmtId="0" fontId="6" fillId="3" borderId="13" xfId="0" applyFont="1" applyFill="1" applyBorder="1"/>
    <xf numFmtId="166" fontId="8" fillId="3" borderId="13" xfId="0" applyNumberFormat="1" applyFont="1" applyFill="1" applyBorder="1" applyAlignment="1">
      <alignment horizontal="right" vertical="center"/>
    </xf>
    <xf numFmtId="9" fontId="16" fillId="3" borderId="14" xfId="0" applyNumberFormat="1" applyFont="1" applyFill="1" applyBorder="1" applyAlignment="1" applyProtection="1">
      <alignment horizontal="right" vertical="center"/>
    </xf>
    <xf numFmtId="0" fontId="17" fillId="0" borderId="15" xfId="0" applyNumberFormat="1" applyFont="1" applyFill="1" applyBorder="1" applyAlignment="1" applyProtection="1">
      <alignment horizontal="left" vertical="center" wrapText="1"/>
    </xf>
    <xf numFmtId="0" fontId="18" fillId="0" borderId="16" xfId="0" applyNumberFormat="1" applyFont="1" applyFill="1" applyBorder="1" applyAlignment="1" applyProtection="1">
      <alignment horizontal="right" wrapText="1"/>
    </xf>
    <xf numFmtId="4" fontId="19" fillId="0" borderId="17" xfId="0" applyNumberFormat="1" applyFont="1" applyFill="1" applyBorder="1" applyAlignment="1" applyProtection="1">
      <alignment horizontal="right" wrapText="1"/>
    </xf>
    <xf numFmtId="0" fontId="19" fillId="0" borderId="18" xfId="0" applyNumberFormat="1" applyFont="1" applyFill="1" applyBorder="1" applyAlignment="1" applyProtection="1">
      <alignment horizontal="center"/>
    </xf>
    <xf numFmtId="0" fontId="16" fillId="0" borderId="17" xfId="0" applyNumberFormat="1" applyFont="1" applyFill="1" applyBorder="1" applyAlignment="1" applyProtection="1">
      <alignment horizontal="center"/>
    </xf>
    <xf numFmtId="166" fontId="20" fillId="0" borderId="17" xfId="0" applyNumberFormat="1" applyFont="1" applyFill="1" applyBorder="1" applyAlignment="1" applyProtection="1">
      <alignment horizontal="right"/>
    </xf>
    <xf numFmtId="166" fontId="21" fillId="0" borderId="19" xfId="0" applyNumberFormat="1" applyFont="1" applyFill="1" applyBorder="1" applyAlignment="1" applyProtection="1">
      <alignment horizontal="right"/>
    </xf>
    <xf numFmtId="9" fontId="16" fillId="0" borderId="20" xfId="0" applyNumberFormat="1" applyFont="1" applyFill="1" applyBorder="1" applyAlignment="1" applyProtection="1">
      <alignment horizontal="right"/>
    </xf>
    <xf numFmtId="0" fontId="6" fillId="0" borderId="0" xfId="0" quotePrefix="1" applyNumberFormat="1" applyFont="1" applyAlignment="1">
      <alignment horizontal="right"/>
    </xf>
    <xf numFmtId="0" fontId="18" fillId="0" borderId="22" xfId="0" applyNumberFormat="1" applyFont="1" applyFill="1" applyBorder="1" applyAlignment="1" applyProtection="1">
      <alignment horizontal="right" wrapText="1"/>
    </xf>
    <xf numFmtId="0" fontId="22" fillId="4" borderId="23" xfId="0" applyNumberFormat="1" applyFont="1" applyFill="1" applyBorder="1" applyAlignment="1" applyProtection="1">
      <alignment horizontal="left" vertical="center" wrapText="1"/>
    </xf>
    <xf numFmtId="0" fontId="18" fillId="4" borderId="22" xfId="0" applyNumberFormat="1" applyFont="1" applyFill="1" applyBorder="1" applyAlignment="1" applyProtection="1">
      <alignment horizontal="right" wrapText="1"/>
    </xf>
    <xf numFmtId="4" fontId="19" fillId="4" borderId="17" xfId="0" applyNumberFormat="1" applyFont="1" applyFill="1" applyBorder="1" applyAlignment="1" applyProtection="1">
      <alignment horizontal="right" wrapText="1"/>
    </xf>
    <xf numFmtId="0" fontId="19" fillId="4" borderId="18" xfId="0" applyNumberFormat="1" applyFont="1" applyFill="1" applyBorder="1" applyAlignment="1" applyProtection="1">
      <alignment horizontal="center"/>
    </xf>
    <xf numFmtId="0" fontId="16" fillId="4" borderId="17" xfId="0" applyNumberFormat="1" applyFont="1" applyFill="1" applyBorder="1" applyAlignment="1" applyProtection="1">
      <alignment horizontal="center"/>
    </xf>
    <xf numFmtId="166" fontId="20" fillId="4" borderId="17" xfId="0" applyNumberFormat="1" applyFont="1" applyFill="1" applyBorder="1" applyAlignment="1" applyProtection="1">
      <alignment horizontal="right"/>
    </xf>
    <xf numFmtId="166" fontId="23" fillId="4" borderId="19" xfId="1" applyNumberFormat="1" applyFont="1" applyFill="1" applyBorder="1" applyAlignment="1" applyProtection="1">
      <alignment horizontal="right"/>
    </xf>
    <xf numFmtId="9" fontId="16" fillId="4" borderId="20" xfId="0" applyNumberFormat="1" applyFont="1" applyFill="1" applyBorder="1" applyAlignment="1" applyProtection="1">
      <alignment horizontal="right"/>
    </xf>
    <xf numFmtId="166" fontId="21" fillId="4" borderId="19" xfId="0" applyNumberFormat="1" applyFont="1" applyFill="1" applyBorder="1" applyAlignment="1" applyProtection="1">
      <alignment horizontal="right"/>
    </xf>
    <xf numFmtId="0" fontId="13" fillId="3" borderId="13" xfId="0" applyNumberFormat="1" applyFont="1" applyFill="1" applyBorder="1" applyAlignment="1" applyProtection="1">
      <alignment vertical="center" wrapText="1"/>
    </xf>
    <xf numFmtId="9" fontId="12" fillId="3" borderId="14" xfId="0" applyNumberFormat="1" applyFont="1" applyFill="1" applyBorder="1" applyAlignment="1" applyProtection="1">
      <alignment horizontal="right" vertical="center"/>
    </xf>
    <xf numFmtId="0" fontId="17" fillId="0" borderId="15" xfId="1" applyNumberFormat="1" applyFont="1" applyFill="1" applyBorder="1" applyAlignment="1" applyProtection="1">
      <alignment horizontal="left" vertical="center" wrapText="1"/>
    </xf>
    <xf numFmtId="0" fontId="18" fillId="0" borderId="16" xfId="1" applyNumberFormat="1" applyFont="1" applyFill="1" applyBorder="1" applyAlignment="1" applyProtection="1">
      <alignment horizontal="right" wrapText="1"/>
    </xf>
    <xf numFmtId="0" fontId="19" fillId="0" borderId="18" xfId="1" applyNumberFormat="1" applyFont="1" applyFill="1" applyBorder="1" applyAlignment="1" applyProtection="1">
      <alignment horizontal="center"/>
    </xf>
    <xf numFmtId="0" fontId="16" fillId="0" borderId="17" xfId="1" applyNumberFormat="1" applyFont="1" applyFill="1" applyBorder="1" applyAlignment="1" applyProtection="1">
      <alignment horizontal="center"/>
    </xf>
    <xf numFmtId="166" fontId="21" fillId="0" borderId="19" xfId="1" applyNumberFormat="1" applyFont="1" applyFill="1" applyBorder="1" applyAlignment="1" applyProtection="1">
      <alignment horizontal="right"/>
    </xf>
    <xf numFmtId="0" fontId="17" fillId="4" borderId="15" xfId="1" applyNumberFormat="1" applyFont="1" applyFill="1" applyBorder="1" applyAlignment="1" applyProtection="1">
      <alignment horizontal="left" vertical="center" wrapText="1"/>
    </xf>
    <xf numFmtId="0" fontId="18" fillId="4" borderId="16" xfId="1" applyNumberFormat="1" applyFont="1" applyFill="1" applyBorder="1" applyAlignment="1" applyProtection="1">
      <alignment horizontal="right" wrapText="1"/>
    </xf>
    <xf numFmtId="4" fontId="19" fillId="4" borderId="17" xfId="1" applyNumberFormat="1" applyFont="1" applyFill="1" applyBorder="1" applyAlignment="1" applyProtection="1">
      <alignment horizontal="right" wrapText="1"/>
    </xf>
    <xf numFmtId="0" fontId="19" fillId="4" borderId="18" xfId="1" applyNumberFormat="1" applyFont="1" applyFill="1" applyBorder="1" applyAlignment="1" applyProtection="1">
      <alignment horizontal="center"/>
    </xf>
    <xf numFmtId="0" fontId="16" fillId="4" borderId="17" xfId="1" applyNumberFormat="1" applyFont="1" applyFill="1" applyBorder="1" applyAlignment="1" applyProtection="1">
      <alignment horizontal="center"/>
    </xf>
    <xf numFmtId="167" fontId="25" fillId="5" borderId="18" xfId="2" applyNumberFormat="1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0" fontId="17" fillId="6" borderId="15" xfId="1" applyNumberFormat="1" applyFont="1" applyFill="1" applyBorder="1" applyAlignment="1" applyProtection="1">
      <alignment horizontal="left" vertical="center" wrapText="1"/>
    </xf>
    <xf numFmtId="0" fontId="18" fillId="6" borderId="16" xfId="1" applyNumberFormat="1" applyFont="1" applyFill="1" applyBorder="1" applyAlignment="1" applyProtection="1">
      <alignment horizontal="right" wrapText="1"/>
    </xf>
    <xf numFmtId="4" fontId="19" fillId="6" borderId="17" xfId="1" applyNumberFormat="1" applyFont="1" applyFill="1" applyBorder="1" applyAlignment="1" applyProtection="1">
      <alignment horizontal="right" wrapText="1"/>
    </xf>
    <xf numFmtId="0" fontId="19" fillId="6" borderId="18" xfId="1" applyNumberFormat="1" applyFont="1" applyFill="1" applyBorder="1" applyAlignment="1" applyProtection="1">
      <alignment horizontal="center"/>
    </xf>
    <xf numFmtId="0" fontId="16" fillId="6" borderId="17" xfId="1" applyNumberFormat="1" applyFont="1" applyFill="1" applyBorder="1" applyAlignment="1" applyProtection="1">
      <alignment horizontal="center"/>
    </xf>
    <xf numFmtId="166" fontId="20" fillId="6" borderId="17" xfId="1" applyNumberFormat="1" applyFont="1" applyFill="1" applyBorder="1" applyAlignment="1" applyProtection="1">
      <alignment horizontal="right"/>
    </xf>
    <xf numFmtId="166" fontId="21" fillId="6" borderId="19" xfId="1" applyNumberFormat="1" applyFont="1" applyFill="1" applyBorder="1" applyAlignment="1" applyProtection="1">
      <alignment horizontal="right"/>
    </xf>
    <xf numFmtId="9" fontId="16" fillId="6" borderId="20" xfId="0" applyNumberFormat="1" applyFont="1" applyFill="1" applyBorder="1" applyAlignment="1" applyProtection="1">
      <alignment horizontal="right"/>
    </xf>
    <xf numFmtId="0" fontId="17" fillId="0" borderId="23" xfId="2" applyNumberFormat="1" applyFont="1" applyFill="1" applyBorder="1" applyAlignment="1" applyProtection="1">
      <alignment horizontal="left" wrapText="1"/>
    </xf>
    <xf numFmtId="0" fontId="12" fillId="0" borderId="22" xfId="2" applyNumberFormat="1" applyFont="1" applyFill="1" applyBorder="1" applyAlignment="1" applyProtection="1">
      <alignment horizontal="right" vertical="center" wrapText="1"/>
    </xf>
    <xf numFmtId="4" fontId="19" fillId="0" borderId="18" xfId="0" applyNumberFormat="1" applyFont="1" applyFill="1" applyBorder="1" applyAlignment="1" applyProtection="1">
      <alignment horizontal="right" wrapText="1"/>
    </xf>
    <xf numFmtId="0" fontId="19" fillId="0" borderId="18" xfId="2" applyNumberFormat="1" applyFont="1" applyFill="1" applyBorder="1" applyAlignment="1" applyProtection="1">
      <alignment horizontal="center"/>
    </xf>
    <xf numFmtId="0" fontId="18" fillId="0" borderId="18" xfId="2" applyNumberFormat="1" applyFont="1" applyFill="1" applyBorder="1" applyAlignment="1" applyProtection="1">
      <alignment horizontal="center"/>
    </xf>
    <xf numFmtId="166" fontId="8" fillId="0" borderId="18" xfId="2" applyNumberFormat="1" applyFont="1" applyFill="1" applyBorder="1" applyAlignment="1">
      <alignment horizontal="right"/>
    </xf>
    <xf numFmtId="9" fontId="18" fillId="0" borderId="24" xfId="0" applyNumberFormat="1" applyFont="1" applyFill="1" applyBorder="1" applyAlignment="1" applyProtection="1">
      <alignment horizontal="right"/>
    </xf>
    <xf numFmtId="0" fontId="17" fillId="0" borderId="15" xfId="1" applyNumberFormat="1" applyFont="1" applyFill="1" applyBorder="1" applyAlignment="1" applyProtection="1">
      <alignment horizontal="left" wrapText="1"/>
    </xf>
    <xf numFmtId="0" fontId="12" fillId="0" borderId="16" xfId="1" applyNumberFormat="1" applyFont="1" applyFill="1" applyBorder="1" applyAlignment="1" applyProtection="1">
      <alignment horizontal="right" vertical="center" wrapText="1"/>
    </xf>
    <xf numFmtId="0" fontId="19" fillId="0" borderId="17" xfId="1" applyNumberFormat="1" applyFont="1" applyFill="1" applyBorder="1" applyAlignment="1" applyProtection="1">
      <alignment horizontal="center"/>
    </xf>
    <xf numFmtId="166" fontId="8" fillId="0" borderId="17" xfId="1" applyNumberFormat="1" applyFont="1" applyFill="1" applyBorder="1" applyAlignment="1">
      <alignment horizontal="right"/>
    </xf>
    <xf numFmtId="0" fontId="6" fillId="7" borderId="0" xfId="0" applyFont="1" applyFill="1"/>
    <xf numFmtId="0" fontId="17" fillId="7" borderId="15" xfId="1" applyNumberFormat="1" applyFont="1" applyFill="1" applyBorder="1" applyAlignment="1" applyProtection="1">
      <alignment horizontal="left" vertical="center" wrapText="1"/>
    </xf>
    <xf numFmtId="4" fontId="18" fillId="7" borderId="17" xfId="0" applyNumberFormat="1" applyFont="1" applyFill="1" applyBorder="1" applyAlignment="1" applyProtection="1">
      <alignment horizontal="right" wrapText="1"/>
    </xf>
    <xf numFmtId="0" fontId="19" fillId="7" borderId="16" xfId="1" applyNumberFormat="1" applyFont="1" applyFill="1" applyBorder="1" applyAlignment="1" applyProtection="1">
      <alignment horizontal="right" wrapText="1"/>
    </xf>
    <xf numFmtId="0" fontId="19" fillId="7" borderId="18" xfId="1" applyNumberFormat="1" applyFont="1" applyFill="1" applyBorder="1" applyAlignment="1" applyProtection="1">
      <alignment horizontal="center"/>
    </xf>
    <xf numFmtId="0" fontId="16" fillId="7" borderId="17" xfId="1" applyNumberFormat="1" applyFont="1" applyFill="1" applyBorder="1" applyAlignment="1" applyProtection="1">
      <alignment horizontal="center"/>
    </xf>
    <xf numFmtId="4" fontId="19" fillId="7" borderId="17" xfId="0" applyNumberFormat="1" applyFont="1" applyFill="1" applyBorder="1" applyAlignment="1" applyProtection="1">
      <alignment horizontal="right" wrapText="1"/>
    </xf>
    <xf numFmtId="166" fontId="21" fillId="7" borderId="19" xfId="1" applyNumberFormat="1" applyFont="1" applyFill="1" applyBorder="1" applyAlignment="1" applyProtection="1">
      <alignment horizontal="right"/>
    </xf>
    <xf numFmtId="9" fontId="16" fillId="7" borderId="20" xfId="0" applyNumberFormat="1" applyFont="1" applyFill="1" applyBorder="1" applyAlignment="1" applyProtection="1">
      <alignment horizontal="right"/>
    </xf>
    <xf numFmtId="0" fontId="18" fillId="7" borderId="16" xfId="1" applyNumberFormat="1" applyFont="1" applyFill="1" applyBorder="1" applyAlignment="1" applyProtection="1">
      <alignment horizontal="right" wrapText="1"/>
    </xf>
    <xf numFmtId="166" fontId="20" fillId="7" borderId="17" xfId="0" applyNumberFormat="1" applyFont="1" applyFill="1" applyBorder="1" applyAlignment="1" applyProtection="1">
      <alignment horizontal="right"/>
    </xf>
    <xf numFmtId="0" fontId="12" fillId="6" borderId="16" xfId="1" applyNumberFormat="1" applyFont="1" applyFill="1" applyBorder="1" applyAlignment="1" applyProtection="1">
      <alignment horizontal="right" vertical="center" wrapText="1"/>
    </xf>
    <xf numFmtId="4" fontId="13" fillId="6" borderId="17" xfId="1" applyNumberFormat="1" applyFont="1" applyFill="1" applyBorder="1" applyAlignment="1" applyProtection="1">
      <alignment wrapText="1"/>
    </xf>
    <xf numFmtId="0" fontId="19" fillId="6" borderId="17" xfId="1" applyNumberFormat="1" applyFont="1" applyFill="1" applyBorder="1" applyAlignment="1" applyProtection="1">
      <alignment horizontal="center"/>
    </xf>
    <xf numFmtId="166" fontId="27" fillId="6" borderId="18" xfId="1" applyNumberFormat="1" applyFont="1" applyFill="1" applyBorder="1" applyAlignment="1" applyProtection="1">
      <alignment horizontal="right"/>
    </xf>
    <xf numFmtId="166" fontId="8" fillId="6" borderId="17" xfId="1" applyNumberFormat="1" applyFont="1" applyFill="1" applyBorder="1" applyAlignment="1">
      <alignment horizontal="right"/>
    </xf>
    <xf numFmtId="49" fontId="26" fillId="0" borderId="25" xfId="0" applyNumberFormat="1" applyFont="1" applyBorder="1" applyAlignment="1" applyProtection="1">
      <alignment horizontal="right" vertical="center" wrapText="1"/>
      <protection locked="0"/>
    </xf>
    <xf numFmtId="168" fontId="25" fillId="6" borderId="17" xfId="1" applyNumberFormat="1" applyFont="1" applyFill="1" applyBorder="1" applyAlignment="1"/>
    <xf numFmtId="0" fontId="22" fillId="4" borderId="15" xfId="1" applyNumberFormat="1" applyFont="1" applyFill="1" applyBorder="1" applyAlignment="1" applyProtection="1">
      <alignment horizontal="left" vertical="center" wrapText="1"/>
    </xf>
    <xf numFmtId="0" fontId="28" fillId="4" borderId="16" xfId="1" applyNumberFormat="1" applyFont="1" applyFill="1" applyBorder="1" applyAlignment="1" applyProtection="1">
      <alignment horizontal="right" wrapText="1"/>
    </xf>
    <xf numFmtId="4" fontId="27" fillId="4" borderId="17" xfId="1" applyNumberFormat="1" applyFont="1" applyFill="1" applyBorder="1" applyAlignment="1" applyProtection="1">
      <alignment horizontal="right" wrapText="1"/>
    </xf>
    <xf numFmtId="0" fontId="27" fillId="4" borderId="18" xfId="1" applyNumberFormat="1" applyFont="1" applyFill="1" applyBorder="1" applyAlignment="1" applyProtection="1">
      <alignment horizontal="center"/>
    </xf>
    <xf numFmtId="0" fontId="28" fillId="4" borderId="17" xfId="1" applyNumberFormat="1" applyFont="1" applyFill="1" applyBorder="1" applyAlignment="1" applyProtection="1">
      <alignment horizontal="center"/>
    </xf>
    <xf numFmtId="9" fontId="28" fillId="4" borderId="20" xfId="0" applyNumberFormat="1" applyFont="1" applyFill="1" applyBorder="1" applyAlignment="1" applyProtection="1">
      <alignment horizontal="right"/>
    </xf>
    <xf numFmtId="0" fontId="17" fillId="6" borderId="26" xfId="1" applyNumberFormat="1" applyFont="1" applyFill="1" applyBorder="1" applyAlignment="1" applyProtection="1">
      <alignment horizontal="left" vertical="center" wrapText="1"/>
    </xf>
    <xf numFmtId="0" fontId="12" fillId="6" borderId="27" xfId="1" applyNumberFormat="1" applyFont="1" applyFill="1" applyBorder="1" applyAlignment="1" applyProtection="1">
      <alignment horizontal="right" vertical="center" wrapText="1"/>
    </xf>
    <xf numFmtId="4" fontId="13" fillId="6" borderId="10" xfId="1" applyNumberFormat="1" applyFont="1" applyFill="1" applyBorder="1" applyAlignment="1" applyProtection="1">
      <alignment wrapText="1"/>
    </xf>
    <xf numFmtId="0" fontId="19" fillId="6" borderId="10" xfId="1" applyNumberFormat="1" applyFont="1" applyFill="1" applyBorder="1" applyAlignment="1" applyProtection="1">
      <alignment horizontal="center"/>
    </xf>
    <xf numFmtId="0" fontId="16" fillId="6" borderId="10" xfId="1" applyNumberFormat="1" applyFont="1" applyFill="1" applyBorder="1" applyAlignment="1" applyProtection="1">
      <alignment horizontal="center"/>
    </xf>
    <xf numFmtId="166" fontId="27" fillId="6" borderId="28" xfId="1" applyNumberFormat="1" applyFont="1" applyFill="1" applyBorder="1" applyAlignment="1" applyProtection="1">
      <alignment horizontal="right"/>
    </xf>
    <xf numFmtId="166" fontId="8" fillId="6" borderId="10" xfId="1" applyNumberFormat="1" applyFont="1" applyFill="1" applyBorder="1" applyAlignment="1">
      <alignment horizontal="right"/>
    </xf>
    <xf numFmtId="166" fontId="27" fillId="6" borderId="17" xfId="1" applyNumberFormat="1" applyFont="1" applyFill="1" applyBorder="1" applyAlignment="1" applyProtection="1">
      <alignment horizontal="right"/>
    </xf>
    <xf numFmtId="0" fontId="17" fillId="0" borderId="21" xfId="1" applyNumberFormat="1" applyFont="1" applyFill="1" applyBorder="1" applyAlignment="1" applyProtection="1">
      <alignment horizontal="left" vertical="center" wrapText="1"/>
    </xf>
    <xf numFmtId="0" fontId="18" fillId="0" borderId="29" xfId="1" applyNumberFormat="1" applyFont="1" applyFill="1" applyBorder="1" applyAlignment="1" applyProtection="1">
      <alignment horizontal="right" wrapText="1"/>
    </xf>
    <xf numFmtId="0" fontId="19" fillId="0" borderId="19" xfId="1" applyNumberFormat="1" applyFont="1" applyFill="1" applyBorder="1" applyAlignment="1" applyProtection="1">
      <alignment horizontal="center"/>
    </xf>
    <xf numFmtId="0" fontId="16" fillId="0" borderId="19" xfId="1" applyNumberFormat="1" applyFont="1" applyFill="1" applyBorder="1" applyAlignment="1" applyProtection="1">
      <alignment horizontal="center"/>
    </xf>
    <xf numFmtId="166" fontId="14" fillId="0" borderId="19" xfId="1" applyNumberFormat="1" applyFont="1" applyFill="1" applyBorder="1" applyAlignment="1" applyProtection="1">
      <alignment horizontal="right"/>
    </xf>
    <xf numFmtId="0" fontId="17" fillId="6" borderId="21" xfId="1" applyNumberFormat="1" applyFont="1" applyFill="1" applyBorder="1" applyAlignment="1" applyProtection="1">
      <alignment horizontal="left" vertical="center" wrapText="1"/>
    </xf>
    <xf numFmtId="4" fontId="13" fillId="6" borderId="17" xfId="1" applyNumberFormat="1" applyFont="1" applyFill="1" applyBorder="1"/>
    <xf numFmtId="166" fontId="14" fillId="6" borderId="19" xfId="1" applyNumberFormat="1" applyFont="1" applyFill="1" applyBorder="1" applyAlignment="1" applyProtection="1">
      <alignment horizontal="right"/>
    </xf>
    <xf numFmtId="1" fontId="26" fillId="0" borderId="0" xfId="0" applyNumberFormat="1" applyFont="1" applyAlignment="1">
      <alignment horizontal="right"/>
    </xf>
    <xf numFmtId="166" fontId="14" fillId="6" borderId="17" xfId="1" applyNumberFormat="1" applyFont="1" applyFill="1" applyBorder="1" applyAlignment="1" applyProtection="1">
      <alignment horizontal="right"/>
    </xf>
    <xf numFmtId="0" fontId="17" fillId="0" borderId="23" xfId="2" applyNumberFormat="1" applyFont="1" applyFill="1" applyBorder="1" applyAlignment="1" applyProtection="1">
      <alignment horizontal="left" vertical="center" wrapText="1"/>
    </xf>
    <xf numFmtId="0" fontId="18" fillId="0" borderId="22" xfId="2" applyNumberFormat="1" applyFont="1" applyFill="1" applyBorder="1" applyAlignment="1" applyProtection="1">
      <alignment horizontal="right" wrapText="1"/>
    </xf>
    <xf numFmtId="166" fontId="14" fillId="0" borderId="30" xfId="2" applyNumberFormat="1" applyFont="1" applyFill="1" applyBorder="1" applyAlignment="1" applyProtection="1">
      <alignment horizontal="right"/>
    </xf>
    <xf numFmtId="0" fontId="19" fillId="0" borderId="30" xfId="2" applyNumberFormat="1" applyFont="1" applyFill="1" applyBorder="1" applyAlignment="1" applyProtection="1">
      <alignment horizontal="center"/>
    </xf>
    <xf numFmtId="0" fontId="17" fillId="8" borderId="23" xfId="2" applyNumberFormat="1" applyFont="1" applyFill="1" applyBorder="1" applyAlignment="1" applyProtection="1">
      <alignment horizontal="left" vertical="center" wrapText="1"/>
    </xf>
    <xf numFmtId="0" fontId="18" fillId="8" borderId="22" xfId="2" applyNumberFormat="1" applyFont="1" applyFill="1" applyBorder="1" applyAlignment="1" applyProtection="1">
      <alignment horizontal="right" wrapText="1"/>
    </xf>
    <xf numFmtId="4" fontId="19" fillId="8" borderId="30" xfId="2" applyNumberFormat="1" applyFont="1" applyFill="1" applyBorder="1" applyAlignment="1" applyProtection="1">
      <alignment horizontal="right" wrapText="1"/>
    </xf>
    <xf numFmtId="0" fontId="19" fillId="8" borderId="18" xfId="2" applyNumberFormat="1" applyFont="1" applyFill="1" applyBorder="1" applyAlignment="1" applyProtection="1">
      <alignment horizontal="center"/>
    </xf>
    <xf numFmtId="0" fontId="18" fillId="8" borderId="18" xfId="2" applyNumberFormat="1" applyFont="1" applyFill="1" applyBorder="1" applyAlignment="1" applyProtection="1">
      <alignment horizontal="center"/>
    </xf>
    <xf numFmtId="166" fontId="19" fillId="8" borderId="18" xfId="2" applyNumberFormat="1" applyFont="1" applyFill="1" applyBorder="1" applyAlignment="1" applyProtection="1">
      <alignment horizontal="right"/>
    </xf>
    <xf numFmtId="166" fontId="14" fillId="8" borderId="30" xfId="2" applyNumberFormat="1" applyFont="1" applyFill="1" applyBorder="1" applyAlignment="1" applyProtection="1">
      <alignment horizontal="right"/>
    </xf>
    <xf numFmtId="9" fontId="18" fillId="8" borderId="24" xfId="0" applyNumberFormat="1" applyFont="1" applyFill="1" applyBorder="1" applyAlignment="1" applyProtection="1">
      <alignment horizontal="right"/>
    </xf>
    <xf numFmtId="0" fontId="17" fillId="5" borderId="23" xfId="2" applyNumberFormat="1" applyFont="1" applyFill="1" applyBorder="1" applyAlignment="1" applyProtection="1">
      <alignment horizontal="left" vertical="center" wrapText="1"/>
    </xf>
    <xf numFmtId="0" fontId="18" fillId="5" borderId="22" xfId="2" applyNumberFormat="1" applyFont="1" applyFill="1" applyBorder="1" applyAlignment="1" applyProtection="1">
      <alignment horizontal="right" wrapText="1"/>
    </xf>
    <xf numFmtId="4" fontId="19" fillId="5" borderId="18" xfId="2" applyNumberFormat="1" applyFont="1" applyFill="1" applyBorder="1" applyAlignment="1" applyProtection="1">
      <alignment horizontal="right" wrapText="1"/>
    </xf>
    <xf numFmtId="0" fontId="19" fillId="5" borderId="18" xfId="2" applyNumberFormat="1" applyFont="1" applyFill="1" applyBorder="1" applyAlignment="1" applyProtection="1">
      <alignment horizontal="center"/>
    </xf>
    <xf numFmtId="0" fontId="18" fillId="5" borderId="18" xfId="2" applyNumberFormat="1" applyFont="1" applyFill="1" applyBorder="1" applyAlignment="1" applyProtection="1">
      <alignment horizontal="center"/>
    </xf>
    <xf numFmtId="166" fontId="31" fillId="5" borderId="30" xfId="2" applyNumberFormat="1" applyFont="1" applyFill="1" applyBorder="1" applyAlignment="1" applyProtection="1">
      <alignment horizontal="right"/>
    </xf>
    <xf numFmtId="9" fontId="18" fillId="5" borderId="24" xfId="0" applyNumberFormat="1" applyFont="1" applyFill="1" applyBorder="1" applyAlignment="1" applyProtection="1">
      <alignment horizontal="right"/>
    </xf>
    <xf numFmtId="0" fontId="26" fillId="4" borderId="0" xfId="0" applyFont="1" applyFill="1" applyAlignment="1">
      <alignment horizontal="right"/>
    </xf>
    <xf numFmtId="0" fontId="17" fillId="4" borderId="23" xfId="2" applyNumberFormat="1" applyFont="1" applyFill="1" applyBorder="1" applyAlignment="1" applyProtection="1">
      <alignment horizontal="left" vertical="center" wrapText="1"/>
    </xf>
    <xf numFmtId="0" fontId="18" fillId="4" borderId="22" xfId="2" applyNumberFormat="1" applyFont="1" applyFill="1" applyBorder="1" applyAlignment="1" applyProtection="1">
      <alignment horizontal="right" wrapText="1"/>
    </xf>
    <xf numFmtId="4" fontId="19" fillId="4" borderId="18" xfId="0" applyNumberFormat="1" applyFont="1" applyFill="1" applyBorder="1" applyAlignment="1" applyProtection="1">
      <alignment horizontal="right" wrapText="1"/>
    </xf>
    <xf numFmtId="0" fontId="19" fillId="4" borderId="18" xfId="2" applyNumberFormat="1" applyFont="1" applyFill="1" applyBorder="1" applyAlignment="1" applyProtection="1">
      <alignment horizontal="center"/>
    </xf>
    <xf numFmtId="0" fontId="18" fillId="4" borderId="18" xfId="2" applyNumberFormat="1" applyFont="1" applyFill="1" applyBorder="1" applyAlignment="1" applyProtection="1">
      <alignment horizontal="center"/>
    </xf>
    <xf numFmtId="166" fontId="14" fillId="4" borderId="30" xfId="2" applyNumberFormat="1" applyFont="1" applyFill="1" applyBorder="1" applyAlignment="1" applyProtection="1">
      <alignment horizontal="right"/>
    </xf>
    <xf numFmtId="9" fontId="18" fillId="4" borderId="24" xfId="0" applyNumberFormat="1" applyFont="1" applyFill="1" applyBorder="1" applyAlignment="1" applyProtection="1">
      <alignment horizontal="right"/>
    </xf>
    <xf numFmtId="0" fontId="6" fillId="4" borderId="0" xfId="0" applyFont="1" applyFill="1"/>
    <xf numFmtId="0" fontId="26" fillId="6" borderId="0" xfId="0" applyFont="1" applyFill="1" applyAlignment="1">
      <alignment horizontal="right"/>
    </xf>
    <xf numFmtId="0" fontId="17" fillId="6" borderId="23" xfId="2" applyNumberFormat="1" applyFont="1" applyFill="1" applyBorder="1" applyAlignment="1" applyProtection="1">
      <alignment horizontal="left" vertical="center" wrapText="1"/>
    </xf>
    <xf numFmtId="0" fontId="18" fillId="6" borderId="22" xfId="2" applyNumberFormat="1" applyFont="1" applyFill="1" applyBorder="1" applyAlignment="1" applyProtection="1">
      <alignment horizontal="right" wrapText="1"/>
    </xf>
    <xf numFmtId="4" fontId="19" fillId="6" borderId="18" xfId="0" applyNumberFormat="1" applyFont="1" applyFill="1" applyBorder="1" applyAlignment="1" applyProtection="1">
      <alignment horizontal="right" wrapText="1"/>
    </xf>
    <xf numFmtId="0" fontId="19" fillId="6" borderId="18" xfId="2" applyNumberFormat="1" applyFont="1" applyFill="1" applyBorder="1" applyAlignment="1" applyProtection="1">
      <alignment horizontal="center"/>
    </xf>
    <xf numFmtId="0" fontId="18" fillId="6" borderId="18" xfId="2" applyNumberFormat="1" applyFont="1" applyFill="1" applyBorder="1" applyAlignment="1" applyProtection="1">
      <alignment horizontal="center"/>
    </xf>
    <xf numFmtId="166" fontId="20" fillId="6" borderId="17" xfId="0" applyNumberFormat="1" applyFont="1" applyFill="1" applyBorder="1" applyAlignment="1" applyProtection="1">
      <alignment horizontal="right"/>
    </xf>
    <xf numFmtId="166" fontId="14" fillId="6" borderId="30" xfId="2" applyNumberFormat="1" applyFont="1" applyFill="1" applyBorder="1" applyAlignment="1" applyProtection="1">
      <alignment horizontal="right"/>
    </xf>
    <xf numFmtId="9" fontId="18" fillId="6" borderId="24" xfId="0" applyNumberFormat="1" applyFont="1" applyFill="1" applyBorder="1" applyAlignment="1" applyProtection="1">
      <alignment horizontal="right"/>
    </xf>
    <xf numFmtId="0" fontId="6" fillId="6" borderId="0" xfId="0" applyFont="1" applyFill="1"/>
    <xf numFmtId="166" fontId="21" fillId="4" borderId="19" xfId="1" applyNumberFormat="1" applyFont="1" applyFill="1" applyBorder="1" applyAlignment="1" applyProtection="1">
      <alignment horizontal="right"/>
    </xf>
    <xf numFmtId="0" fontId="32" fillId="0" borderId="31" xfId="1" applyNumberFormat="1" applyFont="1" applyFill="1" applyBorder="1" applyAlignment="1" applyProtection="1">
      <alignment horizontal="right" vertical="center" wrapText="1"/>
    </xf>
    <xf numFmtId="0" fontId="12" fillId="6" borderId="31" xfId="1" applyNumberFormat="1" applyFont="1" applyFill="1" applyBorder="1" applyAlignment="1" applyProtection="1">
      <alignment horizontal="right" vertical="center" wrapText="1"/>
    </xf>
    <xf numFmtId="4" fontId="19" fillId="6" borderId="19" xfId="1" applyNumberFormat="1" applyFont="1" applyFill="1" applyBorder="1" applyAlignment="1" applyProtection="1">
      <alignment horizontal="right" wrapText="1"/>
    </xf>
    <xf numFmtId="0" fontId="19" fillId="6" borderId="19" xfId="1" applyNumberFormat="1" applyFont="1" applyFill="1" applyBorder="1" applyAlignment="1" applyProtection="1">
      <alignment horizontal="center"/>
    </xf>
    <xf numFmtId="0" fontId="16" fillId="6" borderId="19" xfId="1" applyNumberFormat="1" applyFont="1" applyFill="1" applyBorder="1" applyAlignment="1" applyProtection="1">
      <alignment horizontal="center"/>
    </xf>
    <xf numFmtId="166" fontId="20" fillId="6" borderId="19" xfId="1" applyNumberFormat="1" applyFont="1" applyFill="1" applyBorder="1" applyAlignment="1" applyProtection="1">
      <alignment horizontal="right"/>
    </xf>
    <xf numFmtId="0" fontId="17" fillId="9" borderId="15" xfId="1" applyNumberFormat="1" applyFont="1" applyFill="1" applyBorder="1" applyAlignment="1" applyProtection="1">
      <alignment horizontal="left" vertical="center" wrapText="1"/>
    </xf>
    <xf numFmtId="0" fontId="19" fillId="6" borderId="0" xfId="1" applyNumberFormat="1" applyFont="1" applyFill="1" applyBorder="1" applyAlignment="1" applyProtection="1">
      <alignment horizontal="center"/>
    </xf>
    <xf numFmtId="0" fontId="17" fillId="0" borderId="15" xfId="2" applyNumberFormat="1" applyFont="1" applyFill="1" applyBorder="1" applyAlignment="1" applyProtection="1">
      <alignment horizontal="left" vertical="center" wrapText="1"/>
    </xf>
    <xf numFmtId="0" fontId="12" fillId="0" borderId="16" xfId="2" applyNumberFormat="1" applyFont="1" applyFill="1" applyBorder="1" applyAlignment="1" applyProtection="1">
      <alignment horizontal="right" vertical="center" wrapText="1"/>
    </xf>
    <xf numFmtId="0" fontId="19" fillId="0" borderId="17" xfId="2" applyNumberFormat="1" applyFont="1" applyFill="1" applyBorder="1" applyAlignment="1" applyProtection="1">
      <alignment horizontal="center"/>
    </xf>
    <xf numFmtId="0" fontId="16" fillId="0" borderId="17" xfId="2" applyNumberFormat="1" applyFont="1" applyFill="1" applyBorder="1" applyAlignment="1" applyProtection="1">
      <alignment horizontal="center"/>
    </xf>
    <xf numFmtId="0" fontId="19" fillId="0" borderId="19" xfId="2" applyNumberFormat="1" applyFont="1" applyFill="1" applyBorder="1" applyAlignment="1" applyProtection="1">
      <alignment horizontal="center"/>
    </xf>
    <xf numFmtId="0" fontId="17" fillId="0" borderId="32" xfId="1" applyNumberFormat="1" applyFont="1" applyFill="1" applyBorder="1" applyAlignment="1" applyProtection="1">
      <alignment horizontal="left" vertical="center" wrapText="1"/>
    </xf>
    <xf numFmtId="0" fontId="32" fillId="0" borderId="33" xfId="1" applyNumberFormat="1" applyFont="1" applyFill="1" applyBorder="1" applyAlignment="1" applyProtection="1">
      <alignment horizontal="right" vertical="center" wrapText="1"/>
    </xf>
    <xf numFmtId="4" fontId="19" fillId="0" borderId="34" xfId="0" applyNumberFormat="1" applyFont="1" applyFill="1" applyBorder="1" applyAlignment="1" applyProtection="1">
      <alignment horizontal="right" wrapText="1"/>
    </xf>
    <xf numFmtId="0" fontId="19" fillId="0" borderId="35" xfId="1" applyNumberFormat="1" applyFont="1" applyFill="1" applyBorder="1" applyAlignment="1" applyProtection="1">
      <alignment horizontal="center"/>
    </xf>
    <xf numFmtId="0" fontId="16" fillId="0" borderId="35" xfId="1" applyNumberFormat="1" applyFont="1" applyFill="1" applyBorder="1" applyAlignment="1" applyProtection="1">
      <alignment horizontal="center"/>
    </xf>
    <xf numFmtId="166" fontId="20" fillId="0" borderId="34" xfId="0" applyNumberFormat="1" applyFont="1" applyFill="1" applyBorder="1" applyAlignment="1" applyProtection="1">
      <alignment horizontal="right"/>
    </xf>
    <xf numFmtId="166" fontId="14" fillId="0" borderId="35" xfId="1" applyNumberFormat="1" applyFont="1" applyFill="1" applyBorder="1" applyAlignment="1" applyProtection="1">
      <alignment horizontal="right"/>
    </xf>
    <xf numFmtId="9" fontId="16" fillId="0" borderId="36" xfId="0" applyNumberFormat="1" applyFont="1" applyFill="1" applyBorder="1" applyAlignment="1" applyProtection="1">
      <alignment horizontal="right"/>
    </xf>
    <xf numFmtId="169" fontId="6" fillId="0" borderId="0" xfId="0" applyNumberFormat="1" applyFont="1" applyBorder="1" applyAlignment="1">
      <alignment horizontal="right"/>
    </xf>
    <xf numFmtId="165" fontId="25" fillId="0" borderId="0" xfId="0" applyNumberFormat="1" applyFont="1" applyBorder="1"/>
    <xf numFmtId="0" fontId="25" fillId="0" borderId="0" xfId="0" applyFont="1" applyBorder="1"/>
    <xf numFmtId="169" fontId="33" fillId="2" borderId="0" xfId="0" applyNumberFormat="1" applyFont="1" applyFill="1" applyBorder="1" applyAlignment="1" applyProtection="1">
      <alignment horizontal="left"/>
    </xf>
    <xf numFmtId="169" fontId="16" fillId="2" borderId="0" xfId="0" applyNumberFormat="1" applyFont="1" applyFill="1" applyBorder="1" applyAlignment="1" applyProtection="1">
      <alignment horizontal="right" wrapText="1"/>
    </xf>
    <xf numFmtId="165" fontId="16" fillId="2" borderId="0" xfId="0" applyNumberFormat="1" applyFont="1" applyFill="1" applyBorder="1" applyAlignment="1" applyProtection="1">
      <alignment horizontal="left"/>
    </xf>
    <xf numFmtId="0" fontId="16" fillId="2" borderId="0" xfId="0" applyNumberFormat="1" applyFont="1" applyFill="1" applyBorder="1" applyAlignment="1" applyProtection="1">
      <alignment horizontal="left"/>
    </xf>
    <xf numFmtId="166" fontId="33" fillId="2" borderId="0" xfId="0" applyNumberFormat="1" applyFont="1" applyFill="1" applyBorder="1" applyAlignment="1" applyProtection="1">
      <alignment horizontal="right"/>
    </xf>
    <xf numFmtId="169" fontId="34" fillId="2" borderId="0" xfId="0" applyNumberFormat="1" applyFont="1" applyFill="1" applyBorder="1" applyAlignment="1" applyProtection="1">
      <alignment horizontal="right"/>
    </xf>
    <xf numFmtId="166" fontId="33" fillId="2" borderId="0" xfId="0" applyNumberFormat="1" applyFont="1" applyFill="1" applyBorder="1" applyAlignment="1" applyProtection="1">
      <alignment horizontal="center"/>
    </xf>
    <xf numFmtId="169" fontId="33" fillId="0" borderId="0" xfId="0" applyNumberFormat="1" applyFont="1" applyFill="1" applyBorder="1" applyAlignment="1" applyProtection="1">
      <alignment horizontal="right"/>
    </xf>
    <xf numFmtId="169" fontId="16" fillId="0" borderId="0" xfId="0" applyNumberFormat="1" applyFont="1" applyFill="1" applyBorder="1" applyAlignment="1" applyProtection="1">
      <alignment horizontal="right" wrapText="1"/>
    </xf>
    <xf numFmtId="165" fontId="16" fillId="0" borderId="0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horizontal="left"/>
    </xf>
    <xf numFmtId="166" fontId="33" fillId="0" borderId="0" xfId="0" applyNumberFormat="1" applyFont="1" applyFill="1" applyBorder="1" applyAlignment="1" applyProtection="1">
      <alignment horizontal="right"/>
    </xf>
    <xf numFmtId="169" fontId="34" fillId="0" borderId="0" xfId="0" applyNumberFormat="1" applyFont="1" applyFill="1" applyBorder="1" applyAlignment="1" applyProtection="1">
      <alignment horizontal="right"/>
    </xf>
    <xf numFmtId="0" fontId="0" fillId="0" borderId="0" xfId="0" applyAlignment="1">
      <alignment vertical="center"/>
    </xf>
    <xf numFmtId="169" fontId="35" fillId="0" borderId="0" xfId="0" applyNumberFormat="1" applyFont="1" applyFill="1" applyBorder="1" applyAlignment="1" applyProtection="1">
      <alignment horizontal="center" wrapText="1"/>
    </xf>
    <xf numFmtId="169" fontId="33" fillId="0" borderId="0" xfId="0" applyNumberFormat="1" applyFont="1" applyFill="1" applyBorder="1" applyAlignment="1" applyProtection="1">
      <alignment horizontal="center" wrapText="1"/>
    </xf>
    <xf numFmtId="166" fontId="36" fillId="0" borderId="0" xfId="0" applyNumberFormat="1" applyFont="1" applyFill="1" applyBorder="1" applyAlignment="1" applyProtection="1">
      <alignment horizontal="right"/>
    </xf>
    <xf numFmtId="0" fontId="37" fillId="0" borderId="0" xfId="0" applyFont="1" applyAlignment="1">
      <alignment vertical="center"/>
    </xf>
    <xf numFmtId="0" fontId="38" fillId="0" borderId="0" xfId="0" applyNumberFormat="1" applyFont="1" applyFill="1" applyBorder="1" applyAlignment="1" applyProtection="1">
      <alignment horizontal="left"/>
    </xf>
    <xf numFmtId="0" fontId="39" fillId="0" borderId="0" xfId="0" applyNumberFormat="1" applyFont="1" applyFill="1" applyBorder="1" applyAlignment="1" applyProtection="1">
      <alignment horizontal="right" wrapText="1"/>
    </xf>
    <xf numFmtId="165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6" fontId="13" fillId="0" borderId="0" xfId="0" applyNumberFormat="1" applyFont="1" applyFill="1" applyBorder="1" applyAlignment="1" applyProtection="1">
      <alignment horizontal="right"/>
    </xf>
    <xf numFmtId="9" fontId="25" fillId="0" borderId="0" xfId="0" applyNumberFormat="1" applyFont="1" applyFill="1" applyBorder="1" applyAlignment="1" applyProtection="1">
      <alignment horizontal="right"/>
    </xf>
    <xf numFmtId="9" fontId="40" fillId="0" borderId="0" xfId="0" applyNumberFormat="1" applyFont="1" applyFill="1" applyBorder="1" applyAlignment="1" applyProtection="1">
      <alignment horizontal="right"/>
    </xf>
    <xf numFmtId="0" fontId="38" fillId="6" borderId="0" xfId="0" applyNumberFormat="1" applyFont="1" applyFill="1" applyBorder="1" applyAlignment="1" applyProtection="1">
      <alignment horizontal="left"/>
    </xf>
    <xf numFmtId="0" fontId="39" fillId="6" borderId="0" xfId="0" applyNumberFormat="1" applyFont="1" applyFill="1" applyBorder="1" applyAlignment="1" applyProtection="1">
      <alignment horizontal="right" wrapText="1"/>
    </xf>
    <xf numFmtId="165" fontId="25" fillId="6" borderId="0" xfId="0" applyNumberFormat="1" applyFont="1" applyFill="1" applyAlignment="1">
      <alignment vertical="center"/>
    </xf>
    <xf numFmtId="0" fontId="25" fillId="6" borderId="0" xfId="0" applyFont="1" applyFill="1" applyAlignment="1">
      <alignment vertical="center"/>
    </xf>
    <xf numFmtId="166" fontId="13" fillId="6" borderId="0" xfId="0" applyNumberFormat="1" applyFont="1" applyFill="1" applyBorder="1" applyAlignment="1" applyProtection="1">
      <alignment horizontal="right"/>
    </xf>
    <xf numFmtId="9" fontId="25" fillId="6" borderId="0" xfId="0" applyNumberFormat="1" applyFont="1" applyFill="1" applyBorder="1" applyAlignment="1" applyProtection="1">
      <alignment horizontal="right"/>
    </xf>
    <xf numFmtId="9" fontId="40" fillId="6" borderId="0" xfId="0" applyNumberFormat="1" applyFont="1" applyFill="1" applyBorder="1" applyAlignment="1" applyProtection="1">
      <alignment horizontal="right"/>
    </xf>
    <xf numFmtId="0" fontId="38" fillId="7" borderId="0" xfId="0" applyNumberFormat="1" applyFont="1" applyFill="1" applyBorder="1" applyAlignment="1" applyProtection="1">
      <alignment horizontal="left"/>
    </xf>
    <xf numFmtId="0" fontId="39" fillId="7" borderId="0" xfId="0" applyNumberFormat="1" applyFont="1" applyFill="1" applyBorder="1" applyAlignment="1" applyProtection="1">
      <alignment horizontal="right" wrapText="1"/>
    </xf>
    <xf numFmtId="165" fontId="25" fillId="7" borderId="0" xfId="0" applyNumberFormat="1" applyFont="1" applyFill="1" applyAlignment="1">
      <alignment vertical="center"/>
    </xf>
    <xf numFmtId="0" fontId="25" fillId="7" borderId="0" xfId="0" applyFont="1" applyFill="1" applyAlignment="1">
      <alignment vertical="center"/>
    </xf>
    <xf numFmtId="166" fontId="13" fillId="7" borderId="0" xfId="0" applyNumberFormat="1" applyFont="1" applyFill="1" applyBorder="1" applyAlignment="1" applyProtection="1">
      <alignment horizontal="right"/>
    </xf>
    <xf numFmtId="9" fontId="25" fillId="7" borderId="0" xfId="0" applyNumberFormat="1" applyFont="1" applyFill="1" applyBorder="1" applyAlignment="1" applyProtection="1">
      <alignment horizontal="right"/>
    </xf>
    <xf numFmtId="9" fontId="40" fillId="7" borderId="0" xfId="0" applyNumberFormat="1" applyFont="1" applyFill="1" applyBorder="1" applyAlignment="1" applyProtection="1">
      <alignment horizontal="right"/>
    </xf>
    <xf numFmtId="0" fontId="38" fillId="4" borderId="0" xfId="0" applyNumberFormat="1" applyFont="1" applyFill="1" applyBorder="1" applyAlignment="1" applyProtection="1">
      <alignment horizontal="left"/>
    </xf>
    <xf numFmtId="0" fontId="39" fillId="4" borderId="0" xfId="0" applyNumberFormat="1" applyFont="1" applyFill="1" applyBorder="1" applyAlignment="1" applyProtection="1">
      <alignment horizontal="right" wrapText="1"/>
    </xf>
    <xf numFmtId="165" fontId="13" fillId="4" borderId="0" xfId="0" applyNumberFormat="1" applyFont="1" applyFill="1" applyBorder="1" applyAlignment="1" applyProtection="1">
      <alignment horizontal="left"/>
    </xf>
    <xf numFmtId="0" fontId="13" fillId="4" borderId="0" xfId="0" applyNumberFormat="1" applyFont="1" applyFill="1" applyBorder="1" applyAlignment="1" applyProtection="1">
      <alignment horizontal="left"/>
    </xf>
    <xf numFmtId="166" fontId="13" fillId="4" borderId="0" xfId="0" applyNumberFormat="1" applyFont="1" applyFill="1" applyBorder="1" applyAlignment="1" applyProtection="1">
      <alignment horizontal="right"/>
    </xf>
    <xf numFmtId="9" fontId="25" fillId="4" borderId="0" xfId="0" applyNumberFormat="1" applyFont="1" applyFill="1" applyBorder="1" applyAlignment="1" applyProtection="1">
      <alignment horizontal="right"/>
    </xf>
    <xf numFmtId="9" fontId="40" fillId="4" borderId="0" xfId="0" applyNumberFormat="1" applyFont="1" applyFill="1" applyBorder="1" applyAlignment="1" applyProtection="1">
      <alignment horizontal="right"/>
    </xf>
    <xf numFmtId="0" fontId="14" fillId="2" borderId="37" xfId="0" applyNumberFormat="1" applyFont="1" applyFill="1" applyBorder="1" applyAlignment="1" applyProtection="1">
      <alignment horizontal="left"/>
    </xf>
    <xf numFmtId="0" fontId="12" fillId="2" borderId="37" xfId="0" applyNumberFormat="1" applyFont="1" applyFill="1" applyBorder="1" applyAlignment="1" applyProtection="1">
      <alignment horizontal="right" wrapText="1"/>
    </xf>
    <xf numFmtId="165" fontId="6" fillId="2" borderId="37" xfId="0" applyNumberFormat="1" applyFont="1" applyFill="1" applyBorder="1" applyAlignment="1" applyProtection="1">
      <alignment wrapText="1"/>
    </xf>
    <xf numFmtId="0" fontId="6" fillId="2" borderId="37" xfId="0" applyNumberFormat="1" applyFont="1" applyFill="1" applyBorder="1" applyAlignment="1" applyProtection="1">
      <alignment wrapText="1"/>
    </xf>
    <xf numFmtId="166" fontId="10" fillId="2" borderId="37" xfId="0" applyNumberFormat="1" applyFont="1" applyFill="1" applyBorder="1" applyAlignment="1" applyProtection="1">
      <alignment horizontal="right"/>
    </xf>
    <xf numFmtId="166" fontId="14" fillId="2" borderId="37" xfId="0" applyNumberFormat="1" applyFont="1" applyFill="1" applyBorder="1" applyAlignment="1" applyProtection="1">
      <alignment horizontal="right"/>
    </xf>
    <xf numFmtId="0" fontId="14" fillId="2" borderId="0" xfId="0" applyNumberFormat="1" applyFont="1" applyFill="1" applyBorder="1" applyAlignment="1" applyProtection="1">
      <alignment horizontal="left"/>
    </xf>
    <xf numFmtId="0" fontId="12" fillId="2" borderId="0" xfId="0" applyNumberFormat="1" applyFont="1" applyFill="1" applyBorder="1" applyAlignment="1" applyProtection="1">
      <alignment horizontal="right" wrapText="1"/>
    </xf>
    <xf numFmtId="165" fontId="6" fillId="2" borderId="0" xfId="0" applyNumberFormat="1" applyFont="1" applyFill="1" applyBorder="1" applyAlignment="1" applyProtection="1">
      <alignment wrapText="1"/>
    </xf>
    <xf numFmtId="0" fontId="6" fillId="2" borderId="0" xfId="0" applyNumberFormat="1" applyFont="1" applyFill="1" applyBorder="1" applyAlignment="1" applyProtection="1">
      <alignment wrapText="1"/>
    </xf>
    <xf numFmtId="166" fontId="10" fillId="2" borderId="0" xfId="0" applyNumberFormat="1" applyFont="1" applyFill="1" applyBorder="1" applyAlignment="1" applyProtection="1">
      <alignment horizontal="right"/>
    </xf>
    <xf numFmtId="166" fontId="14" fillId="2" borderId="0" xfId="0" applyNumberFormat="1" applyFont="1" applyFill="1" applyBorder="1" applyAlignment="1" applyProtection="1">
      <alignment horizontal="right"/>
    </xf>
    <xf numFmtId="0" fontId="36" fillId="0" borderId="0" xfId="0" applyNumberFormat="1" applyFont="1" applyFill="1" applyBorder="1" applyAlignment="1" applyProtection="1">
      <alignment horizontal="left"/>
    </xf>
    <xf numFmtId="0" fontId="42" fillId="0" borderId="0" xfId="0" applyNumberFormat="1" applyFont="1" applyFill="1" applyBorder="1" applyAlignment="1" applyProtection="1">
      <alignment horizontal="right"/>
    </xf>
    <xf numFmtId="0" fontId="43" fillId="0" borderId="0" xfId="0" applyNumberFormat="1" applyFont="1" applyFill="1" applyBorder="1" applyAlignment="1" applyProtection="1">
      <alignment horizontal="left"/>
    </xf>
    <xf numFmtId="49" fontId="44" fillId="0" borderId="0" xfId="0" applyNumberFormat="1" applyFont="1"/>
    <xf numFmtId="0" fontId="45" fillId="0" borderId="0" xfId="3" applyNumberFormat="1" applyFill="1" applyBorder="1" applyAlignment="1" applyProtection="1">
      <alignment horizontal="left"/>
    </xf>
    <xf numFmtId="169" fontId="29" fillId="0" borderId="0" xfId="0" applyNumberFormat="1" applyFont="1" applyBorder="1" applyAlignment="1">
      <alignment wrapText="1"/>
    </xf>
    <xf numFmtId="0" fontId="46" fillId="0" borderId="0" xfId="0" applyNumberFormat="1" applyFont="1" applyFill="1" applyBorder="1" applyAlignment="1" applyProtection="1">
      <alignment horizontal="right"/>
    </xf>
    <xf numFmtId="14" fontId="43" fillId="0" borderId="0" xfId="0" applyNumberFormat="1" applyFont="1" applyFill="1" applyBorder="1" applyAlignment="1" applyProtection="1">
      <alignment horizontal="left"/>
    </xf>
    <xf numFmtId="164" fontId="43" fillId="0" borderId="0" xfId="0" applyNumberFormat="1" applyFont="1" applyFill="1" applyBorder="1" applyAlignment="1" applyProtection="1">
      <alignment horizontal="left"/>
    </xf>
    <xf numFmtId="0" fontId="47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 applyAlignment="1" applyProtection="1">
      <alignment horizontal="left"/>
    </xf>
    <xf numFmtId="0" fontId="13" fillId="0" borderId="0" xfId="4" applyFont="1" applyFill="1" applyBorder="1"/>
    <xf numFmtId="0" fontId="13" fillId="0" borderId="0" xfId="4" applyFont="1"/>
    <xf numFmtId="0" fontId="6" fillId="0" borderId="0" xfId="0" applyNumberFormat="1" applyFont="1" applyFill="1" applyBorder="1" applyAlignment="1" applyProtection="1">
      <alignment horizontal="left" wrapText="1"/>
    </xf>
    <xf numFmtId="0" fontId="49" fillId="0" borderId="0" xfId="0" applyNumberFormat="1" applyFont="1" applyFill="1" applyBorder="1" applyAlignment="1" applyProtection="1">
      <alignment horizontal="left" wrapText="1"/>
    </xf>
    <xf numFmtId="0" fontId="50" fillId="0" borderId="0" xfId="0" applyNumberFormat="1" applyFont="1" applyFill="1" applyBorder="1" applyAlignment="1" applyProtection="1">
      <alignment horizontal="left"/>
    </xf>
    <xf numFmtId="0" fontId="51" fillId="0" borderId="0" xfId="0" applyNumberFormat="1" applyFont="1" applyFill="1" applyBorder="1" applyAlignment="1" applyProtection="1">
      <alignment horizontal="left"/>
    </xf>
    <xf numFmtId="0" fontId="6" fillId="0" borderId="0" xfId="0" applyFont="1" applyBorder="1"/>
    <xf numFmtId="0" fontId="52" fillId="0" borderId="0" xfId="0" applyFont="1"/>
    <xf numFmtId="0" fontId="6" fillId="0" borderId="0" xfId="0" applyFont="1" applyFill="1"/>
    <xf numFmtId="164" fontId="4" fillId="0" borderId="0" xfId="1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0" fontId="11" fillId="0" borderId="2" xfId="1" applyFont="1" applyBorder="1" applyAlignment="1">
      <alignment horizontal="left"/>
    </xf>
    <xf numFmtId="169" fontId="41" fillId="0" borderId="0" xfId="0" applyNumberFormat="1" applyFont="1" applyBorder="1" applyAlignment="1">
      <alignment horizontal="left" wrapText="1"/>
    </xf>
  </cellXfs>
  <cellStyles count="5">
    <cellStyle name="Hypertextové prepojenie" xfId="3" builtinId="8"/>
    <cellStyle name="Normal 2" xfId="1" xr:uid="{00000000-0005-0000-0000-000001000000}"/>
    <cellStyle name="Normal 2 2" xfId="2" xr:uid="{00000000-0005-0000-0000-000002000000}"/>
    <cellStyle name="Normálna" xfId="0" builtinId="0"/>
    <cellStyle name="normálne_Kopretina, zalozenie" xfId="4" xr:uid="{00000000-0005-0000-0000-000004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720890</xdr:colOff>
      <xdr:row>12</xdr:row>
      <xdr:rowOff>0</xdr:rowOff>
    </xdr:from>
    <xdr:to>
      <xdr:col>8</xdr:col>
      <xdr:colOff>147648</xdr:colOff>
      <xdr:row>12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127283" y="1733384"/>
          <a:ext cx="6910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27432" rIns="0" bIns="0" anchor="t" upright="1"/>
        <a:lstStyle/>
        <a:p>
          <a:pPr algn="l" rtl="1">
            <a:defRPr sz="1000"/>
          </a:pPr>
          <a:r>
            <a:rPr lang="cs-CZ" sz="1400" b="0" i="0" strike="noStrike">
              <a:solidFill>
                <a:srgbClr val="000000"/>
              </a:solidFill>
              <a:latin typeface="Wingdings"/>
            </a:rPr>
            <a:t>(</a:t>
          </a:r>
        </a:p>
      </xdr:txBody>
    </xdr:sp>
    <xdr:clientData/>
  </xdr:twoCellAnchor>
  <xdr:twoCellAnchor>
    <xdr:from>
      <xdr:col>7</xdr:col>
      <xdr:colOff>720890</xdr:colOff>
      <xdr:row>13</xdr:row>
      <xdr:rowOff>0</xdr:rowOff>
    </xdr:from>
    <xdr:to>
      <xdr:col>8</xdr:col>
      <xdr:colOff>147648</xdr:colOff>
      <xdr:row>13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127283" y="1900362"/>
          <a:ext cx="6910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27432" rIns="0" bIns="0" anchor="t" upright="1"/>
        <a:lstStyle/>
        <a:p>
          <a:pPr algn="l" rtl="1">
            <a:defRPr sz="1000"/>
          </a:pPr>
          <a:r>
            <a:rPr lang="cs-CZ" sz="1400" b="0" i="0" strike="noStrike">
              <a:solidFill>
                <a:srgbClr val="000000"/>
              </a:solidFill>
              <a:latin typeface="Wingdings"/>
            </a:rPr>
            <a:t>(</a:t>
          </a:r>
        </a:p>
      </xdr:txBody>
    </xdr:sp>
    <xdr:clientData/>
  </xdr:twoCellAnchor>
  <xdr:twoCellAnchor>
    <xdr:from>
      <xdr:col>7</xdr:col>
      <xdr:colOff>720890</xdr:colOff>
      <xdr:row>12</xdr:row>
      <xdr:rowOff>0</xdr:rowOff>
    </xdr:from>
    <xdr:to>
      <xdr:col>8</xdr:col>
      <xdr:colOff>147648</xdr:colOff>
      <xdr:row>12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127283" y="1733384"/>
          <a:ext cx="6910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27432" rIns="0" bIns="0" anchor="t" upright="1"/>
        <a:lstStyle/>
        <a:p>
          <a:pPr algn="l" rtl="1">
            <a:defRPr sz="1000"/>
          </a:pPr>
          <a:r>
            <a:rPr lang="cs-CZ" sz="1400" b="0" i="0" strike="noStrike">
              <a:solidFill>
                <a:srgbClr val="000000"/>
              </a:solidFill>
              <a:latin typeface="Wingdings"/>
            </a:rPr>
            <a:t>(</a:t>
          </a:r>
        </a:p>
      </xdr:txBody>
    </xdr:sp>
    <xdr:clientData/>
  </xdr:twoCellAnchor>
  <xdr:twoCellAnchor>
    <xdr:from>
      <xdr:col>7</xdr:col>
      <xdr:colOff>720890</xdr:colOff>
      <xdr:row>13</xdr:row>
      <xdr:rowOff>0</xdr:rowOff>
    </xdr:from>
    <xdr:to>
      <xdr:col>8</xdr:col>
      <xdr:colOff>147648</xdr:colOff>
      <xdr:row>13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127283" y="1900362"/>
          <a:ext cx="69101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27432" rIns="0" bIns="0" anchor="t" upright="1"/>
        <a:lstStyle/>
        <a:p>
          <a:pPr algn="l" rtl="1">
            <a:defRPr sz="1000"/>
          </a:pPr>
          <a:r>
            <a:rPr lang="cs-CZ" sz="1400" b="0" i="0" strike="noStrike">
              <a:solidFill>
                <a:srgbClr val="000000"/>
              </a:solidFill>
              <a:latin typeface="Wingdings"/>
            </a:rPr>
            <a:t>(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vrhy@klacansky.sk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254"/>
  <sheetViews>
    <sheetView showZeros="0" tabSelected="1" view="pageBreakPreview" topLeftCell="A39" zoomScale="70" zoomScaleNormal="70" zoomScaleSheetLayoutView="70" zoomScalePageLayoutView="70" workbookViewId="0">
      <selection activeCell="C30" sqref="C30"/>
    </sheetView>
  </sheetViews>
  <sheetFormatPr defaultColWidth="9.28515625" defaultRowHeight="12.75" x14ac:dyDescent="0.2"/>
  <cols>
    <col min="1" max="1" width="9.28515625" style="3"/>
    <col min="2" max="2" width="12.42578125" style="3" bestFit="1" customWidth="1"/>
    <col min="3" max="3" width="67.28515625" style="3" customWidth="1"/>
    <col min="4" max="4" width="19.28515625" style="13" customWidth="1"/>
    <col min="5" max="5" width="12" style="15" customWidth="1"/>
    <col min="6" max="6" width="6.7109375" style="3" customWidth="1"/>
    <col min="7" max="7" width="4.28515625" style="3" customWidth="1"/>
    <col min="8" max="8" width="17.7109375" style="3" customWidth="1"/>
    <col min="9" max="9" width="18" style="3" customWidth="1"/>
    <col min="10" max="10" width="11.28515625" style="3" customWidth="1"/>
    <col min="11" max="16384" width="9.28515625" style="3"/>
  </cols>
  <sheetData>
    <row r="1" spans="3:10" ht="27" x14ac:dyDescent="0.35">
      <c r="C1" s="1" t="s">
        <v>0</v>
      </c>
      <c r="D1" s="292"/>
      <c r="E1" s="292"/>
      <c r="F1" s="2"/>
      <c r="H1" s="4"/>
      <c r="I1" s="293"/>
      <c r="J1" s="293"/>
    </row>
    <row r="2" spans="3:10" ht="27" x14ac:dyDescent="0.35">
      <c r="C2" s="1" t="s">
        <v>1</v>
      </c>
      <c r="D2" s="5"/>
      <c r="E2" s="6"/>
      <c r="F2" s="2"/>
      <c r="J2" s="4"/>
    </row>
    <row r="3" spans="3:10" ht="27.75" thickBot="1" x14ac:dyDescent="0.4">
      <c r="C3" s="7" t="s">
        <v>2</v>
      </c>
      <c r="D3" s="8"/>
      <c r="E3" s="9"/>
      <c r="F3" s="10"/>
      <c r="G3" s="11"/>
      <c r="H3" s="11"/>
      <c r="I3" s="11"/>
      <c r="J3" s="12"/>
    </row>
    <row r="4" spans="3:10" ht="19.5" hidden="1" thickTop="1" x14ac:dyDescent="0.3">
      <c r="E4" s="14"/>
      <c r="J4" s="4"/>
    </row>
    <row r="5" spans="3:10" ht="13.5" hidden="1" thickTop="1" x14ac:dyDescent="0.2"/>
    <row r="6" spans="3:10" ht="13.5" hidden="1" thickTop="1" x14ac:dyDescent="0.2"/>
    <row r="7" spans="3:10" ht="13.5" hidden="1" thickTop="1" x14ac:dyDescent="0.2"/>
    <row r="8" spans="3:10" ht="13.5" hidden="1" thickTop="1" x14ac:dyDescent="0.2"/>
    <row r="9" spans="3:10" ht="13.5" thickTop="1" x14ac:dyDescent="0.2"/>
    <row r="10" spans="3:10" x14ac:dyDescent="0.2">
      <c r="C10" s="16" t="s">
        <v>3</v>
      </c>
      <c r="D10" s="17">
        <f>D11+D17+D16+D18</f>
        <v>2983</v>
      </c>
      <c r="E10" s="18" t="s">
        <v>4</v>
      </c>
      <c r="F10" s="5"/>
      <c r="G10" s="294" t="s">
        <v>5</v>
      </c>
      <c r="H10" s="294"/>
      <c r="I10" s="19"/>
      <c r="J10" s="20" t="s">
        <v>6</v>
      </c>
    </row>
    <row r="11" spans="3:10" x14ac:dyDescent="0.2">
      <c r="C11" s="21" t="s">
        <v>7</v>
      </c>
      <c r="D11" s="22">
        <f>SUM(D12:D15)</f>
        <v>921</v>
      </c>
      <c r="E11" s="23" t="s">
        <v>4</v>
      </c>
      <c r="F11" s="5"/>
      <c r="G11" s="24" t="s">
        <v>8</v>
      </c>
      <c r="H11" s="25"/>
      <c r="I11" s="26"/>
      <c r="J11" s="24" t="s">
        <v>6</v>
      </c>
    </row>
    <row r="12" spans="3:10" x14ac:dyDescent="0.2">
      <c r="C12" s="21" t="s">
        <v>9</v>
      </c>
      <c r="D12" s="22">
        <v>921</v>
      </c>
      <c r="E12" s="23" t="s">
        <v>4</v>
      </c>
      <c r="F12" s="5"/>
      <c r="G12" s="24" t="s">
        <v>10</v>
      </c>
      <c r="H12" s="25"/>
      <c r="I12" s="26"/>
      <c r="J12" s="24" t="s">
        <v>6</v>
      </c>
    </row>
    <row r="13" spans="3:10" x14ac:dyDescent="0.2">
      <c r="C13" s="21" t="s">
        <v>11</v>
      </c>
      <c r="D13" s="22"/>
      <c r="E13" s="23" t="s">
        <v>4</v>
      </c>
      <c r="F13" s="5"/>
      <c r="G13" s="24" t="s">
        <v>12</v>
      </c>
      <c r="H13" s="25"/>
      <c r="I13" s="26"/>
      <c r="J13" s="24" t="s">
        <v>6</v>
      </c>
    </row>
    <row r="14" spans="3:10" x14ac:dyDescent="0.2">
      <c r="C14" s="27" t="s">
        <v>13</v>
      </c>
      <c r="D14" s="28"/>
      <c r="E14" s="29" t="s">
        <v>4</v>
      </c>
      <c r="F14" s="5"/>
      <c r="G14" s="24" t="s">
        <v>14</v>
      </c>
      <c r="H14" s="25"/>
      <c r="I14" s="26"/>
      <c r="J14" s="24" t="s">
        <v>6</v>
      </c>
    </row>
    <row r="15" spans="3:10" x14ac:dyDescent="0.2">
      <c r="C15" s="27" t="s">
        <v>15</v>
      </c>
      <c r="D15" s="28"/>
      <c r="E15" s="29" t="s">
        <v>4</v>
      </c>
      <c r="F15" s="5"/>
      <c r="G15" s="24" t="s">
        <v>16</v>
      </c>
      <c r="H15" s="25"/>
      <c r="I15" s="26"/>
      <c r="J15" s="24" t="s">
        <v>6</v>
      </c>
    </row>
    <row r="16" spans="3:10" x14ac:dyDescent="0.2">
      <c r="C16" s="27" t="s">
        <v>17</v>
      </c>
      <c r="D16" s="30">
        <v>2062</v>
      </c>
      <c r="E16" s="29" t="s">
        <v>4</v>
      </c>
      <c r="F16" s="5"/>
      <c r="G16" s="24" t="s">
        <v>18</v>
      </c>
      <c r="H16" s="25"/>
      <c r="I16" s="26"/>
      <c r="J16" s="24" t="s">
        <v>6</v>
      </c>
    </row>
    <row r="17" spans="1:10" x14ac:dyDescent="0.2">
      <c r="C17" s="27" t="s">
        <v>19</v>
      </c>
      <c r="D17" s="30"/>
      <c r="E17" s="29" t="s">
        <v>4</v>
      </c>
      <c r="F17" s="5"/>
      <c r="G17" s="24" t="s">
        <v>20</v>
      </c>
      <c r="H17" s="25"/>
      <c r="I17" s="26"/>
      <c r="J17" s="24" t="s">
        <v>6</v>
      </c>
    </row>
    <row r="18" spans="1:10" ht="15.75" x14ac:dyDescent="0.25">
      <c r="C18" s="27" t="s">
        <v>21</v>
      </c>
      <c r="D18" s="30"/>
      <c r="E18" s="29" t="s">
        <v>4</v>
      </c>
      <c r="F18" s="31"/>
      <c r="G18" s="24" t="s">
        <v>22</v>
      </c>
      <c r="H18" s="25"/>
      <c r="I18" s="32"/>
      <c r="J18" s="24" t="s">
        <v>6</v>
      </c>
    </row>
    <row r="19" spans="1:10" ht="16.5" thickBot="1" x14ac:dyDescent="0.3">
      <c r="C19" s="31"/>
      <c r="D19" s="33"/>
      <c r="E19" s="34"/>
      <c r="F19" s="31"/>
      <c r="G19" s="35"/>
      <c r="H19" s="36"/>
      <c r="I19" s="37"/>
      <c r="J19" s="35"/>
    </row>
    <row r="20" spans="1:10" ht="15.75" x14ac:dyDescent="0.2">
      <c r="C20" s="38" t="s">
        <v>23</v>
      </c>
      <c r="D20" s="39" t="s">
        <v>24</v>
      </c>
      <c r="E20" s="40" t="s">
        <v>25</v>
      </c>
      <c r="F20" s="41" t="s">
        <v>26</v>
      </c>
      <c r="G20" s="41"/>
      <c r="H20" s="42" t="s">
        <v>27</v>
      </c>
      <c r="I20" s="41" t="s">
        <v>28</v>
      </c>
      <c r="J20" s="43" t="s">
        <v>29</v>
      </c>
    </row>
    <row r="21" spans="1:10" ht="16.5" thickBot="1" x14ac:dyDescent="0.25">
      <c r="C21" s="44"/>
      <c r="D21" s="45"/>
      <c r="E21" s="46"/>
      <c r="F21" s="47"/>
      <c r="G21" s="47"/>
      <c r="H21" s="48"/>
      <c r="I21" s="47"/>
      <c r="J21" s="49"/>
    </row>
    <row r="22" spans="1:10" ht="16.5" thickBot="1" x14ac:dyDescent="0.25">
      <c r="C22" s="50" t="s">
        <v>30</v>
      </c>
      <c r="D22" s="51"/>
      <c r="E22" s="52">
        <v>1</v>
      </c>
      <c r="F22" s="53"/>
      <c r="G22" s="54"/>
      <c r="H22" s="54"/>
      <c r="I22" s="55">
        <f>SUM(I23:I30)</f>
        <v>0</v>
      </c>
      <c r="J22" s="56"/>
    </row>
    <row r="23" spans="1:10" ht="15.75" x14ac:dyDescent="0.25">
      <c r="A23" s="3">
        <v>231</v>
      </c>
      <c r="B23" s="3">
        <v>112101223</v>
      </c>
      <c r="C23" s="57" t="s">
        <v>31</v>
      </c>
      <c r="D23" s="58"/>
      <c r="E23" s="59">
        <v>29</v>
      </c>
      <c r="F23" s="60" t="s">
        <v>6</v>
      </c>
      <c r="G23" s="61" t="s">
        <v>32</v>
      </c>
      <c r="H23" s="62"/>
      <c r="I23" s="63">
        <f t="shared" ref="I23:I30" si="0">E23*H23</f>
        <v>0</v>
      </c>
      <c r="J23" s="64"/>
    </row>
    <row r="24" spans="1:10" ht="15.75" x14ac:dyDescent="0.25">
      <c r="A24" s="3">
        <v>231</v>
      </c>
      <c r="B24" s="65">
        <v>111212121</v>
      </c>
      <c r="C24" s="57" t="s">
        <v>33</v>
      </c>
      <c r="D24" s="58"/>
      <c r="E24" s="59">
        <v>100</v>
      </c>
      <c r="F24" s="60" t="s">
        <v>6</v>
      </c>
      <c r="G24" s="61" t="s">
        <v>32</v>
      </c>
      <c r="H24" s="62"/>
      <c r="I24" s="63">
        <f t="shared" si="0"/>
        <v>0</v>
      </c>
      <c r="J24" s="64"/>
    </row>
    <row r="25" spans="1:10" ht="15.75" x14ac:dyDescent="0.25">
      <c r="A25" s="3">
        <v>231</v>
      </c>
      <c r="B25" s="3">
        <v>184806144</v>
      </c>
      <c r="C25" s="57" t="s">
        <v>34</v>
      </c>
      <c r="D25" s="58"/>
      <c r="E25" s="59">
        <v>67</v>
      </c>
      <c r="F25" s="60" t="s">
        <v>6</v>
      </c>
      <c r="G25" s="61" t="s">
        <v>32</v>
      </c>
      <c r="H25" s="62"/>
      <c r="I25" s="63">
        <f t="shared" si="0"/>
        <v>0</v>
      </c>
      <c r="J25" s="64"/>
    </row>
    <row r="26" spans="1:10" ht="15.75" x14ac:dyDescent="0.25">
      <c r="A26" s="3">
        <v>231</v>
      </c>
      <c r="B26" s="3">
        <v>184806144</v>
      </c>
      <c r="C26" s="57" t="s">
        <v>35</v>
      </c>
      <c r="D26" s="66"/>
      <c r="E26" s="59">
        <v>15</v>
      </c>
      <c r="F26" s="60" t="s">
        <v>6</v>
      </c>
      <c r="G26" s="61" t="s">
        <v>32</v>
      </c>
      <c r="H26" s="62"/>
      <c r="I26" s="63">
        <f t="shared" si="0"/>
        <v>0</v>
      </c>
      <c r="J26" s="64"/>
    </row>
    <row r="27" spans="1:10" ht="15.75" x14ac:dyDescent="0.25">
      <c r="A27" s="3">
        <v>231</v>
      </c>
      <c r="B27" s="3">
        <v>184806144</v>
      </c>
      <c r="C27" s="57" t="s">
        <v>36</v>
      </c>
      <c r="D27" s="66"/>
      <c r="E27" s="59">
        <v>2</v>
      </c>
      <c r="F27" s="60" t="s">
        <v>6</v>
      </c>
      <c r="G27" s="61" t="s">
        <v>32</v>
      </c>
      <c r="H27" s="62"/>
      <c r="I27" s="63">
        <f t="shared" si="0"/>
        <v>0</v>
      </c>
      <c r="J27" s="64"/>
    </row>
    <row r="28" spans="1:10" ht="15.75" x14ac:dyDescent="0.25">
      <c r="A28" s="3">
        <v>231</v>
      </c>
      <c r="B28" s="3">
        <v>184806144</v>
      </c>
      <c r="C28" s="57" t="s">
        <v>37</v>
      </c>
      <c r="D28" s="66"/>
      <c r="E28" s="59">
        <v>14</v>
      </c>
      <c r="F28" s="60" t="s">
        <v>6</v>
      </c>
      <c r="G28" s="61" t="s">
        <v>32</v>
      </c>
      <c r="H28" s="62"/>
      <c r="I28" s="63">
        <f t="shared" si="0"/>
        <v>0</v>
      </c>
      <c r="J28" s="64"/>
    </row>
    <row r="29" spans="1:10" ht="15.75" x14ac:dyDescent="0.25">
      <c r="B29" s="3">
        <v>998231311</v>
      </c>
      <c r="C29" s="67" t="s">
        <v>202</v>
      </c>
      <c r="D29" s="68"/>
      <c r="E29" s="69">
        <v>70</v>
      </c>
      <c r="F29" s="70" t="s">
        <v>38</v>
      </c>
      <c r="G29" s="71" t="s">
        <v>32</v>
      </c>
      <c r="H29" s="72"/>
      <c r="I29" s="73">
        <f t="shared" si="0"/>
        <v>0</v>
      </c>
      <c r="J29" s="74"/>
    </row>
    <row r="30" spans="1:10" ht="29.25" thickBot="1" x14ac:dyDescent="0.3">
      <c r="C30" s="67" t="s">
        <v>206</v>
      </c>
      <c r="D30" s="68"/>
      <c r="E30" s="69">
        <v>70</v>
      </c>
      <c r="F30" s="70" t="s">
        <v>38</v>
      </c>
      <c r="G30" s="71" t="s">
        <v>32</v>
      </c>
      <c r="H30" s="72"/>
      <c r="I30" s="75">
        <f t="shared" si="0"/>
        <v>0</v>
      </c>
      <c r="J30" s="74"/>
    </row>
    <row r="31" spans="1:10" ht="16.5" thickBot="1" x14ac:dyDescent="0.25">
      <c r="C31" s="50" t="s">
        <v>39</v>
      </c>
      <c r="D31" s="51"/>
      <c r="E31" s="52">
        <v>1</v>
      </c>
      <c r="F31" s="76"/>
      <c r="G31" s="54"/>
      <c r="H31" s="54"/>
      <c r="I31" s="55">
        <f>SUM(I32:I37)</f>
        <v>0</v>
      </c>
      <c r="J31" s="77"/>
    </row>
    <row r="32" spans="1:10" ht="15.75" x14ac:dyDescent="0.25">
      <c r="C32" s="78" t="s">
        <v>203</v>
      </c>
      <c r="D32" s="79"/>
      <c r="E32" s="59">
        <v>1</v>
      </c>
      <c r="F32" s="80" t="s">
        <v>6</v>
      </c>
      <c r="G32" s="81" t="s">
        <v>32</v>
      </c>
      <c r="H32" s="62"/>
      <c r="I32" s="82">
        <f t="shared" ref="I32:I33" si="1">E32*H32</f>
        <v>0</v>
      </c>
      <c r="J32" s="64"/>
    </row>
    <row r="33" spans="1:10" ht="15.75" x14ac:dyDescent="0.25">
      <c r="B33" s="290">
        <v>131103101</v>
      </c>
      <c r="C33" s="78" t="s">
        <v>41</v>
      </c>
      <c r="D33" s="79" t="s">
        <v>42</v>
      </c>
      <c r="E33" s="59">
        <f>30*4</f>
        <v>120</v>
      </c>
      <c r="F33" s="80" t="s">
        <v>40</v>
      </c>
      <c r="G33" s="81" t="s">
        <v>32</v>
      </c>
      <c r="H33" s="62"/>
      <c r="I33" s="82">
        <f t="shared" si="1"/>
        <v>0</v>
      </c>
      <c r="J33" s="64"/>
    </row>
    <row r="34" spans="1:10" ht="15.75" x14ac:dyDescent="0.25">
      <c r="B34" s="290"/>
      <c r="C34" s="83"/>
      <c r="D34" s="84"/>
      <c r="E34" s="85"/>
      <c r="F34" s="86"/>
      <c r="G34" s="87"/>
      <c r="H34" s="88"/>
      <c r="I34" s="73"/>
      <c r="J34" s="74"/>
    </row>
    <row r="35" spans="1:10" ht="15.75" x14ac:dyDescent="0.25">
      <c r="B35" s="290"/>
      <c r="C35" s="78"/>
      <c r="D35" s="79"/>
      <c r="E35" s="59"/>
      <c r="F35" s="80"/>
      <c r="G35" s="81"/>
      <c r="H35" s="62"/>
      <c r="I35" s="82"/>
      <c r="J35" s="64"/>
    </row>
    <row r="36" spans="1:10" ht="15.75" x14ac:dyDescent="0.25">
      <c r="B36" s="290">
        <v>171201201</v>
      </c>
      <c r="C36" s="67"/>
      <c r="D36" s="84"/>
      <c r="E36" s="85"/>
      <c r="F36" s="86"/>
      <c r="G36" s="87"/>
      <c r="H36" s="88"/>
      <c r="I36" s="73"/>
      <c r="J36" s="74"/>
    </row>
    <row r="37" spans="1:10" ht="16.5" thickBot="1" x14ac:dyDescent="0.3">
      <c r="C37" s="67"/>
      <c r="D37" s="84"/>
      <c r="E37" s="85"/>
      <c r="F37" s="86"/>
      <c r="G37" s="87"/>
      <c r="H37" s="88"/>
      <c r="I37" s="73"/>
      <c r="J37" s="74"/>
    </row>
    <row r="38" spans="1:10" ht="16.5" thickBot="1" x14ac:dyDescent="0.25">
      <c r="C38" s="50" t="s">
        <v>43</v>
      </c>
      <c r="D38" s="51"/>
      <c r="E38" s="52">
        <v>1</v>
      </c>
      <c r="F38" s="53"/>
      <c r="G38" s="54"/>
      <c r="H38" s="54"/>
      <c r="I38" s="55">
        <f>SUM(I39:I145)</f>
        <v>0</v>
      </c>
      <c r="J38" s="56"/>
    </row>
    <row r="39" spans="1:10" ht="31.5" x14ac:dyDescent="0.25">
      <c r="A39" s="3">
        <v>231</v>
      </c>
      <c r="B39" s="89">
        <v>183403114</v>
      </c>
      <c r="C39" s="78" t="s">
        <v>44</v>
      </c>
      <c r="D39" s="79"/>
      <c r="E39" s="59">
        <f>D$11</f>
        <v>921</v>
      </c>
      <c r="F39" s="80" t="s">
        <v>4</v>
      </c>
      <c r="G39" s="81" t="s">
        <v>32</v>
      </c>
      <c r="H39" s="62"/>
      <c r="I39" s="82">
        <f t="shared" ref="I39:I120" si="2">E39*H39</f>
        <v>0</v>
      </c>
      <c r="J39" s="64"/>
    </row>
    <row r="40" spans="1:10" ht="31.5" hidden="1" x14ac:dyDescent="0.25">
      <c r="A40" s="3">
        <v>231</v>
      </c>
      <c r="B40" s="89">
        <v>183403153</v>
      </c>
      <c r="C40" s="78" t="s">
        <v>45</v>
      </c>
      <c r="D40" s="79"/>
      <c r="E40" s="59"/>
      <c r="F40" s="80" t="s">
        <v>4</v>
      </c>
      <c r="G40" s="81" t="s">
        <v>32</v>
      </c>
      <c r="H40" s="62"/>
      <c r="I40" s="82">
        <f t="shared" si="2"/>
        <v>0</v>
      </c>
      <c r="J40" s="64" t="e">
        <f t="shared" ref="J40:J92" si="3">I40/I$219</f>
        <v>#DIV/0!</v>
      </c>
    </row>
    <row r="41" spans="1:10" ht="15.75" x14ac:dyDescent="0.25">
      <c r="A41" s="3">
        <v>231</v>
      </c>
      <c r="B41" s="89">
        <v>183403114</v>
      </c>
      <c r="C41" s="78" t="s">
        <v>46</v>
      </c>
      <c r="D41" s="79"/>
      <c r="E41" s="59">
        <f>D$11</f>
        <v>921</v>
      </c>
      <c r="F41" s="80" t="s">
        <v>4</v>
      </c>
      <c r="G41" s="81" t="s">
        <v>32</v>
      </c>
      <c r="H41" s="62"/>
      <c r="I41" s="82">
        <f t="shared" si="2"/>
        <v>0</v>
      </c>
      <c r="J41" s="64"/>
    </row>
    <row r="42" spans="1:10" ht="15.75" x14ac:dyDescent="0.25">
      <c r="A42" s="3">
        <v>231</v>
      </c>
      <c r="B42" s="89">
        <v>183403153</v>
      </c>
      <c r="C42" s="78" t="s">
        <v>47</v>
      </c>
      <c r="D42" s="79"/>
      <c r="E42" s="59">
        <f>D$11</f>
        <v>921</v>
      </c>
      <c r="F42" s="80" t="s">
        <v>4</v>
      </c>
      <c r="G42" s="81" t="s">
        <v>32</v>
      </c>
      <c r="H42" s="62"/>
      <c r="I42" s="82">
        <f t="shared" si="2"/>
        <v>0</v>
      </c>
      <c r="J42" s="64"/>
    </row>
    <row r="43" spans="1:10" ht="15.75" x14ac:dyDescent="0.25">
      <c r="C43" s="78" t="s">
        <v>48</v>
      </c>
      <c r="D43" s="79"/>
      <c r="E43" s="59">
        <v>399</v>
      </c>
      <c r="F43" s="80" t="s">
        <v>6</v>
      </c>
      <c r="G43" s="81" t="s">
        <v>32</v>
      </c>
      <c r="H43" s="62"/>
      <c r="I43" s="82">
        <f>E43*H43</f>
        <v>0</v>
      </c>
      <c r="J43" s="64"/>
    </row>
    <row r="44" spans="1:10" ht="15.75" x14ac:dyDescent="0.25">
      <c r="A44" s="3">
        <v>231</v>
      </c>
      <c r="B44" s="3">
        <v>184801121</v>
      </c>
      <c r="C44" s="78" t="s">
        <v>49</v>
      </c>
      <c r="D44" s="79"/>
      <c r="E44" s="59">
        <f>D$11</f>
        <v>921</v>
      </c>
      <c r="F44" s="80" t="s">
        <v>4</v>
      </c>
      <c r="G44" s="81" t="s">
        <v>32</v>
      </c>
      <c r="H44" s="62"/>
      <c r="I44" s="82">
        <f>E44*H44</f>
        <v>0</v>
      </c>
      <c r="J44" s="64"/>
    </row>
    <row r="45" spans="1:10" ht="15.75" x14ac:dyDescent="0.25">
      <c r="A45" s="3">
        <v>231</v>
      </c>
      <c r="B45" s="89">
        <v>184802111</v>
      </c>
      <c r="C45" s="78" t="s">
        <v>50</v>
      </c>
      <c r="D45" s="79"/>
      <c r="E45" s="59">
        <f>D$11</f>
        <v>921</v>
      </c>
      <c r="F45" s="80" t="s">
        <v>4</v>
      </c>
      <c r="G45" s="81" t="s">
        <v>32</v>
      </c>
      <c r="H45" s="62"/>
      <c r="I45" s="82">
        <f t="shared" si="2"/>
        <v>0</v>
      </c>
      <c r="J45" s="64"/>
    </row>
    <row r="46" spans="1:10" ht="15.75" x14ac:dyDescent="0.25">
      <c r="A46" s="3" t="s">
        <v>51</v>
      </c>
      <c r="B46" s="89">
        <v>2519115500</v>
      </c>
      <c r="C46" s="90" t="s">
        <v>52</v>
      </c>
      <c r="D46" s="91"/>
      <c r="E46" s="92">
        <f>E45*0.001</f>
        <v>0.92100000000000004</v>
      </c>
      <c r="F46" s="93" t="s">
        <v>53</v>
      </c>
      <c r="G46" s="94" t="s">
        <v>32</v>
      </c>
      <c r="H46" s="95"/>
      <c r="I46" s="96">
        <f t="shared" si="2"/>
        <v>0</v>
      </c>
      <c r="J46" s="97"/>
    </row>
    <row r="47" spans="1:10" ht="31.5" x14ac:dyDescent="0.25">
      <c r="A47" s="3">
        <v>231</v>
      </c>
      <c r="B47" s="3">
        <v>183101115</v>
      </c>
      <c r="C47" s="98" t="s">
        <v>54</v>
      </c>
      <c r="D47" s="99"/>
      <c r="E47" s="100">
        <v>11</v>
      </c>
      <c r="F47" s="101" t="s">
        <v>6</v>
      </c>
      <c r="G47" s="102" t="s">
        <v>32</v>
      </c>
      <c r="H47" s="62"/>
      <c r="I47" s="103">
        <f t="shared" si="2"/>
        <v>0</v>
      </c>
      <c r="J47" s="104"/>
    </row>
    <row r="48" spans="1:10" ht="31.5" hidden="1" x14ac:dyDescent="0.25">
      <c r="C48" s="105" t="s">
        <v>55</v>
      </c>
      <c r="D48" s="106"/>
      <c r="E48" s="59">
        <f>I12</f>
        <v>0</v>
      </c>
      <c r="F48" s="107" t="s">
        <v>6</v>
      </c>
      <c r="G48" s="81" t="s">
        <v>32</v>
      </c>
      <c r="H48" s="62"/>
      <c r="I48" s="108">
        <f t="shared" si="2"/>
        <v>0</v>
      </c>
      <c r="J48" s="64" t="e">
        <f t="shared" si="3"/>
        <v>#DIV/0!</v>
      </c>
    </row>
    <row r="49" spans="1:10" ht="31.5" x14ac:dyDescent="0.25">
      <c r="A49" s="3">
        <v>231</v>
      </c>
      <c r="B49" s="13" t="s">
        <v>56</v>
      </c>
      <c r="C49" s="78" t="s">
        <v>57</v>
      </c>
      <c r="D49" s="79"/>
      <c r="E49" s="59">
        <v>388</v>
      </c>
      <c r="F49" s="80" t="s">
        <v>6</v>
      </c>
      <c r="G49" s="81" t="s">
        <v>32</v>
      </c>
      <c r="H49" s="62"/>
      <c r="I49" s="82">
        <f t="shared" si="2"/>
        <v>0</v>
      </c>
      <c r="J49" s="64"/>
    </row>
    <row r="50" spans="1:10" ht="31.5" hidden="1" x14ac:dyDescent="0.25">
      <c r="C50" s="78" t="s">
        <v>58</v>
      </c>
      <c r="D50" s="79"/>
      <c r="E50" s="59">
        <f>I15+I16</f>
        <v>0</v>
      </c>
      <c r="F50" s="80" t="s">
        <v>6</v>
      </c>
      <c r="G50" s="81" t="s">
        <v>32</v>
      </c>
      <c r="H50" s="62"/>
      <c r="I50" s="82">
        <f t="shared" si="2"/>
        <v>0</v>
      </c>
      <c r="J50" s="64" t="e">
        <f t="shared" si="3"/>
        <v>#DIV/0!</v>
      </c>
    </row>
    <row r="51" spans="1:10" ht="15.75" hidden="1" x14ac:dyDescent="0.25">
      <c r="C51" s="105" t="s">
        <v>59</v>
      </c>
      <c r="D51" s="106"/>
      <c r="E51" s="59">
        <f>I18</f>
        <v>0</v>
      </c>
      <c r="F51" s="107" t="s">
        <v>6</v>
      </c>
      <c r="G51" s="81" t="s">
        <v>32</v>
      </c>
      <c r="H51" s="62"/>
      <c r="I51" s="108">
        <f t="shared" si="2"/>
        <v>0</v>
      </c>
      <c r="J51" s="64" t="e">
        <f t="shared" si="3"/>
        <v>#DIV/0!</v>
      </c>
    </row>
    <row r="52" spans="1:10" ht="31.5" x14ac:dyDescent="0.25">
      <c r="A52" s="3">
        <v>231</v>
      </c>
      <c r="B52" s="3">
        <v>184004313</v>
      </c>
      <c r="C52" s="98" t="s">
        <v>60</v>
      </c>
      <c r="D52" s="99"/>
      <c r="E52" s="100">
        <f>E47</f>
        <v>11</v>
      </c>
      <c r="F52" s="101" t="s">
        <v>6</v>
      </c>
      <c r="G52" s="102" t="s">
        <v>32</v>
      </c>
      <c r="H52" s="62"/>
      <c r="I52" s="103">
        <f t="shared" si="2"/>
        <v>0</v>
      </c>
      <c r="J52" s="104"/>
    </row>
    <row r="53" spans="1:10" ht="31.5" hidden="1" x14ac:dyDescent="0.25">
      <c r="C53" s="105" t="s">
        <v>61</v>
      </c>
      <c r="D53" s="106"/>
      <c r="E53" s="59">
        <f>E48</f>
        <v>0</v>
      </c>
      <c r="F53" s="107" t="s">
        <v>6</v>
      </c>
      <c r="G53" s="81" t="s">
        <v>32</v>
      </c>
      <c r="H53" s="62"/>
      <c r="I53" s="108">
        <f t="shared" si="2"/>
        <v>0</v>
      </c>
      <c r="J53" s="64" t="e">
        <f t="shared" si="3"/>
        <v>#DIV/0!</v>
      </c>
    </row>
    <row r="54" spans="1:10" ht="31.5" x14ac:dyDescent="0.25">
      <c r="A54" s="3">
        <v>231</v>
      </c>
      <c r="B54" s="13" t="s">
        <v>62</v>
      </c>
      <c r="C54" s="78" t="s">
        <v>63</v>
      </c>
      <c r="D54" s="79"/>
      <c r="E54" s="59">
        <f>E49</f>
        <v>388</v>
      </c>
      <c r="F54" s="80" t="s">
        <v>6</v>
      </c>
      <c r="G54" s="81" t="s">
        <v>32</v>
      </c>
      <c r="H54" s="62"/>
      <c r="I54" s="82">
        <f t="shared" si="2"/>
        <v>0</v>
      </c>
      <c r="J54" s="64"/>
    </row>
    <row r="55" spans="1:10" ht="31.5" hidden="1" x14ac:dyDescent="0.25">
      <c r="C55" s="78" t="s">
        <v>64</v>
      </c>
      <c r="D55" s="79"/>
      <c r="E55" s="59">
        <f>E50</f>
        <v>0</v>
      </c>
      <c r="F55" s="80" t="s">
        <v>6</v>
      </c>
      <c r="G55" s="81" t="s">
        <v>32</v>
      </c>
      <c r="H55" s="62"/>
      <c r="I55" s="82">
        <f t="shared" si="2"/>
        <v>0</v>
      </c>
      <c r="J55" s="64" t="e">
        <f t="shared" si="3"/>
        <v>#DIV/0!</v>
      </c>
    </row>
    <row r="56" spans="1:10" ht="15.75" hidden="1" x14ac:dyDescent="0.25">
      <c r="C56" s="78" t="s">
        <v>65</v>
      </c>
      <c r="D56" s="79"/>
      <c r="E56" s="59">
        <f>E51</f>
        <v>0</v>
      </c>
      <c r="F56" s="80" t="s">
        <v>6</v>
      </c>
      <c r="G56" s="81" t="s">
        <v>32</v>
      </c>
      <c r="H56" s="62"/>
      <c r="I56" s="82">
        <f>E56*H56</f>
        <v>0</v>
      </c>
      <c r="J56" s="64" t="e">
        <f t="shared" si="3"/>
        <v>#DIV/0!</v>
      </c>
    </row>
    <row r="57" spans="1:10" ht="15.75" hidden="1" x14ac:dyDescent="0.25">
      <c r="C57" s="105" t="s">
        <v>66</v>
      </c>
      <c r="D57" s="106"/>
      <c r="E57" s="59">
        <f>I17</f>
        <v>0</v>
      </c>
      <c r="F57" s="107" t="s">
        <v>6</v>
      </c>
      <c r="G57" s="81" t="s">
        <v>32</v>
      </c>
      <c r="H57" s="62"/>
      <c r="I57" s="108">
        <f t="shared" ref="I57:I72" si="4">E57*H57</f>
        <v>0</v>
      </c>
      <c r="J57" s="64" t="e">
        <f t="shared" si="3"/>
        <v>#DIV/0!</v>
      </c>
    </row>
    <row r="58" spans="1:10" s="109" customFormat="1" ht="39" x14ac:dyDescent="0.25">
      <c r="A58" s="291"/>
      <c r="B58" s="291"/>
      <c r="C58" s="110" t="s">
        <v>67</v>
      </c>
      <c r="D58" s="111" t="s">
        <v>68</v>
      </c>
      <c r="E58" s="112">
        <v>1</v>
      </c>
      <c r="F58" s="113" t="s">
        <v>6</v>
      </c>
      <c r="G58" s="114" t="s">
        <v>32</v>
      </c>
      <c r="H58" s="115"/>
      <c r="I58" s="116">
        <f>E58*H58</f>
        <v>0</v>
      </c>
      <c r="J58" s="117"/>
    </row>
    <row r="59" spans="1:10" s="109" customFormat="1" ht="39" x14ac:dyDescent="0.25">
      <c r="A59" s="291"/>
      <c r="B59" s="291"/>
      <c r="C59" s="110" t="s">
        <v>69</v>
      </c>
      <c r="D59" s="111" t="s">
        <v>68</v>
      </c>
      <c r="E59" s="112">
        <v>3</v>
      </c>
      <c r="F59" s="113" t="s">
        <v>6</v>
      </c>
      <c r="G59" s="114" t="s">
        <v>32</v>
      </c>
      <c r="H59" s="115"/>
      <c r="I59" s="116">
        <f>E59*H59</f>
        <v>0</v>
      </c>
      <c r="J59" s="117"/>
    </row>
    <row r="60" spans="1:10" s="109" customFormat="1" ht="15.75" x14ac:dyDescent="0.25">
      <c r="A60" s="291"/>
      <c r="B60" s="291"/>
      <c r="C60" s="110" t="s">
        <v>70</v>
      </c>
      <c r="D60" s="111" t="s">
        <v>71</v>
      </c>
      <c r="E60" s="112">
        <v>236</v>
      </c>
      <c r="F60" s="113" t="s">
        <v>6</v>
      </c>
      <c r="G60" s="114" t="s">
        <v>32</v>
      </c>
      <c r="H60" s="115"/>
      <c r="I60" s="116">
        <f t="shared" si="4"/>
        <v>0</v>
      </c>
      <c r="J60" s="117"/>
    </row>
    <row r="61" spans="1:10" s="109" customFormat="1" ht="15.75" x14ac:dyDescent="0.25">
      <c r="A61" s="291"/>
      <c r="B61" s="291"/>
      <c r="C61" s="110" t="s">
        <v>72</v>
      </c>
      <c r="D61" s="111" t="s">
        <v>71</v>
      </c>
      <c r="E61" s="112">
        <v>122</v>
      </c>
      <c r="F61" s="113" t="s">
        <v>6</v>
      </c>
      <c r="G61" s="114" t="s">
        <v>32</v>
      </c>
      <c r="H61" s="115"/>
      <c r="I61" s="116">
        <f t="shared" si="4"/>
        <v>0</v>
      </c>
      <c r="J61" s="117"/>
    </row>
    <row r="62" spans="1:10" s="109" customFormat="1" ht="39" x14ac:dyDescent="0.25">
      <c r="A62" s="291"/>
      <c r="B62" s="291"/>
      <c r="C62" s="110" t="s">
        <v>73</v>
      </c>
      <c r="D62" s="111" t="s">
        <v>68</v>
      </c>
      <c r="E62" s="112">
        <v>2</v>
      </c>
      <c r="F62" s="113" t="s">
        <v>6</v>
      </c>
      <c r="G62" s="114" t="s">
        <v>32</v>
      </c>
      <c r="H62" s="115"/>
      <c r="I62" s="116">
        <f t="shared" si="4"/>
        <v>0</v>
      </c>
      <c r="J62" s="117"/>
    </row>
    <row r="63" spans="1:10" s="109" customFormat="1" ht="39" x14ac:dyDescent="0.25">
      <c r="A63" s="291"/>
      <c r="B63" s="291"/>
      <c r="C63" s="110" t="s">
        <v>74</v>
      </c>
      <c r="D63" s="111" t="s">
        <v>68</v>
      </c>
      <c r="E63" s="112">
        <v>5</v>
      </c>
      <c r="F63" s="113" t="s">
        <v>6</v>
      </c>
      <c r="G63" s="114" t="s">
        <v>32</v>
      </c>
      <c r="H63" s="115"/>
      <c r="I63" s="116">
        <f t="shared" si="4"/>
        <v>0</v>
      </c>
      <c r="J63" s="117"/>
    </row>
    <row r="64" spans="1:10" s="109" customFormat="1" ht="15.75" x14ac:dyDescent="0.25">
      <c r="A64" s="291"/>
      <c r="B64" s="291"/>
      <c r="C64" s="110" t="s">
        <v>75</v>
      </c>
      <c r="D64" s="111" t="s">
        <v>71</v>
      </c>
      <c r="E64" s="112">
        <v>50</v>
      </c>
      <c r="F64" s="113" t="s">
        <v>6</v>
      </c>
      <c r="G64" s="114" t="s">
        <v>32</v>
      </c>
      <c r="H64" s="115"/>
      <c r="I64" s="116">
        <f t="shared" si="4"/>
        <v>0</v>
      </c>
      <c r="J64" s="117"/>
    </row>
    <row r="65" spans="3:10" s="109" customFormat="1" ht="15.75" hidden="1" x14ac:dyDescent="0.25">
      <c r="C65" s="110"/>
      <c r="D65" s="118"/>
      <c r="E65" s="115"/>
      <c r="F65" s="113" t="s">
        <v>6</v>
      </c>
      <c r="G65" s="114" t="s">
        <v>32</v>
      </c>
      <c r="H65" s="119"/>
      <c r="I65" s="116">
        <f t="shared" si="4"/>
        <v>0</v>
      </c>
      <c r="J65" s="117" t="e">
        <f t="shared" si="3"/>
        <v>#DIV/0!</v>
      </c>
    </row>
    <row r="66" spans="3:10" s="109" customFormat="1" ht="15.75" hidden="1" x14ac:dyDescent="0.25">
      <c r="C66" s="110"/>
      <c r="D66" s="118"/>
      <c r="E66" s="115"/>
      <c r="F66" s="113" t="s">
        <v>6</v>
      </c>
      <c r="G66" s="114" t="s">
        <v>32</v>
      </c>
      <c r="H66" s="119"/>
      <c r="I66" s="116">
        <f t="shared" si="4"/>
        <v>0</v>
      </c>
      <c r="J66" s="117" t="e">
        <f t="shared" si="3"/>
        <v>#DIV/0!</v>
      </c>
    </row>
    <row r="67" spans="3:10" s="109" customFormat="1" ht="15.75" hidden="1" x14ac:dyDescent="0.25">
      <c r="C67" s="110"/>
      <c r="D67" s="118"/>
      <c r="E67" s="115"/>
      <c r="F67" s="113" t="s">
        <v>6</v>
      </c>
      <c r="G67" s="114" t="s">
        <v>32</v>
      </c>
      <c r="H67" s="119"/>
      <c r="I67" s="116">
        <f t="shared" si="4"/>
        <v>0</v>
      </c>
      <c r="J67" s="117" t="e">
        <f t="shared" si="3"/>
        <v>#DIV/0!</v>
      </c>
    </row>
    <row r="68" spans="3:10" s="109" customFormat="1" ht="15.75" hidden="1" x14ac:dyDescent="0.25">
      <c r="C68" s="110"/>
      <c r="D68" s="118"/>
      <c r="E68" s="115"/>
      <c r="F68" s="113" t="s">
        <v>6</v>
      </c>
      <c r="G68" s="114" t="s">
        <v>32</v>
      </c>
      <c r="H68" s="119"/>
      <c r="I68" s="116">
        <f t="shared" si="4"/>
        <v>0</v>
      </c>
      <c r="J68" s="117" t="e">
        <f t="shared" si="3"/>
        <v>#DIV/0!</v>
      </c>
    </row>
    <row r="69" spans="3:10" s="109" customFormat="1" ht="15.75" hidden="1" x14ac:dyDescent="0.25">
      <c r="C69" s="110"/>
      <c r="D69" s="118"/>
      <c r="E69" s="115"/>
      <c r="F69" s="113" t="s">
        <v>6</v>
      </c>
      <c r="G69" s="114" t="s">
        <v>32</v>
      </c>
      <c r="H69" s="119"/>
      <c r="I69" s="116">
        <f t="shared" si="4"/>
        <v>0</v>
      </c>
      <c r="J69" s="117" t="e">
        <f t="shared" si="3"/>
        <v>#DIV/0!</v>
      </c>
    </row>
    <row r="70" spans="3:10" s="109" customFormat="1" ht="15.75" hidden="1" x14ac:dyDescent="0.25">
      <c r="C70" s="110"/>
      <c r="D70" s="118"/>
      <c r="E70" s="115"/>
      <c r="F70" s="113" t="s">
        <v>6</v>
      </c>
      <c r="G70" s="114" t="s">
        <v>32</v>
      </c>
      <c r="H70" s="119"/>
      <c r="I70" s="116">
        <f t="shared" si="4"/>
        <v>0</v>
      </c>
      <c r="J70" s="117" t="e">
        <f t="shared" si="3"/>
        <v>#DIV/0!</v>
      </c>
    </row>
    <row r="71" spans="3:10" s="109" customFormat="1" ht="15.75" hidden="1" x14ac:dyDescent="0.25">
      <c r="C71" s="110"/>
      <c r="D71" s="118"/>
      <c r="E71" s="115"/>
      <c r="F71" s="113" t="s">
        <v>6</v>
      </c>
      <c r="G71" s="114" t="s">
        <v>32</v>
      </c>
      <c r="H71" s="119"/>
      <c r="I71" s="116">
        <f t="shared" si="4"/>
        <v>0</v>
      </c>
      <c r="J71" s="117" t="e">
        <f t="shared" si="3"/>
        <v>#DIV/0!</v>
      </c>
    </row>
    <row r="72" spans="3:10" s="109" customFormat="1" ht="15.75" hidden="1" x14ac:dyDescent="0.25">
      <c r="C72" s="110"/>
      <c r="D72" s="118"/>
      <c r="E72" s="115"/>
      <c r="F72" s="113" t="s">
        <v>6</v>
      </c>
      <c r="G72" s="114" t="s">
        <v>32</v>
      </c>
      <c r="H72" s="119"/>
      <c r="I72" s="116">
        <f t="shared" si="4"/>
        <v>0</v>
      </c>
      <c r="J72" s="117" t="e">
        <f t="shared" si="3"/>
        <v>#DIV/0!</v>
      </c>
    </row>
    <row r="73" spans="3:10" s="109" customFormat="1" ht="15.75" hidden="1" x14ac:dyDescent="0.25">
      <c r="C73" s="110"/>
      <c r="D73" s="118"/>
      <c r="E73" s="115"/>
      <c r="F73" s="113" t="s">
        <v>6</v>
      </c>
      <c r="G73" s="114" t="s">
        <v>32</v>
      </c>
      <c r="H73" s="119"/>
      <c r="I73" s="116">
        <f t="shared" si="2"/>
        <v>0</v>
      </c>
      <c r="J73" s="117" t="e">
        <f t="shared" si="3"/>
        <v>#DIV/0!</v>
      </c>
    </row>
    <row r="74" spans="3:10" s="109" customFormat="1" ht="15.75" hidden="1" x14ac:dyDescent="0.25">
      <c r="C74" s="110"/>
      <c r="D74" s="118"/>
      <c r="E74" s="115"/>
      <c r="F74" s="113" t="s">
        <v>6</v>
      </c>
      <c r="G74" s="114" t="s">
        <v>32</v>
      </c>
      <c r="H74" s="119"/>
      <c r="I74" s="116">
        <f t="shared" si="2"/>
        <v>0</v>
      </c>
      <c r="J74" s="117" t="e">
        <f t="shared" si="3"/>
        <v>#DIV/0!</v>
      </c>
    </row>
    <row r="75" spans="3:10" s="109" customFormat="1" ht="15.75" hidden="1" x14ac:dyDescent="0.25">
      <c r="C75" s="110"/>
      <c r="D75" s="118"/>
      <c r="E75" s="115"/>
      <c r="F75" s="113" t="s">
        <v>6</v>
      </c>
      <c r="G75" s="114" t="s">
        <v>32</v>
      </c>
      <c r="H75" s="119"/>
      <c r="I75" s="116">
        <f t="shared" si="2"/>
        <v>0</v>
      </c>
      <c r="J75" s="117" t="e">
        <f t="shared" si="3"/>
        <v>#DIV/0!</v>
      </c>
    </row>
    <row r="76" spans="3:10" s="109" customFormat="1" ht="15.75" hidden="1" x14ac:dyDescent="0.25">
      <c r="C76" s="110"/>
      <c r="D76" s="118"/>
      <c r="E76" s="115"/>
      <c r="F76" s="113" t="s">
        <v>6</v>
      </c>
      <c r="G76" s="114" t="s">
        <v>32</v>
      </c>
      <c r="H76" s="119"/>
      <c r="I76" s="116">
        <f t="shared" si="2"/>
        <v>0</v>
      </c>
      <c r="J76" s="117" t="e">
        <f t="shared" si="3"/>
        <v>#DIV/0!</v>
      </c>
    </row>
    <row r="77" spans="3:10" s="109" customFormat="1" ht="15.75" hidden="1" x14ac:dyDescent="0.25">
      <c r="C77" s="110"/>
      <c r="D77" s="118"/>
      <c r="E77" s="115"/>
      <c r="F77" s="113" t="s">
        <v>6</v>
      </c>
      <c r="G77" s="114" t="s">
        <v>32</v>
      </c>
      <c r="H77" s="119"/>
      <c r="I77" s="116">
        <f t="shared" si="2"/>
        <v>0</v>
      </c>
      <c r="J77" s="117" t="e">
        <f t="shared" si="3"/>
        <v>#DIV/0!</v>
      </c>
    </row>
    <row r="78" spans="3:10" s="109" customFormat="1" ht="15.75" hidden="1" x14ac:dyDescent="0.25">
      <c r="C78" s="110"/>
      <c r="D78" s="118"/>
      <c r="E78" s="115"/>
      <c r="F78" s="113" t="s">
        <v>6</v>
      </c>
      <c r="G78" s="114" t="s">
        <v>32</v>
      </c>
      <c r="H78" s="119"/>
      <c r="I78" s="116">
        <f t="shared" si="2"/>
        <v>0</v>
      </c>
      <c r="J78" s="117" t="e">
        <f t="shared" si="3"/>
        <v>#DIV/0!</v>
      </c>
    </row>
    <row r="79" spans="3:10" s="109" customFormat="1" ht="15.75" hidden="1" x14ac:dyDescent="0.25">
      <c r="C79" s="110"/>
      <c r="D79" s="118"/>
      <c r="E79" s="115"/>
      <c r="F79" s="113" t="s">
        <v>6</v>
      </c>
      <c r="G79" s="114" t="s">
        <v>32</v>
      </c>
      <c r="H79" s="119"/>
      <c r="I79" s="116">
        <f t="shared" si="2"/>
        <v>0</v>
      </c>
      <c r="J79" s="117" t="e">
        <f t="shared" si="3"/>
        <v>#DIV/0!</v>
      </c>
    </row>
    <row r="80" spans="3:10" s="109" customFormat="1" ht="15.75" hidden="1" x14ac:dyDescent="0.25">
      <c r="C80" s="110"/>
      <c r="D80" s="118"/>
      <c r="E80" s="115"/>
      <c r="F80" s="113" t="s">
        <v>6</v>
      </c>
      <c r="G80" s="114" t="s">
        <v>32</v>
      </c>
      <c r="H80" s="119"/>
      <c r="I80" s="116">
        <f t="shared" si="2"/>
        <v>0</v>
      </c>
      <c r="J80" s="117" t="e">
        <f t="shared" si="3"/>
        <v>#DIV/0!</v>
      </c>
    </row>
    <row r="81" spans="3:10" s="109" customFormat="1" ht="15.75" hidden="1" x14ac:dyDescent="0.25">
      <c r="C81" s="110"/>
      <c r="D81" s="118"/>
      <c r="E81" s="115"/>
      <c r="F81" s="113" t="s">
        <v>6</v>
      </c>
      <c r="G81" s="114" t="s">
        <v>32</v>
      </c>
      <c r="H81" s="119"/>
      <c r="I81" s="116">
        <f t="shared" si="2"/>
        <v>0</v>
      </c>
      <c r="J81" s="117" t="e">
        <f t="shared" si="3"/>
        <v>#DIV/0!</v>
      </c>
    </row>
    <row r="82" spans="3:10" s="109" customFormat="1" ht="15.75" hidden="1" x14ac:dyDescent="0.25">
      <c r="C82" s="110">
        <v>0</v>
      </c>
      <c r="D82" s="118"/>
      <c r="E82" s="115"/>
      <c r="F82" s="113" t="s">
        <v>6</v>
      </c>
      <c r="G82" s="114" t="s">
        <v>32</v>
      </c>
      <c r="H82" s="119"/>
      <c r="I82" s="116">
        <f t="shared" si="2"/>
        <v>0</v>
      </c>
      <c r="J82" s="117" t="e">
        <f t="shared" si="3"/>
        <v>#DIV/0!</v>
      </c>
    </row>
    <row r="83" spans="3:10" s="109" customFormat="1" ht="15.75" hidden="1" x14ac:dyDescent="0.25">
      <c r="C83" s="110">
        <v>0</v>
      </c>
      <c r="D83" s="118"/>
      <c r="E83" s="115"/>
      <c r="F83" s="113" t="s">
        <v>6</v>
      </c>
      <c r="G83" s="114" t="s">
        <v>32</v>
      </c>
      <c r="H83" s="119"/>
      <c r="I83" s="116">
        <f t="shared" si="2"/>
        <v>0</v>
      </c>
      <c r="J83" s="117" t="e">
        <f t="shared" si="3"/>
        <v>#DIV/0!</v>
      </c>
    </row>
    <row r="84" spans="3:10" s="109" customFormat="1" ht="15.75" hidden="1" x14ac:dyDescent="0.25">
      <c r="C84" s="110">
        <v>0</v>
      </c>
      <c r="D84" s="118"/>
      <c r="E84" s="115"/>
      <c r="F84" s="113" t="s">
        <v>6</v>
      </c>
      <c r="G84" s="114" t="s">
        <v>32</v>
      </c>
      <c r="H84" s="119"/>
      <c r="I84" s="116">
        <f t="shared" si="2"/>
        <v>0</v>
      </c>
      <c r="J84" s="117" t="e">
        <f t="shared" si="3"/>
        <v>#DIV/0!</v>
      </c>
    </row>
    <row r="85" spans="3:10" s="109" customFormat="1" ht="15.75" hidden="1" x14ac:dyDescent="0.25">
      <c r="C85" s="110">
        <v>0</v>
      </c>
      <c r="D85" s="118"/>
      <c r="E85" s="115"/>
      <c r="F85" s="113" t="s">
        <v>6</v>
      </c>
      <c r="G85" s="114" t="s">
        <v>32</v>
      </c>
      <c r="H85" s="119"/>
      <c r="I85" s="116">
        <f t="shared" si="2"/>
        <v>0</v>
      </c>
      <c r="J85" s="117" t="e">
        <f t="shared" si="3"/>
        <v>#DIV/0!</v>
      </c>
    </row>
    <row r="86" spans="3:10" s="109" customFormat="1" ht="15.75" hidden="1" x14ac:dyDescent="0.25">
      <c r="C86" s="110">
        <v>0</v>
      </c>
      <c r="D86" s="118"/>
      <c r="E86" s="115"/>
      <c r="F86" s="113" t="s">
        <v>6</v>
      </c>
      <c r="G86" s="114" t="s">
        <v>32</v>
      </c>
      <c r="H86" s="119"/>
      <c r="I86" s="116">
        <f t="shared" si="2"/>
        <v>0</v>
      </c>
      <c r="J86" s="117" t="e">
        <f t="shared" si="3"/>
        <v>#DIV/0!</v>
      </c>
    </row>
    <row r="87" spans="3:10" s="109" customFormat="1" ht="15.75" hidden="1" x14ac:dyDescent="0.25">
      <c r="C87" s="110"/>
      <c r="D87" s="118"/>
      <c r="E87" s="115"/>
      <c r="F87" s="113" t="s">
        <v>6</v>
      </c>
      <c r="G87" s="114" t="s">
        <v>32</v>
      </c>
      <c r="H87" s="119"/>
      <c r="I87" s="116">
        <f t="shared" si="2"/>
        <v>0</v>
      </c>
      <c r="J87" s="117" t="e">
        <f t="shared" si="3"/>
        <v>#DIV/0!</v>
      </c>
    </row>
    <row r="88" spans="3:10" s="109" customFormat="1" ht="15.75" hidden="1" x14ac:dyDescent="0.25">
      <c r="C88" s="110"/>
      <c r="D88" s="118"/>
      <c r="E88" s="115"/>
      <c r="F88" s="113" t="s">
        <v>6</v>
      </c>
      <c r="G88" s="114" t="s">
        <v>32</v>
      </c>
      <c r="H88" s="119"/>
      <c r="I88" s="116">
        <f t="shared" si="2"/>
        <v>0</v>
      </c>
      <c r="J88" s="117" t="e">
        <f t="shared" si="3"/>
        <v>#DIV/0!</v>
      </c>
    </row>
    <row r="89" spans="3:10" s="109" customFormat="1" ht="15.75" hidden="1" x14ac:dyDescent="0.25">
      <c r="C89" s="110"/>
      <c r="D89" s="118"/>
      <c r="E89" s="115"/>
      <c r="F89" s="113" t="s">
        <v>6</v>
      </c>
      <c r="G89" s="114" t="s">
        <v>32</v>
      </c>
      <c r="H89" s="119"/>
      <c r="I89" s="116">
        <f t="shared" si="2"/>
        <v>0</v>
      </c>
      <c r="J89" s="117" t="e">
        <f t="shared" si="3"/>
        <v>#DIV/0!</v>
      </c>
    </row>
    <row r="90" spans="3:10" s="109" customFormat="1" ht="15.75" hidden="1" x14ac:dyDescent="0.25">
      <c r="C90" s="110"/>
      <c r="D90" s="118"/>
      <c r="E90" s="115"/>
      <c r="F90" s="113" t="s">
        <v>6</v>
      </c>
      <c r="G90" s="114" t="s">
        <v>32</v>
      </c>
      <c r="H90" s="119"/>
      <c r="I90" s="116">
        <f t="shared" si="2"/>
        <v>0</v>
      </c>
      <c r="J90" s="117" t="e">
        <f t="shared" si="3"/>
        <v>#DIV/0!</v>
      </c>
    </row>
    <row r="91" spans="3:10" s="109" customFormat="1" ht="15.75" hidden="1" x14ac:dyDescent="0.25">
      <c r="C91" s="110"/>
      <c r="D91" s="118"/>
      <c r="E91" s="115"/>
      <c r="F91" s="113" t="s">
        <v>6</v>
      </c>
      <c r="G91" s="114" t="s">
        <v>32</v>
      </c>
      <c r="H91" s="119"/>
      <c r="I91" s="116">
        <f t="shared" si="2"/>
        <v>0</v>
      </c>
      <c r="J91" s="117" t="e">
        <f t="shared" si="3"/>
        <v>#DIV/0!</v>
      </c>
    </row>
    <row r="92" spans="3:10" s="109" customFormat="1" ht="15.75" hidden="1" x14ac:dyDescent="0.25">
      <c r="C92" s="110"/>
      <c r="D92" s="118"/>
      <c r="E92" s="115"/>
      <c r="F92" s="113" t="s">
        <v>6</v>
      </c>
      <c r="G92" s="114" t="s">
        <v>32</v>
      </c>
      <c r="H92" s="119"/>
      <c r="I92" s="116">
        <f t="shared" si="2"/>
        <v>0</v>
      </c>
      <c r="J92" s="117" t="e">
        <f t="shared" si="3"/>
        <v>#DIV/0!</v>
      </c>
    </row>
    <row r="93" spans="3:10" s="109" customFormat="1" ht="15.75" hidden="1" x14ac:dyDescent="0.25">
      <c r="C93" s="110"/>
      <c r="D93" s="118"/>
      <c r="E93" s="115"/>
      <c r="F93" s="113" t="s">
        <v>6</v>
      </c>
      <c r="G93" s="114" t="s">
        <v>32</v>
      </c>
      <c r="H93" s="119"/>
      <c r="I93" s="116">
        <f t="shared" si="2"/>
        <v>0</v>
      </c>
      <c r="J93" s="117" t="e">
        <f t="shared" ref="J93:J130" si="5">I93/I$219</f>
        <v>#DIV/0!</v>
      </c>
    </row>
    <row r="94" spans="3:10" s="109" customFormat="1" ht="15.75" hidden="1" x14ac:dyDescent="0.25">
      <c r="C94" s="110"/>
      <c r="D94" s="118"/>
      <c r="E94" s="115"/>
      <c r="F94" s="113" t="s">
        <v>6</v>
      </c>
      <c r="G94" s="114" t="s">
        <v>32</v>
      </c>
      <c r="H94" s="119"/>
      <c r="I94" s="116">
        <f t="shared" si="2"/>
        <v>0</v>
      </c>
      <c r="J94" s="117" t="e">
        <f t="shared" si="5"/>
        <v>#DIV/0!</v>
      </c>
    </row>
    <row r="95" spans="3:10" s="109" customFormat="1" ht="15.75" hidden="1" x14ac:dyDescent="0.25">
      <c r="C95" s="110"/>
      <c r="D95" s="118"/>
      <c r="E95" s="115"/>
      <c r="F95" s="113" t="s">
        <v>6</v>
      </c>
      <c r="G95" s="114" t="s">
        <v>32</v>
      </c>
      <c r="H95" s="119"/>
      <c r="I95" s="116">
        <f t="shared" si="2"/>
        <v>0</v>
      </c>
      <c r="J95" s="117" t="e">
        <f t="shared" si="5"/>
        <v>#DIV/0!</v>
      </c>
    </row>
    <row r="96" spans="3:10" s="109" customFormat="1" ht="15.75" hidden="1" x14ac:dyDescent="0.25">
      <c r="C96" s="110"/>
      <c r="D96" s="118"/>
      <c r="E96" s="115"/>
      <c r="F96" s="113" t="s">
        <v>6</v>
      </c>
      <c r="G96" s="114" t="s">
        <v>32</v>
      </c>
      <c r="H96" s="119"/>
      <c r="I96" s="116">
        <f t="shared" si="2"/>
        <v>0</v>
      </c>
      <c r="J96" s="117" t="e">
        <f t="shared" si="5"/>
        <v>#DIV/0!</v>
      </c>
    </row>
    <row r="97" spans="1:10" s="109" customFormat="1" ht="15.75" hidden="1" x14ac:dyDescent="0.25">
      <c r="C97" s="110"/>
      <c r="D97" s="118"/>
      <c r="E97" s="115"/>
      <c r="F97" s="113" t="s">
        <v>6</v>
      </c>
      <c r="G97" s="114" t="s">
        <v>32</v>
      </c>
      <c r="H97" s="119"/>
      <c r="I97" s="116">
        <f t="shared" si="2"/>
        <v>0</v>
      </c>
      <c r="J97" s="117" t="e">
        <f t="shared" si="5"/>
        <v>#DIV/0!</v>
      </c>
    </row>
    <row r="98" spans="1:10" s="109" customFormat="1" ht="15.75" hidden="1" x14ac:dyDescent="0.25">
      <c r="C98" s="110"/>
      <c r="D98" s="118"/>
      <c r="E98" s="115"/>
      <c r="F98" s="113" t="s">
        <v>6</v>
      </c>
      <c r="G98" s="114" t="s">
        <v>32</v>
      </c>
      <c r="H98" s="119"/>
      <c r="I98" s="116">
        <f t="shared" si="2"/>
        <v>0</v>
      </c>
      <c r="J98" s="117" t="e">
        <f t="shared" si="5"/>
        <v>#DIV/0!</v>
      </c>
    </row>
    <row r="99" spans="1:10" s="109" customFormat="1" ht="15.75" hidden="1" x14ac:dyDescent="0.25">
      <c r="C99" s="110"/>
      <c r="D99" s="118"/>
      <c r="E99" s="115"/>
      <c r="F99" s="113" t="s">
        <v>6</v>
      </c>
      <c r="G99" s="114" t="s">
        <v>32</v>
      </c>
      <c r="H99" s="119"/>
      <c r="I99" s="116">
        <f t="shared" si="2"/>
        <v>0</v>
      </c>
      <c r="J99" s="117" t="e">
        <f t="shared" si="5"/>
        <v>#DIV/0!</v>
      </c>
    </row>
    <row r="100" spans="1:10" s="109" customFormat="1" ht="15.75" hidden="1" x14ac:dyDescent="0.25">
      <c r="C100" s="110"/>
      <c r="D100" s="118"/>
      <c r="E100" s="115"/>
      <c r="F100" s="113" t="s">
        <v>6</v>
      </c>
      <c r="G100" s="114" t="s">
        <v>32</v>
      </c>
      <c r="H100" s="119"/>
      <c r="I100" s="116">
        <f t="shared" si="2"/>
        <v>0</v>
      </c>
      <c r="J100" s="117" t="e">
        <f t="shared" si="5"/>
        <v>#DIV/0!</v>
      </c>
    </row>
    <row r="101" spans="1:10" s="109" customFormat="1" ht="15.75" hidden="1" x14ac:dyDescent="0.25">
      <c r="C101" s="110"/>
      <c r="D101" s="118"/>
      <c r="E101" s="115"/>
      <c r="F101" s="113" t="s">
        <v>6</v>
      </c>
      <c r="G101" s="114" t="s">
        <v>32</v>
      </c>
      <c r="H101" s="119"/>
      <c r="I101" s="116">
        <f t="shared" si="2"/>
        <v>0</v>
      </c>
      <c r="J101" s="117" t="e">
        <f t="shared" si="5"/>
        <v>#DIV/0!</v>
      </c>
    </row>
    <row r="102" spans="1:10" s="109" customFormat="1" ht="15.75" hidden="1" x14ac:dyDescent="0.25">
      <c r="C102" s="110"/>
      <c r="D102" s="118"/>
      <c r="E102" s="115"/>
      <c r="F102" s="113" t="s">
        <v>6</v>
      </c>
      <c r="G102" s="114" t="s">
        <v>32</v>
      </c>
      <c r="H102" s="119"/>
      <c r="I102" s="116">
        <f t="shared" si="2"/>
        <v>0</v>
      </c>
      <c r="J102" s="117" t="e">
        <f t="shared" si="5"/>
        <v>#DIV/0!</v>
      </c>
    </row>
    <row r="103" spans="1:10" s="109" customFormat="1" ht="15.75" hidden="1" x14ac:dyDescent="0.25">
      <c r="C103" s="110"/>
      <c r="D103" s="118"/>
      <c r="E103" s="115"/>
      <c r="F103" s="113" t="s">
        <v>6</v>
      </c>
      <c r="G103" s="114" t="s">
        <v>32</v>
      </c>
      <c r="H103" s="119"/>
      <c r="I103" s="116">
        <f t="shared" si="2"/>
        <v>0</v>
      </c>
      <c r="J103" s="117" t="e">
        <f t="shared" si="5"/>
        <v>#DIV/0!</v>
      </c>
    </row>
    <row r="104" spans="1:10" s="109" customFormat="1" ht="15.75" hidden="1" x14ac:dyDescent="0.25">
      <c r="C104" s="110"/>
      <c r="D104" s="118"/>
      <c r="E104" s="115"/>
      <c r="F104" s="113" t="s">
        <v>6</v>
      </c>
      <c r="G104" s="114" t="s">
        <v>32</v>
      </c>
      <c r="H104" s="119"/>
      <c r="I104" s="116">
        <f t="shared" si="2"/>
        <v>0</v>
      </c>
      <c r="J104" s="117" t="e">
        <f t="shared" si="5"/>
        <v>#DIV/0!</v>
      </c>
    </row>
    <row r="105" spans="1:10" s="109" customFormat="1" ht="15.75" hidden="1" x14ac:dyDescent="0.25">
      <c r="C105" s="110"/>
      <c r="D105" s="118"/>
      <c r="E105" s="115"/>
      <c r="F105" s="113" t="s">
        <v>6</v>
      </c>
      <c r="G105" s="114" t="s">
        <v>32</v>
      </c>
      <c r="H105" s="119"/>
      <c r="I105" s="116">
        <f t="shared" si="2"/>
        <v>0</v>
      </c>
      <c r="J105" s="117" t="e">
        <f t="shared" si="5"/>
        <v>#DIV/0!</v>
      </c>
    </row>
    <row r="106" spans="1:10" ht="15.75" x14ac:dyDescent="0.25">
      <c r="C106" s="83"/>
      <c r="D106" s="84"/>
      <c r="E106" s="85"/>
      <c r="F106" s="86"/>
      <c r="G106" s="87"/>
      <c r="H106" s="88"/>
      <c r="I106" s="73">
        <f t="shared" si="2"/>
        <v>0</v>
      </c>
      <c r="J106" s="74"/>
    </row>
    <row r="107" spans="1:10" ht="31.5" x14ac:dyDescent="0.25">
      <c r="B107" s="89" t="s">
        <v>77</v>
      </c>
      <c r="C107" s="78" t="s">
        <v>78</v>
      </c>
      <c r="D107" s="106"/>
      <c r="E107" s="59">
        <v>11</v>
      </c>
      <c r="F107" s="107" t="s">
        <v>6</v>
      </c>
      <c r="G107" s="81" t="s">
        <v>32</v>
      </c>
      <c r="H107" s="62"/>
      <c r="I107" s="108">
        <f t="shared" si="2"/>
        <v>0</v>
      </c>
      <c r="J107" s="64"/>
    </row>
    <row r="108" spans="1:10" ht="15.75" x14ac:dyDescent="0.25">
      <c r="B108" s="89" t="s">
        <v>79</v>
      </c>
      <c r="C108" s="90" t="s">
        <v>80</v>
      </c>
      <c r="D108" s="120"/>
      <c r="E108" s="121">
        <f>E107*3</f>
        <v>33</v>
      </c>
      <c r="F108" s="122" t="s">
        <v>6</v>
      </c>
      <c r="G108" s="94" t="s">
        <v>32</v>
      </c>
      <c r="H108" s="123"/>
      <c r="I108" s="124">
        <f t="shared" si="2"/>
        <v>0</v>
      </c>
      <c r="J108" s="97"/>
    </row>
    <row r="109" spans="1:10" ht="31.5" x14ac:dyDescent="0.25">
      <c r="A109" s="3" t="s">
        <v>51</v>
      </c>
      <c r="B109" s="89">
        <v>521742000</v>
      </c>
      <c r="C109" s="90" t="s">
        <v>81</v>
      </c>
      <c r="D109" s="120"/>
      <c r="E109" s="121">
        <f>E107</f>
        <v>11</v>
      </c>
      <c r="F109" s="122" t="s">
        <v>6</v>
      </c>
      <c r="G109" s="94" t="s">
        <v>32</v>
      </c>
      <c r="H109" s="123"/>
      <c r="I109" s="124">
        <f t="shared" si="2"/>
        <v>0</v>
      </c>
      <c r="J109" s="97"/>
    </row>
    <row r="110" spans="1:10" ht="15.75" hidden="1" x14ac:dyDescent="0.25">
      <c r="B110" s="89"/>
      <c r="C110" s="78" t="s">
        <v>82</v>
      </c>
      <c r="D110" s="106"/>
      <c r="E110" s="59">
        <f>I12</f>
        <v>0</v>
      </c>
      <c r="F110" s="107" t="s">
        <v>6</v>
      </c>
      <c r="G110" s="81" t="s">
        <v>32</v>
      </c>
      <c r="H110" s="62"/>
      <c r="I110" s="108">
        <f t="shared" si="2"/>
        <v>0</v>
      </c>
      <c r="J110" s="64" t="e">
        <f t="shared" si="5"/>
        <v>#DIV/0!</v>
      </c>
    </row>
    <row r="111" spans="1:10" ht="31.5" hidden="1" x14ac:dyDescent="0.25">
      <c r="B111" s="89"/>
      <c r="C111" s="90" t="s">
        <v>83</v>
      </c>
      <c r="D111" s="120"/>
      <c r="E111" s="121">
        <f>E110</f>
        <v>0</v>
      </c>
      <c r="F111" s="122" t="s">
        <v>6</v>
      </c>
      <c r="G111" s="94" t="s">
        <v>32</v>
      </c>
      <c r="H111" s="123"/>
      <c r="I111" s="124">
        <f t="shared" si="2"/>
        <v>0</v>
      </c>
      <c r="J111" s="97" t="e">
        <f t="shared" si="5"/>
        <v>#DIV/0!</v>
      </c>
    </row>
    <row r="112" spans="1:10" ht="15.75" x14ac:dyDescent="0.25">
      <c r="A112" s="3" t="s">
        <v>51</v>
      </c>
      <c r="B112" s="125" t="s">
        <v>84</v>
      </c>
      <c r="C112" s="90" t="s">
        <v>85</v>
      </c>
      <c r="D112" s="120"/>
      <c r="E112" s="121">
        <v>11</v>
      </c>
      <c r="F112" s="122" t="s">
        <v>6</v>
      </c>
      <c r="G112" s="94" t="s">
        <v>32</v>
      </c>
      <c r="H112" s="123"/>
      <c r="I112" s="124">
        <f t="shared" si="2"/>
        <v>0</v>
      </c>
      <c r="J112" s="97"/>
    </row>
    <row r="113" spans="1:10" ht="15.75" x14ac:dyDescent="0.25">
      <c r="A113" s="3" t="s">
        <v>51</v>
      </c>
      <c r="B113" s="125" t="s">
        <v>86</v>
      </c>
      <c r="C113" s="90" t="s">
        <v>87</v>
      </c>
      <c r="D113" s="120"/>
      <c r="E113" s="121">
        <v>33</v>
      </c>
      <c r="F113" s="122" t="s">
        <v>6</v>
      </c>
      <c r="G113" s="94" t="s">
        <v>32</v>
      </c>
      <c r="H113" s="123"/>
      <c r="I113" s="124">
        <f t="shared" si="2"/>
        <v>0</v>
      </c>
      <c r="J113" s="97"/>
    </row>
    <row r="114" spans="1:10" ht="15.75" x14ac:dyDescent="0.25">
      <c r="A114" s="3" t="s">
        <v>51</v>
      </c>
      <c r="B114" s="89"/>
      <c r="C114" s="90" t="s">
        <v>88</v>
      </c>
      <c r="D114" s="120"/>
      <c r="E114" s="121">
        <v>11</v>
      </c>
      <c r="F114" s="122" t="s">
        <v>6</v>
      </c>
      <c r="G114" s="94" t="s">
        <v>32</v>
      </c>
      <c r="H114" s="123"/>
      <c r="I114" s="124">
        <f t="shared" si="2"/>
        <v>0</v>
      </c>
      <c r="J114" s="97"/>
    </row>
    <row r="115" spans="1:10" ht="15.75" x14ac:dyDescent="0.25">
      <c r="A115" s="3" t="s">
        <v>51</v>
      </c>
      <c r="B115" s="89" t="s">
        <v>89</v>
      </c>
      <c r="C115" s="90" t="s">
        <v>90</v>
      </c>
      <c r="D115" s="120"/>
      <c r="E115" s="121">
        <v>11</v>
      </c>
      <c r="F115" s="122" t="s">
        <v>6</v>
      </c>
      <c r="G115" s="94" t="s">
        <v>32</v>
      </c>
      <c r="H115" s="123"/>
      <c r="I115" s="124">
        <f t="shared" si="2"/>
        <v>0</v>
      </c>
      <c r="J115" s="97"/>
    </row>
    <row r="116" spans="1:10" ht="15.75" x14ac:dyDescent="0.25">
      <c r="B116" s="89" t="s">
        <v>91</v>
      </c>
      <c r="C116" s="78" t="s">
        <v>92</v>
      </c>
      <c r="D116" s="106"/>
      <c r="E116" s="59">
        <f>D$11</f>
        <v>921</v>
      </c>
      <c r="F116" s="107" t="s">
        <v>4</v>
      </c>
      <c r="G116" s="81" t="s">
        <v>32</v>
      </c>
      <c r="H116" s="62"/>
      <c r="I116" s="108">
        <f t="shared" si="2"/>
        <v>0</v>
      </c>
      <c r="J116" s="64"/>
    </row>
    <row r="117" spans="1:10" ht="15.75" x14ac:dyDescent="0.25">
      <c r="A117" s="3" t="s">
        <v>51</v>
      </c>
      <c r="B117" s="125" t="s">
        <v>93</v>
      </c>
      <c r="C117" s="90" t="s">
        <v>94</v>
      </c>
      <c r="D117" s="120"/>
      <c r="E117" s="121">
        <f>E116*1.2</f>
        <v>1105.2</v>
      </c>
      <c r="F117" s="122" t="s">
        <v>4</v>
      </c>
      <c r="G117" s="94" t="s">
        <v>32</v>
      </c>
      <c r="H117" s="123"/>
      <c r="I117" s="124">
        <f t="shared" si="2"/>
        <v>0</v>
      </c>
      <c r="J117" s="97"/>
    </row>
    <row r="118" spans="1:10" ht="15.75" x14ac:dyDescent="0.25">
      <c r="A118" s="3" t="s">
        <v>51</v>
      </c>
      <c r="B118" s="89"/>
      <c r="C118" s="90" t="s">
        <v>95</v>
      </c>
      <c r="D118" s="120"/>
      <c r="E118" s="121">
        <f>E117/20</f>
        <v>55.260000000000005</v>
      </c>
      <c r="F118" s="122" t="s">
        <v>96</v>
      </c>
      <c r="G118" s="94" t="s">
        <v>32</v>
      </c>
      <c r="H118" s="123"/>
      <c r="I118" s="124">
        <f t="shared" si="2"/>
        <v>0</v>
      </c>
      <c r="J118" s="97"/>
    </row>
    <row r="119" spans="1:10" ht="15.75" hidden="1" x14ac:dyDescent="0.25">
      <c r="B119" s="89"/>
      <c r="C119" s="90" t="str">
        <f>C14</f>
        <v xml:space="preserve">          Štrkové záhony fr. 8-16 mm:</v>
      </c>
      <c r="D119" s="91"/>
      <c r="E119" s="92">
        <f>D14*0.05</f>
        <v>0</v>
      </c>
      <c r="F119" s="93" t="s">
        <v>97</v>
      </c>
      <c r="G119" s="94" t="s">
        <v>32</v>
      </c>
      <c r="H119" s="95"/>
      <c r="I119" s="96">
        <f t="shared" si="2"/>
        <v>0</v>
      </c>
      <c r="J119" s="97" t="e">
        <f t="shared" si="5"/>
        <v>#DIV/0!</v>
      </c>
    </row>
    <row r="120" spans="1:10" ht="15.75" hidden="1" x14ac:dyDescent="0.25">
      <c r="B120" s="89"/>
      <c r="C120" s="90" t="str">
        <f>C15</f>
        <v xml:space="preserve">          Štrkové záhony fr. 16-32 mm:</v>
      </c>
      <c r="D120" s="91"/>
      <c r="E120" s="92">
        <f>D15*0.05</f>
        <v>0</v>
      </c>
      <c r="F120" s="93" t="s">
        <v>97</v>
      </c>
      <c r="G120" s="94" t="s">
        <v>32</v>
      </c>
      <c r="H120" s="95"/>
      <c r="I120" s="96">
        <f t="shared" si="2"/>
        <v>0</v>
      </c>
      <c r="J120" s="97" t="e">
        <f t="shared" si="5"/>
        <v>#DIV/0!</v>
      </c>
    </row>
    <row r="121" spans="1:10" ht="15.75" hidden="1" x14ac:dyDescent="0.25">
      <c r="B121" s="89"/>
      <c r="C121" s="78" t="s">
        <v>98</v>
      </c>
      <c r="D121" s="79"/>
      <c r="E121" s="59">
        <f>D14+D15</f>
        <v>0</v>
      </c>
      <c r="F121" s="80" t="s">
        <v>4</v>
      </c>
      <c r="G121" s="81" t="s">
        <v>32</v>
      </c>
      <c r="H121" s="62"/>
      <c r="I121" s="82">
        <f t="shared" ref="I121:I145" si="6">E121*H121</f>
        <v>0</v>
      </c>
      <c r="J121" s="64" t="e">
        <f t="shared" si="5"/>
        <v>#DIV/0!</v>
      </c>
    </row>
    <row r="122" spans="1:10" ht="15.75" x14ac:dyDescent="0.25">
      <c r="B122" s="89"/>
      <c r="C122" s="83" t="s">
        <v>99</v>
      </c>
      <c r="D122" s="84"/>
      <c r="E122" s="85">
        <v>1</v>
      </c>
      <c r="F122" s="86" t="s">
        <v>76</v>
      </c>
      <c r="G122" s="87" t="s">
        <v>32</v>
      </c>
      <c r="H122" s="88"/>
      <c r="I122" s="73">
        <f>E122*H122</f>
        <v>0</v>
      </c>
      <c r="J122" s="74"/>
    </row>
    <row r="123" spans="1:10" ht="15.75" hidden="1" x14ac:dyDescent="0.25">
      <c r="B123" s="89"/>
      <c r="C123" s="78" t="s">
        <v>100</v>
      </c>
      <c r="D123" s="79"/>
      <c r="E123" s="59"/>
      <c r="F123" s="80" t="s">
        <v>101</v>
      </c>
      <c r="G123" s="81" t="s">
        <v>32</v>
      </c>
      <c r="H123" s="62"/>
      <c r="I123" s="82">
        <f t="shared" si="6"/>
        <v>0</v>
      </c>
      <c r="J123" s="64" t="e">
        <f t="shared" si="5"/>
        <v>#DIV/0!</v>
      </c>
    </row>
    <row r="124" spans="1:10" ht="15.75" hidden="1" x14ac:dyDescent="0.25">
      <c r="B124" s="89"/>
      <c r="C124" s="90" t="s">
        <v>102</v>
      </c>
      <c r="D124" s="91"/>
      <c r="E124" s="92">
        <f>E123*1.1</f>
        <v>0</v>
      </c>
      <c r="F124" s="93" t="s">
        <v>6</v>
      </c>
      <c r="G124" s="94" t="s">
        <v>32</v>
      </c>
      <c r="H124" s="95"/>
      <c r="I124" s="96">
        <f t="shared" si="6"/>
        <v>0</v>
      </c>
      <c r="J124" s="97" t="e">
        <f t="shared" si="5"/>
        <v>#DIV/0!</v>
      </c>
    </row>
    <row r="125" spans="1:10" ht="15.75" hidden="1" x14ac:dyDescent="0.25">
      <c r="B125" s="89"/>
      <c r="C125" s="90" t="s">
        <v>103</v>
      </c>
      <c r="D125" s="91"/>
      <c r="E125" s="92">
        <f>E124*7</f>
        <v>0</v>
      </c>
      <c r="F125" s="93" t="s">
        <v>6</v>
      </c>
      <c r="G125" s="94" t="s">
        <v>32</v>
      </c>
      <c r="H125" s="95"/>
      <c r="I125" s="96">
        <f t="shared" si="6"/>
        <v>0</v>
      </c>
      <c r="J125" s="97" t="e">
        <f t="shared" si="5"/>
        <v>#DIV/0!</v>
      </c>
    </row>
    <row r="126" spans="1:10" ht="15.75" hidden="1" x14ac:dyDescent="0.25">
      <c r="B126" s="89"/>
      <c r="C126" s="78" t="s">
        <v>104</v>
      </c>
      <c r="D126" s="79"/>
      <c r="E126" s="59"/>
      <c r="F126" s="80" t="s">
        <v>101</v>
      </c>
      <c r="G126" s="81" t="s">
        <v>32</v>
      </c>
      <c r="H126" s="62"/>
      <c r="I126" s="82">
        <f t="shared" si="6"/>
        <v>0</v>
      </c>
      <c r="J126" s="64" t="e">
        <f t="shared" si="5"/>
        <v>#DIV/0!</v>
      </c>
    </row>
    <row r="127" spans="1:10" ht="15.75" hidden="1" x14ac:dyDescent="0.25">
      <c r="B127" s="89"/>
      <c r="C127" s="90" t="s">
        <v>105</v>
      </c>
      <c r="D127" s="91"/>
      <c r="E127" s="92">
        <f>E126*7</f>
        <v>0</v>
      </c>
      <c r="F127" s="93" t="s">
        <v>101</v>
      </c>
      <c r="G127" s="94" t="s">
        <v>32</v>
      </c>
      <c r="H127" s="95"/>
      <c r="I127" s="96">
        <f t="shared" si="6"/>
        <v>0</v>
      </c>
      <c r="J127" s="97" t="e">
        <f t="shared" si="5"/>
        <v>#DIV/0!</v>
      </c>
    </row>
    <row r="128" spans="1:10" ht="15.75" hidden="1" x14ac:dyDescent="0.25">
      <c r="B128" s="89"/>
      <c r="C128" s="78" t="s">
        <v>106</v>
      </c>
      <c r="D128" s="106"/>
      <c r="E128" s="59"/>
      <c r="F128" s="107" t="s">
        <v>101</v>
      </c>
      <c r="G128" s="81" t="s">
        <v>32</v>
      </c>
      <c r="H128" s="62"/>
      <c r="I128" s="108">
        <f t="shared" si="6"/>
        <v>0</v>
      </c>
      <c r="J128" s="64" t="e">
        <f t="shared" si="5"/>
        <v>#DIV/0!</v>
      </c>
    </row>
    <row r="129" spans="2:10" ht="31.5" hidden="1" x14ac:dyDescent="0.25">
      <c r="B129" s="89"/>
      <c r="C129" s="90" t="s">
        <v>107</v>
      </c>
      <c r="D129" s="120"/>
      <c r="E129" s="121"/>
      <c r="F129" s="122" t="s">
        <v>6</v>
      </c>
      <c r="G129" s="94" t="s">
        <v>32</v>
      </c>
      <c r="H129" s="126"/>
      <c r="I129" s="124">
        <f t="shared" si="6"/>
        <v>0</v>
      </c>
      <c r="J129" s="97" t="e">
        <f t="shared" si="5"/>
        <v>#DIV/0!</v>
      </c>
    </row>
    <row r="130" spans="2:10" ht="15.75" hidden="1" x14ac:dyDescent="0.25">
      <c r="B130" s="89"/>
      <c r="C130" s="127" t="s">
        <v>108</v>
      </c>
      <c r="D130" s="128"/>
      <c r="E130" s="129"/>
      <c r="F130" s="130" t="s">
        <v>76</v>
      </c>
      <c r="G130" s="131" t="s">
        <v>32</v>
      </c>
      <c r="H130" s="88"/>
      <c r="I130" s="73">
        <f t="shared" si="6"/>
        <v>0</v>
      </c>
      <c r="J130" s="132" t="e">
        <f t="shared" si="5"/>
        <v>#DIV/0!</v>
      </c>
    </row>
    <row r="131" spans="2:10" ht="15.75" hidden="1" x14ac:dyDescent="0.25">
      <c r="B131" s="89"/>
      <c r="C131" s="78" t="s">
        <v>109</v>
      </c>
      <c r="D131" s="106"/>
      <c r="E131" s="59"/>
      <c r="F131" s="107" t="s">
        <v>101</v>
      </c>
      <c r="G131" s="81" t="s">
        <v>32</v>
      </c>
      <c r="H131" s="62"/>
      <c r="I131" s="108"/>
      <c r="J131" s="64"/>
    </row>
    <row r="132" spans="2:10" ht="15.75" hidden="1" x14ac:dyDescent="0.25">
      <c r="B132" s="89"/>
      <c r="C132" s="90" t="s">
        <v>110</v>
      </c>
      <c r="D132" s="120"/>
      <c r="E132" s="121"/>
      <c r="F132" s="122" t="s">
        <v>6</v>
      </c>
      <c r="G132" s="94" t="s">
        <v>32</v>
      </c>
      <c r="H132" s="126"/>
      <c r="I132" s="124"/>
      <c r="J132" s="97"/>
    </row>
    <row r="133" spans="2:10" ht="15.75" hidden="1" x14ac:dyDescent="0.25">
      <c r="B133" s="89"/>
      <c r="C133" s="127" t="s">
        <v>108</v>
      </c>
      <c r="D133" s="128"/>
      <c r="E133" s="129"/>
      <c r="F133" s="130" t="s">
        <v>76</v>
      </c>
      <c r="G133" s="131" t="s">
        <v>32</v>
      </c>
      <c r="H133" s="88"/>
      <c r="I133" s="73">
        <f t="shared" si="6"/>
        <v>0</v>
      </c>
      <c r="J133" s="132"/>
    </row>
    <row r="134" spans="2:10" ht="15.75" hidden="1" x14ac:dyDescent="0.25">
      <c r="B134" s="89"/>
      <c r="C134" s="90" t="s">
        <v>111</v>
      </c>
      <c r="D134" s="120"/>
      <c r="E134" s="121"/>
      <c r="F134" s="122" t="s">
        <v>97</v>
      </c>
      <c r="G134" s="94" t="s">
        <v>32</v>
      </c>
      <c r="H134" s="126"/>
      <c r="I134" s="124"/>
      <c r="J134" s="97"/>
    </row>
    <row r="135" spans="2:10" ht="15.75" hidden="1" x14ac:dyDescent="0.25">
      <c r="B135" s="89"/>
      <c r="C135" s="127" t="s">
        <v>112</v>
      </c>
      <c r="D135" s="128"/>
      <c r="E135" s="129"/>
      <c r="F135" s="130" t="s">
        <v>76</v>
      </c>
      <c r="G135" s="131" t="s">
        <v>32</v>
      </c>
      <c r="H135" s="88"/>
      <c r="I135" s="73">
        <f t="shared" si="6"/>
        <v>0</v>
      </c>
      <c r="J135" s="132"/>
    </row>
    <row r="136" spans="2:10" ht="15.75" hidden="1" x14ac:dyDescent="0.25">
      <c r="B136" s="89"/>
      <c r="C136" s="90" t="s">
        <v>113</v>
      </c>
      <c r="D136" s="120"/>
      <c r="E136" s="121">
        <f>D13*0.07</f>
        <v>0</v>
      </c>
      <c r="F136" s="122" t="s">
        <v>97</v>
      </c>
      <c r="G136" s="94" t="s">
        <v>32</v>
      </c>
      <c r="H136" s="126"/>
      <c r="I136" s="124">
        <f t="shared" si="6"/>
        <v>0</v>
      </c>
      <c r="J136" s="97" t="e">
        <f t="shared" ref="J136:J199" si="7">I136/I$219</f>
        <v>#DIV/0!</v>
      </c>
    </row>
    <row r="137" spans="2:10" ht="15.75" hidden="1" x14ac:dyDescent="0.25">
      <c r="B137" s="89"/>
      <c r="C137" s="78" t="s">
        <v>114</v>
      </c>
      <c r="D137" s="106"/>
      <c r="E137" s="59">
        <f>D13</f>
        <v>0</v>
      </c>
      <c r="F137" s="107" t="s">
        <v>4</v>
      </c>
      <c r="G137" s="81" t="s">
        <v>32</v>
      </c>
      <c r="H137" s="62"/>
      <c r="I137" s="108">
        <f t="shared" si="6"/>
        <v>0</v>
      </c>
      <c r="J137" s="64" t="e">
        <f t="shared" si="7"/>
        <v>#DIV/0!</v>
      </c>
    </row>
    <row r="138" spans="2:10" ht="15.75" hidden="1" x14ac:dyDescent="0.25">
      <c r="B138" s="89"/>
      <c r="C138" s="127" t="s">
        <v>115</v>
      </c>
      <c r="D138" s="128"/>
      <c r="E138" s="129"/>
      <c r="F138" s="130" t="s">
        <v>76</v>
      </c>
      <c r="G138" s="131" t="s">
        <v>32</v>
      </c>
      <c r="H138" s="88"/>
      <c r="I138" s="73">
        <f t="shared" si="6"/>
        <v>0</v>
      </c>
      <c r="J138" s="132" t="e">
        <f t="shared" si="7"/>
        <v>#DIV/0!</v>
      </c>
    </row>
    <row r="139" spans="2:10" ht="15.75" x14ac:dyDescent="0.25">
      <c r="B139" s="89" t="s">
        <v>116</v>
      </c>
      <c r="C139" s="78" t="s">
        <v>117</v>
      </c>
      <c r="D139" s="106"/>
      <c r="E139" s="59">
        <f>D12</f>
        <v>921</v>
      </c>
      <c r="F139" s="107" t="s">
        <v>4</v>
      </c>
      <c r="G139" s="81" t="s">
        <v>32</v>
      </c>
      <c r="H139" s="62"/>
      <c r="I139" s="108">
        <f t="shared" si="6"/>
        <v>0</v>
      </c>
      <c r="J139" s="64"/>
    </row>
    <row r="140" spans="2:10" ht="15.75" x14ac:dyDescent="0.25">
      <c r="B140" s="125" t="s">
        <v>118</v>
      </c>
      <c r="C140" s="133" t="s">
        <v>119</v>
      </c>
      <c r="D140" s="134"/>
      <c r="E140" s="135">
        <f>E139*0.08*1000/80</f>
        <v>921</v>
      </c>
      <c r="F140" s="136" t="s">
        <v>6</v>
      </c>
      <c r="G140" s="137" t="s">
        <v>32</v>
      </c>
      <c r="H140" s="138"/>
      <c r="I140" s="139">
        <f t="shared" si="6"/>
        <v>0</v>
      </c>
      <c r="J140" s="97"/>
    </row>
    <row r="141" spans="2:10" ht="15.75" hidden="1" x14ac:dyDescent="0.25">
      <c r="B141" s="89"/>
      <c r="C141" s="133" t="s">
        <v>120</v>
      </c>
      <c r="D141" s="134"/>
      <c r="E141" s="135"/>
      <c r="F141" s="136" t="s">
        <v>6</v>
      </c>
      <c r="G141" s="137" t="s">
        <v>32</v>
      </c>
      <c r="H141" s="138"/>
      <c r="I141" s="124">
        <f t="shared" si="6"/>
        <v>0</v>
      </c>
      <c r="J141" s="97" t="e">
        <f t="shared" si="7"/>
        <v>#DIV/0!</v>
      </c>
    </row>
    <row r="142" spans="2:10" ht="16.5" thickBot="1" x14ac:dyDescent="0.3">
      <c r="B142" s="89"/>
      <c r="C142" s="83" t="s">
        <v>205</v>
      </c>
      <c r="D142" s="84"/>
      <c r="E142" s="85">
        <v>1</v>
      </c>
      <c r="F142" s="86" t="s">
        <v>76</v>
      </c>
      <c r="G142" s="87" t="s">
        <v>32</v>
      </c>
      <c r="H142" s="88"/>
      <c r="I142" s="73">
        <f t="shared" si="6"/>
        <v>0</v>
      </c>
      <c r="J142" s="74"/>
    </row>
    <row r="143" spans="2:10" ht="16.5" hidden="1" thickBot="1" x14ac:dyDescent="0.3">
      <c r="B143" s="89"/>
      <c r="C143" s="78" t="s">
        <v>121</v>
      </c>
      <c r="D143" s="106"/>
      <c r="E143" s="59">
        <f>E141</f>
        <v>0</v>
      </c>
      <c r="F143" s="107" t="s">
        <v>6</v>
      </c>
      <c r="G143" s="81" t="s">
        <v>32</v>
      </c>
      <c r="H143" s="62"/>
      <c r="I143" s="108">
        <f t="shared" si="6"/>
        <v>0</v>
      </c>
      <c r="J143" s="64" t="e">
        <f t="shared" si="7"/>
        <v>#DIV/0!</v>
      </c>
    </row>
    <row r="144" spans="2:10" ht="16.5" hidden="1" thickBot="1" x14ac:dyDescent="0.3">
      <c r="B144" s="89"/>
      <c r="C144" s="133" t="s">
        <v>122</v>
      </c>
      <c r="D144" s="120"/>
      <c r="E144" s="121"/>
      <c r="F144" s="122" t="s">
        <v>6</v>
      </c>
      <c r="G144" s="137" t="s">
        <v>32</v>
      </c>
      <c r="H144" s="140"/>
      <c r="I144" s="124">
        <f t="shared" si="6"/>
        <v>0</v>
      </c>
      <c r="J144" s="97" t="e">
        <f t="shared" si="7"/>
        <v>#DIV/0!</v>
      </c>
    </row>
    <row r="145" spans="1:10" ht="16.5" hidden="1" thickBot="1" x14ac:dyDescent="0.3">
      <c r="B145" s="89"/>
      <c r="C145" s="133" t="s">
        <v>123</v>
      </c>
      <c r="D145" s="120"/>
      <c r="E145" s="121"/>
      <c r="F145" s="122" t="s">
        <v>6</v>
      </c>
      <c r="G145" s="137" t="s">
        <v>32</v>
      </c>
      <c r="H145" s="140"/>
      <c r="I145" s="124">
        <f t="shared" si="6"/>
        <v>0</v>
      </c>
      <c r="J145" s="97" t="e">
        <f t="shared" si="7"/>
        <v>#DIV/0!</v>
      </c>
    </row>
    <row r="146" spans="1:10" ht="16.5" thickBot="1" x14ac:dyDescent="0.25">
      <c r="B146" s="89"/>
      <c r="C146" s="50" t="s">
        <v>124</v>
      </c>
      <c r="D146" s="51"/>
      <c r="E146" s="52">
        <v>1</v>
      </c>
      <c r="F146" s="53"/>
      <c r="G146" s="54"/>
      <c r="H146" s="54"/>
      <c r="I146" s="55">
        <f>SUM(I147:I157)</f>
        <v>0</v>
      </c>
      <c r="J146" s="56"/>
    </row>
    <row r="147" spans="1:10" ht="15.75" x14ac:dyDescent="0.25">
      <c r="A147" s="3">
        <v>231</v>
      </c>
      <c r="B147" s="89">
        <v>182001121</v>
      </c>
      <c r="C147" s="141" t="s">
        <v>125</v>
      </c>
      <c r="D147" s="142"/>
      <c r="E147" s="59">
        <f>D$16</f>
        <v>2062</v>
      </c>
      <c r="F147" s="143" t="s">
        <v>4</v>
      </c>
      <c r="G147" s="144" t="s">
        <v>32</v>
      </c>
      <c r="H147" s="62"/>
      <c r="I147" s="145">
        <f t="shared" ref="I147:I163" si="8">E147*H147</f>
        <v>0</v>
      </c>
      <c r="J147" s="64"/>
    </row>
    <row r="148" spans="1:10" ht="15.75" x14ac:dyDescent="0.25">
      <c r="A148" s="3">
        <v>231</v>
      </c>
      <c r="B148" s="89">
        <v>184802111</v>
      </c>
      <c r="C148" s="141" t="s">
        <v>50</v>
      </c>
      <c r="D148" s="142"/>
      <c r="E148" s="59">
        <f>D$16</f>
        <v>2062</v>
      </c>
      <c r="F148" s="143" t="s">
        <v>4</v>
      </c>
      <c r="G148" s="144" t="s">
        <v>32</v>
      </c>
      <c r="H148" s="62"/>
      <c r="I148" s="145">
        <f t="shared" si="8"/>
        <v>0</v>
      </c>
      <c r="J148" s="64"/>
    </row>
    <row r="149" spans="1:10" ht="15.75" x14ac:dyDescent="0.25">
      <c r="A149" s="3" t="s">
        <v>51</v>
      </c>
      <c r="B149" s="89">
        <v>2519115500</v>
      </c>
      <c r="C149" s="146" t="s">
        <v>126</v>
      </c>
      <c r="D149" s="91"/>
      <c r="E149" s="147">
        <f>E148*0.001</f>
        <v>2.0619999999999998</v>
      </c>
      <c r="F149" s="122" t="s">
        <v>53</v>
      </c>
      <c r="G149" s="94" t="s">
        <v>32</v>
      </c>
      <c r="H149" s="95"/>
      <c r="I149" s="148">
        <f t="shared" si="8"/>
        <v>0</v>
      </c>
      <c r="J149" s="97"/>
    </row>
    <row r="150" spans="1:10" ht="31.5" x14ac:dyDescent="0.25">
      <c r="A150" s="3">
        <v>231</v>
      </c>
      <c r="B150" s="89">
        <v>183403114</v>
      </c>
      <c r="C150" s="141" t="s">
        <v>127</v>
      </c>
      <c r="D150" s="79"/>
      <c r="E150" s="59">
        <f>D$16</f>
        <v>2062</v>
      </c>
      <c r="F150" s="107" t="s">
        <v>4</v>
      </c>
      <c r="G150" s="81" t="s">
        <v>32</v>
      </c>
      <c r="H150" s="62"/>
      <c r="I150" s="145">
        <f t="shared" si="8"/>
        <v>0</v>
      </c>
      <c r="J150" s="64"/>
    </row>
    <row r="151" spans="1:10" ht="15.75" x14ac:dyDescent="0.25">
      <c r="A151" s="3">
        <v>231</v>
      </c>
      <c r="B151" s="89">
        <v>183403153</v>
      </c>
      <c r="C151" s="141" t="s">
        <v>128</v>
      </c>
      <c r="D151" s="79"/>
      <c r="E151" s="59">
        <f>D$16*2</f>
        <v>4124</v>
      </c>
      <c r="F151" s="107" t="s">
        <v>4</v>
      </c>
      <c r="G151" s="81" t="s">
        <v>32</v>
      </c>
      <c r="H151" s="62"/>
      <c r="I151" s="145">
        <f t="shared" si="8"/>
        <v>0</v>
      </c>
      <c r="J151" s="64"/>
    </row>
    <row r="152" spans="1:10" ht="15.75" x14ac:dyDescent="0.25">
      <c r="A152" s="3">
        <v>231</v>
      </c>
      <c r="B152" s="89">
        <v>180402111</v>
      </c>
      <c r="C152" s="141" t="s">
        <v>129</v>
      </c>
      <c r="D152" s="79"/>
      <c r="E152" s="59">
        <f>D$16</f>
        <v>2062</v>
      </c>
      <c r="F152" s="107" t="s">
        <v>4</v>
      </c>
      <c r="G152" s="81" t="s">
        <v>32</v>
      </c>
      <c r="H152" s="62"/>
      <c r="I152" s="145">
        <f t="shared" si="8"/>
        <v>0</v>
      </c>
      <c r="J152" s="64"/>
    </row>
    <row r="153" spans="1:10" ht="15.75" x14ac:dyDescent="0.25">
      <c r="A153" s="3">
        <v>231</v>
      </c>
      <c r="B153" s="89">
        <v>183403153</v>
      </c>
      <c r="C153" s="141" t="s">
        <v>130</v>
      </c>
      <c r="D153" s="79"/>
      <c r="E153" s="59">
        <f>D$16</f>
        <v>2062</v>
      </c>
      <c r="F153" s="107" t="s">
        <v>4</v>
      </c>
      <c r="G153" s="81" t="s">
        <v>32</v>
      </c>
      <c r="H153" s="62"/>
      <c r="I153" s="145">
        <f t="shared" si="8"/>
        <v>0</v>
      </c>
      <c r="J153" s="64"/>
    </row>
    <row r="154" spans="1:10" ht="15.75" x14ac:dyDescent="0.25">
      <c r="A154" s="3">
        <v>231</v>
      </c>
      <c r="B154" s="89">
        <v>183403161</v>
      </c>
      <c r="C154" s="141" t="s">
        <v>131</v>
      </c>
      <c r="D154" s="79"/>
      <c r="E154" s="59">
        <f>D$16</f>
        <v>2062</v>
      </c>
      <c r="F154" s="107" t="s">
        <v>4</v>
      </c>
      <c r="G154" s="81" t="s">
        <v>32</v>
      </c>
      <c r="H154" s="62"/>
      <c r="I154" s="145">
        <f t="shared" si="8"/>
        <v>0</v>
      </c>
      <c r="J154" s="64"/>
    </row>
    <row r="155" spans="1:10" ht="15.75" x14ac:dyDescent="0.25">
      <c r="A155" s="3" t="s">
        <v>51</v>
      </c>
      <c r="B155" s="89">
        <v>57211200</v>
      </c>
      <c r="C155" s="146" t="s">
        <v>132</v>
      </c>
      <c r="D155" s="91"/>
      <c r="E155" s="147">
        <f>E154*0.04</f>
        <v>82.48</v>
      </c>
      <c r="F155" s="122" t="s">
        <v>96</v>
      </c>
      <c r="G155" s="94" t="s">
        <v>32</v>
      </c>
      <c r="H155" s="95"/>
      <c r="I155" s="148">
        <f t="shared" si="8"/>
        <v>0</v>
      </c>
      <c r="J155" s="97"/>
    </row>
    <row r="156" spans="1:10" ht="15.75" x14ac:dyDescent="0.25">
      <c r="A156" s="3">
        <v>231</v>
      </c>
      <c r="B156" s="89">
        <v>185802113</v>
      </c>
      <c r="C156" s="141" t="s">
        <v>133</v>
      </c>
      <c r="D156" s="79"/>
      <c r="E156" s="59">
        <f>D$16</f>
        <v>2062</v>
      </c>
      <c r="F156" s="107" t="s">
        <v>4</v>
      </c>
      <c r="G156" s="81" t="s">
        <v>32</v>
      </c>
      <c r="H156" s="62"/>
      <c r="I156" s="145">
        <f t="shared" si="8"/>
        <v>0</v>
      </c>
      <c r="J156" s="64"/>
    </row>
    <row r="157" spans="1:10" ht="32.25" thickBot="1" x14ac:dyDescent="0.3">
      <c r="A157" s="3" t="s">
        <v>51</v>
      </c>
      <c r="B157" s="149">
        <v>2519115500</v>
      </c>
      <c r="C157" s="146" t="s">
        <v>134</v>
      </c>
      <c r="D157" s="91"/>
      <c r="E157" s="147">
        <f>E156*0.025</f>
        <v>51.550000000000004</v>
      </c>
      <c r="F157" s="122" t="s">
        <v>96</v>
      </c>
      <c r="G157" s="94" t="s">
        <v>32</v>
      </c>
      <c r="H157" s="95"/>
      <c r="I157" s="148">
        <f t="shared" si="8"/>
        <v>0</v>
      </c>
      <c r="J157" s="97"/>
    </row>
    <row r="158" spans="1:10" ht="16.5" thickBot="1" x14ac:dyDescent="0.25">
      <c r="B158" s="89"/>
      <c r="C158" s="50" t="s">
        <v>135</v>
      </c>
      <c r="D158" s="51"/>
      <c r="E158" s="52">
        <v>1</v>
      </c>
      <c r="F158" s="53"/>
      <c r="G158" s="54"/>
      <c r="H158" s="54"/>
      <c r="I158" s="55">
        <f>SUM(I159:I163)</f>
        <v>0</v>
      </c>
      <c r="J158" s="56"/>
    </row>
    <row r="159" spans="1:10" ht="31.5" x14ac:dyDescent="0.25">
      <c r="A159" s="3">
        <v>231</v>
      </c>
      <c r="B159" s="89">
        <v>185803111</v>
      </c>
      <c r="C159" s="141" t="s">
        <v>136</v>
      </c>
      <c r="D159" s="79"/>
      <c r="E159" s="59">
        <f>E147</f>
        <v>2062</v>
      </c>
      <c r="F159" s="107" t="s">
        <v>4</v>
      </c>
      <c r="G159" s="81" t="s">
        <v>32</v>
      </c>
      <c r="H159" s="62"/>
      <c r="I159" s="145">
        <f t="shared" si="8"/>
        <v>0</v>
      </c>
      <c r="J159" s="64"/>
    </row>
    <row r="160" spans="1:10" ht="15.75" x14ac:dyDescent="0.25">
      <c r="A160" s="3">
        <v>231</v>
      </c>
      <c r="B160" s="89">
        <v>184802611</v>
      </c>
      <c r="C160" s="141" t="s">
        <v>137</v>
      </c>
      <c r="D160" s="79"/>
      <c r="E160" s="59">
        <f>D$16</f>
        <v>2062</v>
      </c>
      <c r="F160" s="107" t="s">
        <v>4</v>
      </c>
      <c r="G160" s="81" t="s">
        <v>32</v>
      </c>
      <c r="H160" s="62"/>
      <c r="I160" s="145">
        <f t="shared" si="8"/>
        <v>0</v>
      </c>
      <c r="J160" s="64"/>
    </row>
    <row r="161" spans="1:10" ht="15.75" x14ac:dyDescent="0.25">
      <c r="A161" s="3" t="s">
        <v>51</v>
      </c>
      <c r="B161" s="89"/>
      <c r="C161" s="146" t="s">
        <v>138</v>
      </c>
      <c r="D161" s="91"/>
      <c r="E161" s="147">
        <f>E160*0.0004</f>
        <v>0.82480000000000009</v>
      </c>
      <c r="F161" s="122" t="s">
        <v>53</v>
      </c>
      <c r="G161" s="94" t="s">
        <v>32</v>
      </c>
      <c r="H161" s="95"/>
      <c r="I161" s="150">
        <f t="shared" si="8"/>
        <v>0</v>
      </c>
      <c r="J161" s="97"/>
    </row>
    <row r="162" spans="1:10" ht="15.75" x14ac:dyDescent="0.25">
      <c r="B162" s="89">
        <v>185802113</v>
      </c>
      <c r="C162" s="141" t="s">
        <v>133</v>
      </c>
      <c r="D162" s="79"/>
      <c r="E162" s="59">
        <f>D$16</f>
        <v>2062</v>
      </c>
      <c r="F162" s="107" t="s">
        <v>4</v>
      </c>
      <c r="G162" s="81" t="s">
        <v>32</v>
      </c>
      <c r="H162" s="62"/>
      <c r="I162" s="145">
        <f t="shared" si="8"/>
        <v>0</v>
      </c>
      <c r="J162" s="64"/>
    </row>
    <row r="163" spans="1:10" ht="16.5" thickBot="1" x14ac:dyDescent="0.3">
      <c r="A163" s="3" t="s">
        <v>51</v>
      </c>
      <c r="B163" s="89">
        <v>2519115500</v>
      </c>
      <c r="C163" s="146" t="s">
        <v>139</v>
      </c>
      <c r="D163" s="91"/>
      <c r="E163" s="147">
        <f>E162*0.04</f>
        <v>82.48</v>
      </c>
      <c r="F163" s="122" t="s">
        <v>96</v>
      </c>
      <c r="G163" s="94" t="s">
        <v>32</v>
      </c>
      <c r="H163" s="95"/>
      <c r="I163" s="148">
        <f t="shared" si="8"/>
        <v>0</v>
      </c>
      <c r="J163" s="97"/>
    </row>
    <row r="164" spans="1:10" ht="16.5" hidden="1" thickBot="1" x14ac:dyDescent="0.25">
      <c r="B164" s="89"/>
      <c r="C164" s="50" t="s">
        <v>140</v>
      </c>
      <c r="D164" s="51"/>
      <c r="E164" s="52">
        <v>1</v>
      </c>
      <c r="F164" s="53"/>
      <c r="G164" s="54"/>
      <c r="H164" s="54"/>
      <c r="I164" s="55">
        <f>SUM(I165:I177)</f>
        <v>0</v>
      </c>
      <c r="J164" s="56" t="e">
        <f t="shared" si="7"/>
        <v>#DIV/0!</v>
      </c>
    </row>
    <row r="165" spans="1:10" ht="16.5" hidden="1" thickBot="1" x14ac:dyDescent="0.3">
      <c r="B165" s="89"/>
      <c r="C165" s="141" t="s">
        <v>50</v>
      </c>
      <c r="D165" s="142"/>
      <c r="E165" s="59">
        <f>D$17</f>
        <v>0</v>
      </c>
      <c r="F165" s="143" t="s">
        <v>4</v>
      </c>
      <c r="G165" s="144" t="s">
        <v>32</v>
      </c>
      <c r="H165" s="62"/>
      <c r="I165" s="145">
        <f>E165*H165</f>
        <v>0</v>
      </c>
      <c r="J165" s="64" t="e">
        <f>I165/I$219</f>
        <v>#DIV/0!</v>
      </c>
    </row>
    <row r="166" spans="1:10" ht="16.5" hidden="1" thickBot="1" x14ac:dyDescent="0.3">
      <c r="B166" s="89"/>
      <c r="C166" s="146" t="s">
        <v>126</v>
      </c>
      <c r="D166" s="91"/>
      <c r="E166" s="147">
        <f>E165*0.001</f>
        <v>0</v>
      </c>
      <c r="F166" s="122" t="s">
        <v>53</v>
      </c>
      <c r="G166" s="94" t="s">
        <v>32</v>
      </c>
      <c r="H166" s="95"/>
      <c r="I166" s="148">
        <f>E166*H166</f>
        <v>0</v>
      </c>
      <c r="J166" s="97" t="e">
        <f>I166/I$219</f>
        <v>#DIV/0!</v>
      </c>
    </row>
    <row r="167" spans="1:10" ht="32.25" hidden="1" thickBot="1" x14ac:dyDescent="0.3">
      <c r="B167" s="89"/>
      <c r="C167" s="151" t="s">
        <v>141</v>
      </c>
      <c r="D167" s="152"/>
      <c r="E167" s="100">
        <f>D$17</f>
        <v>0</v>
      </c>
      <c r="F167" s="101" t="s">
        <v>4</v>
      </c>
      <c r="G167" s="102" t="s">
        <v>32</v>
      </c>
      <c r="H167" s="62"/>
      <c r="I167" s="153">
        <f t="shared" ref="I167:I200" si="9">E167*H167</f>
        <v>0</v>
      </c>
      <c r="J167" s="104" t="e">
        <f t="shared" si="7"/>
        <v>#DIV/0!</v>
      </c>
    </row>
    <row r="168" spans="1:10" ht="16.5" hidden="1" thickBot="1" x14ac:dyDescent="0.3">
      <c r="B168" s="89"/>
      <c r="C168" s="151" t="s">
        <v>128</v>
      </c>
      <c r="D168" s="152"/>
      <c r="E168" s="100">
        <f>D$17*2</f>
        <v>0</v>
      </c>
      <c r="F168" s="154" t="s">
        <v>4</v>
      </c>
      <c r="G168" s="102" t="s">
        <v>32</v>
      </c>
      <c r="H168" s="62"/>
      <c r="I168" s="153">
        <f t="shared" si="9"/>
        <v>0</v>
      </c>
      <c r="J168" s="104" t="e">
        <f t="shared" si="7"/>
        <v>#DIV/0!</v>
      </c>
    </row>
    <row r="169" spans="1:10" ht="16.5" hidden="1" thickBot="1" x14ac:dyDescent="0.3">
      <c r="B169" s="89"/>
      <c r="C169" s="151" t="s">
        <v>142</v>
      </c>
      <c r="D169" s="152"/>
      <c r="E169" s="100">
        <f>D$17*2</f>
        <v>0</v>
      </c>
      <c r="F169" s="154" t="s">
        <v>4</v>
      </c>
      <c r="G169" s="102" t="s">
        <v>32</v>
      </c>
      <c r="H169" s="62"/>
      <c r="I169" s="153">
        <f t="shared" si="9"/>
        <v>0</v>
      </c>
      <c r="J169" s="104" t="e">
        <f t="shared" si="7"/>
        <v>#DIV/0!</v>
      </c>
    </row>
    <row r="170" spans="1:10" ht="16.5" hidden="1" thickBot="1" x14ac:dyDescent="0.3">
      <c r="B170" s="89"/>
      <c r="C170" s="151" t="s">
        <v>143</v>
      </c>
      <c r="D170" s="152"/>
      <c r="E170" s="100">
        <f>D$17</f>
        <v>0</v>
      </c>
      <c r="F170" s="101" t="s">
        <v>4</v>
      </c>
      <c r="G170" s="102" t="s">
        <v>32</v>
      </c>
      <c r="H170" s="62"/>
      <c r="I170" s="153">
        <f t="shared" si="9"/>
        <v>0</v>
      </c>
      <c r="J170" s="104" t="e">
        <f t="shared" si="7"/>
        <v>#DIV/0!</v>
      </c>
    </row>
    <row r="171" spans="1:10" ht="32.25" hidden="1" thickBot="1" x14ac:dyDescent="0.3">
      <c r="B171" s="89"/>
      <c r="C171" s="155" t="s">
        <v>144</v>
      </c>
      <c r="D171" s="156"/>
      <c r="E171" s="157">
        <f>E170*1.1</f>
        <v>0</v>
      </c>
      <c r="F171" s="158" t="s">
        <v>4</v>
      </c>
      <c r="G171" s="159" t="s">
        <v>32</v>
      </c>
      <c r="H171" s="160"/>
      <c r="I171" s="161">
        <f t="shared" si="9"/>
        <v>0</v>
      </c>
      <c r="J171" s="162" t="e">
        <f t="shared" si="7"/>
        <v>#DIV/0!</v>
      </c>
    </row>
    <row r="172" spans="1:10" ht="32.25" hidden="1" thickBot="1" x14ac:dyDescent="0.3">
      <c r="B172" s="89"/>
      <c r="C172" s="155" t="s">
        <v>145</v>
      </c>
      <c r="D172" s="156"/>
      <c r="E172" s="157">
        <f>E170*1.05</f>
        <v>0</v>
      </c>
      <c r="F172" s="158" t="s">
        <v>4</v>
      </c>
      <c r="G172" s="159" t="s">
        <v>32</v>
      </c>
      <c r="H172" s="160"/>
      <c r="I172" s="161">
        <f t="shared" si="9"/>
        <v>0</v>
      </c>
      <c r="J172" s="162" t="e">
        <f t="shared" si="7"/>
        <v>#DIV/0!</v>
      </c>
    </row>
    <row r="173" spans="1:10" ht="32.25" hidden="1" thickBot="1" x14ac:dyDescent="0.3">
      <c r="B173" s="89"/>
      <c r="C173" s="163" t="s">
        <v>146</v>
      </c>
      <c r="D173" s="164"/>
      <c r="E173" s="165"/>
      <c r="F173" s="166" t="s">
        <v>76</v>
      </c>
      <c r="G173" s="167" t="s">
        <v>32</v>
      </c>
      <c r="H173" s="88"/>
      <c r="I173" s="168">
        <f t="shared" si="9"/>
        <v>0</v>
      </c>
      <c r="J173" s="169" t="e">
        <f t="shared" si="7"/>
        <v>#DIV/0!</v>
      </c>
    </row>
    <row r="174" spans="1:10" ht="16.5" hidden="1" thickBot="1" x14ac:dyDescent="0.3">
      <c r="B174" s="89"/>
      <c r="C174" s="151" t="s">
        <v>147</v>
      </c>
      <c r="D174" s="152"/>
      <c r="E174" s="100">
        <f>D$17</f>
        <v>0</v>
      </c>
      <c r="F174" s="101" t="s">
        <v>4</v>
      </c>
      <c r="G174" s="102" t="s">
        <v>32</v>
      </c>
      <c r="H174" s="62"/>
      <c r="I174" s="153">
        <f t="shared" si="9"/>
        <v>0</v>
      </c>
      <c r="J174" s="104" t="e">
        <f t="shared" si="7"/>
        <v>#DIV/0!</v>
      </c>
    </row>
    <row r="175" spans="1:10" ht="16.5" hidden="1" thickBot="1" x14ac:dyDescent="0.3">
      <c r="B175" s="89"/>
      <c r="C175" s="151" t="s">
        <v>148</v>
      </c>
      <c r="D175" s="152"/>
      <c r="E175" s="100">
        <f>D$17</f>
        <v>0</v>
      </c>
      <c r="F175" s="101" t="s">
        <v>4</v>
      </c>
      <c r="G175" s="102" t="s">
        <v>32</v>
      </c>
      <c r="H175" s="62"/>
      <c r="I175" s="153">
        <f t="shared" si="9"/>
        <v>0</v>
      </c>
      <c r="J175" s="104" t="e">
        <f t="shared" si="7"/>
        <v>#DIV/0!</v>
      </c>
    </row>
    <row r="176" spans="1:10" ht="16.5" hidden="1" thickBot="1" x14ac:dyDescent="0.3">
      <c r="B176" s="89"/>
      <c r="C176" s="151" t="s">
        <v>149</v>
      </c>
      <c r="D176" s="152"/>
      <c r="E176" s="100">
        <f>D$17</f>
        <v>0</v>
      </c>
      <c r="F176" s="101" t="s">
        <v>4</v>
      </c>
      <c r="G176" s="102" t="s">
        <v>32</v>
      </c>
      <c r="H176" s="62"/>
      <c r="I176" s="153">
        <f t="shared" si="9"/>
        <v>0</v>
      </c>
      <c r="J176" s="104" t="e">
        <f t="shared" si="7"/>
        <v>#DIV/0!</v>
      </c>
    </row>
    <row r="177" spans="2:10" ht="16.5" hidden="1" thickBot="1" x14ac:dyDescent="0.3">
      <c r="B177" s="89"/>
      <c r="C177" s="151" t="s">
        <v>150</v>
      </c>
      <c r="D177" s="152"/>
      <c r="E177" s="100">
        <f>D$17</f>
        <v>0</v>
      </c>
      <c r="F177" s="101" t="s">
        <v>4</v>
      </c>
      <c r="G177" s="102" t="s">
        <v>32</v>
      </c>
      <c r="H177" s="62"/>
      <c r="I177" s="153">
        <f t="shared" si="9"/>
        <v>0</v>
      </c>
      <c r="J177" s="104" t="e">
        <f t="shared" si="7"/>
        <v>#DIV/0!</v>
      </c>
    </row>
    <row r="178" spans="2:10" ht="16.5" hidden="1" thickBot="1" x14ac:dyDescent="0.25">
      <c r="B178" s="89"/>
      <c r="C178" s="50" t="s">
        <v>151</v>
      </c>
      <c r="D178" s="51"/>
      <c r="E178" s="52">
        <v>1</v>
      </c>
      <c r="F178" s="53"/>
      <c r="G178" s="54"/>
      <c r="H178" s="54"/>
      <c r="I178" s="55">
        <f>SUM(I179:I180)</f>
        <v>0</v>
      </c>
      <c r="J178" s="56" t="e">
        <f t="shared" si="7"/>
        <v>#DIV/0!</v>
      </c>
    </row>
    <row r="179" spans="2:10" ht="32.25" hidden="1" thickBot="1" x14ac:dyDescent="0.3">
      <c r="B179" s="89"/>
      <c r="C179" s="151" t="s">
        <v>152</v>
      </c>
      <c r="D179" s="152"/>
      <c r="E179" s="100"/>
      <c r="F179" s="101" t="s">
        <v>76</v>
      </c>
      <c r="G179" s="102" t="s">
        <v>32</v>
      </c>
      <c r="H179" s="62"/>
      <c r="I179" s="153">
        <f t="shared" si="9"/>
        <v>0</v>
      </c>
      <c r="J179" s="104" t="e">
        <f t="shared" si="7"/>
        <v>#DIV/0!</v>
      </c>
    </row>
    <row r="180" spans="2:10" ht="48" hidden="1" thickBot="1" x14ac:dyDescent="0.3">
      <c r="B180" s="89"/>
      <c r="C180" s="151" t="s">
        <v>153</v>
      </c>
      <c r="D180" s="152"/>
      <c r="E180" s="100">
        <f>D$17</f>
        <v>0</v>
      </c>
      <c r="F180" s="101" t="s">
        <v>4</v>
      </c>
      <c r="G180" s="102" t="s">
        <v>32</v>
      </c>
      <c r="H180" s="62"/>
      <c r="I180" s="153">
        <f t="shared" si="9"/>
        <v>0</v>
      </c>
      <c r="J180" s="104" t="e">
        <f t="shared" si="7"/>
        <v>#DIV/0!</v>
      </c>
    </row>
    <row r="181" spans="2:10" ht="16.5" hidden="1" thickBot="1" x14ac:dyDescent="0.25">
      <c r="B181" s="89"/>
      <c r="C181" s="50" t="s">
        <v>154</v>
      </c>
      <c r="D181" s="51"/>
      <c r="E181" s="52">
        <v>1</v>
      </c>
      <c r="F181" s="53"/>
      <c r="G181" s="54"/>
      <c r="H181" s="54"/>
      <c r="I181" s="55">
        <f>SUM(I182:I188)</f>
        <v>0</v>
      </c>
      <c r="J181" s="56" t="e">
        <f t="shared" si="7"/>
        <v>#DIV/0!</v>
      </c>
    </row>
    <row r="182" spans="2:10" ht="32.25" hidden="1" thickBot="1" x14ac:dyDescent="0.3">
      <c r="B182" s="89"/>
      <c r="C182" s="151" t="s">
        <v>155</v>
      </c>
      <c r="D182" s="152"/>
      <c r="E182" s="100">
        <f>D18</f>
        <v>0</v>
      </c>
      <c r="F182" s="101" t="s">
        <v>4</v>
      </c>
      <c r="G182" s="102" t="s">
        <v>32</v>
      </c>
      <c r="H182" s="62"/>
      <c r="I182" s="153">
        <f t="shared" si="9"/>
        <v>0</v>
      </c>
      <c r="J182" s="104" t="e">
        <f t="shared" si="7"/>
        <v>#DIV/0!</v>
      </c>
    </row>
    <row r="183" spans="2:10" s="178" customFormat="1" ht="16.5" hidden="1" thickBot="1" x14ac:dyDescent="0.3">
      <c r="B183" s="170"/>
      <c r="C183" s="171" t="s">
        <v>156</v>
      </c>
      <c r="D183" s="172"/>
      <c r="E183" s="173"/>
      <c r="F183" s="174" t="s">
        <v>76</v>
      </c>
      <c r="G183" s="175" t="s">
        <v>32</v>
      </c>
      <c r="H183" s="88"/>
      <c r="I183" s="176">
        <f t="shared" si="9"/>
        <v>0</v>
      </c>
      <c r="J183" s="177" t="e">
        <f t="shared" si="7"/>
        <v>#DIV/0!</v>
      </c>
    </row>
    <row r="184" spans="2:10" s="188" customFormat="1" ht="16.5" hidden="1" thickBot="1" x14ac:dyDescent="0.3">
      <c r="B184" s="179"/>
      <c r="C184" s="180" t="s">
        <v>157</v>
      </c>
      <c r="D184" s="181"/>
      <c r="E184" s="182">
        <f>D18*0.2</f>
        <v>0</v>
      </c>
      <c r="F184" s="183" t="s">
        <v>97</v>
      </c>
      <c r="G184" s="184" t="s">
        <v>32</v>
      </c>
      <c r="H184" s="185"/>
      <c r="I184" s="186">
        <f t="shared" si="9"/>
        <v>0</v>
      </c>
      <c r="J184" s="187" t="e">
        <f t="shared" si="7"/>
        <v>#DIV/0!</v>
      </c>
    </row>
    <row r="185" spans="2:10" s="178" customFormat="1" ht="16.5" hidden="1" thickBot="1" x14ac:dyDescent="0.3">
      <c r="B185" s="170"/>
      <c r="C185" s="171" t="s">
        <v>158</v>
      </c>
      <c r="D185" s="172"/>
      <c r="E185" s="173"/>
      <c r="F185" s="174" t="s">
        <v>76</v>
      </c>
      <c r="G185" s="175" t="s">
        <v>32</v>
      </c>
      <c r="H185" s="88"/>
      <c r="I185" s="176">
        <f t="shared" si="9"/>
        <v>0</v>
      </c>
      <c r="J185" s="177" t="e">
        <f t="shared" si="7"/>
        <v>#DIV/0!</v>
      </c>
    </row>
    <row r="186" spans="2:10" s="188" customFormat="1" ht="16.5" hidden="1" thickBot="1" x14ac:dyDescent="0.3">
      <c r="B186" s="179"/>
      <c r="C186" s="180" t="s">
        <v>159</v>
      </c>
      <c r="D186" s="181"/>
      <c r="E186" s="182">
        <f>D18*0.08</f>
        <v>0</v>
      </c>
      <c r="F186" s="183" t="s">
        <v>97</v>
      </c>
      <c r="G186" s="184" t="s">
        <v>32</v>
      </c>
      <c r="H186" s="185"/>
      <c r="I186" s="186">
        <f t="shared" si="9"/>
        <v>0</v>
      </c>
      <c r="J186" s="187" t="e">
        <f t="shared" si="7"/>
        <v>#DIV/0!</v>
      </c>
    </row>
    <row r="187" spans="2:10" s="178" customFormat="1" ht="16.5" hidden="1" thickBot="1" x14ac:dyDescent="0.3">
      <c r="B187" s="170"/>
      <c r="C187" s="171" t="s">
        <v>160</v>
      </c>
      <c r="D187" s="172"/>
      <c r="E187" s="173"/>
      <c r="F187" s="174" t="s">
        <v>76</v>
      </c>
      <c r="G187" s="175" t="s">
        <v>32</v>
      </c>
      <c r="H187" s="88"/>
      <c r="I187" s="176">
        <f t="shared" si="9"/>
        <v>0</v>
      </c>
      <c r="J187" s="177" t="e">
        <f t="shared" si="7"/>
        <v>#DIV/0!</v>
      </c>
    </row>
    <row r="188" spans="2:10" ht="32.25" hidden="1" thickBot="1" x14ac:dyDescent="0.3">
      <c r="B188" s="89"/>
      <c r="C188" s="151" t="s">
        <v>161</v>
      </c>
      <c r="D188" s="152"/>
      <c r="E188" s="100">
        <f>D18</f>
        <v>0</v>
      </c>
      <c r="F188" s="101" t="s">
        <v>4</v>
      </c>
      <c r="G188" s="102" t="s">
        <v>32</v>
      </c>
      <c r="H188" s="62"/>
      <c r="I188" s="153">
        <f t="shared" si="9"/>
        <v>0</v>
      </c>
      <c r="J188" s="104" t="e">
        <f t="shared" si="7"/>
        <v>#DIV/0!</v>
      </c>
    </row>
    <row r="189" spans="2:10" ht="16.5" hidden="1" thickBot="1" x14ac:dyDescent="0.25">
      <c r="B189" s="89"/>
      <c r="C189" s="50" t="s">
        <v>162</v>
      </c>
      <c r="D189" s="51"/>
      <c r="E189" s="52">
        <v>1</v>
      </c>
      <c r="F189" s="53"/>
      <c r="G189" s="54"/>
      <c r="H189" s="54"/>
      <c r="I189" s="55">
        <f>SUM(I190:I200)</f>
        <v>0</v>
      </c>
      <c r="J189" s="56" t="e">
        <f t="shared" si="7"/>
        <v>#DIV/0!</v>
      </c>
    </row>
    <row r="190" spans="2:10" ht="32.25" hidden="1" thickBot="1" x14ac:dyDescent="0.3">
      <c r="B190" s="89"/>
      <c r="C190" s="151" t="s">
        <v>163</v>
      </c>
      <c r="D190" s="152"/>
      <c r="E190" s="100"/>
      <c r="F190" s="101" t="s">
        <v>6</v>
      </c>
      <c r="G190" s="102"/>
      <c r="H190" s="62"/>
      <c r="I190" s="153">
        <f t="shared" si="9"/>
        <v>0</v>
      </c>
      <c r="J190" s="104" t="e">
        <f t="shared" si="7"/>
        <v>#DIV/0!</v>
      </c>
    </row>
    <row r="191" spans="2:10" ht="16.5" hidden="1" thickBot="1" x14ac:dyDescent="0.3">
      <c r="B191" s="89"/>
      <c r="C191" s="151" t="s">
        <v>164</v>
      </c>
      <c r="D191" s="152"/>
      <c r="E191" s="100"/>
      <c r="F191" s="101" t="s">
        <v>6</v>
      </c>
      <c r="G191" s="102"/>
      <c r="H191" s="62"/>
      <c r="I191" s="153">
        <f>E191*H191</f>
        <v>0</v>
      </c>
      <c r="J191" s="104" t="e">
        <f t="shared" si="7"/>
        <v>#DIV/0!</v>
      </c>
    </row>
    <row r="192" spans="2:10" ht="16.5" hidden="1" thickBot="1" x14ac:dyDescent="0.3">
      <c r="B192" s="89"/>
      <c r="C192" s="151" t="s">
        <v>165</v>
      </c>
      <c r="D192" s="152"/>
      <c r="E192" s="100"/>
      <c r="F192" s="101" t="s">
        <v>97</v>
      </c>
      <c r="G192" s="102"/>
      <c r="H192" s="62"/>
      <c r="I192" s="153">
        <f t="shared" si="9"/>
        <v>0</v>
      </c>
      <c r="J192" s="104" t="e">
        <f t="shared" si="7"/>
        <v>#DIV/0!</v>
      </c>
    </row>
    <row r="193" spans="2:10" ht="16.5" hidden="1" thickBot="1" x14ac:dyDescent="0.3">
      <c r="B193" s="89"/>
      <c r="C193" s="90" t="s">
        <v>166</v>
      </c>
      <c r="D193" s="91"/>
      <c r="E193" s="92"/>
      <c r="F193" s="93" t="s">
        <v>97</v>
      </c>
      <c r="G193" s="94" t="s">
        <v>32</v>
      </c>
      <c r="H193" s="95"/>
      <c r="I193" s="96">
        <f>E193*H193</f>
        <v>0</v>
      </c>
      <c r="J193" s="97" t="e">
        <f t="shared" si="7"/>
        <v>#DIV/0!</v>
      </c>
    </row>
    <row r="194" spans="2:10" ht="16.5" hidden="1" thickBot="1" x14ac:dyDescent="0.3">
      <c r="B194" s="89"/>
      <c r="C194" s="83" t="s">
        <v>167</v>
      </c>
      <c r="D194" s="84"/>
      <c r="E194" s="85"/>
      <c r="F194" s="86" t="s">
        <v>97</v>
      </c>
      <c r="G194" s="87" t="s">
        <v>32</v>
      </c>
      <c r="H194" s="88"/>
      <c r="I194" s="73">
        <f>E194*H194</f>
        <v>0</v>
      </c>
      <c r="J194" s="74" t="e">
        <f t="shared" si="7"/>
        <v>#DIV/0!</v>
      </c>
    </row>
    <row r="195" spans="2:10" s="188" customFormat="1" ht="16.5" hidden="1" thickBot="1" x14ac:dyDescent="0.3">
      <c r="B195" s="179"/>
      <c r="C195" s="180" t="s">
        <v>168</v>
      </c>
      <c r="D195" s="181"/>
      <c r="E195" s="182"/>
      <c r="F195" s="183" t="s">
        <v>97</v>
      </c>
      <c r="G195" s="184"/>
      <c r="H195" s="185"/>
      <c r="I195" s="186">
        <f t="shared" si="9"/>
        <v>0</v>
      </c>
      <c r="J195" s="187" t="e">
        <f t="shared" si="7"/>
        <v>#DIV/0!</v>
      </c>
    </row>
    <row r="196" spans="2:10" s="178" customFormat="1" ht="16.5" hidden="1" thickBot="1" x14ac:dyDescent="0.3">
      <c r="B196" s="170"/>
      <c r="C196" s="171" t="s">
        <v>169</v>
      </c>
      <c r="D196" s="172"/>
      <c r="E196" s="173"/>
      <c r="F196" s="174" t="s">
        <v>76</v>
      </c>
      <c r="G196" s="175" t="s">
        <v>32</v>
      </c>
      <c r="H196" s="88"/>
      <c r="I196" s="176">
        <f>E196*H196</f>
        <v>0</v>
      </c>
      <c r="J196" s="177" t="e">
        <f t="shared" si="7"/>
        <v>#DIV/0!</v>
      </c>
    </row>
    <row r="197" spans="2:10" s="188" customFormat="1" ht="16.5" hidden="1" thickBot="1" x14ac:dyDescent="0.3">
      <c r="B197" s="179"/>
      <c r="C197" s="180" t="s">
        <v>170</v>
      </c>
      <c r="D197" s="181"/>
      <c r="E197" s="182"/>
      <c r="F197" s="183" t="s">
        <v>76</v>
      </c>
      <c r="G197" s="184"/>
      <c r="H197" s="185"/>
      <c r="I197" s="186">
        <f t="shared" si="9"/>
        <v>0</v>
      </c>
      <c r="J197" s="187" t="e">
        <f t="shared" si="7"/>
        <v>#DIV/0!</v>
      </c>
    </row>
    <row r="198" spans="2:10" s="188" customFormat="1" ht="16.5" hidden="1" thickBot="1" x14ac:dyDescent="0.3">
      <c r="B198" s="179"/>
      <c r="C198" s="180" t="s">
        <v>171</v>
      </c>
      <c r="D198" s="181"/>
      <c r="E198" s="182"/>
      <c r="F198" s="183" t="s">
        <v>4</v>
      </c>
      <c r="G198" s="184"/>
      <c r="H198" s="185"/>
      <c r="I198" s="186">
        <f t="shared" si="9"/>
        <v>0</v>
      </c>
      <c r="J198" s="187" t="e">
        <f t="shared" si="7"/>
        <v>#DIV/0!</v>
      </c>
    </row>
    <row r="199" spans="2:10" s="188" customFormat="1" ht="16.5" hidden="1" thickBot="1" x14ac:dyDescent="0.3">
      <c r="B199" s="179"/>
      <c r="C199" s="180" t="s">
        <v>172</v>
      </c>
      <c r="D199" s="181"/>
      <c r="E199" s="182"/>
      <c r="F199" s="183" t="s">
        <v>6</v>
      </c>
      <c r="G199" s="184"/>
      <c r="H199" s="185"/>
      <c r="I199" s="186">
        <f t="shared" si="9"/>
        <v>0</v>
      </c>
      <c r="J199" s="187" t="e">
        <f t="shared" si="7"/>
        <v>#DIV/0!</v>
      </c>
    </row>
    <row r="200" spans="2:10" s="178" customFormat="1" ht="16.5" hidden="1" thickBot="1" x14ac:dyDescent="0.3">
      <c r="B200" s="170"/>
      <c r="C200" s="171" t="s">
        <v>173</v>
      </c>
      <c r="D200" s="172"/>
      <c r="E200" s="173"/>
      <c r="F200" s="174" t="s">
        <v>76</v>
      </c>
      <c r="G200" s="175"/>
      <c r="H200" s="88"/>
      <c r="I200" s="176">
        <f t="shared" si="9"/>
        <v>0</v>
      </c>
      <c r="J200" s="177" t="e">
        <f t="shared" ref="J200:J214" si="10">I200/I$219</f>
        <v>#DIV/0!</v>
      </c>
    </row>
    <row r="201" spans="2:10" ht="16.5" thickBot="1" x14ac:dyDescent="0.25">
      <c r="B201" s="89"/>
      <c r="C201" s="50" t="s">
        <v>174</v>
      </c>
      <c r="D201" s="51"/>
      <c r="E201" s="52">
        <v>1</v>
      </c>
      <c r="F201" s="53"/>
      <c r="G201" s="54"/>
      <c r="H201" s="54"/>
      <c r="I201" s="55">
        <f>SUM(I202:I217)</f>
        <v>0</v>
      </c>
      <c r="J201" s="56"/>
    </row>
    <row r="202" spans="2:10" ht="15.75" hidden="1" x14ac:dyDescent="0.25">
      <c r="B202" s="89"/>
      <c r="C202" s="90" t="s">
        <v>175</v>
      </c>
      <c r="D202" s="91"/>
      <c r="E202" s="92"/>
      <c r="F202" s="93" t="s">
        <v>6</v>
      </c>
      <c r="G202" s="94" t="s">
        <v>32</v>
      </c>
      <c r="H202" s="95"/>
      <c r="I202" s="96">
        <f t="shared" ref="I202:I215" si="11">E202*H202</f>
        <v>0</v>
      </c>
      <c r="J202" s="97" t="e">
        <f t="shared" si="10"/>
        <v>#DIV/0!</v>
      </c>
    </row>
    <row r="203" spans="2:10" ht="15.75" hidden="1" x14ac:dyDescent="0.25">
      <c r="B203" s="89"/>
      <c r="C203" s="90" t="s">
        <v>176</v>
      </c>
      <c r="D203" s="91"/>
      <c r="E203" s="92"/>
      <c r="F203" s="93" t="s">
        <v>6</v>
      </c>
      <c r="G203" s="94" t="s">
        <v>32</v>
      </c>
      <c r="H203" s="95"/>
      <c r="I203" s="96">
        <f>E203*H203</f>
        <v>0</v>
      </c>
      <c r="J203" s="97" t="e">
        <f>I203/I$219</f>
        <v>#DIV/0!</v>
      </c>
    </row>
    <row r="204" spans="2:10" ht="15.75" hidden="1" x14ac:dyDescent="0.25">
      <c r="B204" s="89"/>
      <c r="C204" s="83" t="s">
        <v>177</v>
      </c>
      <c r="D204" s="84"/>
      <c r="E204" s="85"/>
      <c r="F204" s="86" t="s">
        <v>76</v>
      </c>
      <c r="G204" s="87" t="s">
        <v>32</v>
      </c>
      <c r="H204" s="88"/>
      <c r="I204" s="189">
        <f t="shared" si="11"/>
        <v>0</v>
      </c>
      <c r="J204" s="74" t="e">
        <f t="shared" si="10"/>
        <v>#DIV/0!</v>
      </c>
    </row>
    <row r="205" spans="2:10" ht="15.75" hidden="1" x14ac:dyDescent="0.25">
      <c r="B205" s="89"/>
      <c r="C205" s="141" t="s">
        <v>178</v>
      </c>
      <c r="D205" s="190"/>
      <c r="E205" s="59"/>
      <c r="F205" s="143" t="s">
        <v>6</v>
      </c>
      <c r="G205" s="144" t="s">
        <v>32</v>
      </c>
      <c r="H205" s="62"/>
      <c r="I205" s="145">
        <f t="shared" si="11"/>
        <v>0</v>
      </c>
      <c r="J205" s="64" t="e">
        <f t="shared" si="10"/>
        <v>#DIV/0!</v>
      </c>
    </row>
    <row r="206" spans="2:10" ht="15.75" hidden="1" x14ac:dyDescent="0.25">
      <c r="B206" s="89"/>
      <c r="C206" s="146" t="s">
        <v>179</v>
      </c>
      <c r="D206" s="191"/>
      <c r="E206" s="192"/>
      <c r="F206" s="193" t="s">
        <v>97</v>
      </c>
      <c r="G206" s="194" t="s">
        <v>32</v>
      </c>
      <c r="H206" s="195"/>
      <c r="I206" s="148">
        <f t="shared" si="11"/>
        <v>0</v>
      </c>
      <c r="J206" s="97" t="e">
        <f t="shared" si="10"/>
        <v>#DIV/0!</v>
      </c>
    </row>
    <row r="207" spans="2:10" ht="31.5" hidden="1" x14ac:dyDescent="0.25">
      <c r="B207" s="89"/>
      <c r="C207" s="78" t="s">
        <v>180</v>
      </c>
      <c r="D207" s="79"/>
      <c r="E207" s="59"/>
      <c r="F207" s="80" t="s">
        <v>4</v>
      </c>
      <c r="G207" s="81" t="s">
        <v>32</v>
      </c>
      <c r="H207" s="62"/>
      <c r="I207" s="82">
        <f t="shared" si="11"/>
        <v>0</v>
      </c>
      <c r="J207" s="64" t="e">
        <f t="shared" si="10"/>
        <v>#DIV/0!</v>
      </c>
    </row>
    <row r="208" spans="2:10" ht="31.5" hidden="1" x14ac:dyDescent="0.25">
      <c r="B208" s="89"/>
      <c r="C208" s="90" t="s">
        <v>181</v>
      </c>
      <c r="D208" s="91"/>
      <c r="E208" s="92"/>
      <c r="F208" s="93" t="s">
        <v>4</v>
      </c>
      <c r="G208" s="94" t="s">
        <v>32</v>
      </c>
      <c r="H208" s="95"/>
      <c r="I208" s="96">
        <f t="shared" si="11"/>
        <v>0</v>
      </c>
      <c r="J208" s="97" t="e">
        <f t="shared" si="10"/>
        <v>#DIV/0!</v>
      </c>
    </row>
    <row r="209" spans="1:10" ht="31.5" hidden="1" x14ac:dyDescent="0.25">
      <c r="B209" s="89"/>
      <c r="C209" s="78" t="s">
        <v>182</v>
      </c>
      <c r="D209" s="79"/>
      <c r="E209" s="59"/>
      <c r="F209" s="80" t="s">
        <v>4</v>
      </c>
      <c r="G209" s="81" t="s">
        <v>32</v>
      </c>
      <c r="H209" s="62"/>
      <c r="I209" s="82">
        <f t="shared" si="11"/>
        <v>0</v>
      </c>
      <c r="J209" s="64" t="e">
        <f t="shared" si="10"/>
        <v>#DIV/0!</v>
      </c>
    </row>
    <row r="210" spans="1:10" ht="31.5" x14ac:dyDescent="0.25">
      <c r="A210" s="3">
        <v>231</v>
      </c>
      <c r="B210" s="125" t="s">
        <v>183</v>
      </c>
      <c r="C210" s="196" t="s">
        <v>184</v>
      </c>
      <c r="D210" s="79" t="s">
        <v>185</v>
      </c>
      <c r="E210" s="59">
        <f>0.55+1.94</f>
        <v>2.4900000000000002</v>
      </c>
      <c r="F210" s="80" t="s">
        <v>97</v>
      </c>
      <c r="G210" s="81" t="s">
        <v>32</v>
      </c>
      <c r="H210" s="62"/>
      <c r="I210" s="82">
        <f t="shared" si="11"/>
        <v>0</v>
      </c>
      <c r="J210" s="64"/>
    </row>
    <row r="211" spans="1:10" s="178" customFormat="1" ht="15.75" x14ac:dyDescent="0.25">
      <c r="A211" s="3">
        <v>231</v>
      </c>
      <c r="B211" s="89">
        <v>185851111</v>
      </c>
      <c r="C211" s="83" t="s">
        <v>186</v>
      </c>
      <c r="D211" s="84"/>
      <c r="E211" s="69">
        <f>E210</f>
        <v>2.4900000000000002</v>
      </c>
      <c r="F211" s="86" t="s">
        <v>97</v>
      </c>
      <c r="G211" s="87" t="s">
        <v>32</v>
      </c>
      <c r="H211" s="88"/>
      <c r="I211" s="189">
        <f t="shared" si="11"/>
        <v>0</v>
      </c>
      <c r="J211" s="74"/>
    </row>
    <row r="212" spans="1:10" ht="15.75" hidden="1" x14ac:dyDescent="0.25">
      <c r="B212" s="89"/>
      <c r="C212" s="90" t="s">
        <v>187</v>
      </c>
      <c r="D212" s="91"/>
      <c r="E212" s="92">
        <f>E214*1.3</f>
        <v>0</v>
      </c>
      <c r="F212" s="93" t="s">
        <v>4</v>
      </c>
      <c r="G212" s="94" t="s">
        <v>32</v>
      </c>
      <c r="H212" s="95"/>
      <c r="I212" s="96">
        <f t="shared" si="11"/>
        <v>0</v>
      </c>
      <c r="J212" s="97" t="e">
        <f t="shared" si="10"/>
        <v>#DIV/0!</v>
      </c>
    </row>
    <row r="213" spans="1:10" ht="15.75" hidden="1" x14ac:dyDescent="0.25">
      <c r="B213" s="89"/>
      <c r="C213" s="90" t="s">
        <v>188</v>
      </c>
      <c r="D213" s="91"/>
      <c r="E213" s="92">
        <f>E212*3</f>
        <v>0</v>
      </c>
      <c r="F213" s="197" t="s">
        <v>6</v>
      </c>
      <c r="G213" s="94" t="s">
        <v>32</v>
      </c>
      <c r="H213" s="95"/>
      <c r="I213" s="96">
        <f t="shared" si="11"/>
        <v>0</v>
      </c>
      <c r="J213" s="97"/>
    </row>
    <row r="214" spans="1:10" ht="15.75" hidden="1" x14ac:dyDescent="0.25">
      <c r="C214" s="198" t="s">
        <v>189</v>
      </c>
      <c r="D214" s="199"/>
      <c r="E214" s="59"/>
      <c r="F214" s="200" t="s">
        <v>4</v>
      </c>
      <c r="G214" s="201" t="s">
        <v>32</v>
      </c>
      <c r="H214" s="62"/>
      <c r="I214" s="82">
        <f t="shared" si="11"/>
        <v>0</v>
      </c>
      <c r="J214" s="64" t="e">
        <f t="shared" si="10"/>
        <v>#DIV/0!</v>
      </c>
    </row>
    <row r="215" spans="1:10" ht="15.75" x14ac:dyDescent="0.25">
      <c r="C215" s="83" t="s">
        <v>204</v>
      </c>
      <c r="D215" s="199"/>
      <c r="E215" s="59">
        <v>148</v>
      </c>
      <c r="F215" s="202" t="s">
        <v>38</v>
      </c>
      <c r="G215" s="201" t="s">
        <v>32</v>
      </c>
      <c r="H215" s="62"/>
      <c r="I215" s="82">
        <f t="shared" si="11"/>
        <v>0</v>
      </c>
      <c r="J215" s="64"/>
    </row>
    <row r="216" spans="1:10" ht="15.75" x14ac:dyDescent="0.25">
      <c r="C216" s="141"/>
      <c r="D216" s="190"/>
      <c r="E216" s="59"/>
      <c r="F216" s="143"/>
      <c r="G216" s="144"/>
      <c r="H216" s="62"/>
      <c r="I216" s="145"/>
      <c r="J216" s="64"/>
    </row>
    <row r="217" spans="1:10" ht="16.5" thickBot="1" x14ac:dyDescent="0.3">
      <c r="C217" s="203"/>
      <c r="D217" s="204"/>
      <c r="E217" s="205"/>
      <c r="F217" s="206"/>
      <c r="G217" s="207"/>
      <c r="H217" s="208"/>
      <c r="I217" s="209"/>
      <c r="J217" s="210"/>
    </row>
    <row r="218" spans="1:10" ht="15.75" x14ac:dyDescent="0.25">
      <c r="D218" s="211"/>
      <c r="E218" s="212"/>
      <c r="F218" s="213"/>
    </row>
    <row r="219" spans="1:10" ht="20.25" x14ac:dyDescent="0.3">
      <c r="C219" s="214" t="s">
        <v>190</v>
      </c>
      <c r="D219" s="215"/>
      <c r="E219" s="216"/>
      <c r="F219" s="217"/>
      <c r="G219" s="218"/>
      <c r="H219" s="219"/>
      <c r="I219" s="220">
        <f>I201+I164+I146+I38+I31+I22+I178+I158+I189+I181</f>
        <v>0</v>
      </c>
      <c r="J219" s="220"/>
    </row>
    <row r="220" spans="1:10" ht="20.25" x14ac:dyDescent="0.3">
      <c r="C220" s="221"/>
      <c r="D220" s="222"/>
      <c r="E220" s="223"/>
      <c r="F220" s="224"/>
      <c r="G220" s="225"/>
      <c r="H220" s="226"/>
    </row>
    <row r="221" spans="1:10" ht="20.25" x14ac:dyDescent="0.3">
      <c r="C221" s="227"/>
      <c r="D221" s="228" t="s">
        <v>191</v>
      </c>
      <c r="E221" s="229"/>
      <c r="F221" s="229"/>
      <c r="G221" s="230"/>
      <c r="H221" s="231"/>
    </row>
    <row r="222" spans="1:10" ht="15.75" x14ac:dyDescent="0.25">
      <c r="C222" s="232" t="s">
        <v>192</v>
      </c>
      <c r="D222" s="233"/>
      <c r="E222" s="234"/>
      <c r="F222" s="235"/>
      <c r="G222" s="236"/>
      <c r="H222" s="237"/>
      <c r="I222" s="236">
        <f>I219-(I223+I224+I225)</f>
        <v>0</v>
      </c>
      <c r="J222" s="238"/>
    </row>
    <row r="223" spans="1:10" ht="15.75" x14ac:dyDescent="0.25">
      <c r="C223" s="239" t="s">
        <v>193</v>
      </c>
      <c r="D223" s="240"/>
      <c r="E223" s="241"/>
      <c r="F223" s="242"/>
      <c r="G223" s="243"/>
      <c r="H223" s="244"/>
      <c r="I223" s="243">
        <f>I206+I202+I172+I171+I163+I161+I157+I155+I149+I145+I144+I140+I141+I136+I129+I127+I125+I124+I120+I119+I208+I118+I117+I115+I114+I113+I112+I111+I109+I108+I46+I212+I203+I199+I198+I197+I195+I186+I184+I134+I132+I166+I213+I193</f>
        <v>0</v>
      </c>
      <c r="J223" s="245"/>
    </row>
    <row r="224" spans="1:10" ht="15.75" x14ac:dyDescent="0.25">
      <c r="C224" s="246" t="s">
        <v>194</v>
      </c>
      <c r="D224" s="247"/>
      <c r="E224" s="248"/>
      <c r="F224" s="249"/>
      <c r="G224" s="250"/>
      <c r="H224" s="251"/>
      <c r="I224" s="250">
        <f>SUM(I58:I105)</f>
        <v>0</v>
      </c>
      <c r="J224" s="252"/>
    </row>
    <row r="225" spans="3:10" ht="15.75" x14ac:dyDescent="0.25">
      <c r="C225" s="253" t="s">
        <v>195</v>
      </c>
      <c r="D225" s="254"/>
      <c r="E225" s="255"/>
      <c r="F225" s="256"/>
      <c r="G225" s="257"/>
      <c r="H225" s="258"/>
      <c r="I225" s="257">
        <f>I204+I173+I142+I138+I130+I122+I106+I34+I30+I29+I211+I200+I187+I185+I183+I135+I133+I196+I194+I36+I37</f>
        <v>0</v>
      </c>
      <c r="J225" s="259"/>
    </row>
    <row r="226" spans="3:10" ht="15.75" x14ac:dyDescent="0.25">
      <c r="C226" s="260" t="s">
        <v>190</v>
      </c>
      <c r="D226" s="261"/>
      <c r="E226" s="262"/>
      <c r="F226" s="263"/>
      <c r="G226" s="264"/>
      <c r="H226" s="263"/>
      <c r="I226" s="265">
        <f>SUM(I222:I225)</f>
        <v>0</v>
      </c>
      <c r="J226" s="263"/>
    </row>
    <row r="227" spans="3:10" ht="15.75" x14ac:dyDescent="0.25">
      <c r="C227" s="266" t="s">
        <v>196</v>
      </c>
      <c r="D227" s="267"/>
      <c r="E227" s="268"/>
      <c r="F227" s="269"/>
      <c r="G227" s="270"/>
      <c r="H227" s="269"/>
      <c r="I227" s="271">
        <f>I226*1.2</f>
        <v>0</v>
      </c>
      <c r="J227" s="269"/>
    </row>
    <row r="228" spans="3:10" ht="21.75" customHeight="1" x14ac:dyDescent="0.25">
      <c r="C228" s="295"/>
      <c r="D228" s="295"/>
      <c r="E228" s="295"/>
      <c r="F228" s="295"/>
      <c r="G228" s="295"/>
      <c r="H228" s="295"/>
      <c r="I228" s="295"/>
      <c r="J228" s="295"/>
    </row>
    <row r="229" spans="3:10" x14ac:dyDescent="0.2">
      <c r="C229" s="272"/>
      <c r="G229" s="273" t="s">
        <v>197</v>
      </c>
      <c r="H229" s="274" t="s">
        <v>198</v>
      </c>
      <c r="I229" s="227"/>
    </row>
    <row r="230" spans="3:10" x14ac:dyDescent="0.2">
      <c r="C230" s="272"/>
      <c r="G230" s="273"/>
      <c r="H230" s="275" t="s">
        <v>199</v>
      </c>
      <c r="I230" s="227"/>
    </row>
    <row r="231" spans="3:10" x14ac:dyDescent="0.2">
      <c r="C231" s="274"/>
      <c r="G231" s="273"/>
      <c r="H231" s="276" t="s">
        <v>200</v>
      </c>
      <c r="I231" s="272"/>
    </row>
    <row r="232" spans="3:10" ht="15.75" x14ac:dyDescent="0.25">
      <c r="C232" s="277"/>
      <c r="G232" s="278" t="s">
        <v>201</v>
      </c>
      <c r="H232" s="279">
        <v>44631</v>
      </c>
      <c r="I232" s="280"/>
    </row>
    <row r="233" spans="3:10" ht="15.75" x14ac:dyDescent="0.25">
      <c r="C233" s="281"/>
    </row>
    <row r="234" spans="3:10" ht="15.75" x14ac:dyDescent="0.25">
      <c r="C234" s="31"/>
    </row>
    <row r="235" spans="3:10" ht="15.75" x14ac:dyDescent="0.25">
      <c r="C235" s="282"/>
    </row>
    <row r="236" spans="3:10" ht="15.75" x14ac:dyDescent="0.25">
      <c r="C236" s="31"/>
    </row>
    <row r="237" spans="3:10" ht="15.75" x14ac:dyDescent="0.25">
      <c r="C237" s="31"/>
    </row>
    <row r="238" spans="3:10" ht="15.75" x14ac:dyDescent="0.25">
      <c r="C238" s="283"/>
    </row>
    <row r="239" spans="3:10" ht="15.75" x14ac:dyDescent="0.25">
      <c r="C239" s="283"/>
    </row>
    <row r="240" spans="3:10" ht="15.75" x14ac:dyDescent="0.25">
      <c r="C240" s="284"/>
    </row>
    <row r="241" spans="3:3" x14ac:dyDescent="0.2">
      <c r="C241" s="285"/>
    </row>
    <row r="242" spans="3:3" x14ac:dyDescent="0.2">
      <c r="C242" s="286"/>
    </row>
    <row r="243" spans="3:3" x14ac:dyDescent="0.2">
      <c r="C243" s="286"/>
    </row>
    <row r="244" spans="3:3" x14ac:dyDescent="0.2">
      <c r="C244" s="286"/>
    </row>
    <row r="245" spans="3:3" x14ac:dyDescent="0.2">
      <c r="C245" s="286"/>
    </row>
    <row r="246" spans="3:3" x14ac:dyDescent="0.2">
      <c r="C246" s="272"/>
    </row>
    <row r="247" spans="3:3" x14ac:dyDescent="0.2">
      <c r="C247" s="287"/>
    </row>
    <row r="248" spans="3:3" x14ac:dyDescent="0.2">
      <c r="C248" s="272"/>
    </row>
    <row r="249" spans="3:3" x14ac:dyDescent="0.2">
      <c r="C249" s="288"/>
    </row>
    <row r="250" spans="3:3" x14ac:dyDescent="0.2">
      <c r="C250" s="272"/>
    </row>
    <row r="251" spans="3:3" x14ac:dyDescent="0.2">
      <c r="C251" s="272"/>
    </row>
    <row r="252" spans="3:3" x14ac:dyDescent="0.2">
      <c r="C252" s="289"/>
    </row>
    <row r="253" spans="3:3" x14ac:dyDescent="0.2">
      <c r="C253" s="289"/>
    </row>
    <row r="254" spans="3:3" x14ac:dyDescent="0.2">
      <c r="C254" s="289"/>
    </row>
  </sheetData>
  <autoFilter ref="C21:J217" xr:uid="{00000000-0009-0000-0000-000000000000}">
    <filterColumn colId="2">
      <customFilters>
        <customFilter operator="notEqual" val=" "/>
      </customFilters>
    </filterColumn>
  </autoFilter>
  <mergeCells count="4">
    <mergeCell ref="D1:E1"/>
    <mergeCell ref="I1:J1"/>
    <mergeCell ref="G10:H10"/>
    <mergeCell ref="C228:J228"/>
  </mergeCells>
  <conditionalFormatting sqref="H208 H46 H212:H213 H193 H202:H203">
    <cfRule type="cellIs" dxfId="5" priority="104" stopIfTrue="1" operator="equal">
      <formula>#REF!</formula>
    </cfRule>
    <cfRule type="cellIs" dxfId="4" priority="105" stopIfTrue="1" operator="equal">
      <formula>#REF!</formula>
    </cfRule>
    <cfRule type="cellIs" dxfId="3" priority="106" stopIfTrue="1" operator="equal">
      <formula>#REF!</formula>
    </cfRule>
  </conditionalFormatting>
  <conditionalFormatting sqref="H108:H109 H119:H120 H124:H125 H127 H111:H115">
    <cfRule type="cellIs" dxfId="2" priority="113" stopIfTrue="1" operator="equal">
      <formula>#REF!</formula>
    </cfRule>
    <cfRule type="cellIs" dxfId="1" priority="114" stopIfTrue="1" operator="equal">
      <formula>#REF!</formula>
    </cfRule>
    <cfRule type="cellIs" dxfId="0" priority="115" stopIfTrue="1" operator="equal">
      <formula>#REF!</formula>
    </cfRule>
  </conditionalFormatting>
  <hyperlinks>
    <hyperlink ref="H231" r:id="rId1" xr:uid="{00000000-0004-0000-0000-000000000000}"/>
  </hyperlinks>
  <pageMargins left="0.15748031496062992" right="0.15748031496062992" top="0.23622047244094491" bottom="0.98425196850393704" header="0.15748031496062992" footer="0.19685039370078741"/>
  <pageSetup paperSize="9" scale="57" fitToHeight="0" orientation="portrait" r:id="rId2"/>
  <headerFooter>
    <oddHeader xml:space="preserve">&amp;C
</oddHeader>
  </headerFooter>
  <rowBreaks count="1" manualBreakCount="1">
    <brk id="232" min="2" max="9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Rozpočet</vt:lpstr>
      <vt:lpstr>Rozpočet!_Toc499821219</vt:lpstr>
      <vt:lpstr>Rozpočet!Oblasť_tlače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Ing. Miroslav Lalík</cp:lastModifiedBy>
  <cp:lastPrinted>2020-01-21T19:39:56Z</cp:lastPrinted>
  <dcterms:created xsi:type="dcterms:W3CDTF">2020-01-21T08:34:45Z</dcterms:created>
  <dcterms:modified xsi:type="dcterms:W3CDTF">2022-07-13T06:12:08Z</dcterms:modified>
</cp:coreProperties>
</file>