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Zákazky\2022\3050- KE - Južná trieda - chodníky\2022-06-20\Zadanie\"/>
    </mc:Choice>
  </mc:AlternateContent>
  <bookViews>
    <workbookView xWindow="0" yWindow="0" windowWidth="0" windowHeight="0"/>
  </bookViews>
  <sheets>
    <sheet name="Rekapitulácia stavby" sheetId="1" r:id="rId1"/>
    <sheet name="1 - Oprava chodníka" sheetId="2" r:id="rId2"/>
    <sheet name="2 - Trvalé zvislé dopravn..." sheetId="3" r:id="rId3"/>
  </sheets>
  <definedNames>
    <definedName name="_xlnm.Print_Area" localSheetId="0">'Rekapitulácia stavby'!$D$4:$AO$76,'Rekapitulácia stavby'!$C$82:$AQ$97</definedName>
    <definedName name="_xlnm.Print_Titles" localSheetId="0">'Rekapitulácia stavby'!$92:$92</definedName>
    <definedName name="_xlnm._FilterDatabase" localSheetId="1" hidden="1">'1 - Oprava chodníka'!$C$120:$K$207</definedName>
    <definedName name="_xlnm.Print_Area" localSheetId="1">'1 - Oprava chodníka'!$C$4:$J$76,'1 - Oprava chodníka'!$C$108:$J$207</definedName>
    <definedName name="_xlnm.Print_Titles" localSheetId="1">'1 - Oprava chodníka'!$120:$120</definedName>
    <definedName name="_xlnm._FilterDatabase" localSheetId="2" hidden="1">'2 - Trvalé zvislé dopravn...'!$C$117:$K$138</definedName>
    <definedName name="_xlnm.Print_Area" localSheetId="2">'2 - Trvalé zvislé dopravn...'!$C$4:$J$76,'2 - Trvalé zvislé dopravn...'!$C$105:$J$138</definedName>
    <definedName name="_xlnm.Print_Titles" localSheetId="2">'2 - Trvalé zvislé dopravn...'!$117:$117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38"/>
  <c r="BH138"/>
  <c r="BG138"/>
  <c r="BE138"/>
  <c r="T138"/>
  <c r="T137"/>
  <c r="R138"/>
  <c r="R137"/>
  <c r="P138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2"/>
  <c r="BH122"/>
  <c r="BG122"/>
  <c r="BE122"/>
  <c r="T122"/>
  <c r="R122"/>
  <c r="P122"/>
  <c r="BI120"/>
  <c r="BH120"/>
  <c r="BG120"/>
  <c r="BE120"/>
  <c r="T120"/>
  <c r="R120"/>
  <c r="P120"/>
  <c r="J114"/>
  <c r="F114"/>
  <c r="F112"/>
  <c r="E110"/>
  <c r="J91"/>
  <c r="F91"/>
  <c r="F89"/>
  <c r="E87"/>
  <c r="J24"/>
  <c r="E24"/>
  <c r="J115"/>
  <c r="J23"/>
  <c r="J18"/>
  <c r="E18"/>
  <c r="F92"/>
  <c r="J17"/>
  <c r="J12"/>
  <c r="J112"/>
  <c r="E7"/>
  <c r="E85"/>
  <c i="2" r="J37"/>
  <c r="J36"/>
  <c i="1" r="AY95"/>
  <c i="2" r="J35"/>
  <c i="1" r="AX95"/>
  <c i="2" r="BI207"/>
  <c r="BH207"/>
  <c r="BG207"/>
  <c r="BE207"/>
  <c r="T207"/>
  <c r="T206"/>
  <c r="R207"/>
  <c r="R206"/>
  <c r="P207"/>
  <c r="P206"/>
  <c r="BI204"/>
  <c r="BH204"/>
  <c r="BG204"/>
  <c r="BE204"/>
  <c r="T204"/>
  <c r="R204"/>
  <c r="P204"/>
  <c r="BI202"/>
  <c r="BH202"/>
  <c r="BG202"/>
  <c r="BE202"/>
  <c r="T202"/>
  <c r="R202"/>
  <c r="P202"/>
  <c r="BI197"/>
  <c r="BH197"/>
  <c r="BG197"/>
  <c r="BE197"/>
  <c r="T197"/>
  <c r="R197"/>
  <c r="P197"/>
  <c r="BI192"/>
  <c r="BH192"/>
  <c r="BG192"/>
  <c r="BE192"/>
  <c r="T192"/>
  <c r="R192"/>
  <c r="P192"/>
  <c r="BI190"/>
  <c r="BH190"/>
  <c r="BG190"/>
  <c r="BE190"/>
  <c r="T190"/>
  <c r="R190"/>
  <c r="P190"/>
  <c r="BI188"/>
  <c r="BH188"/>
  <c r="BG188"/>
  <c r="BE188"/>
  <c r="T188"/>
  <c r="R188"/>
  <c r="P188"/>
  <c r="BI186"/>
  <c r="BH186"/>
  <c r="BG186"/>
  <c r="BE186"/>
  <c r="T186"/>
  <c r="R186"/>
  <c r="P186"/>
  <c r="BI184"/>
  <c r="BH184"/>
  <c r="BG184"/>
  <c r="BE184"/>
  <c r="T184"/>
  <c r="R184"/>
  <c r="P184"/>
  <c r="BI180"/>
  <c r="BH180"/>
  <c r="BG180"/>
  <c r="BE180"/>
  <c r="T180"/>
  <c r="R180"/>
  <c r="P180"/>
  <c r="BI177"/>
  <c r="BH177"/>
  <c r="BG177"/>
  <c r="BE177"/>
  <c r="T177"/>
  <c r="R177"/>
  <c r="P177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R170"/>
  <c r="P170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3"/>
  <c r="BH153"/>
  <c r="BG153"/>
  <c r="BE153"/>
  <c r="T153"/>
  <c r="R153"/>
  <c r="P153"/>
  <c r="BI151"/>
  <c r="BH151"/>
  <c r="BG151"/>
  <c r="BE151"/>
  <c r="T151"/>
  <c r="R151"/>
  <c r="P151"/>
  <c r="BI147"/>
  <c r="BH147"/>
  <c r="BG147"/>
  <c r="BE147"/>
  <c r="T147"/>
  <c r="R147"/>
  <c r="P147"/>
  <c r="BI145"/>
  <c r="BH145"/>
  <c r="BG145"/>
  <c r="BE145"/>
  <c r="T145"/>
  <c r="R145"/>
  <c r="P145"/>
  <c r="BI143"/>
  <c r="BH143"/>
  <c r="BG143"/>
  <c r="BE143"/>
  <c r="T143"/>
  <c r="R143"/>
  <c r="P143"/>
  <c r="BI141"/>
  <c r="BH141"/>
  <c r="BG141"/>
  <c r="BE141"/>
  <c r="T141"/>
  <c r="R141"/>
  <c r="P141"/>
  <c r="BI139"/>
  <c r="BH139"/>
  <c r="BG139"/>
  <c r="BE139"/>
  <c r="T139"/>
  <c r="R139"/>
  <c r="P139"/>
  <c r="BI135"/>
  <c r="BH135"/>
  <c r="BG135"/>
  <c r="BE135"/>
  <c r="T135"/>
  <c r="R135"/>
  <c r="P135"/>
  <c r="BI134"/>
  <c r="BH134"/>
  <c r="BG134"/>
  <c r="BE134"/>
  <c r="T134"/>
  <c r="R134"/>
  <c r="P134"/>
  <c r="BI132"/>
  <c r="BH132"/>
  <c r="BG132"/>
  <c r="BE132"/>
  <c r="T132"/>
  <c r="R132"/>
  <c r="P132"/>
  <c r="BI131"/>
  <c r="BH131"/>
  <c r="BG131"/>
  <c r="BE131"/>
  <c r="T131"/>
  <c r="R131"/>
  <c r="P131"/>
  <c r="BI127"/>
  <c r="BH127"/>
  <c r="BG127"/>
  <c r="BE127"/>
  <c r="T127"/>
  <c r="R127"/>
  <c r="P127"/>
  <c r="BI125"/>
  <c r="BH125"/>
  <c r="BG125"/>
  <c r="BE125"/>
  <c r="T125"/>
  <c r="R125"/>
  <c r="P125"/>
  <c r="BI124"/>
  <c r="BH124"/>
  <c r="BG124"/>
  <c r="BE124"/>
  <c r="T124"/>
  <c r="R124"/>
  <c r="P124"/>
  <c r="J117"/>
  <c r="F117"/>
  <c r="F115"/>
  <c r="E113"/>
  <c r="J91"/>
  <c r="F91"/>
  <c r="F89"/>
  <c r="E87"/>
  <c r="J24"/>
  <c r="E24"/>
  <c r="J92"/>
  <c r="J23"/>
  <c r="J18"/>
  <c r="E18"/>
  <c r="F118"/>
  <c r="J17"/>
  <c r="J12"/>
  <c r="J115"/>
  <c r="E7"/>
  <c r="E111"/>
  <c i="1" r="L90"/>
  <c r="AM90"/>
  <c r="AM89"/>
  <c r="L89"/>
  <c r="AM87"/>
  <c r="L87"/>
  <c r="L85"/>
  <c r="L84"/>
  <c i="2" r="BK204"/>
  <c r="J190"/>
  <c r="J168"/>
  <c r="J147"/>
  <c i="1" r="AS94"/>
  <c i="2" r="J127"/>
  <c r="BK166"/>
  <c r="BK190"/>
  <c r="J157"/>
  <c r="BK125"/>
  <c i="3" r="BK122"/>
  <c r="BK128"/>
  <c r="J122"/>
  <c i="2" r="J202"/>
  <c r="BK180"/>
  <c r="J166"/>
  <c r="J192"/>
  <c r="BK168"/>
  <c r="BK147"/>
  <c r="BK177"/>
  <c r="J139"/>
  <c r="BK159"/>
  <c r="BK131"/>
  <c i="3" r="BK133"/>
  <c r="J134"/>
  <c r="J138"/>
  <c r="BK125"/>
  <c i="2" r="BK207"/>
  <c r="J197"/>
  <c r="BK173"/>
  <c r="BK161"/>
  <c r="J145"/>
  <c r="J124"/>
  <c r="BK172"/>
  <c r="J153"/>
  <c r="BK124"/>
  <c r="J135"/>
  <c r="J180"/>
  <c r="BK135"/>
  <c i="3" r="BK135"/>
  <c r="BK134"/>
  <c r="BK120"/>
  <c r="BK130"/>
  <c r="BK136"/>
  <c i="2" r="BK197"/>
  <c r="J172"/>
  <c r="BK151"/>
  <c r="J131"/>
  <c r="BK184"/>
  <c r="BK157"/>
  <c r="J173"/>
  <c r="BK127"/>
  <c r="BK145"/>
  <c r="J125"/>
  <c i="3" r="J125"/>
  <c r="J127"/>
  <c r="J130"/>
  <c i="2" r="J204"/>
  <c r="BK192"/>
  <c r="J159"/>
  <c r="J188"/>
  <c r="J161"/>
  <c r="BK132"/>
  <c r="J151"/>
  <c r="BK186"/>
  <c r="BK141"/>
  <c i="3" r="BK138"/>
  <c r="BK132"/>
  <c r="J136"/>
  <c r="J126"/>
  <c r="BK126"/>
  <c i="2" r="BK202"/>
  <c r="BK170"/>
  <c r="J143"/>
  <c r="J186"/>
  <c r="BK165"/>
  <c r="BK143"/>
  <c r="J165"/>
  <c r="BK188"/>
  <c r="BK153"/>
  <c r="BK139"/>
  <c i="3" r="J129"/>
  <c r="J128"/>
  <c r="BK129"/>
  <c r="J135"/>
  <c r="J120"/>
  <c i="2" r="J207"/>
  <c r="J177"/>
  <c r="J164"/>
  <c r="J141"/>
  <c r="BK164"/>
  <c r="BK134"/>
  <c r="J170"/>
  <c r="J184"/>
  <c r="J132"/>
  <c r="J134"/>
  <c i="3" r="BK127"/>
  <c r="J133"/>
  <c r="J132"/>
  <c i="2" l="1" r="P123"/>
  <c r="BK183"/>
  <c r="J183"/>
  <c r="J100"/>
  <c r="P183"/>
  <c r="BK123"/>
  <c r="R183"/>
  <c r="R123"/>
  <c r="T183"/>
  <c i="3" r="BK119"/>
  <c r="J119"/>
  <c r="J97"/>
  <c i="2" r="P163"/>
  <c i="3" r="R119"/>
  <c r="R118"/>
  <c i="2" r="BK163"/>
  <c r="J163"/>
  <c r="J99"/>
  <c r="R163"/>
  <c i="3" r="T119"/>
  <c r="T118"/>
  <c i="2" r="T123"/>
  <c r="T122"/>
  <c r="T121"/>
  <c r="T163"/>
  <c i="3" r="P119"/>
  <c r="P118"/>
  <c i="1" r="AU96"/>
  <c i="2" r="BK206"/>
  <c r="J206"/>
  <c r="J101"/>
  <c i="3" r="BK137"/>
  <c r="J137"/>
  <c r="J98"/>
  <c r="J89"/>
  <c r="E108"/>
  <c r="BF130"/>
  <c r="BF120"/>
  <c i="2" r="J123"/>
  <c r="J98"/>
  <c i="3" r="BF128"/>
  <c r="BF135"/>
  <c r="F115"/>
  <c r="BF122"/>
  <c r="BF127"/>
  <c r="BF138"/>
  <c r="J92"/>
  <c r="BF125"/>
  <c r="BF126"/>
  <c r="BF134"/>
  <c r="BF129"/>
  <c r="BF133"/>
  <c r="BF132"/>
  <c r="BF136"/>
  <c i="2" r="BF153"/>
  <c r="J89"/>
  <c r="F92"/>
  <c r="J118"/>
  <c r="BF202"/>
  <c r="BF124"/>
  <c r="BF151"/>
  <c r="BF166"/>
  <c r="BF168"/>
  <c r="BF170"/>
  <c r="BF173"/>
  <c r="BF180"/>
  <c r="BF186"/>
  <c r="BF188"/>
  <c r="BF127"/>
  <c r="BF134"/>
  <c r="BF157"/>
  <c r="BF125"/>
  <c r="BF131"/>
  <c r="BF132"/>
  <c r="BF141"/>
  <c r="BF159"/>
  <c r="BF172"/>
  <c r="BF177"/>
  <c r="BF184"/>
  <c r="E85"/>
  <c r="BF135"/>
  <c r="BF139"/>
  <c r="BF143"/>
  <c r="BF145"/>
  <c r="BF147"/>
  <c r="BF161"/>
  <c r="BF164"/>
  <c r="BF165"/>
  <c r="BF190"/>
  <c r="BF192"/>
  <c r="BF197"/>
  <c r="BF204"/>
  <c r="BF207"/>
  <c r="F37"/>
  <c i="1" r="BD95"/>
  <c i="2" r="F36"/>
  <c i="1" r="BC95"/>
  <c i="2" r="F35"/>
  <c i="1" r="BB95"/>
  <c i="2" r="J33"/>
  <c i="1" r="AV95"/>
  <c i="2" r="F33"/>
  <c i="1" r="AZ95"/>
  <c i="3" r="F37"/>
  <c i="1" r="BD96"/>
  <c i="3" r="F35"/>
  <c i="1" r="BB96"/>
  <c i="3" r="F33"/>
  <c i="1" r="AZ96"/>
  <c i="3" r="J33"/>
  <c i="1" r="AV96"/>
  <c i="3" r="F36"/>
  <c i="1" r="BC96"/>
  <c i="2" l="1" r="BK122"/>
  <c r="J122"/>
  <c r="J97"/>
  <c r="R122"/>
  <c r="R121"/>
  <c r="P122"/>
  <c r="P121"/>
  <c i="1" r="AU95"/>
  <c i="3" r="BK118"/>
  <c r="J118"/>
  <c i="1" r="AU94"/>
  <c i="2" r="J34"/>
  <c i="1" r="AW95"/>
  <c r="AT95"/>
  <c i="3" r="J30"/>
  <c i="1" r="AG96"/>
  <c r="BB94"/>
  <c r="W31"/>
  <c r="AZ94"/>
  <c r="AV94"/>
  <c r="AK29"/>
  <c i="2" r="F34"/>
  <c i="1" r="BA95"/>
  <c i="3" r="F34"/>
  <c i="1" r="BA96"/>
  <c r="BC94"/>
  <c r="AY94"/>
  <c r="BD94"/>
  <c r="W33"/>
  <c i="3" r="J34"/>
  <c i="1" r="AW96"/>
  <c r="AT96"/>
  <c r="AN96"/>
  <c i="2" l="1" r="BK121"/>
  <c r="J121"/>
  <c r="J96"/>
  <c i="3" r="J96"/>
  <c r="J39"/>
  <c i="1" r="W32"/>
  <c r="W29"/>
  <c r="AX94"/>
  <c r="BA94"/>
  <c r="AW94"/>
  <c r="AK30"/>
  <c i="2" l="1" r="J30"/>
  <c i="1" r="AG95"/>
  <c r="AG94"/>
  <c r="AK26"/>
  <c r="AT94"/>
  <c r="W30"/>
  <c i="2" l="1" r="J39"/>
  <c i="1" r="AN95"/>
  <c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<sst xmlns="http://schemas.openxmlformats.org/spreadsheetml/2006/main">
  <si>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</si>
  <si>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</si>
  <si>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</si>
  <si>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</si>
  <si>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</si>
  <si>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{35617da5-8d36-4d73-9212-82358d0eb76b}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</si>
  <si>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</si>
  <si>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</si>
  <si>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</si>
  <si>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</si>
  <si>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</si>
  <si>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</si>
  <si>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3050A-2022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</si>
  <si>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</si>
  <si>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</si>
  <si>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Oprava chodníka, Južná trieda II.etapa</t>
  </si>
  <si>
    <t>JKSO:</t>
  </si>
  <si>
    <t>KS:</t>
  </si>
  <si>
    <t>Miesto:</t>
  </si>
  <si>
    <t>Južné mesto</t>
  </si>
  <si>
    <t>Dátum:</t>
  </si>
  <si>
    <t>20. 6. 2022</t>
  </si>
  <si>
    <t>Objednávateľ:</t>
  </si>
  <si>
    <t>IČO:</t>
  </si>
  <si>
    <t>Mesto Košice</t>
  </si>
  <si>
    <t>IČ DPH:</t>
  </si>
  <si>
    <t>Zhotoviteľ:</t>
  </si>
  <si>
    <t>Vyplň údaj</t>
  </si>
  <si>
    <t>Projektant:</t>
  </si>
  <si>
    <t>ISPO spol. s r.o. inž. stavby</t>
  </si>
  <si>
    <t>True</t>
  </si>
  <si>
    <t>Spracovateľ:</t>
  </si>
  <si>
    <t xml:space="preserve"> </t>
  </si>
  <si>
    <t>Poznámka:</t>
  </si>
  <si>
    <t>Výkaz výmer a množstvá v ňom uvedené sú orientačné , spracovateľ nenesie zodpovednosť za prípadné rozdiely , ktoré vzniknú počas realizácie diela 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</si>
  <si>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</si>
  <si>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</si>
  <si>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</si>
  <si>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</si>
  <si>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</si>
  <si>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</si>
  <si>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</si>
  <si>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</si>
  <si>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</si>
  <si>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</si>
  <si>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</si>
  <si>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</si>
  <si>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</si>
  <si>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</si>
  <si>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</si>
  <si>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</si>
  <si>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</si>
  <si>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</si>
  <si>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</si>
  <si>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</si>
  <si>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</si>
  <si>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</si>
  <si>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</si>
  <si>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</si>
  <si>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</si>
  <si>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</si>
  <si>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</si>
  <si>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</si>
  <si>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</si>
  <si>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</si>
  <si>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</si>
  <si>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</si>
  <si>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</si>
  <si>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</si>
  <si>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</si>
  <si>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</si>
  <si>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</si>
  <si>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</si>
  <si>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</si>
  <si>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</si>
  <si>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</si>
  <si>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</si>
  <si>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</si>
  <si>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</si>
  <si>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</si>
  <si>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</si>
  <si>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Oprava chodníka</t>
  </si>
  <si>
    <t>STA</t>
  </si>
  <si>
    <t>{4b8d9ad2-5d0a-4b8b-9b9a-a42c55e46c6d}</t>
  </si>
  <si>
    <t>2</t>
  </si>
  <si>
    <t>Trvalé zvislé dopravné značenie</t>
  </si>
  <si>
    <t>{2298e6b1-f137-42d0-a2ff-fed290ed97f4}</t>
  </si>
  <si>
    <t>KRYCÍ LIST ROZPOČTU</t>
  </si>
  <si>
    <t>Objekt:</t>
  </si>
  <si>
    <t>1 - Oprava chodníka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</si>
  <si>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</si>
  <si>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</si>
  <si>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</si>
  <si>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</si>
  <si>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</si>
  <si>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</si>
  <si>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</si>
  <si>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</si>
  <si>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</si>
  <si>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</si>
  <si>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</si>
  <si>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</si>
  <si>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</si>
  <si>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</si>
  <si>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</si>
  <si>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</si>
  <si>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</si>
  <si>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</si>
  <si>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</si>
  <si>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</si>
  <si>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</si>
  <si>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</si>
  <si>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</si>
  <si>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</si>
  <si>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</si>
  <si>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</si>
  <si>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</si>
  <si>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113106612.S</t>
  </si>
  <si>
    <t xml:space="preserve">Rozoberanie zámkovej dlažby všetkých druhov v ploche nad 20 m2,  -0,26000t</t>
  </si>
  <si>
    <t>m2</t>
  </si>
  <si>
    <t>4</t>
  </si>
  <si>
    <t>-619841863</t>
  </si>
  <si>
    <t>113107144.S</t>
  </si>
  <si>
    <t xml:space="preserve">Odstránenie krytu asfaltového v ploche do 200 m2, hr. nad 150 do 200 mm,  -0,45000t</t>
  </si>
  <si>
    <t>-1768295293</t>
  </si>
  <si>
    <t>VV</t>
  </si>
  <si>
    <t>"okolo ostrovčeka" 26,0</t>
  </si>
  <si>
    <t>3</t>
  </si>
  <si>
    <t>113107241.S</t>
  </si>
  <si>
    <t xml:space="preserve">Odstránenie krytu v ploche nad 200 m2 asfaltového, hr. vrstvy do 50 mm,  -0,09800t</t>
  </si>
  <si>
    <t>1758549854</t>
  </si>
  <si>
    <t>"chodnik LA" (7772-1008-2000)+2971</t>
  </si>
  <si>
    <t>"chodnik z asf." 1822-920</t>
  </si>
  <si>
    <t>Súčet</t>
  </si>
  <si>
    <t>113152430.S</t>
  </si>
  <si>
    <t xml:space="preserve">Frézovanie asf. podkladu alebo krytu bez prek., plochy cez 500 do 1000 m2, pruh š. cez 1 m do 2 m, hr. 50 mm  0,127 t</t>
  </si>
  <si>
    <t>-2036500350</t>
  </si>
  <si>
    <t>5</t>
  </si>
  <si>
    <t>113206111.S</t>
  </si>
  <si>
    <t xml:space="preserve">Vytrhanie obrúb betónových, s vybúraním lôžka, z krajníkov alebo obrubníkov stojatých,  -0,14500t</t>
  </si>
  <si>
    <t>m</t>
  </si>
  <si>
    <t>822539900</t>
  </si>
  <si>
    <t>495-122</t>
  </si>
  <si>
    <t>6</t>
  </si>
  <si>
    <t>113307123.S</t>
  </si>
  <si>
    <t xml:space="preserve">Odstránenie podkladu v ploche do 200 m2 z kameniva hrubého drveného, hr.200 do 300 mm,  -0,40000t</t>
  </si>
  <si>
    <t>75837997</t>
  </si>
  <si>
    <t>7</t>
  </si>
  <si>
    <t>113307222.S</t>
  </si>
  <si>
    <t xml:space="preserve">Odstránenie podkladu v ploche nad 200 m2 z kameniva hrubého drveného, hr.100 do 200 mm,  -0,23500t</t>
  </si>
  <si>
    <t>-341916686</t>
  </si>
  <si>
    <t>"chodnik LA" 2971</t>
  </si>
  <si>
    <t>"zámková dlazba" 215</t>
  </si>
  <si>
    <t>8</t>
  </si>
  <si>
    <t>122101402.S</t>
  </si>
  <si>
    <t>Výkop v zemníku na suchu v horninách 1-2, nad 100 do 1000 m3</t>
  </si>
  <si>
    <t>m3</t>
  </si>
  <si>
    <t>-995414082</t>
  </si>
  <si>
    <t>"humus pre ohumusovanie" (788-75)*0,2</t>
  </si>
  <si>
    <t>9</t>
  </si>
  <si>
    <t>M</t>
  </si>
  <si>
    <t>103640000101</t>
  </si>
  <si>
    <t>Zemina pre terénne úpravy - ornica</t>
  </si>
  <si>
    <t>t</t>
  </si>
  <si>
    <t>661469452</t>
  </si>
  <si>
    <t>142,6*1,2</t>
  </si>
  <si>
    <t>10</t>
  </si>
  <si>
    <t>122201101.S</t>
  </si>
  <si>
    <t>Odkopávka a prekopávka nezapažená v hornine 3, do 100 m3</t>
  </si>
  <si>
    <t>-109130396</t>
  </si>
  <si>
    <t>"odstr. zel. ostrovceka" 62*0,5</t>
  </si>
  <si>
    <t>11</t>
  </si>
  <si>
    <t>122201109.S</t>
  </si>
  <si>
    <t>Odkopávky a prekopávky nezapažené. Príplatok k cenám za lepivosť horniny 3</t>
  </si>
  <si>
    <t>-48859627</t>
  </si>
  <si>
    <t>31,0*0,3</t>
  </si>
  <si>
    <t>12</t>
  </si>
  <si>
    <t>162501132.S</t>
  </si>
  <si>
    <t>Vodorovné premiestnenie výkopku po nespevnenej ceste z horniny tr.1-4, nad 100 do 1000 m3 na vzdialenosť do 3000 m</t>
  </si>
  <si>
    <t>1529633631</t>
  </si>
  <si>
    <t>"prebyt. vykop na skl." 31</t>
  </si>
  <si>
    <t>"zo zemnika" (788-75)*0,2</t>
  </si>
  <si>
    <t>13</t>
  </si>
  <si>
    <t>162501133.S</t>
  </si>
  <si>
    <t>Vodorovné premiestnenie výkopku po nespevnenej ceste z horniny tr.1-4, nad 100 do 1000 m3, príplatok k cene za každých ďalšich a začatých 1000 m</t>
  </si>
  <si>
    <t>1594498570</t>
  </si>
  <si>
    <t>173,6*7</t>
  </si>
  <si>
    <t>14</t>
  </si>
  <si>
    <t>171209002.S</t>
  </si>
  <si>
    <t>Poplatok za skladovanie - zemina a kamenivo (17 05) ostatné</t>
  </si>
  <si>
    <t>993125807</t>
  </si>
  <si>
    <t>"zemina" 31,0*1,5</t>
  </si>
  <si>
    <t>"podkl. vrstvy" 3186*0,235+26*0,400</t>
  </si>
  <si>
    <t>15</t>
  </si>
  <si>
    <t>180402111.S</t>
  </si>
  <si>
    <t>Založenie trávnika parkového výsevom v rovine do 1:5</t>
  </si>
  <si>
    <t>229455108</t>
  </si>
  <si>
    <t>788-75</t>
  </si>
  <si>
    <t>16</t>
  </si>
  <si>
    <t>005720001400.S</t>
  </si>
  <si>
    <t>Osivá tráv - semená parkovej zmesi</t>
  </si>
  <si>
    <t>kg</t>
  </si>
  <si>
    <t>-1940844341</t>
  </si>
  <si>
    <t>713*0,0309 'Prepočítané koeficientom množstva</t>
  </si>
  <si>
    <t>17</t>
  </si>
  <si>
    <t>181301313.S</t>
  </si>
  <si>
    <t>Rozprestretie ornice na svahu do sklonu 1:5, plocha nad 500 m2, hr. do 200 mm</t>
  </si>
  <si>
    <t>-1456090914</t>
  </si>
  <si>
    <t>Komunikácie</t>
  </si>
  <si>
    <t>18</t>
  </si>
  <si>
    <t>564861111.S</t>
  </si>
  <si>
    <t>Podklad zo štrkodrviny s rozprestretím a zhutnením, po zhutnení hr. 200 mm</t>
  </si>
  <si>
    <t>-1374559014</t>
  </si>
  <si>
    <t>19</t>
  </si>
  <si>
    <t>567122114.S</t>
  </si>
  <si>
    <t>Podklad z kameniva stmeleného cementom s rozprestretím a zhutnením, CBGM C 8/10 (C 6/8), po zhutnení hr. 150 mm</t>
  </si>
  <si>
    <t>-1557131056</t>
  </si>
  <si>
    <t>577134111.S</t>
  </si>
  <si>
    <t>Asfaltový betón vrstva obrusná AC 8 O v pruhu š. do 3 m z nemodifik. asfaltu tr. II, po zhutnení hr. 40 mm</t>
  </si>
  <si>
    <t>338300629</t>
  </si>
  <si>
    <t>"konštr. č.1" 8807</t>
  </si>
  <si>
    <t>21</t>
  </si>
  <si>
    <t>577134231.S</t>
  </si>
  <si>
    <t>Asfaltový betón vrstva obrusná AC 11 O v pruhu š. do 3 m z nemodifik. asfaltu tr. II, po zhutnení hr. 40 mm</t>
  </si>
  <si>
    <t>1934039338</t>
  </si>
  <si>
    <t>"konštr. č.3" 88</t>
  </si>
  <si>
    <t>22</t>
  </si>
  <si>
    <t>577144231.S</t>
  </si>
  <si>
    <t>Asfaltový betón vrstva obrusná AC 11 O v pruhu š. do 3 m z nemodifik. asfaltu tr. II, po zhutnení hr. 50 mm</t>
  </si>
  <si>
    <t>967217793</t>
  </si>
  <si>
    <t>"konštr. č.2-vjazdy" 627</t>
  </si>
  <si>
    <t>23</t>
  </si>
  <si>
    <t>577154331.S</t>
  </si>
  <si>
    <t>Asfaltový betón vrstva obrusná alebo ložná AC 16 v pruhu š. do 3 m z nemodifik. asfaltu tr. II, po zhutnení hr. 60 mm</t>
  </si>
  <si>
    <t>-1943418411</t>
  </si>
  <si>
    <t>24</t>
  </si>
  <si>
    <t>596911331.S</t>
  </si>
  <si>
    <t>Kladenie dlažby pre nevidiacich hr. 60 mm do lôžka z kameniva ťaženého s vyplnením škár</t>
  </si>
  <si>
    <t>752954581</t>
  </si>
  <si>
    <t>"dražková" 25</t>
  </si>
  <si>
    <t>"nopková" 140-18</t>
  </si>
  <si>
    <t>25</t>
  </si>
  <si>
    <t>592460006800</t>
  </si>
  <si>
    <t>Dlažba betónová pre nevidiacich, nopková, rozmer 200x200x60 mm, červená</t>
  </si>
  <si>
    <t>1266611583</t>
  </si>
  <si>
    <t>122*1,02 'Prepočítané koeficientom množstva</t>
  </si>
  <si>
    <t>26</t>
  </si>
  <si>
    <t>592460006900</t>
  </si>
  <si>
    <t>Dlažba betónová pre nevidiacich drážková, rozmer 200x200x60 mm, červená</t>
  </si>
  <si>
    <t>-955999490</t>
  </si>
  <si>
    <t>25*1,02 'Prepočítané koeficientom množstva</t>
  </si>
  <si>
    <t>Ostatné konštrukcie a práce-búranie</t>
  </si>
  <si>
    <t>27</t>
  </si>
  <si>
    <t>916362112.S</t>
  </si>
  <si>
    <t>Osadenie cestného obrubníka betónového stojatého do lôžka z betónu prostého tr. C 16/20 s bočnou oporou</t>
  </si>
  <si>
    <t>137879778</t>
  </si>
  <si>
    <t>537-122</t>
  </si>
  <si>
    <t>28</t>
  </si>
  <si>
    <t>592170001000</t>
  </si>
  <si>
    <t xml:space="preserve">Obrubník  cestný, lxšxv 1000x150x260 mm</t>
  </si>
  <si>
    <t>ks</t>
  </si>
  <si>
    <t>-2132765546</t>
  </si>
  <si>
    <t>415*1,01 'Prepočítané koeficientom množstva</t>
  </si>
  <si>
    <t>29</t>
  </si>
  <si>
    <t>916561211.S</t>
  </si>
  <si>
    <t>Osadenie záhonového alebo parkového obrubníka betónového, do lôžka zo suchého betónu tr. C 12/15 s bočnou oporou</t>
  </si>
  <si>
    <t>1894929134</t>
  </si>
  <si>
    <t>219-45</t>
  </si>
  <si>
    <t>30</t>
  </si>
  <si>
    <t>592170001800</t>
  </si>
  <si>
    <t>Obrubník parkový, lxšxv 1000x50x200 mm, sivá</t>
  </si>
  <si>
    <t>285606951</t>
  </si>
  <si>
    <t>174*1,01 'Prepočítané koeficientom množstva</t>
  </si>
  <si>
    <t>31</t>
  </si>
  <si>
    <t>979082213.S</t>
  </si>
  <si>
    <t>Vodorovná doprava sutiny so zložením a hrubým urovnaním na vzdialenosť do 1 km</t>
  </si>
  <si>
    <t>703994221</t>
  </si>
  <si>
    <t>"asf.+frez. asf." 8637*0,098+26*0,45+627*0,127</t>
  </si>
  <si>
    <t>"dlazba+obr." 215*0,260+373*0,145</t>
  </si>
  <si>
    <t>32</t>
  </si>
  <si>
    <t>979082219.S</t>
  </si>
  <si>
    <t>Príplatok k cene za každý ďalší aj začatý 1 km nad 1 km pre vodorovnú dopravu sutiny</t>
  </si>
  <si>
    <t>1195955759</t>
  </si>
  <si>
    <t>"asf.+frez. asf." (8637*0,098+26*0,45+627*0,127)*9</t>
  </si>
  <si>
    <t>"dlazba+obr." (215*0,260+373*0,145)*9</t>
  </si>
  <si>
    <t>"podkl. vrstvy" 3186*0,235*9+26*0,400*9</t>
  </si>
  <si>
    <t>33</t>
  </si>
  <si>
    <t>979089012.S</t>
  </si>
  <si>
    <t>Poplatok za skladovanie - betón, tehly, dlaždice (17 01) ostatné</t>
  </si>
  <si>
    <t>1402833388</t>
  </si>
  <si>
    <t>34</t>
  </si>
  <si>
    <t>979089212.S</t>
  </si>
  <si>
    <t>Poplatok za skladovanie - bitúmenové zmesi, uholný decht, dechtové výrobky (17 03 ), ostatné</t>
  </si>
  <si>
    <t>-655801258</t>
  </si>
  <si>
    <t>99</t>
  </si>
  <si>
    <t>Presun hmôt HSV</t>
  </si>
  <si>
    <t>35</t>
  </si>
  <si>
    <t>998225111.S</t>
  </si>
  <si>
    <t>Presun hmôt pre pozemnú komunikáciu a letisko s krytom asfaltovým akejkoľvek dĺžky objektu</t>
  </si>
  <si>
    <t>1429827671</t>
  </si>
  <si>
    <t>2 - Trvalé zvislé dopravné značenie</t>
  </si>
  <si>
    <t>9 - Ostatné konštrukcie a práce-búranie</t>
  </si>
  <si>
    <t xml:space="preserve">99 - Presun hmôt HSV   </t>
  </si>
  <si>
    <t>914001111.S</t>
  </si>
  <si>
    <t>Osadenie a montáž cestnej zvislej dopravnej značky na stĺpik, stĺp, konzolu alebo objekt</t>
  </si>
  <si>
    <t>-1345306345</t>
  </si>
  <si>
    <t>"nove+preloženie" 62+2</t>
  </si>
  <si>
    <t>914001211.S</t>
  </si>
  <si>
    <t>Montáž cestnej zvislej dopravnej značky základnej veľkosti do 1 m2 objímkami na stĺpiky alebo konzoly</t>
  </si>
  <si>
    <t>-1341205068</t>
  </si>
  <si>
    <t>"nove +preloženie na jestv. stlpiky a VO"</t>
  </si>
  <si>
    <t>50+3</t>
  </si>
  <si>
    <t>404410033910</t>
  </si>
  <si>
    <t>Regulačná značka ZDZ 201 "Daj prednosť v jazde", Zn lisovaná, V2-900 mm, RA2, P3, E2, SP1</t>
  </si>
  <si>
    <t>-2133754379</t>
  </si>
  <si>
    <t>404410034852</t>
  </si>
  <si>
    <t>Regulačná značka ZDZ 222 "Spoločná cestička pre chodcov a cyklistov", Zn lisovaná, V2 - kruh 600 mm, RA2, P3, E2, SP1</t>
  </si>
  <si>
    <t>-1836054581</t>
  </si>
  <si>
    <t>404410034859</t>
  </si>
  <si>
    <t>Regulačná značka ZDZ 225 "Koniec špeciál.cestičky alebo pruhu (cyklisti)", Zn lisovaná, V2 - kruh 600 mm, RA2, P3, E2, SP1</t>
  </si>
  <si>
    <t>-1932855938</t>
  </si>
  <si>
    <t>404410175801</t>
  </si>
  <si>
    <t>Návesť ZDZ 325-10 "Priechod pre chodcov (informačná značka)", Zn lisovaná, V1-600x600 mm, RA2, P3, E2, SP1</t>
  </si>
  <si>
    <t>831562659</t>
  </si>
  <si>
    <t>404410175806</t>
  </si>
  <si>
    <t>Návesť ZDZ 326-20 "Priechod pre cyklistov (umiestnenie vľavo)", Zn lisovaná, V2-600x600 mm, RA2, P3, E2, SP1</t>
  </si>
  <si>
    <t>-1270840196</t>
  </si>
  <si>
    <t>404440000100.S</t>
  </si>
  <si>
    <t>Úchyt na stĺpik, d 60 mm, križový, Zn</t>
  </si>
  <si>
    <t>-317750256</t>
  </si>
  <si>
    <t>117*2</t>
  </si>
  <si>
    <t>404490008600.S</t>
  </si>
  <si>
    <t>Krytka stĺpika, d 60 mm, plastová</t>
  </si>
  <si>
    <t>618893756</t>
  </si>
  <si>
    <t>404490008401</t>
  </si>
  <si>
    <t>Stĺpik Zn, d 60 mm, pre dopravné značky, dĺ.3,5m</t>
  </si>
  <si>
    <t>1565079189</t>
  </si>
  <si>
    <t>966006101.S</t>
  </si>
  <si>
    <t>Preložka reklamačného panela - odstranenie a osadenie</t>
  </si>
  <si>
    <t>-769013272</t>
  </si>
  <si>
    <t>966006132.S</t>
  </si>
  <si>
    <t xml:space="preserve">Odstránenie značky, pre staničenie a ohraničenie so stĺpikmi s bet. pätkami,  -0,08200t</t>
  </si>
  <si>
    <t>1315377602</t>
  </si>
  <si>
    <t>966006211.S</t>
  </si>
  <si>
    <t xml:space="preserve">Odstránenie (demontáž) zvislej dopravnej značky zo stĺpov, stĺpikov alebo konzol,  -0,00400t</t>
  </si>
  <si>
    <t>1637960990</t>
  </si>
  <si>
    <t xml:space="preserve">Presun hmôt HSV   </t>
  </si>
  <si>
    <t>-1142983921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</si>
</sst>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164" fontId="18" fillId="0" borderId="0" xfId="0" applyNumberFormat="1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0" fontId="18" fillId="0" borderId="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1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0" borderId="14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4" fillId="4" borderId="6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4" fillId="4" borderId="7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right" vertical="center"/>
    </xf>
    <xf numFmtId="0" fontId="24" fillId="4" borderId="8" xfId="0" applyFont="1" applyFill="1" applyBorder="1" applyAlignment="1" applyProtection="1">
      <alignment horizontal="left" vertical="center"/>
    </xf>
    <xf numFmtId="0" fontId="24" fillId="4" borderId="0" xfId="0" applyFont="1" applyFill="1" applyAlignment="1" applyProtection="1">
      <alignment horizontal="center" vertical="center"/>
    </xf>
    <xf numFmtId="0" fontId="25" fillId="0" borderId="16" xfId="0" applyFont="1" applyBorder="1" applyAlignment="1" applyProtection="1">
      <alignment horizontal="center" vertical="center" wrapText="1"/>
    </xf>
    <xf numFmtId="0" fontId="25" fillId="0" borderId="17" xfId="0" applyFont="1" applyBorder="1" applyAlignment="1" applyProtection="1">
      <alignment horizontal="center" vertical="center" wrapText="1"/>
    </xf>
    <xf numFmtId="0" fontId="25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2" fillId="0" borderId="14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0" fontId="30" fillId="0" borderId="0" xfId="0" applyFont="1" applyAlignment="1" applyProtection="1">
      <alignment vertical="center"/>
    </xf>
    <xf numFmtId="4" fontId="30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1" fillId="0" borderId="14" xfId="0" applyNumberFormat="1" applyFont="1" applyBorder="1" applyAlignment="1" applyProtection="1">
      <alignment vertical="center"/>
    </xf>
    <xf numFmtId="4" fontId="31" fillId="0" borderId="0" xfId="0" applyNumberFormat="1" applyFont="1" applyBorder="1" applyAlignment="1" applyProtection="1">
      <alignment vertical="center"/>
    </xf>
    <xf numFmtId="166" fontId="31" fillId="0" borderId="0" xfId="0" applyNumberFormat="1" applyFont="1" applyBorder="1" applyAlignment="1" applyProtection="1">
      <alignment vertical="center"/>
    </xf>
    <xf numFmtId="4" fontId="31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 applyProtection="1">
      <alignment vertical="center"/>
    </xf>
    <xf numFmtId="4" fontId="31" fillId="0" borderId="20" xfId="0" applyNumberFormat="1" applyFont="1" applyBorder="1" applyAlignment="1" applyProtection="1">
      <alignment vertical="center"/>
    </xf>
    <xf numFmtId="166" fontId="31" fillId="0" borderId="20" xfId="0" applyNumberFormat="1" applyFont="1" applyBorder="1" applyAlignment="1" applyProtection="1">
      <alignment vertical="center"/>
    </xf>
    <xf numFmtId="4" fontId="3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4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4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4" fillId="4" borderId="16" xfId="0" applyFont="1" applyFill="1" applyBorder="1" applyAlignment="1" applyProtection="1">
      <alignment horizontal="center" vertical="center" wrapText="1"/>
    </xf>
    <xf numFmtId="0" fontId="24" fillId="4" borderId="17" xfId="0" applyFont="1" applyFill="1" applyBorder="1" applyAlignment="1" applyProtection="1">
      <alignment horizontal="center" vertical="center" wrapText="1"/>
    </xf>
    <xf numFmtId="0" fontId="24" fillId="4" borderId="18" xfId="0" applyFont="1" applyFill="1" applyBorder="1" applyAlignment="1" applyProtection="1">
      <alignment horizontal="center" vertical="center" wrapText="1"/>
    </xf>
    <xf numFmtId="0" fontId="24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4" fillId="0" borderId="22" xfId="0" applyFont="1" applyBorder="1" applyAlignment="1" applyProtection="1">
      <alignment horizontal="center" vertical="center"/>
    </xf>
    <xf numFmtId="49" fontId="24" fillId="0" borderId="22" xfId="0" applyNumberFormat="1" applyFont="1" applyBorder="1" applyAlignment="1" applyProtection="1">
      <alignment horizontal="left" vertical="center" wrapText="1"/>
    </xf>
    <xf numFmtId="0" fontId="24" fillId="0" borderId="22" xfId="0" applyFont="1" applyBorder="1" applyAlignment="1" applyProtection="1">
      <alignment horizontal="left" vertical="center" wrapText="1"/>
    </xf>
    <xf numFmtId="0" fontId="24" fillId="0" borderId="22" xfId="0" applyFont="1" applyBorder="1" applyAlignment="1" applyProtection="1">
      <alignment horizontal="center" vertical="center" wrapText="1"/>
    </xf>
    <xf numFmtId="4" fontId="24" fillId="0" borderId="22" xfId="0" applyNumberFormat="1" applyFont="1" applyBorder="1" applyAlignment="1" applyProtection="1">
      <alignment vertical="center"/>
    </xf>
    <xf numFmtId="4" fontId="24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center" vertical="center"/>
    </xf>
    <xf numFmtId="166" fontId="25" fillId="0" borderId="0" xfId="0" applyNumberFormat="1" applyFont="1" applyBorder="1" applyAlignment="1" applyProtection="1">
      <alignment vertical="center"/>
    </xf>
    <xf numFmtId="166" fontId="25" fillId="0" borderId="15" xfId="0" applyNumberFormat="1" applyFont="1" applyBorder="1" applyAlignment="1" applyProtection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4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4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4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5" fillId="2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7.863281" style="1" customWidth="1"/>
    <col min="2" max="2" width="1.574219" style="1" customWidth="1"/>
    <col min="3" max="3" width="4.011719" style="1" customWidth="1"/>
    <col min="4" max="4" width="2.582031" style="1" customWidth="1"/>
    <col min="5" max="5" width="2.582031" style="1" customWidth="1"/>
    <col min="6" max="6" width="2.582031" style="1" customWidth="1"/>
    <col min="7" max="7" width="2.582031" style="1" customWidth="1"/>
    <col min="8" max="8" width="2.582031" style="1" customWidth="1"/>
    <col min="9" max="9" width="2.582031" style="1" customWidth="1"/>
    <col min="10" max="10" width="2.582031" style="1" customWidth="1"/>
    <col min="11" max="11" width="2.582031" style="1" customWidth="1"/>
    <col min="12" max="12" width="2.582031" style="1" customWidth="1"/>
    <col min="13" max="13" width="2.582031" style="1" customWidth="1"/>
    <col min="14" max="14" width="2.582031" style="1" customWidth="1"/>
    <col min="15" max="15" width="2.582031" style="1" customWidth="1"/>
    <col min="16" max="16" width="2.582031" style="1" customWidth="1"/>
    <col min="17" max="17" width="2.582031" style="1" customWidth="1"/>
    <col min="18" max="18" width="2.582031" style="1" customWidth="1"/>
    <col min="19" max="19" width="2.582031" style="1" customWidth="1"/>
    <col min="20" max="20" width="2.582031" style="1" customWidth="1"/>
    <col min="21" max="21" width="2.582031" style="1" customWidth="1"/>
    <col min="22" max="22" width="2.582031" style="1" customWidth="1"/>
    <col min="23" max="23" width="2.582031" style="1" customWidth="1"/>
    <col min="24" max="24" width="2.582031" style="1" customWidth="1"/>
    <col min="25" max="25" width="2.582031" style="1" customWidth="1"/>
    <col min="26" max="26" width="2.582031" style="1" customWidth="1"/>
    <col min="27" max="27" width="2.582031" style="1" customWidth="1"/>
    <col min="28" max="28" width="2.582031" style="1" customWidth="1"/>
    <col min="29" max="29" width="2.582031" style="1" customWidth="1"/>
    <col min="30" max="30" width="2.582031" style="1" customWidth="1"/>
    <col min="31" max="31" width="2.582031" style="1" customWidth="1"/>
    <col min="32" max="32" width="2.582031" style="1" customWidth="1"/>
    <col min="33" max="33" width="2.582031" style="1" customWidth="1"/>
    <col min="34" max="34" width="3.152344" style="1" customWidth="1"/>
    <col min="35" max="35" width="33.15234" style="1" customWidth="1"/>
    <col min="36" max="36" width="2.292969" style="1" customWidth="1"/>
    <col min="37" max="37" width="2.292969" style="1" customWidth="1"/>
    <col min="38" max="38" width="7.863281" style="1" customWidth="1"/>
    <col min="39" max="39" width="3.152344" style="1" customWidth="1"/>
    <col min="40" max="40" width="12.58203" style="1" customWidth="1"/>
    <col min="41" max="41" width="7.011719" style="1" customWidth="1"/>
    <col min="42" max="42" width="4.011719" style="1" customWidth="1"/>
    <col min="43" max="43" width="14.86328" style="1" hidden="1" customWidth="1"/>
    <col min="44" max="44" width="12.86328" style="1" customWidth="1"/>
    <col min="45" max="45" width="24.43359" style="1" hidden="1" customWidth="1"/>
    <col min="46" max="46" width="24.43359" style="1" hidden="1" customWidth="1"/>
    <col min="47" max="47" width="24.43359" style="1" hidden="1" customWidth="1"/>
    <col min="48" max="48" width="20.43359" style="1" hidden="1" customWidth="1"/>
    <col min="49" max="49" width="20.43359" style="1" hidden="1" customWidth="1"/>
    <col min="50" max="50" width="23.58203" style="1" hidden="1" customWidth="1"/>
    <col min="51" max="51" width="23.58203" style="1" hidden="1" customWidth="1"/>
    <col min="52" max="52" width="20.43359" style="1" hidden="1" customWidth="1"/>
    <col min="53" max="53" width="18.15234" style="1" hidden="1" customWidth="1"/>
    <col min="54" max="54" width="23.58203" style="1" hidden="1" customWidth="1"/>
    <col min="55" max="55" width="20.43359" style="1" hidden="1" customWidth="1"/>
    <col min="56" max="56" width="18.15234" style="1" hidden="1" customWidth="1"/>
    <col min="57" max="57" width="62.86328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="1" customFormat="1" ht="24.96" customHeight="1">
      <c r="B4" s="21"/>
      <c r="C4" s="22"/>
      <c r="D4" s="23" t="s">
        <v>8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9</v>
      </c>
      <c r="BE4" s="25" t="s">
        <v>10</v>
      </c>
      <c r="BS4" s="17" t="s">
        <v>6</v>
      </c>
    </row>
    <row r="5" s="1" customFormat="1" ht="12" customHeight="1">
      <c r="B5" s="21"/>
      <c r="C5" s="22"/>
      <c r="D5" s="26" t="s">
        <v>11</v>
      </c>
      <c r="E5" s="22"/>
      <c r="F5" s="22"/>
      <c r="G5" s="22"/>
      <c r="H5" s="22"/>
      <c r="I5" s="22"/>
      <c r="J5" s="22"/>
      <c r="K5" s="27" t="s">
        <v>12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13</v>
      </c>
      <c r="BS5" s="17" t="s">
        <v>6</v>
      </c>
    </row>
    <row r="6" s="1" customFormat="1" ht="36.96" customHeight="1">
      <c r="B6" s="21"/>
      <c r="C6" s="22"/>
      <c r="D6" s="29" t="s">
        <v>14</v>
      </c>
      <c r="E6" s="22"/>
      <c r="F6" s="22"/>
      <c r="G6" s="22"/>
      <c r="H6" s="22"/>
      <c r="I6" s="22"/>
      <c r="J6" s="22"/>
      <c r="K6" s="30" t="s">
        <v>15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16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17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18</v>
      </c>
      <c r="E8" s="22"/>
      <c r="F8" s="22"/>
      <c r="G8" s="22"/>
      <c r="H8" s="22"/>
      <c r="I8" s="22"/>
      <c r="J8" s="22"/>
      <c r="K8" s="27" t="s">
        <v>19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20</v>
      </c>
      <c r="AL8" s="22"/>
      <c r="AM8" s="22"/>
      <c r="AN8" s="33" t="s">
        <v>21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22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23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24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25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26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23</v>
      </c>
      <c r="AL13" s="22"/>
      <c r="AM13" s="22"/>
      <c r="AN13" s="34" t="s">
        <v>27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27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25</v>
      </c>
      <c r="AL14" s="22"/>
      <c r="AM14" s="22"/>
      <c r="AN14" s="34" t="s">
        <v>27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28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23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29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25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23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32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25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22.41509" customHeight="1">
      <c r="B23" s="21"/>
      <c r="C23" s="22"/>
      <c r="D23" s="22"/>
      <c r="E23" s="36" t="s">
        <v>34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48" t="s">
        <v>40</v>
      </c>
      <c r="G29" s="47"/>
      <c r="H29" s="47"/>
      <c r="I29" s="47"/>
      <c r="J29" s="47"/>
      <c r="K29" s="47"/>
      <c r="L29" s="49">
        <v>0.20000000000000001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1">
        <f>ROUND(AZ94,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1">
        <f>ROUND(AV94, 2)</f>
        <v>0</v>
      </c>
      <c r="AL29" s="50"/>
      <c r="AM29" s="50"/>
      <c r="AN29" s="50"/>
      <c r="AO29" s="50"/>
      <c r="AP29" s="50"/>
      <c r="AQ29" s="50"/>
      <c r="AR29" s="52"/>
      <c r="AS29" s="53"/>
      <c r="AT29" s="53"/>
      <c r="AU29" s="53"/>
      <c r="AV29" s="53"/>
      <c r="AW29" s="53"/>
      <c r="AX29" s="53"/>
      <c r="AY29" s="53"/>
      <c r="AZ29" s="53"/>
      <c r="BE29" s="54"/>
    </row>
    <row r="30" s="3" customFormat="1" ht="14.4" customHeight="1">
      <c r="A30" s="3"/>
      <c r="B30" s="46"/>
      <c r="C30" s="47"/>
      <c r="D30" s="47"/>
      <c r="E30" s="47"/>
      <c r="F30" s="48" t="s">
        <v>41</v>
      </c>
      <c r="G30" s="47"/>
      <c r="H30" s="47"/>
      <c r="I30" s="47"/>
      <c r="J30" s="47"/>
      <c r="K30" s="47"/>
      <c r="L30" s="49">
        <v>0.20000000000000001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1">
        <f>ROUND(BA94,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1">
        <f>ROUND(AW94, 2)</f>
        <v>0</v>
      </c>
      <c r="AL30" s="50"/>
      <c r="AM30" s="50"/>
      <c r="AN30" s="50"/>
      <c r="AO30" s="50"/>
      <c r="AP30" s="50"/>
      <c r="AQ30" s="50"/>
      <c r="AR30" s="52"/>
      <c r="AS30" s="53"/>
      <c r="AT30" s="53"/>
      <c r="AU30" s="53"/>
      <c r="AV30" s="53"/>
      <c r="AW30" s="53"/>
      <c r="AX30" s="53"/>
      <c r="AY30" s="53"/>
      <c r="AZ30" s="53"/>
      <c r="BE30" s="54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55">
        <v>0.20000000000000001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56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56">
        <v>0</v>
      </c>
      <c r="AL31" s="47"/>
      <c r="AM31" s="47"/>
      <c r="AN31" s="47"/>
      <c r="AO31" s="47"/>
      <c r="AP31" s="47"/>
      <c r="AQ31" s="47"/>
      <c r="AR31" s="57"/>
      <c r="BE31" s="54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55">
        <v>0.20000000000000001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56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56">
        <v>0</v>
      </c>
      <c r="AL32" s="47"/>
      <c r="AM32" s="47"/>
      <c r="AN32" s="47"/>
      <c r="AO32" s="47"/>
      <c r="AP32" s="47"/>
      <c r="AQ32" s="47"/>
      <c r="AR32" s="57"/>
      <c r="BE32" s="54"/>
    </row>
    <row r="33" hidden="1" s="3" customFormat="1" ht="14.4" customHeight="1">
      <c r="A33" s="3"/>
      <c r="B33" s="46"/>
      <c r="C33" s="47"/>
      <c r="D33" s="47"/>
      <c r="E33" s="47"/>
      <c r="F33" s="48" t="s">
        <v>44</v>
      </c>
      <c r="G33" s="47"/>
      <c r="H33" s="47"/>
      <c r="I33" s="47"/>
      <c r="J33" s="47"/>
      <c r="K33" s="47"/>
      <c r="L33" s="49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1">
        <f>ROUND(BD94,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1">
        <v>0</v>
      </c>
      <c r="AL33" s="50"/>
      <c r="AM33" s="50"/>
      <c r="AN33" s="50"/>
      <c r="AO33" s="50"/>
      <c r="AP33" s="50"/>
      <c r="AQ33" s="50"/>
      <c r="AR33" s="52"/>
      <c r="AS33" s="53"/>
      <c r="AT33" s="53"/>
      <c r="AU33" s="53"/>
      <c r="AV33" s="53"/>
      <c r="AW33" s="53"/>
      <c r="AX33" s="53"/>
      <c r="AY33" s="53"/>
      <c r="AZ33" s="53"/>
      <c r="BE33" s="54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8"/>
      <c r="D35" s="59" t="s">
        <v>45</v>
      </c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1" t="s">
        <v>46</v>
      </c>
      <c r="U35" s="60"/>
      <c r="V35" s="60"/>
      <c r="W35" s="60"/>
      <c r="X35" s="62" t="s">
        <v>47</v>
      </c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3">
        <f>SUM(AK26:AK33)</f>
        <v>0</v>
      </c>
      <c r="AL35" s="60"/>
      <c r="AM35" s="60"/>
      <c r="AN35" s="60"/>
      <c r="AO35" s="64"/>
      <c r="AP35" s="58"/>
      <c r="AQ35" s="58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65"/>
      <c r="C49" s="66"/>
      <c r="D49" s="67" t="s">
        <v>48</v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7" t="s">
        <v>49</v>
      </c>
      <c r="AI49" s="68"/>
      <c r="AJ49" s="68"/>
      <c r="AK49" s="68"/>
      <c r="AL49" s="68"/>
      <c r="AM49" s="68"/>
      <c r="AN49" s="68"/>
      <c r="AO49" s="68"/>
      <c r="AP49" s="66"/>
      <c r="AQ49" s="66"/>
      <c r="AR49" s="69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70" t="s">
        <v>50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70" t="s">
        <v>51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70" t="s">
        <v>50</v>
      </c>
      <c r="AI60" s="42"/>
      <c r="AJ60" s="42"/>
      <c r="AK60" s="42"/>
      <c r="AL60" s="42"/>
      <c r="AM60" s="70" t="s">
        <v>51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7" t="s">
        <v>52</v>
      </c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67" t="s">
        <v>53</v>
      </c>
      <c r="AI64" s="71"/>
      <c r="AJ64" s="71"/>
      <c r="AK64" s="71"/>
      <c r="AL64" s="71"/>
      <c r="AM64" s="71"/>
      <c r="AN64" s="71"/>
      <c r="AO64" s="71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70" t="s">
        <v>50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70" t="s">
        <v>51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70" t="s">
        <v>50</v>
      </c>
      <c r="AI75" s="42"/>
      <c r="AJ75" s="42"/>
      <c r="AK75" s="42"/>
      <c r="AL75" s="42"/>
      <c r="AM75" s="70" t="s">
        <v>51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72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44"/>
      <c r="BE77" s="38"/>
    </row>
    <row r="81" s="2" customFormat="1" ht="6.96" customHeight="1">
      <c r="A81" s="38"/>
      <c r="B81" s="74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44"/>
      <c r="BE81" s="38"/>
    </row>
    <row r="82" s="2" customFormat="1" ht="24.96" customHeight="1">
      <c r="A82" s="38"/>
      <c r="B82" s="39"/>
      <c r="C82" s="23" t="s">
        <v>54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6"/>
      <c r="C84" s="32" t="s">
        <v>11</v>
      </c>
      <c r="D84" s="77"/>
      <c r="E84" s="77"/>
      <c r="F84" s="77"/>
      <c r="G84" s="77"/>
      <c r="H84" s="77"/>
      <c r="I84" s="77"/>
      <c r="J84" s="77"/>
      <c r="K84" s="77"/>
      <c r="L84" s="77" t="str">
        <f>K5</f>
        <v>3050A-2022</v>
      </c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8"/>
      <c r="BE84" s="4"/>
    </row>
    <row r="85" s="5" customFormat="1" ht="36.96" customHeight="1">
      <c r="A85" s="5"/>
      <c r="B85" s="79"/>
      <c r="C85" s="80" t="s">
        <v>14</v>
      </c>
      <c r="D85" s="81"/>
      <c r="E85" s="81"/>
      <c r="F85" s="81"/>
      <c r="G85" s="81"/>
      <c r="H85" s="81"/>
      <c r="I85" s="81"/>
      <c r="J85" s="81"/>
      <c r="K85" s="81"/>
      <c r="L85" s="82" t="str">
        <f>K6</f>
        <v>Oprava chodníka, Južná trieda II.etapa</v>
      </c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3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18</v>
      </c>
      <c r="D87" s="40"/>
      <c r="E87" s="40"/>
      <c r="F87" s="40"/>
      <c r="G87" s="40"/>
      <c r="H87" s="40"/>
      <c r="I87" s="40"/>
      <c r="J87" s="40"/>
      <c r="K87" s="40"/>
      <c r="L87" s="84" t="str">
        <f>IF(K8="","",K8)</f>
        <v>Južné mesto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20</v>
      </c>
      <c r="AJ87" s="40"/>
      <c r="AK87" s="40"/>
      <c r="AL87" s="40"/>
      <c r="AM87" s="85" t="str">
        <f>IF(AN8= "","",AN8)</f>
        <v>20. 6. 2022</v>
      </c>
      <c r="AN87" s="85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30566" customHeight="1">
      <c r="A89" s="38"/>
      <c r="B89" s="39"/>
      <c r="C89" s="32" t="s">
        <v>22</v>
      </c>
      <c r="D89" s="40"/>
      <c r="E89" s="40"/>
      <c r="F89" s="40"/>
      <c r="G89" s="40"/>
      <c r="H89" s="40"/>
      <c r="I89" s="40"/>
      <c r="J89" s="40"/>
      <c r="K89" s="40"/>
      <c r="L89" s="77" t="str">
        <f>IF(E11= "","",E11)</f>
        <v>Mesto Košice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28</v>
      </c>
      <c r="AJ89" s="40"/>
      <c r="AK89" s="40"/>
      <c r="AL89" s="40"/>
      <c r="AM89" s="86" t="str">
        <f>IF(E17="","",E17)</f>
        <v>ISPO spol. s r.o. inž. stavby</v>
      </c>
      <c r="AN89" s="77"/>
      <c r="AO89" s="77"/>
      <c r="AP89" s="77"/>
      <c r="AQ89" s="40"/>
      <c r="AR89" s="44"/>
      <c r="AS89" s="87" t="s">
        <v>55</v>
      </c>
      <c r="AT89" s="88"/>
      <c r="AU89" s="89"/>
      <c r="AV89" s="89"/>
      <c r="AW89" s="89"/>
      <c r="AX89" s="89"/>
      <c r="AY89" s="89"/>
      <c r="AZ89" s="89"/>
      <c r="BA89" s="89"/>
      <c r="BB89" s="89"/>
      <c r="BC89" s="89"/>
      <c r="BD89" s="90"/>
      <c r="BE89" s="38"/>
    </row>
    <row r="90" s="2" customFormat="1" ht="15.30566" customHeight="1">
      <c r="A90" s="38"/>
      <c r="B90" s="39"/>
      <c r="C90" s="32" t="s">
        <v>26</v>
      </c>
      <c r="D90" s="40"/>
      <c r="E90" s="40"/>
      <c r="F90" s="40"/>
      <c r="G90" s="40"/>
      <c r="H90" s="40"/>
      <c r="I90" s="40"/>
      <c r="J90" s="40"/>
      <c r="K90" s="40"/>
      <c r="L90" s="77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6" t="str">
        <f>IF(E20="","",E20)</f>
        <v xml:space="preserve"> </v>
      </c>
      <c r="AN90" s="77"/>
      <c r="AO90" s="77"/>
      <c r="AP90" s="77"/>
      <c r="AQ90" s="40"/>
      <c r="AR90" s="44"/>
      <c r="AS90" s="91"/>
      <c r="AT90" s="92"/>
      <c r="AU90" s="93"/>
      <c r="AV90" s="93"/>
      <c r="AW90" s="93"/>
      <c r="AX90" s="93"/>
      <c r="AY90" s="93"/>
      <c r="AZ90" s="93"/>
      <c r="BA90" s="93"/>
      <c r="BB90" s="93"/>
      <c r="BC90" s="93"/>
      <c r="BD90" s="94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95"/>
      <c r="AT91" s="96"/>
      <c r="AU91" s="97"/>
      <c r="AV91" s="97"/>
      <c r="AW91" s="97"/>
      <c r="AX91" s="97"/>
      <c r="AY91" s="97"/>
      <c r="AZ91" s="97"/>
      <c r="BA91" s="97"/>
      <c r="BB91" s="97"/>
      <c r="BC91" s="97"/>
      <c r="BD91" s="98"/>
      <c r="BE91" s="38"/>
    </row>
    <row r="92" s="2" customFormat="1" ht="29.28" customHeight="1">
      <c r="A92" s="38"/>
      <c r="B92" s="39"/>
      <c r="C92" s="99" t="s">
        <v>56</v>
      </c>
      <c r="D92" s="100"/>
      <c r="E92" s="100"/>
      <c r="F92" s="100"/>
      <c r="G92" s="100"/>
      <c r="H92" s="101"/>
      <c r="I92" s="102" t="s">
        <v>57</v>
      </c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3" t="s">
        <v>58</v>
      </c>
      <c r="AH92" s="100"/>
      <c r="AI92" s="100"/>
      <c r="AJ92" s="100"/>
      <c r="AK92" s="100"/>
      <c r="AL92" s="100"/>
      <c r="AM92" s="100"/>
      <c r="AN92" s="102" t="s">
        <v>59</v>
      </c>
      <c r="AO92" s="100"/>
      <c r="AP92" s="104"/>
      <c r="AQ92" s="105" t="s">
        <v>60</v>
      </c>
      <c r="AR92" s="44"/>
      <c r="AS92" s="106" t="s">
        <v>61</v>
      </c>
      <c r="AT92" s="107" t="s">
        <v>62</v>
      </c>
      <c r="AU92" s="107" t="s">
        <v>63</v>
      </c>
      <c r="AV92" s="107" t="s">
        <v>64</v>
      </c>
      <c r="AW92" s="107" t="s">
        <v>65</v>
      </c>
      <c r="AX92" s="107" t="s">
        <v>66</v>
      </c>
      <c r="AY92" s="107" t="s">
        <v>67</v>
      </c>
      <c r="AZ92" s="107" t="s">
        <v>68</v>
      </c>
      <c r="BA92" s="107" t="s">
        <v>69</v>
      </c>
      <c r="BB92" s="107" t="s">
        <v>70</v>
      </c>
      <c r="BC92" s="107" t="s">
        <v>71</v>
      </c>
      <c r="BD92" s="108" t="s">
        <v>72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9"/>
      <c r="AT93" s="110"/>
      <c r="AU93" s="110"/>
      <c r="AV93" s="110"/>
      <c r="AW93" s="110"/>
      <c r="AX93" s="110"/>
      <c r="AY93" s="110"/>
      <c r="AZ93" s="110"/>
      <c r="BA93" s="110"/>
      <c r="BB93" s="110"/>
      <c r="BC93" s="110"/>
      <c r="BD93" s="111"/>
      <c r="BE93" s="38"/>
    </row>
    <row r="94" s="6" customFormat="1" ht="32.4" customHeight="1">
      <c r="A94" s="6"/>
      <c r="B94" s="112"/>
      <c r="C94" s="113" t="s">
        <v>73</v>
      </c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5">
        <f>ROUND(SUM(AG95:AG96),2)</f>
        <v>0</v>
      </c>
      <c r="AH94" s="115"/>
      <c r="AI94" s="115"/>
      <c r="AJ94" s="115"/>
      <c r="AK94" s="115"/>
      <c r="AL94" s="115"/>
      <c r="AM94" s="115"/>
      <c r="AN94" s="116">
        <f>SUM(AG94,AT94)</f>
        <v>0</v>
      </c>
      <c r="AO94" s="116"/>
      <c r="AP94" s="116"/>
      <c r="AQ94" s="117" t="s">
        <v>1</v>
      </c>
      <c r="AR94" s="118"/>
      <c r="AS94" s="119">
        <f>ROUND(SUM(AS95:AS96),2)</f>
        <v>0</v>
      </c>
      <c r="AT94" s="120">
        <f>ROUND(SUM(AV94:AW94),2)</f>
        <v>0</v>
      </c>
      <c r="AU94" s="121">
        <f>ROUND(SUM(AU95:AU96),5)</f>
        <v>0</v>
      </c>
      <c r="AV94" s="120">
        <f>ROUND(AZ94*L29,2)</f>
        <v>0</v>
      </c>
      <c r="AW94" s="120">
        <f>ROUND(BA94*L30,2)</f>
        <v>0</v>
      </c>
      <c r="AX94" s="120">
        <f>ROUND(BB94*L29,2)</f>
        <v>0</v>
      </c>
      <c r="AY94" s="120">
        <f>ROUND(BC94*L30,2)</f>
        <v>0</v>
      </c>
      <c r="AZ94" s="120">
        <f>ROUND(SUM(AZ95:AZ96),2)</f>
        <v>0</v>
      </c>
      <c r="BA94" s="120">
        <f>ROUND(SUM(BA95:BA96),2)</f>
        <v>0</v>
      </c>
      <c r="BB94" s="120">
        <f>ROUND(SUM(BB95:BB96),2)</f>
        <v>0</v>
      </c>
      <c r="BC94" s="120">
        <f>ROUND(SUM(BC95:BC96),2)</f>
        <v>0</v>
      </c>
      <c r="BD94" s="122">
        <f>ROUND(SUM(BD95:BD96),2)</f>
        <v>0</v>
      </c>
      <c r="BE94" s="6"/>
      <c r="BS94" s="123" t="s">
        <v>74</v>
      </c>
      <c r="BT94" s="123" t="s">
        <v>75</v>
      </c>
      <c r="BU94" s="124" t="s">
        <v>76</v>
      </c>
      <c r="BV94" s="123" t="s">
        <v>77</v>
      </c>
      <c r="BW94" s="123" t="s">
        <v>5</v>
      </c>
      <c r="BX94" s="123" t="s">
        <v>78</v>
      </c>
      <c r="CL94" s="123" t="s">
        <v>1</v>
      </c>
    </row>
    <row r="95" s="7" customFormat="1" ht="16.30189" customHeight="1">
      <c r="A95" s="125" t="s">
        <v>79</v>
      </c>
      <c r="B95" s="126"/>
      <c r="C95" s="127"/>
      <c r="D95" s="128" t="s">
        <v>80</v>
      </c>
      <c r="E95" s="128"/>
      <c r="F95" s="128"/>
      <c r="G95" s="128"/>
      <c r="H95" s="128"/>
      <c r="I95" s="129"/>
      <c r="J95" s="128" t="s">
        <v>81</v>
      </c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30">
        <f>'1 - Oprava chodníka'!J30</f>
        <v>0</v>
      </c>
      <c r="AH95" s="129"/>
      <c r="AI95" s="129"/>
      <c r="AJ95" s="129"/>
      <c r="AK95" s="129"/>
      <c r="AL95" s="129"/>
      <c r="AM95" s="129"/>
      <c r="AN95" s="130">
        <f>SUM(AG95,AT95)</f>
        <v>0</v>
      </c>
      <c r="AO95" s="129"/>
      <c r="AP95" s="129"/>
      <c r="AQ95" s="131" t="s">
        <v>82</v>
      </c>
      <c r="AR95" s="132"/>
      <c r="AS95" s="133">
        <v>0</v>
      </c>
      <c r="AT95" s="134">
        <f>ROUND(SUM(AV95:AW95),2)</f>
        <v>0</v>
      </c>
      <c r="AU95" s="135">
        <f>'1 - Oprava chodníka'!P121</f>
        <v>0</v>
      </c>
      <c r="AV95" s="134">
        <f>'1 - Oprava chodníka'!J33</f>
        <v>0</v>
      </c>
      <c r="AW95" s="134">
        <f>'1 - Oprava chodníka'!J34</f>
        <v>0</v>
      </c>
      <c r="AX95" s="134">
        <f>'1 - Oprava chodníka'!J35</f>
        <v>0</v>
      </c>
      <c r="AY95" s="134">
        <f>'1 - Oprava chodníka'!J36</f>
        <v>0</v>
      </c>
      <c r="AZ95" s="134">
        <f>'1 - Oprava chodníka'!F33</f>
        <v>0</v>
      </c>
      <c r="BA95" s="134">
        <f>'1 - Oprava chodníka'!F34</f>
        <v>0</v>
      </c>
      <c r="BB95" s="134">
        <f>'1 - Oprava chodníka'!F35</f>
        <v>0</v>
      </c>
      <c r="BC95" s="134">
        <f>'1 - Oprava chodníka'!F36</f>
        <v>0</v>
      </c>
      <c r="BD95" s="136">
        <f>'1 - Oprava chodníka'!F37</f>
        <v>0</v>
      </c>
      <c r="BE95" s="7"/>
      <c r="BT95" s="137" t="s">
        <v>80</v>
      </c>
      <c r="BV95" s="137" t="s">
        <v>77</v>
      </c>
      <c r="BW95" s="137" t="s">
        <v>83</v>
      </c>
      <c r="BX95" s="137" t="s">
        <v>5</v>
      </c>
      <c r="CL95" s="137" t="s">
        <v>1</v>
      </c>
      <c r="CM95" s="137" t="s">
        <v>75</v>
      </c>
    </row>
    <row r="96" s="7" customFormat="1" ht="16.30189" customHeight="1">
      <c r="A96" s="125" t="s">
        <v>79</v>
      </c>
      <c r="B96" s="126"/>
      <c r="C96" s="127"/>
      <c r="D96" s="128" t="s">
        <v>84</v>
      </c>
      <c r="E96" s="128"/>
      <c r="F96" s="128"/>
      <c r="G96" s="128"/>
      <c r="H96" s="128"/>
      <c r="I96" s="129"/>
      <c r="J96" s="128" t="s">
        <v>85</v>
      </c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  <c r="AC96" s="128"/>
      <c r="AD96" s="128"/>
      <c r="AE96" s="128"/>
      <c r="AF96" s="128"/>
      <c r="AG96" s="130">
        <f>'2 - Trvalé zvislé dopravn...'!J30</f>
        <v>0</v>
      </c>
      <c r="AH96" s="129"/>
      <c r="AI96" s="129"/>
      <c r="AJ96" s="129"/>
      <c r="AK96" s="129"/>
      <c r="AL96" s="129"/>
      <c r="AM96" s="129"/>
      <c r="AN96" s="130">
        <f>SUM(AG96,AT96)</f>
        <v>0</v>
      </c>
      <c r="AO96" s="129"/>
      <c r="AP96" s="129"/>
      <c r="AQ96" s="131" t="s">
        <v>82</v>
      </c>
      <c r="AR96" s="132"/>
      <c r="AS96" s="138">
        <v>0</v>
      </c>
      <c r="AT96" s="139">
        <f>ROUND(SUM(AV96:AW96),2)</f>
        <v>0</v>
      </c>
      <c r="AU96" s="140">
        <f>'2 - Trvalé zvislé dopravn...'!P118</f>
        <v>0</v>
      </c>
      <c r="AV96" s="139">
        <f>'2 - Trvalé zvislé dopravn...'!J33</f>
        <v>0</v>
      </c>
      <c r="AW96" s="139">
        <f>'2 - Trvalé zvislé dopravn...'!J34</f>
        <v>0</v>
      </c>
      <c r="AX96" s="139">
        <f>'2 - Trvalé zvislé dopravn...'!J35</f>
        <v>0</v>
      </c>
      <c r="AY96" s="139">
        <f>'2 - Trvalé zvislé dopravn...'!J36</f>
        <v>0</v>
      </c>
      <c r="AZ96" s="139">
        <f>'2 - Trvalé zvislé dopravn...'!F33</f>
        <v>0</v>
      </c>
      <c r="BA96" s="139">
        <f>'2 - Trvalé zvislé dopravn...'!F34</f>
        <v>0</v>
      </c>
      <c r="BB96" s="139">
        <f>'2 - Trvalé zvislé dopravn...'!F35</f>
        <v>0</v>
      </c>
      <c r="BC96" s="139">
        <f>'2 - Trvalé zvislé dopravn...'!F36</f>
        <v>0</v>
      </c>
      <c r="BD96" s="141">
        <f>'2 - Trvalé zvislé dopravn...'!F37</f>
        <v>0</v>
      </c>
      <c r="BE96" s="7"/>
      <c r="BT96" s="137" t="s">
        <v>80</v>
      </c>
      <c r="BV96" s="137" t="s">
        <v>77</v>
      </c>
      <c r="BW96" s="137" t="s">
        <v>86</v>
      </c>
      <c r="BX96" s="137" t="s">
        <v>5</v>
      </c>
      <c r="CL96" s="137" t="s">
        <v>1</v>
      </c>
      <c r="CM96" s="137" t="s">
        <v>75</v>
      </c>
    </row>
    <row r="97" s="2" customFormat="1" ht="30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6.96" customHeight="1">
      <c r="A98" s="38"/>
      <c r="B98" s="72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</sheetData>
  <sheetProtection sheet="1" formatColumns="0" formatRows="0" objects="1" scenarios="1" spinCount="100000" saltValue="acD5NqnA54c7nOTSDL/uZHIcCSSw0V+Zudhduf51gWv/vXly1FcvJNvjG5n/aT/AC9lQN/s1PPfPrKGGyHrslw==" hashValue="e6tKvdw/X95ll1lgWKjgGdoorwUmsHjsQe1RoXnnMlm3N+ViwiuV0JyUE5y5ewlK/ovDQEqL+dN5VRsJD70a2Q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1 - Oprava chodníka'!C2" display="/"/>
    <hyperlink ref="A96" location="'2 - Trvalé zvislé doprav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48.15234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hidden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83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0"/>
      <c r="AT3" s="17" t="s">
        <v>75</v>
      </c>
    </row>
    <row r="4" s="1" customFormat="1" ht="24.96" customHeight="1">
      <c r="B4" s="20"/>
      <c r="D4" s="144" t="s">
        <v>87</v>
      </c>
      <c r="L4" s="20"/>
      <c r="M4" s="145" t="s">
        <v>9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6" t="s">
        <v>14</v>
      </c>
      <c r="L6" s="20"/>
    </row>
    <row r="7" s="1" customFormat="1" ht="16.30189" customHeight="1">
      <c r="B7" s="20"/>
      <c r="E7" s="147" t="str">
        <f>'Rekapitulácia stavby'!K6</f>
        <v>Oprava chodníka, Južná trieda II.etapa</v>
      </c>
      <c r="F7" s="146"/>
      <c r="G7" s="146"/>
      <c r="H7" s="146"/>
      <c r="L7" s="20"/>
    </row>
    <row r="8" s="2" customFormat="1" ht="12" customHeight="1">
      <c r="A8" s="38"/>
      <c r="B8" s="44"/>
      <c r="C8" s="38"/>
      <c r="D8" s="146" t="s">
        <v>88</v>
      </c>
      <c r="E8" s="38"/>
      <c r="F8" s="38"/>
      <c r="G8" s="38"/>
      <c r="H8" s="38"/>
      <c r="I8" s="38"/>
      <c r="J8" s="38"/>
      <c r="K8" s="38"/>
      <c r="L8" s="69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30189" customHeight="1">
      <c r="A9" s="38"/>
      <c r="B9" s="44"/>
      <c r="C9" s="38"/>
      <c r="D9" s="38"/>
      <c r="E9" s="148" t="s">
        <v>89</v>
      </c>
      <c r="F9" s="38"/>
      <c r="G9" s="38"/>
      <c r="H9" s="38"/>
      <c r="I9" s="38"/>
      <c r="J9" s="38"/>
      <c r="K9" s="38"/>
      <c r="L9" s="69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9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6" t="s">
        <v>16</v>
      </c>
      <c r="E11" s="38"/>
      <c r="F11" s="149" t="s">
        <v>1</v>
      </c>
      <c r="G11" s="38"/>
      <c r="H11" s="38"/>
      <c r="I11" s="146" t="s">
        <v>17</v>
      </c>
      <c r="J11" s="149" t="s">
        <v>1</v>
      </c>
      <c r="K11" s="38"/>
      <c r="L11" s="69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6" t="s">
        <v>18</v>
      </c>
      <c r="E12" s="38"/>
      <c r="F12" s="149" t="s">
        <v>19</v>
      </c>
      <c r="G12" s="38"/>
      <c r="H12" s="38"/>
      <c r="I12" s="146" t="s">
        <v>20</v>
      </c>
      <c r="J12" s="150" t="str">
        <f>'Rekapitulácia stavby'!AN8</f>
        <v>20. 6. 2022</v>
      </c>
      <c r="K12" s="38"/>
      <c r="L12" s="69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9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6" t="s">
        <v>22</v>
      </c>
      <c r="E14" s="38"/>
      <c r="F14" s="38"/>
      <c r="G14" s="38"/>
      <c r="H14" s="38"/>
      <c r="I14" s="146" t="s">
        <v>23</v>
      </c>
      <c r="J14" s="149" t="s">
        <v>1</v>
      </c>
      <c r="K14" s="38"/>
      <c r="L14" s="69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9" t="s">
        <v>24</v>
      </c>
      <c r="F15" s="38"/>
      <c r="G15" s="38"/>
      <c r="H15" s="38"/>
      <c r="I15" s="146" t="s">
        <v>25</v>
      </c>
      <c r="J15" s="149" t="s">
        <v>1</v>
      </c>
      <c r="K15" s="38"/>
      <c r="L15" s="69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9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6" t="s">
        <v>26</v>
      </c>
      <c r="E17" s="38"/>
      <c r="F17" s="38"/>
      <c r="G17" s="38"/>
      <c r="H17" s="38"/>
      <c r="I17" s="146" t="s">
        <v>23</v>
      </c>
      <c r="J17" s="33" t="str">
        <f>'Rekapitulácia stavby'!AN13</f>
        <v>Vyplň údaj</v>
      </c>
      <c r="K17" s="38"/>
      <c r="L17" s="69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'Rekapitulácia stavby'!E14</f>
        <v>Vyplň údaj</v>
      </c>
      <c r="F18" s="149"/>
      <c r="G18" s="149"/>
      <c r="H18" s="149"/>
      <c r="I18" s="146" t="s">
        <v>25</v>
      </c>
      <c r="J18" s="33" t="str">
        <f>'Rekapitulácia stavby'!AN14</f>
        <v>Vyplň údaj</v>
      </c>
      <c r="K18" s="38"/>
      <c r="L18" s="69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9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6" t="s">
        <v>28</v>
      </c>
      <c r="E20" s="38"/>
      <c r="F20" s="38"/>
      <c r="G20" s="38"/>
      <c r="H20" s="38"/>
      <c r="I20" s="146" t="s">
        <v>23</v>
      </c>
      <c r="J20" s="149" t="s">
        <v>1</v>
      </c>
      <c r="K20" s="38"/>
      <c r="L20" s="69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9" t="s">
        <v>29</v>
      </c>
      <c r="F21" s="38"/>
      <c r="G21" s="38"/>
      <c r="H21" s="38"/>
      <c r="I21" s="146" t="s">
        <v>25</v>
      </c>
      <c r="J21" s="149" t="s">
        <v>1</v>
      </c>
      <c r="K21" s="38"/>
      <c r="L21" s="69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9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6" t="s">
        <v>31</v>
      </c>
      <c r="E23" s="38"/>
      <c r="F23" s="38"/>
      <c r="G23" s="38"/>
      <c r="H23" s="38"/>
      <c r="I23" s="146" t="s">
        <v>23</v>
      </c>
      <c r="J23" s="149" t="str">
        <f>IF('Rekapitulácia stavby'!AN19="","",'Rekapitulácia stavby'!AN19)</f>
        <v/>
      </c>
      <c r="K23" s="38"/>
      <c r="L23" s="69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9" t="str">
        <f>IF('Rekapitulácia stavby'!E20="","",'Rekapitulácia stavby'!E20)</f>
        <v xml:space="preserve"> </v>
      </c>
      <c r="F24" s="38"/>
      <c r="G24" s="38"/>
      <c r="H24" s="38"/>
      <c r="I24" s="146" t="s">
        <v>25</v>
      </c>
      <c r="J24" s="149" t="str">
        <f>IF('Rekapitulácia stavby'!AN20="","",'Rekapitulácia stavby'!AN20)</f>
        <v/>
      </c>
      <c r="K24" s="38"/>
      <c r="L24" s="69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9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6" t="s">
        <v>33</v>
      </c>
      <c r="E26" s="38"/>
      <c r="F26" s="38"/>
      <c r="G26" s="38"/>
      <c r="H26" s="38"/>
      <c r="I26" s="38"/>
      <c r="J26" s="38"/>
      <c r="K26" s="38"/>
      <c r="L26" s="69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33.96227" customHeight="1">
      <c r="A27" s="151"/>
      <c r="B27" s="152"/>
      <c r="C27" s="151"/>
      <c r="D27" s="151"/>
      <c r="E27" s="153" t="s">
        <v>34</v>
      </c>
      <c r="F27" s="153"/>
      <c r="G27" s="153"/>
      <c r="H27" s="153"/>
      <c r="I27" s="151"/>
      <c r="J27" s="151"/>
      <c r="K27" s="151"/>
      <c r="L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9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5"/>
      <c r="E29" s="155"/>
      <c r="F29" s="155"/>
      <c r="G29" s="155"/>
      <c r="H29" s="155"/>
      <c r="I29" s="155"/>
      <c r="J29" s="155"/>
      <c r="K29" s="155"/>
      <c r="L29" s="69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6" t="s">
        <v>35</v>
      </c>
      <c r="E30" s="38"/>
      <c r="F30" s="38"/>
      <c r="G30" s="38"/>
      <c r="H30" s="38"/>
      <c r="I30" s="38"/>
      <c r="J30" s="157">
        <f>ROUND(J121, 2)</f>
        <v>0</v>
      </c>
      <c r="K30" s="38"/>
      <c r="L30" s="69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5"/>
      <c r="E31" s="155"/>
      <c r="F31" s="155"/>
      <c r="G31" s="155"/>
      <c r="H31" s="155"/>
      <c r="I31" s="155"/>
      <c r="J31" s="155"/>
      <c r="K31" s="155"/>
      <c r="L31" s="69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8" t="s">
        <v>37</v>
      </c>
      <c r="G32" s="38"/>
      <c r="H32" s="38"/>
      <c r="I32" s="158" t="s">
        <v>36</v>
      </c>
      <c r="J32" s="158" t="s">
        <v>38</v>
      </c>
      <c r="K32" s="38"/>
      <c r="L32" s="69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9" t="s">
        <v>39</v>
      </c>
      <c r="E33" s="160" t="s">
        <v>40</v>
      </c>
      <c r="F33" s="161">
        <f>ROUND((SUM(BE121:BE207)),  2)</f>
        <v>0</v>
      </c>
      <c r="G33" s="162"/>
      <c r="H33" s="162"/>
      <c r="I33" s="163">
        <v>0.20000000000000001</v>
      </c>
      <c r="J33" s="161">
        <f>ROUND(((SUM(BE121:BE207))*I33),  2)</f>
        <v>0</v>
      </c>
      <c r="K33" s="38"/>
      <c r="L33" s="69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60" t="s">
        <v>41</v>
      </c>
      <c r="F34" s="161">
        <f>ROUND((SUM(BF121:BF207)),  2)</f>
        <v>0</v>
      </c>
      <c r="G34" s="162"/>
      <c r="H34" s="162"/>
      <c r="I34" s="163">
        <v>0.20000000000000001</v>
      </c>
      <c r="J34" s="161">
        <f>ROUND(((SUM(BF121:BF207))*I34),  2)</f>
        <v>0</v>
      </c>
      <c r="K34" s="38"/>
      <c r="L34" s="69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6" t="s">
        <v>42</v>
      </c>
      <c r="F35" s="164">
        <f>ROUND((SUM(BG121:BG207)),  2)</f>
        <v>0</v>
      </c>
      <c r="G35" s="38"/>
      <c r="H35" s="38"/>
      <c r="I35" s="165">
        <v>0.20000000000000001</v>
      </c>
      <c r="J35" s="164">
        <f>0</f>
        <v>0</v>
      </c>
      <c r="K35" s="38"/>
      <c r="L35" s="69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6" t="s">
        <v>43</v>
      </c>
      <c r="F36" s="164">
        <f>ROUND((SUM(BH121:BH207)),  2)</f>
        <v>0</v>
      </c>
      <c r="G36" s="38"/>
      <c r="H36" s="38"/>
      <c r="I36" s="165">
        <v>0.20000000000000001</v>
      </c>
      <c r="J36" s="164">
        <f>0</f>
        <v>0</v>
      </c>
      <c r="K36" s="38"/>
      <c r="L36" s="69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60" t="s">
        <v>44</v>
      </c>
      <c r="F37" s="161">
        <f>ROUND((SUM(BI121:BI207)),  2)</f>
        <v>0</v>
      </c>
      <c r="G37" s="162"/>
      <c r="H37" s="162"/>
      <c r="I37" s="163">
        <v>0</v>
      </c>
      <c r="J37" s="161">
        <f>0</f>
        <v>0</v>
      </c>
      <c r="K37" s="38"/>
      <c r="L37" s="69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9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6"/>
      <c r="D39" s="167" t="s">
        <v>45</v>
      </c>
      <c r="E39" s="168"/>
      <c r="F39" s="168"/>
      <c r="G39" s="169" t="s">
        <v>46</v>
      </c>
      <c r="H39" s="170" t="s">
        <v>47</v>
      </c>
      <c r="I39" s="168"/>
      <c r="J39" s="171">
        <f>SUM(J30:J37)</f>
        <v>0</v>
      </c>
      <c r="K39" s="172"/>
      <c r="L39" s="69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9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9"/>
      <c r="D50" s="173" t="s">
        <v>48</v>
      </c>
      <c r="E50" s="174"/>
      <c r="F50" s="174"/>
      <c r="G50" s="173" t="s">
        <v>49</v>
      </c>
      <c r="H50" s="174"/>
      <c r="I50" s="174"/>
      <c r="J50" s="174"/>
      <c r="K50" s="174"/>
      <c r="L50" s="69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50</v>
      </c>
      <c r="E61" s="176"/>
      <c r="F61" s="177" t="s">
        <v>51</v>
      </c>
      <c r="G61" s="175" t="s">
        <v>50</v>
      </c>
      <c r="H61" s="176"/>
      <c r="I61" s="176"/>
      <c r="J61" s="178" t="s">
        <v>51</v>
      </c>
      <c r="K61" s="176"/>
      <c r="L61" s="69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52</v>
      </c>
      <c r="E65" s="179"/>
      <c r="F65" s="179"/>
      <c r="G65" s="173" t="s">
        <v>53</v>
      </c>
      <c r="H65" s="179"/>
      <c r="I65" s="179"/>
      <c r="J65" s="179"/>
      <c r="K65" s="179"/>
      <c r="L65" s="69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50</v>
      </c>
      <c r="E76" s="176"/>
      <c r="F76" s="177" t="s">
        <v>51</v>
      </c>
      <c r="G76" s="175" t="s">
        <v>50</v>
      </c>
      <c r="H76" s="176"/>
      <c r="I76" s="176"/>
      <c r="J76" s="178" t="s">
        <v>51</v>
      </c>
      <c r="K76" s="176"/>
      <c r="L76" s="69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9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9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90</v>
      </c>
      <c r="D82" s="40"/>
      <c r="E82" s="40"/>
      <c r="F82" s="40"/>
      <c r="G82" s="40"/>
      <c r="H82" s="40"/>
      <c r="I82" s="40"/>
      <c r="J82" s="40"/>
      <c r="K82" s="40"/>
      <c r="L82" s="69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9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14</v>
      </c>
      <c r="D84" s="40"/>
      <c r="E84" s="40"/>
      <c r="F84" s="40"/>
      <c r="G84" s="40"/>
      <c r="H84" s="40"/>
      <c r="I84" s="40"/>
      <c r="J84" s="40"/>
      <c r="K84" s="40"/>
      <c r="L84" s="69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30189" customHeight="1">
      <c r="A85" s="38"/>
      <c r="B85" s="39"/>
      <c r="C85" s="40"/>
      <c r="D85" s="40"/>
      <c r="E85" s="184" t="str">
        <f>E7</f>
        <v>Oprava chodníka, Južná trieda II.etapa</v>
      </c>
      <c r="F85" s="32"/>
      <c r="G85" s="32"/>
      <c r="H85" s="32"/>
      <c r="I85" s="40"/>
      <c r="J85" s="40"/>
      <c r="K85" s="40"/>
      <c r="L85" s="69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88</v>
      </c>
      <c r="D86" s="40"/>
      <c r="E86" s="40"/>
      <c r="F86" s="40"/>
      <c r="G86" s="40"/>
      <c r="H86" s="40"/>
      <c r="I86" s="40"/>
      <c r="J86" s="40"/>
      <c r="K86" s="40"/>
      <c r="L86" s="69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30189" customHeight="1">
      <c r="A87" s="38"/>
      <c r="B87" s="39"/>
      <c r="C87" s="40"/>
      <c r="D87" s="40"/>
      <c r="E87" s="82" t="str">
        <f>E9</f>
        <v>1 - Oprava chodníka</v>
      </c>
      <c r="F87" s="40"/>
      <c r="G87" s="40"/>
      <c r="H87" s="40"/>
      <c r="I87" s="40"/>
      <c r="J87" s="40"/>
      <c r="K87" s="40"/>
      <c r="L87" s="69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9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18</v>
      </c>
      <c r="D89" s="40"/>
      <c r="E89" s="40"/>
      <c r="F89" s="27" t="str">
        <f>F12</f>
        <v>Južné mesto</v>
      </c>
      <c r="G89" s="40"/>
      <c r="H89" s="40"/>
      <c r="I89" s="32" t="s">
        <v>20</v>
      </c>
      <c r="J89" s="85" t="str">
        <f>IF(J12="","",J12)</f>
        <v>20. 6. 2022</v>
      </c>
      <c r="K89" s="40"/>
      <c r="L89" s="69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9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24.81509" customHeight="1">
      <c r="A91" s="38"/>
      <c r="B91" s="39"/>
      <c r="C91" s="32" t="s">
        <v>22</v>
      </c>
      <c r="D91" s="40"/>
      <c r="E91" s="40"/>
      <c r="F91" s="27" t="str">
        <f>E15</f>
        <v>Mesto Košice</v>
      </c>
      <c r="G91" s="40"/>
      <c r="H91" s="40"/>
      <c r="I91" s="32" t="s">
        <v>28</v>
      </c>
      <c r="J91" s="36" t="str">
        <f>E21</f>
        <v>ISPO spol. s r.o. inž. stavby</v>
      </c>
      <c r="K91" s="40"/>
      <c r="L91" s="69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30566" customHeight="1">
      <c r="A92" s="38"/>
      <c r="B92" s="39"/>
      <c r="C92" s="32" t="s">
        <v>26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9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9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85" t="s">
        <v>91</v>
      </c>
      <c r="D94" s="186"/>
      <c r="E94" s="186"/>
      <c r="F94" s="186"/>
      <c r="G94" s="186"/>
      <c r="H94" s="186"/>
      <c r="I94" s="186"/>
      <c r="J94" s="187" t="s">
        <v>92</v>
      </c>
      <c r="K94" s="186"/>
      <c r="L94" s="69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9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88" t="s">
        <v>93</v>
      </c>
      <c r="D96" s="40"/>
      <c r="E96" s="40"/>
      <c r="F96" s="40"/>
      <c r="G96" s="40"/>
      <c r="H96" s="40"/>
      <c r="I96" s="40"/>
      <c r="J96" s="116">
        <f>J121</f>
        <v>0</v>
      </c>
      <c r="K96" s="40"/>
      <c r="L96" s="69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94</v>
      </c>
    </row>
    <row r="97" hidden="1" s="9" customFormat="1" ht="24.96" customHeight="1">
      <c r="A97" s="9"/>
      <c r="B97" s="189"/>
      <c r="C97" s="190"/>
      <c r="D97" s="191" t="s">
        <v>95</v>
      </c>
      <c r="E97" s="192"/>
      <c r="F97" s="192"/>
      <c r="G97" s="192"/>
      <c r="H97" s="192"/>
      <c r="I97" s="192"/>
      <c r="J97" s="193">
        <f>J122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5"/>
      <c r="C98" s="196"/>
      <c r="D98" s="197" t="s">
        <v>96</v>
      </c>
      <c r="E98" s="198"/>
      <c r="F98" s="198"/>
      <c r="G98" s="198"/>
      <c r="H98" s="198"/>
      <c r="I98" s="198"/>
      <c r="J98" s="199">
        <f>J123</f>
        <v>0</v>
      </c>
      <c r="K98" s="196"/>
      <c r="L98" s="20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5"/>
      <c r="C99" s="196"/>
      <c r="D99" s="197" t="s">
        <v>97</v>
      </c>
      <c r="E99" s="198"/>
      <c r="F99" s="198"/>
      <c r="G99" s="198"/>
      <c r="H99" s="198"/>
      <c r="I99" s="198"/>
      <c r="J99" s="199">
        <f>J163</f>
        <v>0</v>
      </c>
      <c r="K99" s="196"/>
      <c r="L99" s="20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95"/>
      <c r="C100" s="196"/>
      <c r="D100" s="197" t="s">
        <v>98</v>
      </c>
      <c r="E100" s="198"/>
      <c r="F100" s="198"/>
      <c r="G100" s="198"/>
      <c r="H100" s="198"/>
      <c r="I100" s="198"/>
      <c r="J100" s="199">
        <f>J183</f>
        <v>0</v>
      </c>
      <c r="K100" s="196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5"/>
      <c r="C101" s="196"/>
      <c r="D101" s="197" t="s">
        <v>99</v>
      </c>
      <c r="E101" s="198"/>
      <c r="F101" s="198"/>
      <c r="G101" s="198"/>
      <c r="H101" s="198"/>
      <c r="I101" s="198"/>
      <c r="J101" s="199">
        <f>J206</f>
        <v>0</v>
      </c>
      <c r="K101" s="196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9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hidden="1" s="2" customFormat="1" ht="6.96" customHeight="1">
      <c r="A103" s="38"/>
      <c r="B103" s="72"/>
      <c r="C103" s="73"/>
      <c r="D103" s="73"/>
      <c r="E103" s="73"/>
      <c r="F103" s="73"/>
      <c r="G103" s="73"/>
      <c r="H103" s="73"/>
      <c r="I103" s="73"/>
      <c r="J103" s="73"/>
      <c r="K103" s="73"/>
      <c r="L103" s="69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hidden="1"/>
    <row r="105" hidden="1"/>
    <row r="106" hidden="1"/>
    <row r="107" s="2" customFormat="1" ht="6.96" customHeight="1">
      <c r="A107" s="38"/>
      <c r="B107" s="74"/>
      <c r="C107" s="75"/>
      <c r="D107" s="75"/>
      <c r="E107" s="75"/>
      <c r="F107" s="75"/>
      <c r="G107" s="75"/>
      <c r="H107" s="75"/>
      <c r="I107" s="75"/>
      <c r="J107" s="75"/>
      <c r="K107" s="75"/>
      <c r="L107" s="69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100</v>
      </c>
      <c r="D108" s="40"/>
      <c r="E108" s="40"/>
      <c r="F108" s="40"/>
      <c r="G108" s="40"/>
      <c r="H108" s="40"/>
      <c r="I108" s="40"/>
      <c r="J108" s="40"/>
      <c r="K108" s="40"/>
      <c r="L108" s="69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9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14</v>
      </c>
      <c r="D110" s="40"/>
      <c r="E110" s="40"/>
      <c r="F110" s="40"/>
      <c r="G110" s="40"/>
      <c r="H110" s="40"/>
      <c r="I110" s="40"/>
      <c r="J110" s="40"/>
      <c r="K110" s="40"/>
      <c r="L110" s="69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30189" customHeight="1">
      <c r="A111" s="38"/>
      <c r="B111" s="39"/>
      <c r="C111" s="40"/>
      <c r="D111" s="40"/>
      <c r="E111" s="184" t="str">
        <f>E7</f>
        <v>Oprava chodníka, Južná trieda II.etapa</v>
      </c>
      <c r="F111" s="32"/>
      <c r="G111" s="32"/>
      <c r="H111" s="32"/>
      <c r="I111" s="40"/>
      <c r="J111" s="40"/>
      <c r="K111" s="40"/>
      <c r="L111" s="69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88</v>
      </c>
      <c r="D112" s="40"/>
      <c r="E112" s="40"/>
      <c r="F112" s="40"/>
      <c r="G112" s="40"/>
      <c r="H112" s="40"/>
      <c r="I112" s="40"/>
      <c r="J112" s="40"/>
      <c r="K112" s="40"/>
      <c r="L112" s="69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30189" customHeight="1">
      <c r="A113" s="38"/>
      <c r="B113" s="39"/>
      <c r="C113" s="40"/>
      <c r="D113" s="40"/>
      <c r="E113" s="82" t="str">
        <f>E9</f>
        <v>1 - Oprava chodníka</v>
      </c>
      <c r="F113" s="40"/>
      <c r="G113" s="40"/>
      <c r="H113" s="40"/>
      <c r="I113" s="40"/>
      <c r="J113" s="40"/>
      <c r="K113" s="40"/>
      <c r="L113" s="69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9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18</v>
      </c>
      <c r="D115" s="40"/>
      <c r="E115" s="40"/>
      <c r="F115" s="27" t="str">
        <f>F12</f>
        <v>Južné mesto</v>
      </c>
      <c r="G115" s="40"/>
      <c r="H115" s="40"/>
      <c r="I115" s="32" t="s">
        <v>20</v>
      </c>
      <c r="J115" s="85" t="str">
        <f>IF(J12="","",J12)</f>
        <v>20. 6. 2022</v>
      </c>
      <c r="K115" s="40"/>
      <c r="L115" s="69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9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4.81509" customHeight="1">
      <c r="A117" s="38"/>
      <c r="B117" s="39"/>
      <c r="C117" s="32" t="s">
        <v>22</v>
      </c>
      <c r="D117" s="40"/>
      <c r="E117" s="40"/>
      <c r="F117" s="27" t="str">
        <f>E15</f>
        <v>Mesto Košice</v>
      </c>
      <c r="G117" s="40"/>
      <c r="H117" s="40"/>
      <c r="I117" s="32" t="s">
        <v>28</v>
      </c>
      <c r="J117" s="36" t="str">
        <f>E21</f>
        <v>ISPO spol. s r.o. inž. stavby</v>
      </c>
      <c r="K117" s="40"/>
      <c r="L117" s="69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30566" customHeight="1">
      <c r="A118" s="38"/>
      <c r="B118" s="39"/>
      <c r="C118" s="32" t="s">
        <v>26</v>
      </c>
      <c r="D118" s="40"/>
      <c r="E118" s="40"/>
      <c r="F118" s="27" t="str">
        <f>IF(E18="","",E18)</f>
        <v>Vyplň údaj</v>
      </c>
      <c r="G118" s="40"/>
      <c r="H118" s="40"/>
      <c r="I118" s="32" t="s">
        <v>31</v>
      </c>
      <c r="J118" s="36" t="str">
        <f>E24</f>
        <v xml:space="preserve"> </v>
      </c>
      <c r="K118" s="40"/>
      <c r="L118" s="69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9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201"/>
      <c r="B120" s="202"/>
      <c r="C120" s="203" t="s">
        <v>101</v>
      </c>
      <c r="D120" s="204" t="s">
        <v>60</v>
      </c>
      <c r="E120" s="204" t="s">
        <v>56</v>
      </c>
      <c r="F120" s="204" t="s">
        <v>57</v>
      </c>
      <c r="G120" s="204" t="s">
        <v>102</v>
      </c>
      <c r="H120" s="204" t="s">
        <v>103</v>
      </c>
      <c r="I120" s="204" t="s">
        <v>104</v>
      </c>
      <c r="J120" s="205" t="s">
        <v>92</v>
      </c>
      <c r="K120" s="206" t="s">
        <v>105</v>
      </c>
      <c r="L120" s="207"/>
      <c r="M120" s="106" t="s">
        <v>1</v>
      </c>
      <c r="N120" s="107" t="s">
        <v>39</v>
      </c>
      <c r="O120" s="107" t="s">
        <v>106</v>
      </c>
      <c r="P120" s="107" t="s">
        <v>107</v>
      </c>
      <c r="Q120" s="107" t="s">
        <v>108</v>
      </c>
      <c r="R120" s="107" t="s">
        <v>109</v>
      </c>
      <c r="S120" s="107" t="s">
        <v>110</v>
      </c>
      <c r="T120" s="108" t="s">
        <v>111</v>
      </c>
      <c r="U120" s="201"/>
      <c r="V120" s="201"/>
      <c r="W120" s="201"/>
      <c r="X120" s="201"/>
      <c r="Y120" s="201"/>
      <c r="Z120" s="201"/>
      <c r="AA120" s="201"/>
      <c r="AB120" s="201"/>
      <c r="AC120" s="201"/>
      <c r="AD120" s="201"/>
      <c r="AE120" s="201"/>
    </row>
    <row r="121" s="2" customFormat="1" ht="22.8" customHeight="1">
      <c r="A121" s="38"/>
      <c r="B121" s="39"/>
      <c r="C121" s="113" t="s">
        <v>93</v>
      </c>
      <c r="D121" s="40"/>
      <c r="E121" s="40"/>
      <c r="F121" s="40"/>
      <c r="G121" s="40"/>
      <c r="H121" s="40"/>
      <c r="I121" s="40"/>
      <c r="J121" s="208">
        <f>BK121</f>
        <v>0</v>
      </c>
      <c r="K121" s="40"/>
      <c r="L121" s="44"/>
      <c r="M121" s="109"/>
      <c r="N121" s="209"/>
      <c r="O121" s="110"/>
      <c r="P121" s="210">
        <f>P122</f>
        <v>0</v>
      </c>
      <c r="Q121" s="110"/>
      <c r="R121" s="210">
        <f>R122</f>
        <v>1754.3328600000004</v>
      </c>
      <c r="S121" s="110"/>
      <c r="T121" s="211">
        <f>T122</f>
        <v>1806.8499999999999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74</v>
      </c>
      <c r="AU121" s="17" t="s">
        <v>94</v>
      </c>
      <c r="BK121" s="212">
        <f>BK122</f>
        <v>0</v>
      </c>
    </row>
    <row r="122" s="12" customFormat="1" ht="25.92" customHeight="1">
      <c r="A122" s="12"/>
      <c r="B122" s="213"/>
      <c r="C122" s="214"/>
      <c r="D122" s="215" t="s">
        <v>74</v>
      </c>
      <c r="E122" s="216" t="s">
        <v>112</v>
      </c>
      <c r="F122" s="216" t="s">
        <v>113</v>
      </c>
      <c r="G122" s="214"/>
      <c r="H122" s="214"/>
      <c r="I122" s="217"/>
      <c r="J122" s="218">
        <f>BK122</f>
        <v>0</v>
      </c>
      <c r="K122" s="214"/>
      <c r="L122" s="219"/>
      <c r="M122" s="220"/>
      <c r="N122" s="221"/>
      <c r="O122" s="221"/>
      <c r="P122" s="222">
        <f>P123+P163+P183+P206</f>
        <v>0</v>
      </c>
      <c r="Q122" s="221"/>
      <c r="R122" s="222">
        <f>R123+R163+R183+R206</f>
        <v>1754.3328600000004</v>
      </c>
      <c r="S122" s="221"/>
      <c r="T122" s="223">
        <f>T123+T163+T183+T206</f>
        <v>1806.8499999999999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4" t="s">
        <v>80</v>
      </c>
      <c r="AT122" s="225" t="s">
        <v>74</v>
      </c>
      <c r="AU122" s="225" t="s">
        <v>75</v>
      </c>
      <c r="AY122" s="224" t="s">
        <v>114</v>
      </c>
      <c r="BK122" s="226">
        <f>BK123+BK163+BK183+BK206</f>
        <v>0</v>
      </c>
    </row>
    <row r="123" s="12" customFormat="1" ht="22.8" customHeight="1">
      <c r="A123" s="12"/>
      <c r="B123" s="213"/>
      <c r="C123" s="214"/>
      <c r="D123" s="215" t="s">
        <v>74</v>
      </c>
      <c r="E123" s="227" t="s">
        <v>80</v>
      </c>
      <c r="F123" s="227" t="s">
        <v>115</v>
      </c>
      <c r="G123" s="214"/>
      <c r="H123" s="214"/>
      <c r="I123" s="217"/>
      <c r="J123" s="228">
        <f>BK123</f>
        <v>0</v>
      </c>
      <c r="K123" s="214"/>
      <c r="L123" s="219"/>
      <c r="M123" s="220"/>
      <c r="N123" s="221"/>
      <c r="O123" s="221"/>
      <c r="P123" s="222">
        <f>SUM(P124:P162)</f>
        <v>0</v>
      </c>
      <c r="Q123" s="221"/>
      <c r="R123" s="222">
        <f>SUM(R124:R162)</f>
        <v>171.23608000000002</v>
      </c>
      <c r="S123" s="221"/>
      <c r="T123" s="223">
        <f>SUM(T124:T162)</f>
        <v>1806.8499999999999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4" t="s">
        <v>80</v>
      </c>
      <c r="AT123" s="225" t="s">
        <v>74</v>
      </c>
      <c r="AU123" s="225" t="s">
        <v>80</v>
      </c>
      <c r="AY123" s="224" t="s">
        <v>114</v>
      </c>
      <c r="BK123" s="226">
        <f>SUM(BK124:BK162)</f>
        <v>0</v>
      </c>
    </row>
    <row r="124" s="2" customFormat="1" ht="23.4566" customHeight="1">
      <c r="A124" s="38"/>
      <c r="B124" s="39"/>
      <c r="C124" s="229" t="s">
        <v>80</v>
      </c>
      <c r="D124" s="229" t="s">
        <v>116</v>
      </c>
      <c r="E124" s="230" t="s">
        <v>117</v>
      </c>
      <c r="F124" s="231" t="s">
        <v>118</v>
      </c>
      <c r="G124" s="232" t="s">
        <v>119</v>
      </c>
      <c r="H124" s="233">
        <v>215</v>
      </c>
      <c r="I124" s="234"/>
      <c r="J124" s="233">
        <f>ROUND(I124*H124,2)</f>
        <v>0</v>
      </c>
      <c r="K124" s="235"/>
      <c r="L124" s="44"/>
      <c r="M124" s="236" t="s">
        <v>1</v>
      </c>
      <c r="N124" s="237" t="s">
        <v>41</v>
      </c>
      <c r="O124" s="97"/>
      <c r="P124" s="238">
        <f>O124*H124</f>
        <v>0</v>
      </c>
      <c r="Q124" s="238">
        <v>0</v>
      </c>
      <c r="R124" s="238">
        <f>Q124*H124</f>
        <v>0</v>
      </c>
      <c r="S124" s="238">
        <v>0.26000000000000001</v>
      </c>
      <c r="T124" s="239">
        <f>S124*H124</f>
        <v>55.899999999999999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40" t="s">
        <v>120</v>
      </c>
      <c r="AT124" s="240" t="s">
        <v>116</v>
      </c>
      <c r="AU124" s="240" t="s">
        <v>84</v>
      </c>
      <c r="AY124" s="17" t="s">
        <v>114</v>
      </c>
      <c r="BE124" s="241">
        <f>IF(N124="základná",J124,0)</f>
        <v>0</v>
      </c>
      <c r="BF124" s="241">
        <f>IF(N124="znížená",J124,0)</f>
        <v>0</v>
      </c>
      <c r="BG124" s="241">
        <f>IF(N124="zákl. prenesená",J124,0)</f>
        <v>0</v>
      </c>
      <c r="BH124" s="241">
        <f>IF(N124="zníž. prenesená",J124,0)</f>
        <v>0</v>
      </c>
      <c r="BI124" s="241">
        <f>IF(N124="nulová",J124,0)</f>
        <v>0</v>
      </c>
      <c r="BJ124" s="17" t="s">
        <v>84</v>
      </c>
      <c r="BK124" s="241">
        <f>ROUND(I124*H124,2)</f>
        <v>0</v>
      </c>
      <c r="BL124" s="17" t="s">
        <v>120</v>
      </c>
      <c r="BM124" s="240" t="s">
        <v>121</v>
      </c>
    </row>
    <row r="125" s="2" customFormat="1" ht="23.4566" customHeight="1">
      <c r="A125" s="38"/>
      <c r="B125" s="39"/>
      <c r="C125" s="229" t="s">
        <v>84</v>
      </c>
      <c r="D125" s="229" t="s">
        <v>116</v>
      </c>
      <c r="E125" s="230" t="s">
        <v>122</v>
      </c>
      <c r="F125" s="231" t="s">
        <v>123</v>
      </c>
      <c r="G125" s="232" t="s">
        <v>119</v>
      </c>
      <c r="H125" s="233">
        <v>26</v>
      </c>
      <c r="I125" s="234"/>
      <c r="J125" s="233">
        <f>ROUND(I125*H125,2)</f>
        <v>0</v>
      </c>
      <c r="K125" s="235"/>
      <c r="L125" s="44"/>
      <c r="M125" s="236" t="s">
        <v>1</v>
      </c>
      <c r="N125" s="237" t="s">
        <v>41</v>
      </c>
      <c r="O125" s="97"/>
      <c r="P125" s="238">
        <f>O125*H125</f>
        <v>0</v>
      </c>
      <c r="Q125" s="238">
        <v>0</v>
      </c>
      <c r="R125" s="238">
        <f>Q125*H125</f>
        <v>0</v>
      </c>
      <c r="S125" s="238">
        <v>0.45000000000000001</v>
      </c>
      <c r="T125" s="239">
        <f>S125*H125</f>
        <v>11.700000000000001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40" t="s">
        <v>120</v>
      </c>
      <c r="AT125" s="240" t="s">
        <v>116</v>
      </c>
      <c r="AU125" s="240" t="s">
        <v>84</v>
      </c>
      <c r="AY125" s="17" t="s">
        <v>114</v>
      </c>
      <c r="BE125" s="241">
        <f>IF(N125="základná",J125,0)</f>
        <v>0</v>
      </c>
      <c r="BF125" s="241">
        <f>IF(N125="znížená",J125,0)</f>
        <v>0</v>
      </c>
      <c r="BG125" s="241">
        <f>IF(N125="zákl. prenesená",J125,0)</f>
        <v>0</v>
      </c>
      <c r="BH125" s="241">
        <f>IF(N125="zníž. prenesená",J125,0)</f>
        <v>0</v>
      </c>
      <c r="BI125" s="241">
        <f>IF(N125="nulová",J125,0)</f>
        <v>0</v>
      </c>
      <c r="BJ125" s="17" t="s">
        <v>84</v>
      </c>
      <c r="BK125" s="241">
        <f>ROUND(I125*H125,2)</f>
        <v>0</v>
      </c>
      <c r="BL125" s="17" t="s">
        <v>120</v>
      </c>
      <c r="BM125" s="240" t="s">
        <v>124</v>
      </c>
    </row>
    <row r="126" s="13" customFormat="1">
      <c r="A126" s="13"/>
      <c r="B126" s="242"/>
      <c r="C126" s="243"/>
      <c r="D126" s="244" t="s">
        <v>125</v>
      </c>
      <c r="E126" s="245" t="s">
        <v>1</v>
      </c>
      <c r="F126" s="246" t="s">
        <v>126</v>
      </c>
      <c r="G126" s="243"/>
      <c r="H126" s="247">
        <v>26</v>
      </c>
      <c r="I126" s="248"/>
      <c r="J126" s="243"/>
      <c r="K126" s="243"/>
      <c r="L126" s="249"/>
      <c r="M126" s="250"/>
      <c r="N126" s="251"/>
      <c r="O126" s="251"/>
      <c r="P126" s="251"/>
      <c r="Q126" s="251"/>
      <c r="R126" s="251"/>
      <c r="S126" s="251"/>
      <c r="T126" s="25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3" t="s">
        <v>125</v>
      </c>
      <c r="AU126" s="253" t="s">
        <v>84</v>
      </c>
      <c r="AV126" s="13" t="s">
        <v>84</v>
      </c>
      <c r="AW126" s="13" t="s">
        <v>30</v>
      </c>
      <c r="AX126" s="13" t="s">
        <v>80</v>
      </c>
      <c r="AY126" s="253" t="s">
        <v>114</v>
      </c>
    </row>
    <row r="127" s="2" customFormat="1" ht="23.4566" customHeight="1">
      <c r="A127" s="38"/>
      <c r="B127" s="39"/>
      <c r="C127" s="229" t="s">
        <v>127</v>
      </c>
      <c r="D127" s="229" t="s">
        <v>116</v>
      </c>
      <c r="E127" s="230" t="s">
        <v>128</v>
      </c>
      <c r="F127" s="231" t="s">
        <v>129</v>
      </c>
      <c r="G127" s="232" t="s">
        <v>119</v>
      </c>
      <c r="H127" s="233">
        <v>8637</v>
      </c>
      <c r="I127" s="234"/>
      <c r="J127" s="233">
        <f>ROUND(I127*H127,2)</f>
        <v>0</v>
      </c>
      <c r="K127" s="235"/>
      <c r="L127" s="44"/>
      <c r="M127" s="236" t="s">
        <v>1</v>
      </c>
      <c r="N127" s="237" t="s">
        <v>41</v>
      </c>
      <c r="O127" s="97"/>
      <c r="P127" s="238">
        <f>O127*H127</f>
        <v>0</v>
      </c>
      <c r="Q127" s="238">
        <v>0</v>
      </c>
      <c r="R127" s="238">
        <f>Q127*H127</f>
        <v>0</v>
      </c>
      <c r="S127" s="238">
        <v>0.098000000000000004</v>
      </c>
      <c r="T127" s="239">
        <f>S127*H127</f>
        <v>846.42600000000004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40" t="s">
        <v>120</v>
      </c>
      <c r="AT127" s="240" t="s">
        <v>116</v>
      </c>
      <c r="AU127" s="240" t="s">
        <v>84</v>
      </c>
      <c r="AY127" s="17" t="s">
        <v>114</v>
      </c>
      <c r="BE127" s="241">
        <f>IF(N127="základná",J127,0)</f>
        <v>0</v>
      </c>
      <c r="BF127" s="241">
        <f>IF(N127="znížená",J127,0)</f>
        <v>0</v>
      </c>
      <c r="BG127" s="241">
        <f>IF(N127="zákl. prenesená",J127,0)</f>
        <v>0</v>
      </c>
      <c r="BH127" s="241">
        <f>IF(N127="zníž. prenesená",J127,0)</f>
        <v>0</v>
      </c>
      <c r="BI127" s="241">
        <f>IF(N127="nulová",J127,0)</f>
        <v>0</v>
      </c>
      <c r="BJ127" s="17" t="s">
        <v>84</v>
      </c>
      <c r="BK127" s="241">
        <f>ROUND(I127*H127,2)</f>
        <v>0</v>
      </c>
      <c r="BL127" s="17" t="s">
        <v>120</v>
      </c>
      <c r="BM127" s="240" t="s">
        <v>130</v>
      </c>
    </row>
    <row r="128" s="13" customFormat="1">
      <c r="A128" s="13"/>
      <c r="B128" s="242"/>
      <c r="C128" s="243"/>
      <c r="D128" s="244" t="s">
        <v>125</v>
      </c>
      <c r="E128" s="245" t="s">
        <v>1</v>
      </c>
      <c r="F128" s="246" t="s">
        <v>131</v>
      </c>
      <c r="G128" s="243"/>
      <c r="H128" s="247">
        <v>7735</v>
      </c>
      <c r="I128" s="248"/>
      <c r="J128" s="243"/>
      <c r="K128" s="243"/>
      <c r="L128" s="249"/>
      <c r="M128" s="250"/>
      <c r="N128" s="251"/>
      <c r="O128" s="251"/>
      <c r="P128" s="251"/>
      <c r="Q128" s="251"/>
      <c r="R128" s="251"/>
      <c r="S128" s="251"/>
      <c r="T128" s="25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3" t="s">
        <v>125</v>
      </c>
      <c r="AU128" s="253" t="s">
        <v>84</v>
      </c>
      <c r="AV128" s="13" t="s">
        <v>84</v>
      </c>
      <c r="AW128" s="13" t="s">
        <v>30</v>
      </c>
      <c r="AX128" s="13" t="s">
        <v>75</v>
      </c>
      <c r="AY128" s="253" t="s">
        <v>114</v>
      </c>
    </row>
    <row r="129" s="13" customFormat="1">
      <c r="A129" s="13"/>
      <c r="B129" s="242"/>
      <c r="C129" s="243"/>
      <c r="D129" s="244" t="s">
        <v>125</v>
      </c>
      <c r="E129" s="245" t="s">
        <v>1</v>
      </c>
      <c r="F129" s="246" t="s">
        <v>132</v>
      </c>
      <c r="G129" s="243"/>
      <c r="H129" s="247">
        <v>902</v>
      </c>
      <c r="I129" s="248"/>
      <c r="J129" s="243"/>
      <c r="K129" s="243"/>
      <c r="L129" s="249"/>
      <c r="M129" s="250"/>
      <c r="N129" s="251"/>
      <c r="O129" s="251"/>
      <c r="P129" s="251"/>
      <c r="Q129" s="251"/>
      <c r="R129" s="251"/>
      <c r="S129" s="251"/>
      <c r="T129" s="25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3" t="s">
        <v>125</v>
      </c>
      <c r="AU129" s="253" t="s">
        <v>84</v>
      </c>
      <c r="AV129" s="13" t="s">
        <v>84</v>
      </c>
      <c r="AW129" s="13" t="s">
        <v>30</v>
      </c>
      <c r="AX129" s="13" t="s">
        <v>75</v>
      </c>
      <c r="AY129" s="253" t="s">
        <v>114</v>
      </c>
    </row>
    <row r="130" s="14" customFormat="1">
      <c r="A130" s="14"/>
      <c r="B130" s="254"/>
      <c r="C130" s="255"/>
      <c r="D130" s="244" t="s">
        <v>125</v>
      </c>
      <c r="E130" s="256" t="s">
        <v>1</v>
      </c>
      <c r="F130" s="257" t="s">
        <v>133</v>
      </c>
      <c r="G130" s="255"/>
      <c r="H130" s="258">
        <v>8637</v>
      </c>
      <c r="I130" s="259"/>
      <c r="J130" s="255"/>
      <c r="K130" s="255"/>
      <c r="L130" s="260"/>
      <c r="M130" s="261"/>
      <c r="N130" s="262"/>
      <c r="O130" s="262"/>
      <c r="P130" s="262"/>
      <c r="Q130" s="262"/>
      <c r="R130" s="262"/>
      <c r="S130" s="262"/>
      <c r="T130" s="26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4" t="s">
        <v>125</v>
      </c>
      <c r="AU130" s="264" t="s">
        <v>84</v>
      </c>
      <c r="AV130" s="14" t="s">
        <v>120</v>
      </c>
      <c r="AW130" s="14" t="s">
        <v>30</v>
      </c>
      <c r="AX130" s="14" t="s">
        <v>80</v>
      </c>
      <c r="AY130" s="264" t="s">
        <v>114</v>
      </c>
    </row>
    <row r="131" s="2" customFormat="1" ht="36.72453" customHeight="1">
      <c r="A131" s="38"/>
      <c r="B131" s="39"/>
      <c r="C131" s="229" t="s">
        <v>120</v>
      </c>
      <c r="D131" s="229" t="s">
        <v>116</v>
      </c>
      <c r="E131" s="230" t="s">
        <v>134</v>
      </c>
      <c r="F131" s="231" t="s">
        <v>135</v>
      </c>
      <c r="G131" s="232" t="s">
        <v>119</v>
      </c>
      <c r="H131" s="233">
        <v>627</v>
      </c>
      <c r="I131" s="234"/>
      <c r="J131" s="233">
        <f>ROUND(I131*H131,2)</f>
        <v>0</v>
      </c>
      <c r="K131" s="235"/>
      <c r="L131" s="44"/>
      <c r="M131" s="236" t="s">
        <v>1</v>
      </c>
      <c r="N131" s="237" t="s">
        <v>41</v>
      </c>
      <c r="O131" s="97"/>
      <c r="P131" s="238">
        <f>O131*H131</f>
        <v>0</v>
      </c>
      <c r="Q131" s="238">
        <v>0.00014999999999999999</v>
      </c>
      <c r="R131" s="238">
        <f>Q131*H131</f>
        <v>0.094049999999999995</v>
      </c>
      <c r="S131" s="238">
        <v>0.127</v>
      </c>
      <c r="T131" s="239">
        <f>S131*H131</f>
        <v>79.629000000000005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40" t="s">
        <v>120</v>
      </c>
      <c r="AT131" s="240" t="s">
        <v>116</v>
      </c>
      <c r="AU131" s="240" t="s">
        <v>84</v>
      </c>
      <c r="AY131" s="17" t="s">
        <v>114</v>
      </c>
      <c r="BE131" s="241">
        <f>IF(N131="základná",J131,0)</f>
        <v>0</v>
      </c>
      <c r="BF131" s="241">
        <f>IF(N131="znížená",J131,0)</f>
        <v>0</v>
      </c>
      <c r="BG131" s="241">
        <f>IF(N131="zákl. prenesená",J131,0)</f>
        <v>0</v>
      </c>
      <c r="BH131" s="241">
        <f>IF(N131="zníž. prenesená",J131,0)</f>
        <v>0</v>
      </c>
      <c r="BI131" s="241">
        <f>IF(N131="nulová",J131,0)</f>
        <v>0</v>
      </c>
      <c r="BJ131" s="17" t="s">
        <v>84</v>
      </c>
      <c r="BK131" s="241">
        <f>ROUND(I131*H131,2)</f>
        <v>0</v>
      </c>
      <c r="BL131" s="17" t="s">
        <v>120</v>
      </c>
      <c r="BM131" s="240" t="s">
        <v>136</v>
      </c>
    </row>
    <row r="132" s="2" customFormat="1" ht="23.4566" customHeight="1">
      <c r="A132" s="38"/>
      <c r="B132" s="39"/>
      <c r="C132" s="229" t="s">
        <v>137</v>
      </c>
      <c r="D132" s="229" t="s">
        <v>116</v>
      </c>
      <c r="E132" s="230" t="s">
        <v>138</v>
      </c>
      <c r="F132" s="231" t="s">
        <v>139</v>
      </c>
      <c r="G132" s="232" t="s">
        <v>140</v>
      </c>
      <c r="H132" s="233">
        <v>373</v>
      </c>
      <c r="I132" s="234"/>
      <c r="J132" s="233">
        <f>ROUND(I132*H132,2)</f>
        <v>0</v>
      </c>
      <c r="K132" s="235"/>
      <c r="L132" s="44"/>
      <c r="M132" s="236" t="s">
        <v>1</v>
      </c>
      <c r="N132" s="237" t="s">
        <v>41</v>
      </c>
      <c r="O132" s="97"/>
      <c r="P132" s="238">
        <f>O132*H132</f>
        <v>0</v>
      </c>
      <c r="Q132" s="238">
        <v>0</v>
      </c>
      <c r="R132" s="238">
        <f>Q132*H132</f>
        <v>0</v>
      </c>
      <c r="S132" s="238">
        <v>0.14499999999999999</v>
      </c>
      <c r="T132" s="239">
        <f>S132*H132</f>
        <v>54.084999999999994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40" t="s">
        <v>120</v>
      </c>
      <c r="AT132" s="240" t="s">
        <v>116</v>
      </c>
      <c r="AU132" s="240" t="s">
        <v>84</v>
      </c>
      <c r="AY132" s="17" t="s">
        <v>114</v>
      </c>
      <c r="BE132" s="241">
        <f>IF(N132="základná",J132,0)</f>
        <v>0</v>
      </c>
      <c r="BF132" s="241">
        <f>IF(N132="znížená",J132,0)</f>
        <v>0</v>
      </c>
      <c r="BG132" s="241">
        <f>IF(N132="zákl. prenesená",J132,0)</f>
        <v>0</v>
      </c>
      <c r="BH132" s="241">
        <f>IF(N132="zníž. prenesená",J132,0)</f>
        <v>0</v>
      </c>
      <c r="BI132" s="241">
        <f>IF(N132="nulová",J132,0)</f>
        <v>0</v>
      </c>
      <c r="BJ132" s="17" t="s">
        <v>84</v>
      </c>
      <c r="BK132" s="241">
        <f>ROUND(I132*H132,2)</f>
        <v>0</v>
      </c>
      <c r="BL132" s="17" t="s">
        <v>120</v>
      </c>
      <c r="BM132" s="240" t="s">
        <v>141</v>
      </c>
    </row>
    <row r="133" s="13" customFormat="1">
      <c r="A133" s="13"/>
      <c r="B133" s="242"/>
      <c r="C133" s="243"/>
      <c r="D133" s="244" t="s">
        <v>125</v>
      </c>
      <c r="E133" s="245" t="s">
        <v>1</v>
      </c>
      <c r="F133" s="246" t="s">
        <v>142</v>
      </c>
      <c r="G133" s="243"/>
      <c r="H133" s="247">
        <v>373</v>
      </c>
      <c r="I133" s="248"/>
      <c r="J133" s="243"/>
      <c r="K133" s="243"/>
      <c r="L133" s="249"/>
      <c r="M133" s="250"/>
      <c r="N133" s="251"/>
      <c r="O133" s="251"/>
      <c r="P133" s="251"/>
      <c r="Q133" s="251"/>
      <c r="R133" s="251"/>
      <c r="S133" s="251"/>
      <c r="T133" s="25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3" t="s">
        <v>125</v>
      </c>
      <c r="AU133" s="253" t="s">
        <v>84</v>
      </c>
      <c r="AV133" s="13" t="s">
        <v>84</v>
      </c>
      <c r="AW133" s="13" t="s">
        <v>30</v>
      </c>
      <c r="AX133" s="13" t="s">
        <v>80</v>
      </c>
      <c r="AY133" s="253" t="s">
        <v>114</v>
      </c>
    </row>
    <row r="134" s="2" customFormat="1" ht="31.92453" customHeight="1">
      <c r="A134" s="38"/>
      <c r="B134" s="39"/>
      <c r="C134" s="229" t="s">
        <v>143</v>
      </c>
      <c r="D134" s="229" t="s">
        <v>116</v>
      </c>
      <c r="E134" s="230" t="s">
        <v>144</v>
      </c>
      <c r="F134" s="231" t="s">
        <v>145</v>
      </c>
      <c r="G134" s="232" t="s">
        <v>119</v>
      </c>
      <c r="H134" s="233">
        <v>26</v>
      </c>
      <c r="I134" s="234"/>
      <c r="J134" s="233">
        <f>ROUND(I134*H134,2)</f>
        <v>0</v>
      </c>
      <c r="K134" s="235"/>
      <c r="L134" s="44"/>
      <c r="M134" s="236" t="s">
        <v>1</v>
      </c>
      <c r="N134" s="237" t="s">
        <v>41</v>
      </c>
      <c r="O134" s="97"/>
      <c r="P134" s="238">
        <f>O134*H134</f>
        <v>0</v>
      </c>
      <c r="Q134" s="238">
        <v>0</v>
      </c>
      <c r="R134" s="238">
        <f>Q134*H134</f>
        <v>0</v>
      </c>
      <c r="S134" s="238">
        <v>0.40000000000000002</v>
      </c>
      <c r="T134" s="239">
        <f>S134*H134</f>
        <v>10.4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40" t="s">
        <v>120</v>
      </c>
      <c r="AT134" s="240" t="s">
        <v>116</v>
      </c>
      <c r="AU134" s="240" t="s">
        <v>84</v>
      </c>
      <c r="AY134" s="17" t="s">
        <v>114</v>
      </c>
      <c r="BE134" s="241">
        <f>IF(N134="základná",J134,0)</f>
        <v>0</v>
      </c>
      <c r="BF134" s="241">
        <f>IF(N134="znížená",J134,0)</f>
        <v>0</v>
      </c>
      <c r="BG134" s="241">
        <f>IF(N134="zákl. prenesená",J134,0)</f>
        <v>0</v>
      </c>
      <c r="BH134" s="241">
        <f>IF(N134="zníž. prenesená",J134,0)</f>
        <v>0</v>
      </c>
      <c r="BI134" s="241">
        <f>IF(N134="nulová",J134,0)</f>
        <v>0</v>
      </c>
      <c r="BJ134" s="17" t="s">
        <v>84</v>
      </c>
      <c r="BK134" s="241">
        <f>ROUND(I134*H134,2)</f>
        <v>0</v>
      </c>
      <c r="BL134" s="17" t="s">
        <v>120</v>
      </c>
      <c r="BM134" s="240" t="s">
        <v>146</v>
      </c>
    </row>
    <row r="135" s="2" customFormat="1" ht="31.92453" customHeight="1">
      <c r="A135" s="38"/>
      <c r="B135" s="39"/>
      <c r="C135" s="229" t="s">
        <v>147</v>
      </c>
      <c r="D135" s="229" t="s">
        <v>116</v>
      </c>
      <c r="E135" s="230" t="s">
        <v>148</v>
      </c>
      <c r="F135" s="231" t="s">
        <v>149</v>
      </c>
      <c r="G135" s="232" t="s">
        <v>119</v>
      </c>
      <c r="H135" s="233">
        <v>3186</v>
      </c>
      <c r="I135" s="234"/>
      <c r="J135" s="233">
        <f>ROUND(I135*H135,2)</f>
        <v>0</v>
      </c>
      <c r="K135" s="235"/>
      <c r="L135" s="44"/>
      <c r="M135" s="236" t="s">
        <v>1</v>
      </c>
      <c r="N135" s="237" t="s">
        <v>41</v>
      </c>
      <c r="O135" s="97"/>
      <c r="P135" s="238">
        <f>O135*H135</f>
        <v>0</v>
      </c>
      <c r="Q135" s="238">
        <v>0</v>
      </c>
      <c r="R135" s="238">
        <f>Q135*H135</f>
        <v>0</v>
      </c>
      <c r="S135" s="238">
        <v>0.23499999999999999</v>
      </c>
      <c r="T135" s="239">
        <f>S135*H135</f>
        <v>748.70999999999992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40" t="s">
        <v>120</v>
      </c>
      <c r="AT135" s="240" t="s">
        <v>116</v>
      </c>
      <c r="AU135" s="240" t="s">
        <v>84</v>
      </c>
      <c r="AY135" s="17" t="s">
        <v>114</v>
      </c>
      <c r="BE135" s="241">
        <f>IF(N135="základná",J135,0)</f>
        <v>0</v>
      </c>
      <c r="BF135" s="241">
        <f>IF(N135="znížená",J135,0)</f>
        <v>0</v>
      </c>
      <c r="BG135" s="241">
        <f>IF(N135="zákl. prenesená",J135,0)</f>
        <v>0</v>
      </c>
      <c r="BH135" s="241">
        <f>IF(N135="zníž. prenesená",J135,0)</f>
        <v>0</v>
      </c>
      <c r="BI135" s="241">
        <f>IF(N135="nulová",J135,0)</f>
        <v>0</v>
      </c>
      <c r="BJ135" s="17" t="s">
        <v>84</v>
      </c>
      <c r="BK135" s="241">
        <f>ROUND(I135*H135,2)</f>
        <v>0</v>
      </c>
      <c r="BL135" s="17" t="s">
        <v>120</v>
      </c>
      <c r="BM135" s="240" t="s">
        <v>150</v>
      </c>
    </row>
    <row r="136" s="13" customFormat="1">
      <c r="A136" s="13"/>
      <c r="B136" s="242"/>
      <c r="C136" s="243"/>
      <c r="D136" s="244" t="s">
        <v>125</v>
      </c>
      <c r="E136" s="245" t="s">
        <v>1</v>
      </c>
      <c r="F136" s="246" t="s">
        <v>151</v>
      </c>
      <c r="G136" s="243"/>
      <c r="H136" s="247">
        <v>2971</v>
      </c>
      <c r="I136" s="248"/>
      <c r="J136" s="243"/>
      <c r="K136" s="243"/>
      <c r="L136" s="249"/>
      <c r="M136" s="250"/>
      <c r="N136" s="251"/>
      <c r="O136" s="251"/>
      <c r="P136" s="251"/>
      <c r="Q136" s="251"/>
      <c r="R136" s="251"/>
      <c r="S136" s="251"/>
      <c r="T136" s="25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3" t="s">
        <v>125</v>
      </c>
      <c r="AU136" s="253" t="s">
        <v>84</v>
      </c>
      <c r="AV136" s="13" t="s">
        <v>84</v>
      </c>
      <c r="AW136" s="13" t="s">
        <v>30</v>
      </c>
      <c r="AX136" s="13" t="s">
        <v>75</v>
      </c>
      <c r="AY136" s="253" t="s">
        <v>114</v>
      </c>
    </row>
    <row r="137" s="13" customFormat="1">
      <c r="A137" s="13"/>
      <c r="B137" s="242"/>
      <c r="C137" s="243"/>
      <c r="D137" s="244" t="s">
        <v>125</v>
      </c>
      <c r="E137" s="245" t="s">
        <v>1</v>
      </c>
      <c r="F137" s="246" t="s">
        <v>152</v>
      </c>
      <c r="G137" s="243"/>
      <c r="H137" s="247">
        <v>215</v>
      </c>
      <c r="I137" s="248"/>
      <c r="J137" s="243"/>
      <c r="K137" s="243"/>
      <c r="L137" s="249"/>
      <c r="M137" s="250"/>
      <c r="N137" s="251"/>
      <c r="O137" s="251"/>
      <c r="P137" s="251"/>
      <c r="Q137" s="251"/>
      <c r="R137" s="251"/>
      <c r="S137" s="251"/>
      <c r="T137" s="25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3" t="s">
        <v>125</v>
      </c>
      <c r="AU137" s="253" t="s">
        <v>84</v>
      </c>
      <c r="AV137" s="13" t="s">
        <v>84</v>
      </c>
      <c r="AW137" s="13" t="s">
        <v>30</v>
      </c>
      <c r="AX137" s="13" t="s">
        <v>75</v>
      </c>
      <c r="AY137" s="253" t="s">
        <v>114</v>
      </c>
    </row>
    <row r="138" s="14" customFormat="1">
      <c r="A138" s="14"/>
      <c r="B138" s="254"/>
      <c r="C138" s="255"/>
      <c r="D138" s="244" t="s">
        <v>125</v>
      </c>
      <c r="E138" s="256" t="s">
        <v>1</v>
      </c>
      <c r="F138" s="257" t="s">
        <v>133</v>
      </c>
      <c r="G138" s="255"/>
      <c r="H138" s="258">
        <v>3186</v>
      </c>
      <c r="I138" s="259"/>
      <c r="J138" s="255"/>
      <c r="K138" s="255"/>
      <c r="L138" s="260"/>
      <c r="M138" s="261"/>
      <c r="N138" s="262"/>
      <c r="O138" s="262"/>
      <c r="P138" s="262"/>
      <c r="Q138" s="262"/>
      <c r="R138" s="262"/>
      <c r="S138" s="262"/>
      <c r="T138" s="26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4" t="s">
        <v>125</v>
      </c>
      <c r="AU138" s="264" t="s">
        <v>84</v>
      </c>
      <c r="AV138" s="14" t="s">
        <v>120</v>
      </c>
      <c r="AW138" s="14" t="s">
        <v>30</v>
      </c>
      <c r="AX138" s="14" t="s">
        <v>80</v>
      </c>
      <c r="AY138" s="264" t="s">
        <v>114</v>
      </c>
    </row>
    <row r="139" s="2" customFormat="1" ht="23.4566" customHeight="1">
      <c r="A139" s="38"/>
      <c r="B139" s="39"/>
      <c r="C139" s="229" t="s">
        <v>153</v>
      </c>
      <c r="D139" s="229" t="s">
        <v>116</v>
      </c>
      <c r="E139" s="230" t="s">
        <v>154</v>
      </c>
      <c r="F139" s="231" t="s">
        <v>155</v>
      </c>
      <c r="G139" s="232" t="s">
        <v>156</v>
      </c>
      <c r="H139" s="233">
        <v>142.59999999999999</v>
      </c>
      <c r="I139" s="234"/>
      <c r="J139" s="233">
        <f>ROUND(I139*H139,2)</f>
        <v>0</v>
      </c>
      <c r="K139" s="235"/>
      <c r="L139" s="44"/>
      <c r="M139" s="236" t="s">
        <v>1</v>
      </c>
      <c r="N139" s="237" t="s">
        <v>41</v>
      </c>
      <c r="O139" s="97"/>
      <c r="P139" s="238">
        <f>O139*H139</f>
        <v>0</v>
      </c>
      <c r="Q139" s="238">
        <v>0</v>
      </c>
      <c r="R139" s="238">
        <f>Q139*H139</f>
        <v>0</v>
      </c>
      <c r="S139" s="238">
        <v>0</v>
      </c>
      <c r="T139" s="239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40" t="s">
        <v>120</v>
      </c>
      <c r="AT139" s="240" t="s">
        <v>116</v>
      </c>
      <c r="AU139" s="240" t="s">
        <v>84</v>
      </c>
      <c r="AY139" s="17" t="s">
        <v>114</v>
      </c>
      <c r="BE139" s="241">
        <f>IF(N139="základná",J139,0)</f>
        <v>0</v>
      </c>
      <c r="BF139" s="241">
        <f>IF(N139="znížená",J139,0)</f>
        <v>0</v>
      </c>
      <c r="BG139" s="241">
        <f>IF(N139="zákl. prenesená",J139,0)</f>
        <v>0</v>
      </c>
      <c r="BH139" s="241">
        <f>IF(N139="zníž. prenesená",J139,0)</f>
        <v>0</v>
      </c>
      <c r="BI139" s="241">
        <f>IF(N139="nulová",J139,0)</f>
        <v>0</v>
      </c>
      <c r="BJ139" s="17" t="s">
        <v>84</v>
      </c>
      <c r="BK139" s="241">
        <f>ROUND(I139*H139,2)</f>
        <v>0</v>
      </c>
      <c r="BL139" s="17" t="s">
        <v>120</v>
      </c>
      <c r="BM139" s="240" t="s">
        <v>157</v>
      </c>
    </row>
    <row r="140" s="13" customFormat="1">
      <c r="A140" s="13"/>
      <c r="B140" s="242"/>
      <c r="C140" s="243"/>
      <c r="D140" s="244" t="s">
        <v>125</v>
      </c>
      <c r="E140" s="245" t="s">
        <v>1</v>
      </c>
      <c r="F140" s="246" t="s">
        <v>158</v>
      </c>
      <c r="G140" s="243"/>
      <c r="H140" s="247">
        <v>142.59999999999999</v>
      </c>
      <c r="I140" s="248"/>
      <c r="J140" s="243"/>
      <c r="K140" s="243"/>
      <c r="L140" s="249"/>
      <c r="M140" s="250"/>
      <c r="N140" s="251"/>
      <c r="O140" s="251"/>
      <c r="P140" s="251"/>
      <c r="Q140" s="251"/>
      <c r="R140" s="251"/>
      <c r="S140" s="251"/>
      <c r="T140" s="25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3" t="s">
        <v>125</v>
      </c>
      <c r="AU140" s="253" t="s">
        <v>84</v>
      </c>
      <c r="AV140" s="13" t="s">
        <v>84</v>
      </c>
      <c r="AW140" s="13" t="s">
        <v>30</v>
      </c>
      <c r="AX140" s="13" t="s">
        <v>80</v>
      </c>
      <c r="AY140" s="253" t="s">
        <v>114</v>
      </c>
    </row>
    <row r="141" s="2" customFormat="1" ht="16.30189" customHeight="1">
      <c r="A141" s="38"/>
      <c r="B141" s="39"/>
      <c r="C141" s="265" t="s">
        <v>159</v>
      </c>
      <c r="D141" s="265" t="s">
        <v>160</v>
      </c>
      <c r="E141" s="266" t="s">
        <v>161</v>
      </c>
      <c r="F141" s="267" t="s">
        <v>162</v>
      </c>
      <c r="G141" s="268" t="s">
        <v>163</v>
      </c>
      <c r="H141" s="269">
        <v>171.12000000000001</v>
      </c>
      <c r="I141" s="270"/>
      <c r="J141" s="269">
        <f>ROUND(I141*H141,2)</f>
        <v>0</v>
      </c>
      <c r="K141" s="271"/>
      <c r="L141" s="272"/>
      <c r="M141" s="273" t="s">
        <v>1</v>
      </c>
      <c r="N141" s="274" t="s">
        <v>41</v>
      </c>
      <c r="O141" s="97"/>
      <c r="P141" s="238">
        <f>O141*H141</f>
        <v>0</v>
      </c>
      <c r="Q141" s="238">
        <v>1</v>
      </c>
      <c r="R141" s="238">
        <f>Q141*H141</f>
        <v>171.12000000000001</v>
      </c>
      <c r="S141" s="238">
        <v>0</v>
      </c>
      <c r="T141" s="239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40" t="s">
        <v>153</v>
      </c>
      <c r="AT141" s="240" t="s">
        <v>160</v>
      </c>
      <c r="AU141" s="240" t="s">
        <v>84</v>
      </c>
      <c r="AY141" s="17" t="s">
        <v>114</v>
      </c>
      <c r="BE141" s="241">
        <f>IF(N141="základná",J141,0)</f>
        <v>0</v>
      </c>
      <c r="BF141" s="241">
        <f>IF(N141="znížená",J141,0)</f>
        <v>0</v>
      </c>
      <c r="BG141" s="241">
        <f>IF(N141="zákl. prenesená",J141,0)</f>
        <v>0</v>
      </c>
      <c r="BH141" s="241">
        <f>IF(N141="zníž. prenesená",J141,0)</f>
        <v>0</v>
      </c>
      <c r="BI141" s="241">
        <f>IF(N141="nulová",J141,0)</f>
        <v>0</v>
      </c>
      <c r="BJ141" s="17" t="s">
        <v>84</v>
      </c>
      <c r="BK141" s="241">
        <f>ROUND(I141*H141,2)</f>
        <v>0</v>
      </c>
      <c r="BL141" s="17" t="s">
        <v>120</v>
      </c>
      <c r="BM141" s="240" t="s">
        <v>164</v>
      </c>
    </row>
    <row r="142" s="13" customFormat="1">
      <c r="A142" s="13"/>
      <c r="B142" s="242"/>
      <c r="C142" s="243"/>
      <c r="D142" s="244" t="s">
        <v>125</v>
      </c>
      <c r="E142" s="245" t="s">
        <v>1</v>
      </c>
      <c r="F142" s="246" t="s">
        <v>165</v>
      </c>
      <c r="G142" s="243"/>
      <c r="H142" s="247">
        <v>171.12000000000001</v>
      </c>
      <c r="I142" s="248"/>
      <c r="J142" s="243"/>
      <c r="K142" s="243"/>
      <c r="L142" s="249"/>
      <c r="M142" s="250"/>
      <c r="N142" s="251"/>
      <c r="O142" s="251"/>
      <c r="P142" s="251"/>
      <c r="Q142" s="251"/>
      <c r="R142" s="251"/>
      <c r="S142" s="251"/>
      <c r="T142" s="25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3" t="s">
        <v>125</v>
      </c>
      <c r="AU142" s="253" t="s">
        <v>84</v>
      </c>
      <c r="AV142" s="13" t="s">
        <v>84</v>
      </c>
      <c r="AW142" s="13" t="s">
        <v>30</v>
      </c>
      <c r="AX142" s="13" t="s">
        <v>80</v>
      </c>
      <c r="AY142" s="253" t="s">
        <v>114</v>
      </c>
    </row>
    <row r="143" s="2" customFormat="1" ht="23.4566" customHeight="1">
      <c r="A143" s="38"/>
      <c r="B143" s="39"/>
      <c r="C143" s="229" t="s">
        <v>166</v>
      </c>
      <c r="D143" s="229" t="s">
        <v>116</v>
      </c>
      <c r="E143" s="230" t="s">
        <v>167</v>
      </c>
      <c r="F143" s="231" t="s">
        <v>168</v>
      </c>
      <c r="G143" s="232" t="s">
        <v>156</v>
      </c>
      <c r="H143" s="233">
        <v>31</v>
      </c>
      <c r="I143" s="234"/>
      <c r="J143" s="233">
        <f>ROUND(I143*H143,2)</f>
        <v>0</v>
      </c>
      <c r="K143" s="235"/>
      <c r="L143" s="44"/>
      <c r="M143" s="236" t="s">
        <v>1</v>
      </c>
      <c r="N143" s="237" t="s">
        <v>41</v>
      </c>
      <c r="O143" s="97"/>
      <c r="P143" s="238">
        <f>O143*H143</f>
        <v>0</v>
      </c>
      <c r="Q143" s="238">
        <v>0</v>
      </c>
      <c r="R143" s="238">
        <f>Q143*H143</f>
        <v>0</v>
      </c>
      <c r="S143" s="238">
        <v>0</v>
      </c>
      <c r="T143" s="239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40" t="s">
        <v>120</v>
      </c>
      <c r="AT143" s="240" t="s">
        <v>116</v>
      </c>
      <c r="AU143" s="240" t="s">
        <v>84</v>
      </c>
      <c r="AY143" s="17" t="s">
        <v>114</v>
      </c>
      <c r="BE143" s="241">
        <f>IF(N143="základná",J143,0)</f>
        <v>0</v>
      </c>
      <c r="BF143" s="241">
        <f>IF(N143="znížená",J143,0)</f>
        <v>0</v>
      </c>
      <c r="BG143" s="241">
        <f>IF(N143="zákl. prenesená",J143,0)</f>
        <v>0</v>
      </c>
      <c r="BH143" s="241">
        <f>IF(N143="zníž. prenesená",J143,0)</f>
        <v>0</v>
      </c>
      <c r="BI143" s="241">
        <f>IF(N143="nulová",J143,0)</f>
        <v>0</v>
      </c>
      <c r="BJ143" s="17" t="s">
        <v>84</v>
      </c>
      <c r="BK143" s="241">
        <f>ROUND(I143*H143,2)</f>
        <v>0</v>
      </c>
      <c r="BL143" s="17" t="s">
        <v>120</v>
      </c>
      <c r="BM143" s="240" t="s">
        <v>169</v>
      </c>
    </row>
    <row r="144" s="13" customFormat="1">
      <c r="A144" s="13"/>
      <c r="B144" s="242"/>
      <c r="C144" s="243"/>
      <c r="D144" s="244" t="s">
        <v>125</v>
      </c>
      <c r="E144" s="245" t="s">
        <v>1</v>
      </c>
      <c r="F144" s="246" t="s">
        <v>170</v>
      </c>
      <c r="G144" s="243"/>
      <c r="H144" s="247">
        <v>31</v>
      </c>
      <c r="I144" s="248"/>
      <c r="J144" s="243"/>
      <c r="K144" s="243"/>
      <c r="L144" s="249"/>
      <c r="M144" s="250"/>
      <c r="N144" s="251"/>
      <c r="O144" s="251"/>
      <c r="P144" s="251"/>
      <c r="Q144" s="251"/>
      <c r="R144" s="251"/>
      <c r="S144" s="251"/>
      <c r="T144" s="25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3" t="s">
        <v>125</v>
      </c>
      <c r="AU144" s="253" t="s">
        <v>84</v>
      </c>
      <c r="AV144" s="13" t="s">
        <v>84</v>
      </c>
      <c r="AW144" s="13" t="s">
        <v>30</v>
      </c>
      <c r="AX144" s="13" t="s">
        <v>80</v>
      </c>
      <c r="AY144" s="253" t="s">
        <v>114</v>
      </c>
    </row>
    <row r="145" s="2" customFormat="1" ht="23.4566" customHeight="1">
      <c r="A145" s="38"/>
      <c r="B145" s="39"/>
      <c r="C145" s="229" t="s">
        <v>171</v>
      </c>
      <c r="D145" s="229" t="s">
        <v>116</v>
      </c>
      <c r="E145" s="230" t="s">
        <v>172</v>
      </c>
      <c r="F145" s="231" t="s">
        <v>173</v>
      </c>
      <c r="G145" s="232" t="s">
        <v>156</v>
      </c>
      <c r="H145" s="233">
        <v>9.3000000000000007</v>
      </c>
      <c r="I145" s="234"/>
      <c r="J145" s="233">
        <f>ROUND(I145*H145,2)</f>
        <v>0</v>
      </c>
      <c r="K145" s="235"/>
      <c r="L145" s="44"/>
      <c r="M145" s="236" t="s">
        <v>1</v>
      </c>
      <c r="N145" s="237" t="s">
        <v>41</v>
      </c>
      <c r="O145" s="97"/>
      <c r="P145" s="238">
        <f>O145*H145</f>
        <v>0</v>
      </c>
      <c r="Q145" s="238">
        <v>0</v>
      </c>
      <c r="R145" s="238">
        <f>Q145*H145</f>
        <v>0</v>
      </c>
      <c r="S145" s="238">
        <v>0</v>
      </c>
      <c r="T145" s="239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40" t="s">
        <v>120</v>
      </c>
      <c r="AT145" s="240" t="s">
        <v>116</v>
      </c>
      <c r="AU145" s="240" t="s">
        <v>84</v>
      </c>
      <c r="AY145" s="17" t="s">
        <v>114</v>
      </c>
      <c r="BE145" s="241">
        <f>IF(N145="základná",J145,0)</f>
        <v>0</v>
      </c>
      <c r="BF145" s="241">
        <f>IF(N145="znížená",J145,0)</f>
        <v>0</v>
      </c>
      <c r="BG145" s="241">
        <f>IF(N145="zákl. prenesená",J145,0)</f>
        <v>0</v>
      </c>
      <c r="BH145" s="241">
        <f>IF(N145="zníž. prenesená",J145,0)</f>
        <v>0</v>
      </c>
      <c r="BI145" s="241">
        <f>IF(N145="nulová",J145,0)</f>
        <v>0</v>
      </c>
      <c r="BJ145" s="17" t="s">
        <v>84</v>
      </c>
      <c r="BK145" s="241">
        <f>ROUND(I145*H145,2)</f>
        <v>0</v>
      </c>
      <c r="BL145" s="17" t="s">
        <v>120</v>
      </c>
      <c r="BM145" s="240" t="s">
        <v>174</v>
      </c>
    </row>
    <row r="146" s="13" customFormat="1">
      <c r="A146" s="13"/>
      <c r="B146" s="242"/>
      <c r="C146" s="243"/>
      <c r="D146" s="244" t="s">
        <v>125</v>
      </c>
      <c r="E146" s="245" t="s">
        <v>1</v>
      </c>
      <c r="F146" s="246" t="s">
        <v>175</v>
      </c>
      <c r="G146" s="243"/>
      <c r="H146" s="247">
        <v>9.3000000000000007</v>
      </c>
      <c r="I146" s="248"/>
      <c r="J146" s="243"/>
      <c r="K146" s="243"/>
      <c r="L146" s="249"/>
      <c r="M146" s="250"/>
      <c r="N146" s="251"/>
      <c r="O146" s="251"/>
      <c r="P146" s="251"/>
      <c r="Q146" s="251"/>
      <c r="R146" s="251"/>
      <c r="S146" s="251"/>
      <c r="T146" s="25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3" t="s">
        <v>125</v>
      </c>
      <c r="AU146" s="253" t="s">
        <v>84</v>
      </c>
      <c r="AV146" s="13" t="s">
        <v>84</v>
      </c>
      <c r="AW146" s="13" t="s">
        <v>30</v>
      </c>
      <c r="AX146" s="13" t="s">
        <v>80</v>
      </c>
      <c r="AY146" s="253" t="s">
        <v>114</v>
      </c>
    </row>
    <row r="147" s="2" customFormat="1" ht="36.72453" customHeight="1">
      <c r="A147" s="38"/>
      <c r="B147" s="39"/>
      <c r="C147" s="229" t="s">
        <v>176</v>
      </c>
      <c r="D147" s="229" t="s">
        <v>116</v>
      </c>
      <c r="E147" s="230" t="s">
        <v>177</v>
      </c>
      <c r="F147" s="231" t="s">
        <v>178</v>
      </c>
      <c r="G147" s="232" t="s">
        <v>156</v>
      </c>
      <c r="H147" s="233">
        <v>173.59999999999999</v>
      </c>
      <c r="I147" s="234"/>
      <c r="J147" s="233">
        <f>ROUND(I147*H147,2)</f>
        <v>0</v>
      </c>
      <c r="K147" s="235"/>
      <c r="L147" s="44"/>
      <c r="M147" s="236" t="s">
        <v>1</v>
      </c>
      <c r="N147" s="237" t="s">
        <v>41</v>
      </c>
      <c r="O147" s="97"/>
      <c r="P147" s="238">
        <f>O147*H147</f>
        <v>0</v>
      </c>
      <c r="Q147" s="238">
        <v>0</v>
      </c>
      <c r="R147" s="238">
        <f>Q147*H147</f>
        <v>0</v>
      </c>
      <c r="S147" s="238">
        <v>0</v>
      </c>
      <c r="T147" s="239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40" t="s">
        <v>120</v>
      </c>
      <c r="AT147" s="240" t="s">
        <v>116</v>
      </c>
      <c r="AU147" s="240" t="s">
        <v>84</v>
      </c>
      <c r="AY147" s="17" t="s">
        <v>114</v>
      </c>
      <c r="BE147" s="241">
        <f>IF(N147="základná",J147,0)</f>
        <v>0</v>
      </c>
      <c r="BF147" s="241">
        <f>IF(N147="znížená",J147,0)</f>
        <v>0</v>
      </c>
      <c r="BG147" s="241">
        <f>IF(N147="zákl. prenesená",J147,0)</f>
        <v>0</v>
      </c>
      <c r="BH147" s="241">
        <f>IF(N147="zníž. prenesená",J147,0)</f>
        <v>0</v>
      </c>
      <c r="BI147" s="241">
        <f>IF(N147="nulová",J147,0)</f>
        <v>0</v>
      </c>
      <c r="BJ147" s="17" t="s">
        <v>84</v>
      </c>
      <c r="BK147" s="241">
        <f>ROUND(I147*H147,2)</f>
        <v>0</v>
      </c>
      <c r="BL147" s="17" t="s">
        <v>120</v>
      </c>
      <c r="BM147" s="240" t="s">
        <v>179</v>
      </c>
    </row>
    <row r="148" s="13" customFormat="1">
      <c r="A148" s="13"/>
      <c r="B148" s="242"/>
      <c r="C148" s="243"/>
      <c r="D148" s="244" t="s">
        <v>125</v>
      </c>
      <c r="E148" s="245" t="s">
        <v>1</v>
      </c>
      <c r="F148" s="246" t="s">
        <v>180</v>
      </c>
      <c r="G148" s="243"/>
      <c r="H148" s="247">
        <v>31</v>
      </c>
      <c r="I148" s="248"/>
      <c r="J148" s="243"/>
      <c r="K148" s="243"/>
      <c r="L148" s="249"/>
      <c r="M148" s="250"/>
      <c r="N148" s="251"/>
      <c r="O148" s="251"/>
      <c r="P148" s="251"/>
      <c r="Q148" s="251"/>
      <c r="R148" s="251"/>
      <c r="S148" s="251"/>
      <c r="T148" s="25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3" t="s">
        <v>125</v>
      </c>
      <c r="AU148" s="253" t="s">
        <v>84</v>
      </c>
      <c r="AV148" s="13" t="s">
        <v>84</v>
      </c>
      <c r="AW148" s="13" t="s">
        <v>30</v>
      </c>
      <c r="AX148" s="13" t="s">
        <v>75</v>
      </c>
      <c r="AY148" s="253" t="s">
        <v>114</v>
      </c>
    </row>
    <row r="149" s="13" customFormat="1">
      <c r="A149" s="13"/>
      <c r="B149" s="242"/>
      <c r="C149" s="243"/>
      <c r="D149" s="244" t="s">
        <v>125</v>
      </c>
      <c r="E149" s="245" t="s">
        <v>1</v>
      </c>
      <c r="F149" s="246" t="s">
        <v>181</v>
      </c>
      <c r="G149" s="243"/>
      <c r="H149" s="247">
        <v>142.59999999999999</v>
      </c>
      <c r="I149" s="248"/>
      <c r="J149" s="243"/>
      <c r="K149" s="243"/>
      <c r="L149" s="249"/>
      <c r="M149" s="250"/>
      <c r="N149" s="251"/>
      <c r="O149" s="251"/>
      <c r="P149" s="251"/>
      <c r="Q149" s="251"/>
      <c r="R149" s="251"/>
      <c r="S149" s="251"/>
      <c r="T149" s="25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3" t="s">
        <v>125</v>
      </c>
      <c r="AU149" s="253" t="s">
        <v>84</v>
      </c>
      <c r="AV149" s="13" t="s">
        <v>84</v>
      </c>
      <c r="AW149" s="13" t="s">
        <v>30</v>
      </c>
      <c r="AX149" s="13" t="s">
        <v>75</v>
      </c>
      <c r="AY149" s="253" t="s">
        <v>114</v>
      </c>
    </row>
    <row r="150" s="14" customFormat="1">
      <c r="A150" s="14"/>
      <c r="B150" s="254"/>
      <c r="C150" s="255"/>
      <c r="D150" s="244" t="s">
        <v>125</v>
      </c>
      <c r="E150" s="256" t="s">
        <v>1</v>
      </c>
      <c r="F150" s="257" t="s">
        <v>133</v>
      </c>
      <c r="G150" s="255"/>
      <c r="H150" s="258">
        <v>173.59999999999999</v>
      </c>
      <c r="I150" s="259"/>
      <c r="J150" s="255"/>
      <c r="K150" s="255"/>
      <c r="L150" s="260"/>
      <c r="M150" s="261"/>
      <c r="N150" s="262"/>
      <c r="O150" s="262"/>
      <c r="P150" s="262"/>
      <c r="Q150" s="262"/>
      <c r="R150" s="262"/>
      <c r="S150" s="262"/>
      <c r="T150" s="26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4" t="s">
        <v>125</v>
      </c>
      <c r="AU150" s="264" t="s">
        <v>84</v>
      </c>
      <c r="AV150" s="14" t="s">
        <v>120</v>
      </c>
      <c r="AW150" s="14" t="s">
        <v>30</v>
      </c>
      <c r="AX150" s="14" t="s">
        <v>80</v>
      </c>
      <c r="AY150" s="264" t="s">
        <v>114</v>
      </c>
    </row>
    <row r="151" s="2" customFormat="1" ht="42.79245" customHeight="1">
      <c r="A151" s="38"/>
      <c r="B151" s="39"/>
      <c r="C151" s="229" t="s">
        <v>182</v>
      </c>
      <c r="D151" s="229" t="s">
        <v>116</v>
      </c>
      <c r="E151" s="230" t="s">
        <v>183</v>
      </c>
      <c r="F151" s="231" t="s">
        <v>184</v>
      </c>
      <c r="G151" s="232" t="s">
        <v>156</v>
      </c>
      <c r="H151" s="233">
        <v>1215.2000000000001</v>
      </c>
      <c r="I151" s="234"/>
      <c r="J151" s="233">
        <f>ROUND(I151*H151,2)</f>
        <v>0</v>
      </c>
      <c r="K151" s="235"/>
      <c r="L151" s="44"/>
      <c r="M151" s="236" t="s">
        <v>1</v>
      </c>
      <c r="N151" s="237" t="s">
        <v>41</v>
      </c>
      <c r="O151" s="97"/>
      <c r="P151" s="238">
        <f>O151*H151</f>
        <v>0</v>
      </c>
      <c r="Q151" s="238">
        <v>0</v>
      </c>
      <c r="R151" s="238">
        <f>Q151*H151</f>
        <v>0</v>
      </c>
      <c r="S151" s="238">
        <v>0</v>
      </c>
      <c r="T151" s="239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40" t="s">
        <v>120</v>
      </c>
      <c r="AT151" s="240" t="s">
        <v>116</v>
      </c>
      <c r="AU151" s="240" t="s">
        <v>84</v>
      </c>
      <c r="AY151" s="17" t="s">
        <v>114</v>
      </c>
      <c r="BE151" s="241">
        <f>IF(N151="základná",J151,0)</f>
        <v>0</v>
      </c>
      <c r="BF151" s="241">
        <f>IF(N151="znížená",J151,0)</f>
        <v>0</v>
      </c>
      <c r="BG151" s="241">
        <f>IF(N151="zákl. prenesená",J151,0)</f>
        <v>0</v>
      </c>
      <c r="BH151" s="241">
        <f>IF(N151="zníž. prenesená",J151,0)</f>
        <v>0</v>
      </c>
      <c r="BI151" s="241">
        <f>IF(N151="nulová",J151,0)</f>
        <v>0</v>
      </c>
      <c r="BJ151" s="17" t="s">
        <v>84</v>
      </c>
      <c r="BK151" s="241">
        <f>ROUND(I151*H151,2)</f>
        <v>0</v>
      </c>
      <c r="BL151" s="17" t="s">
        <v>120</v>
      </c>
      <c r="BM151" s="240" t="s">
        <v>185</v>
      </c>
    </row>
    <row r="152" s="13" customFormat="1">
      <c r="A152" s="13"/>
      <c r="B152" s="242"/>
      <c r="C152" s="243"/>
      <c r="D152" s="244" t="s">
        <v>125</v>
      </c>
      <c r="E152" s="245" t="s">
        <v>1</v>
      </c>
      <c r="F152" s="246" t="s">
        <v>186</v>
      </c>
      <c r="G152" s="243"/>
      <c r="H152" s="247">
        <v>1215.2000000000001</v>
      </c>
      <c r="I152" s="248"/>
      <c r="J152" s="243"/>
      <c r="K152" s="243"/>
      <c r="L152" s="249"/>
      <c r="M152" s="250"/>
      <c r="N152" s="251"/>
      <c r="O152" s="251"/>
      <c r="P152" s="251"/>
      <c r="Q152" s="251"/>
      <c r="R152" s="251"/>
      <c r="S152" s="251"/>
      <c r="T152" s="25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3" t="s">
        <v>125</v>
      </c>
      <c r="AU152" s="253" t="s">
        <v>84</v>
      </c>
      <c r="AV152" s="13" t="s">
        <v>84</v>
      </c>
      <c r="AW152" s="13" t="s">
        <v>30</v>
      </c>
      <c r="AX152" s="13" t="s">
        <v>80</v>
      </c>
      <c r="AY152" s="253" t="s">
        <v>114</v>
      </c>
    </row>
    <row r="153" s="2" customFormat="1" ht="23.4566" customHeight="1">
      <c r="A153" s="38"/>
      <c r="B153" s="39"/>
      <c r="C153" s="229" t="s">
        <v>187</v>
      </c>
      <c r="D153" s="229" t="s">
        <v>116</v>
      </c>
      <c r="E153" s="230" t="s">
        <v>188</v>
      </c>
      <c r="F153" s="231" t="s">
        <v>189</v>
      </c>
      <c r="G153" s="232" t="s">
        <v>163</v>
      </c>
      <c r="H153" s="233">
        <v>805.61000000000001</v>
      </c>
      <c r="I153" s="234"/>
      <c r="J153" s="233">
        <f>ROUND(I153*H153,2)</f>
        <v>0</v>
      </c>
      <c r="K153" s="235"/>
      <c r="L153" s="44"/>
      <c r="M153" s="236" t="s">
        <v>1</v>
      </c>
      <c r="N153" s="237" t="s">
        <v>41</v>
      </c>
      <c r="O153" s="97"/>
      <c r="P153" s="238">
        <f>O153*H153</f>
        <v>0</v>
      </c>
      <c r="Q153" s="238">
        <v>0</v>
      </c>
      <c r="R153" s="238">
        <f>Q153*H153</f>
        <v>0</v>
      </c>
      <c r="S153" s="238">
        <v>0</v>
      </c>
      <c r="T153" s="239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40" t="s">
        <v>120</v>
      </c>
      <c r="AT153" s="240" t="s">
        <v>116</v>
      </c>
      <c r="AU153" s="240" t="s">
        <v>84</v>
      </c>
      <c r="AY153" s="17" t="s">
        <v>114</v>
      </c>
      <c r="BE153" s="241">
        <f>IF(N153="základná",J153,0)</f>
        <v>0</v>
      </c>
      <c r="BF153" s="241">
        <f>IF(N153="znížená",J153,0)</f>
        <v>0</v>
      </c>
      <c r="BG153" s="241">
        <f>IF(N153="zákl. prenesená",J153,0)</f>
        <v>0</v>
      </c>
      <c r="BH153" s="241">
        <f>IF(N153="zníž. prenesená",J153,0)</f>
        <v>0</v>
      </c>
      <c r="BI153" s="241">
        <f>IF(N153="nulová",J153,0)</f>
        <v>0</v>
      </c>
      <c r="BJ153" s="17" t="s">
        <v>84</v>
      </c>
      <c r="BK153" s="241">
        <f>ROUND(I153*H153,2)</f>
        <v>0</v>
      </c>
      <c r="BL153" s="17" t="s">
        <v>120</v>
      </c>
      <c r="BM153" s="240" t="s">
        <v>190</v>
      </c>
    </row>
    <row r="154" s="13" customFormat="1">
      <c r="A154" s="13"/>
      <c r="B154" s="242"/>
      <c r="C154" s="243"/>
      <c r="D154" s="244" t="s">
        <v>125</v>
      </c>
      <c r="E154" s="245" t="s">
        <v>1</v>
      </c>
      <c r="F154" s="246" t="s">
        <v>191</v>
      </c>
      <c r="G154" s="243"/>
      <c r="H154" s="247">
        <v>46.5</v>
      </c>
      <c r="I154" s="248"/>
      <c r="J154" s="243"/>
      <c r="K154" s="243"/>
      <c r="L154" s="249"/>
      <c r="M154" s="250"/>
      <c r="N154" s="251"/>
      <c r="O154" s="251"/>
      <c r="P154" s="251"/>
      <c r="Q154" s="251"/>
      <c r="R154" s="251"/>
      <c r="S154" s="251"/>
      <c r="T154" s="25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3" t="s">
        <v>125</v>
      </c>
      <c r="AU154" s="253" t="s">
        <v>84</v>
      </c>
      <c r="AV154" s="13" t="s">
        <v>84</v>
      </c>
      <c r="AW154" s="13" t="s">
        <v>30</v>
      </c>
      <c r="AX154" s="13" t="s">
        <v>75</v>
      </c>
      <c r="AY154" s="253" t="s">
        <v>114</v>
      </c>
    </row>
    <row r="155" s="13" customFormat="1">
      <c r="A155" s="13"/>
      <c r="B155" s="242"/>
      <c r="C155" s="243"/>
      <c r="D155" s="244" t="s">
        <v>125</v>
      </c>
      <c r="E155" s="245" t="s">
        <v>1</v>
      </c>
      <c r="F155" s="246" t="s">
        <v>192</v>
      </c>
      <c r="G155" s="243"/>
      <c r="H155" s="247">
        <v>759.11000000000001</v>
      </c>
      <c r="I155" s="248"/>
      <c r="J155" s="243"/>
      <c r="K155" s="243"/>
      <c r="L155" s="249"/>
      <c r="M155" s="250"/>
      <c r="N155" s="251"/>
      <c r="O155" s="251"/>
      <c r="P155" s="251"/>
      <c r="Q155" s="251"/>
      <c r="R155" s="251"/>
      <c r="S155" s="251"/>
      <c r="T155" s="25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3" t="s">
        <v>125</v>
      </c>
      <c r="AU155" s="253" t="s">
        <v>84</v>
      </c>
      <c r="AV155" s="13" t="s">
        <v>84</v>
      </c>
      <c r="AW155" s="13" t="s">
        <v>30</v>
      </c>
      <c r="AX155" s="13" t="s">
        <v>75</v>
      </c>
      <c r="AY155" s="253" t="s">
        <v>114</v>
      </c>
    </row>
    <row r="156" s="14" customFormat="1">
      <c r="A156" s="14"/>
      <c r="B156" s="254"/>
      <c r="C156" s="255"/>
      <c r="D156" s="244" t="s">
        <v>125</v>
      </c>
      <c r="E156" s="256" t="s">
        <v>1</v>
      </c>
      <c r="F156" s="257" t="s">
        <v>133</v>
      </c>
      <c r="G156" s="255"/>
      <c r="H156" s="258">
        <v>805.61000000000001</v>
      </c>
      <c r="I156" s="259"/>
      <c r="J156" s="255"/>
      <c r="K156" s="255"/>
      <c r="L156" s="260"/>
      <c r="M156" s="261"/>
      <c r="N156" s="262"/>
      <c r="O156" s="262"/>
      <c r="P156" s="262"/>
      <c r="Q156" s="262"/>
      <c r="R156" s="262"/>
      <c r="S156" s="262"/>
      <c r="T156" s="26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4" t="s">
        <v>125</v>
      </c>
      <c r="AU156" s="264" t="s">
        <v>84</v>
      </c>
      <c r="AV156" s="14" t="s">
        <v>120</v>
      </c>
      <c r="AW156" s="14" t="s">
        <v>30</v>
      </c>
      <c r="AX156" s="14" t="s">
        <v>80</v>
      </c>
      <c r="AY156" s="264" t="s">
        <v>114</v>
      </c>
    </row>
    <row r="157" s="2" customFormat="1" ht="21.0566" customHeight="1">
      <c r="A157" s="38"/>
      <c r="B157" s="39"/>
      <c r="C157" s="229" t="s">
        <v>193</v>
      </c>
      <c r="D157" s="229" t="s">
        <v>116</v>
      </c>
      <c r="E157" s="230" t="s">
        <v>194</v>
      </c>
      <c r="F157" s="231" t="s">
        <v>195</v>
      </c>
      <c r="G157" s="232" t="s">
        <v>119</v>
      </c>
      <c r="H157" s="233">
        <v>713</v>
      </c>
      <c r="I157" s="234"/>
      <c r="J157" s="233">
        <f>ROUND(I157*H157,2)</f>
        <v>0</v>
      </c>
      <c r="K157" s="235"/>
      <c r="L157" s="44"/>
      <c r="M157" s="236" t="s">
        <v>1</v>
      </c>
      <c r="N157" s="237" t="s">
        <v>41</v>
      </c>
      <c r="O157" s="97"/>
      <c r="P157" s="238">
        <f>O157*H157</f>
        <v>0</v>
      </c>
      <c r="Q157" s="238">
        <v>0</v>
      </c>
      <c r="R157" s="238">
        <f>Q157*H157</f>
        <v>0</v>
      </c>
      <c r="S157" s="238">
        <v>0</v>
      </c>
      <c r="T157" s="239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40" t="s">
        <v>120</v>
      </c>
      <c r="AT157" s="240" t="s">
        <v>116</v>
      </c>
      <c r="AU157" s="240" t="s">
        <v>84</v>
      </c>
      <c r="AY157" s="17" t="s">
        <v>114</v>
      </c>
      <c r="BE157" s="241">
        <f>IF(N157="základná",J157,0)</f>
        <v>0</v>
      </c>
      <c r="BF157" s="241">
        <f>IF(N157="znížená",J157,0)</f>
        <v>0</v>
      </c>
      <c r="BG157" s="241">
        <f>IF(N157="zákl. prenesená",J157,0)</f>
        <v>0</v>
      </c>
      <c r="BH157" s="241">
        <f>IF(N157="zníž. prenesená",J157,0)</f>
        <v>0</v>
      </c>
      <c r="BI157" s="241">
        <f>IF(N157="nulová",J157,0)</f>
        <v>0</v>
      </c>
      <c r="BJ157" s="17" t="s">
        <v>84</v>
      </c>
      <c r="BK157" s="241">
        <f>ROUND(I157*H157,2)</f>
        <v>0</v>
      </c>
      <c r="BL157" s="17" t="s">
        <v>120</v>
      </c>
      <c r="BM157" s="240" t="s">
        <v>196</v>
      </c>
    </row>
    <row r="158" s="13" customFormat="1">
      <c r="A158" s="13"/>
      <c r="B158" s="242"/>
      <c r="C158" s="243"/>
      <c r="D158" s="244" t="s">
        <v>125</v>
      </c>
      <c r="E158" s="245" t="s">
        <v>1</v>
      </c>
      <c r="F158" s="246" t="s">
        <v>197</v>
      </c>
      <c r="G158" s="243"/>
      <c r="H158" s="247">
        <v>713</v>
      </c>
      <c r="I158" s="248"/>
      <c r="J158" s="243"/>
      <c r="K158" s="243"/>
      <c r="L158" s="249"/>
      <c r="M158" s="250"/>
      <c r="N158" s="251"/>
      <c r="O158" s="251"/>
      <c r="P158" s="251"/>
      <c r="Q158" s="251"/>
      <c r="R158" s="251"/>
      <c r="S158" s="251"/>
      <c r="T158" s="25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3" t="s">
        <v>125</v>
      </c>
      <c r="AU158" s="253" t="s">
        <v>84</v>
      </c>
      <c r="AV158" s="13" t="s">
        <v>84</v>
      </c>
      <c r="AW158" s="13" t="s">
        <v>30</v>
      </c>
      <c r="AX158" s="13" t="s">
        <v>80</v>
      </c>
      <c r="AY158" s="253" t="s">
        <v>114</v>
      </c>
    </row>
    <row r="159" s="2" customFormat="1" ht="16.30189" customHeight="1">
      <c r="A159" s="38"/>
      <c r="B159" s="39"/>
      <c r="C159" s="265" t="s">
        <v>198</v>
      </c>
      <c r="D159" s="265" t="s">
        <v>160</v>
      </c>
      <c r="E159" s="266" t="s">
        <v>199</v>
      </c>
      <c r="F159" s="267" t="s">
        <v>200</v>
      </c>
      <c r="G159" s="268" t="s">
        <v>201</v>
      </c>
      <c r="H159" s="269">
        <v>22.030000000000001</v>
      </c>
      <c r="I159" s="270"/>
      <c r="J159" s="269">
        <f>ROUND(I159*H159,2)</f>
        <v>0</v>
      </c>
      <c r="K159" s="271"/>
      <c r="L159" s="272"/>
      <c r="M159" s="273" t="s">
        <v>1</v>
      </c>
      <c r="N159" s="274" t="s">
        <v>41</v>
      </c>
      <c r="O159" s="97"/>
      <c r="P159" s="238">
        <f>O159*H159</f>
        <v>0</v>
      </c>
      <c r="Q159" s="238">
        <v>0.001</v>
      </c>
      <c r="R159" s="238">
        <f>Q159*H159</f>
        <v>0.022030000000000001</v>
      </c>
      <c r="S159" s="238">
        <v>0</v>
      </c>
      <c r="T159" s="239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40" t="s">
        <v>153</v>
      </c>
      <c r="AT159" s="240" t="s">
        <v>160</v>
      </c>
      <c r="AU159" s="240" t="s">
        <v>84</v>
      </c>
      <c r="AY159" s="17" t="s">
        <v>114</v>
      </c>
      <c r="BE159" s="241">
        <f>IF(N159="základná",J159,0)</f>
        <v>0</v>
      </c>
      <c r="BF159" s="241">
        <f>IF(N159="znížená",J159,0)</f>
        <v>0</v>
      </c>
      <c r="BG159" s="241">
        <f>IF(N159="zákl. prenesená",J159,0)</f>
        <v>0</v>
      </c>
      <c r="BH159" s="241">
        <f>IF(N159="zníž. prenesená",J159,0)</f>
        <v>0</v>
      </c>
      <c r="BI159" s="241">
        <f>IF(N159="nulová",J159,0)</f>
        <v>0</v>
      </c>
      <c r="BJ159" s="17" t="s">
        <v>84</v>
      </c>
      <c r="BK159" s="241">
        <f>ROUND(I159*H159,2)</f>
        <v>0</v>
      </c>
      <c r="BL159" s="17" t="s">
        <v>120</v>
      </c>
      <c r="BM159" s="240" t="s">
        <v>202</v>
      </c>
    </row>
    <row r="160" s="13" customFormat="1">
      <c r="A160" s="13"/>
      <c r="B160" s="242"/>
      <c r="C160" s="243"/>
      <c r="D160" s="244" t="s">
        <v>125</v>
      </c>
      <c r="E160" s="243"/>
      <c r="F160" s="246" t="s">
        <v>203</v>
      </c>
      <c r="G160" s="243"/>
      <c r="H160" s="247">
        <v>22.030000000000001</v>
      </c>
      <c r="I160" s="248"/>
      <c r="J160" s="243"/>
      <c r="K160" s="243"/>
      <c r="L160" s="249"/>
      <c r="M160" s="250"/>
      <c r="N160" s="251"/>
      <c r="O160" s="251"/>
      <c r="P160" s="251"/>
      <c r="Q160" s="251"/>
      <c r="R160" s="251"/>
      <c r="S160" s="251"/>
      <c r="T160" s="25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3" t="s">
        <v>125</v>
      </c>
      <c r="AU160" s="253" t="s">
        <v>84</v>
      </c>
      <c r="AV160" s="13" t="s">
        <v>84</v>
      </c>
      <c r="AW160" s="13" t="s">
        <v>4</v>
      </c>
      <c r="AX160" s="13" t="s">
        <v>80</v>
      </c>
      <c r="AY160" s="253" t="s">
        <v>114</v>
      </c>
    </row>
    <row r="161" s="2" customFormat="1" ht="23.4566" customHeight="1">
      <c r="A161" s="38"/>
      <c r="B161" s="39"/>
      <c r="C161" s="229" t="s">
        <v>204</v>
      </c>
      <c r="D161" s="229" t="s">
        <v>116</v>
      </c>
      <c r="E161" s="230" t="s">
        <v>205</v>
      </c>
      <c r="F161" s="231" t="s">
        <v>206</v>
      </c>
      <c r="G161" s="232" t="s">
        <v>119</v>
      </c>
      <c r="H161" s="233">
        <v>713</v>
      </c>
      <c r="I161" s="234"/>
      <c r="J161" s="233">
        <f>ROUND(I161*H161,2)</f>
        <v>0</v>
      </c>
      <c r="K161" s="235"/>
      <c r="L161" s="44"/>
      <c r="M161" s="236" t="s">
        <v>1</v>
      </c>
      <c r="N161" s="237" t="s">
        <v>41</v>
      </c>
      <c r="O161" s="97"/>
      <c r="P161" s="238">
        <f>O161*H161</f>
        <v>0</v>
      </c>
      <c r="Q161" s="238">
        <v>0</v>
      </c>
      <c r="R161" s="238">
        <f>Q161*H161</f>
        <v>0</v>
      </c>
      <c r="S161" s="238">
        <v>0</v>
      </c>
      <c r="T161" s="239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40" t="s">
        <v>120</v>
      </c>
      <c r="AT161" s="240" t="s">
        <v>116</v>
      </c>
      <c r="AU161" s="240" t="s">
        <v>84</v>
      </c>
      <c r="AY161" s="17" t="s">
        <v>114</v>
      </c>
      <c r="BE161" s="241">
        <f>IF(N161="základná",J161,0)</f>
        <v>0</v>
      </c>
      <c r="BF161" s="241">
        <f>IF(N161="znížená",J161,0)</f>
        <v>0</v>
      </c>
      <c r="BG161" s="241">
        <f>IF(N161="zákl. prenesená",J161,0)</f>
        <v>0</v>
      </c>
      <c r="BH161" s="241">
        <f>IF(N161="zníž. prenesená",J161,0)</f>
        <v>0</v>
      </c>
      <c r="BI161" s="241">
        <f>IF(N161="nulová",J161,0)</f>
        <v>0</v>
      </c>
      <c r="BJ161" s="17" t="s">
        <v>84</v>
      </c>
      <c r="BK161" s="241">
        <f>ROUND(I161*H161,2)</f>
        <v>0</v>
      </c>
      <c r="BL161" s="17" t="s">
        <v>120</v>
      </c>
      <c r="BM161" s="240" t="s">
        <v>207</v>
      </c>
    </row>
    <row r="162" s="13" customFormat="1">
      <c r="A162" s="13"/>
      <c r="B162" s="242"/>
      <c r="C162" s="243"/>
      <c r="D162" s="244" t="s">
        <v>125</v>
      </c>
      <c r="E162" s="245" t="s">
        <v>1</v>
      </c>
      <c r="F162" s="246" t="s">
        <v>197</v>
      </c>
      <c r="G162" s="243"/>
      <c r="H162" s="247">
        <v>713</v>
      </c>
      <c r="I162" s="248"/>
      <c r="J162" s="243"/>
      <c r="K162" s="243"/>
      <c r="L162" s="249"/>
      <c r="M162" s="250"/>
      <c r="N162" s="251"/>
      <c r="O162" s="251"/>
      <c r="P162" s="251"/>
      <c r="Q162" s="251"/>
      <c r="R162" s="251"/>
      <c r="S162" s="251"/>
      <c r="T162" s="25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3" t="s">
        <v>125</v>
      </c>
      <c r="AU162" s="253" t="s">
        <v>84</v>
      </c>
      <c r="AV162" s="13" t="s">
        <v>84</v>
      </c>
      <c r="AW162" s="13" t="s">
        <v>30</v>
      </c>
      <c r="AX162" s="13" t="s">
        <v>80</v>
      </c>
      <c r="AY162" s="253" t="s">
        <v>114</v>
      </c>
    </row>
    <row r="163" s="12" customFormat="1" ht="22.8" customHeight="1">
      <c r="A163" s="12"/>
      <c r="B163" s="213"/>
      <c r="C163" s="214"/>
      <c r="D163" s="215" t="s">
        <v>74</v>
      </c>
      <c r="E163" s="227" t="s">
        <v>137</v>
      </c>
      <c r="F163" s="227" t="s">
        <v>208</v>
      </c>
      <c r="G163" s="214"/>
      <c r="H163" s="214"/>
      <c r="I163" s="217"/>
      <c r="J163" s="228">
        <f>BK163</f>
        <v>0</v>
      </c>
      <c r="K163" s="214"/>
      <c r="L163" s="219"/>
      <c r="M163" s="220"/>
      <c r="N163" s="221"/>
      <c r="O163" s="221"/>
      <c r="P163" s="222">
        <f>SUM(P164:P182)</f>
        <v>0</v>
      </c>
      <c r="Q163" s="221"/>
      <c r="R163" s="222">
        <f>SUM(R164:R182)</f>
        <v>1463.3506900000002</v>
      </c>
      <c r="S163" s="221"/>
      <c r="T163" s="223">
        <f>SUM(T164:T182)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4" t="s">
        <v>80</v>
      </c>
      <c r="AT163" s="225" t="s">
        <v>74</v>
      </c>
      <c r="AU163" s="225" t="s">
        <v>80</v>
      </c>
      <c r="AY163" s="224" t="s">
        <v>114</v>
      </c>
      <c r="BK163" s="226">
        <f>SUM(BK164:BK182)</f>
        <v>0</v>
      </c>
    </row>
    <row r="164" s="2" customFormat="1" ht="23.4566" customHeight="1">
      <c r="A164" s="38"/>
      <c r="B164" s="39"/>
      <c r="C164" s="229" t="s">
        <v>209</v>
      </c>
      <c r="D164" s="229" t="s">
        <v>116</v>
      </c>
      <c r="E164" s="230" t="s">
        <v>210</v>
      </c>
      <c r="F164" s="231" t="s">
        <v>211</v>
      </c>
      <c r="G164" s="232" t="s">
        <v>119</v>
      </c>
      <c r="H164" s="233">
        <v>88</v>
      </c>
      <c r="I164" s="234"/>
      <c r="J164" s="233">
        <f>ROUND(I164*H164,2)</f>
        <v>0</v>
      </c>
      <c r="K164" s="235"/>
      <c r="L164" s="44"/>
      <c r="M164" s="236" t="s">
        <v>1</v>
      </c>
      <c r="N164" s="237" t="s">
        <v>41</v>
      </c>
      <c r="O164" s="97"/>
      <c r="P164" s="238">
        <f>O164*H164</f>
        <v>0</v>
      </c>
      <c r="Q164" s="238">
        <v>0.37080000000000002</v>
      </c>
      <c r="R164" s="238">
        <f>Q164*H164</f>
        <v>32.630400000000002</v>
      </c>
      <c r="S164" s="238">
        <v>0</v>
      </c>
      <c r="T164" s="239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40" t="s">
        <v>120</v>
      </c>
      <c r="AT164" s="240" t="s">
        <v>116</v>
      </c>
      <c r="AU164" s="240" t="s">
        <v>84</v>
      </c>
      <c r="AY164" s="17" t="s">
        <v>114</v>
      </c>
      <c r="BE164" s="241">
        <f>IF(N164="základná",J164,0)</f>
        <v>0</v>
      </c>
      <c r="BF164" s="241">
        <f>IF(N164="znížená",J164,0)</f>
        <v>0</v>
      </c>
      <c r="BG164" s="241">
        <f>IF(N164="zákl. prenesená",J164,0)</f>
        <v>0</v>
      </c>
      <c r="BH164" s="241">
        <f>IF(N164="zníž. prenesená",J164,0)</f>
        <v>0</v>
      </c>
      <c r="BI164" s="241">
        <f>IF(N164="nulová",J164,0)</f>
        <v>0</v>
      </c>
      <c r="BJ164" s="17" t="s">
        <v>84</v>
      </c>
      <c r="BK164" s="241">
        <f>ROUND(I164*H164,2)</f>
        <v>0</v>
      </c>
      <c r="BL164" s="17" t="s">
        <v>120</v>
      </c>
      <c r="BM164" s="240" t="s">
        <v>212</v>
      </c>
    </row>
    <row r="165" s="2" customFormat="1" ht="36.72453" customHeight="1">
      <c r="A165" s="38"/>
      <c r="B165" s="39"/>
      <c r="C165" s="229" t="s">
        <v>213</v>
      </c>
      <c r="D165" s="229" t="s">
        <v>116</v>
      </c>
      <c r="E165" s="230" t="s">
        <v>214</v>
      </c>
      <c r="F165" s="231" t="s">
        <v>215</v>
      </c>
      <c r="G165" s="232" t="s">
        <v>119</v>
      </c>
      <c r="H165" s="233">
        <v>1050</v>
      </c>
      <c r="I165" s="234"/>
      <c r="J165" s="233">
        <f>ROUND(I165*H165,2)</f>
        <v>0</v>
      </c>
      <c r="K165" s="235"/>
      <c r="L165" s="44"/>
      <c r="M165" s="236" t="s">
        <v>1</v>
      </c>
      <c r="N165" s="237" t="s">
        <v>41</v>
      </c>
      <c r="O165" s="97"/>
      <c r="P165" s="238">
        <f>O165*H165</f>
        <v>0</v>
      </c>
      <c r="Q165" s="238">
        <v>0.35914000000000001</v>
      </c>
      <c r="R165" s="238">
        <f>Q165*H165</f>
        <v>377.09700000000004</v>
      </c>
      <c r="S165" s="238">
        <v>0</v>
      </c>
      <c r="T165" s="239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40" t="s">
        <v>120</v>
      </c>
      <c r="AT165" s="240" t="s">
        <v>116</v>
      </c>
      <c r="AU165" s="240" t="s">
        <v>84</v>
      </c>
      <c r="AY165" s="17" t="s">
        <v>114</v>
      </c>
      <c r="BE165" s="241">
        <f>IF(N165="základná",J165,0)</f>
        <v>0</v>
      </c>
      <c r="BF165" s="241">
        <f>IF(N165="znížená",J165,0)</f>
        <v>0</v>
      </c>
      <c r="BG165" s="241">
        <f>IF(N165="zákl. prenesená",J165,0)</f>
        <v>0</v>
      </c>
      <c r="BH165" s="241">
        <f>IF(N165="zníž. prenesená",J165,0)</f>
        <v>0</v>
      </c>
      <c r="BI165" s="241">
        <f>IF(N165="nulová",J165,0)</f>
        <v>0</v>
      </c>
      <c r="BJ165" s="17" t="s">
        <v>84</v>
      </c>
      <c r="BK165" s="241">
        <f>ROUND(I165*H165,2)</f>
        <v>0</v>
      </c>
      <c r="BL165" s="17" t="s">
        <v>120</v>
      </c>
      <c r="BM165" s="240" t="s">
        <v>216</v>
      </c>
    </row>
    <row r="166" s="2" customFormat="1" ht="31.92453" customHeight="1">
      <c r="A166" s="38"/>
      <c r="B166" s="39"/>
      <c r="C166" s="229" t="s">
        <v>7</v>
      </c>
      <c r="D166" s="229" t="s">
        <v>116</v>
      </c>
      <c r="E166" s="230" t="s">
        <v>217</v>
      </c>
      <c r="F166" s="231" t="s">
        <v>218</v>
      </c>
      <c r="G166" s="232" t="s">
        <v>119</v>
      </c>
      <c r="H166" s="233">
        <v>8807</v>
      </c>
      <c r="I166" s="234"/>
      <c r="J166" s="233">
        <f>ROUND(I166*H166,2)</f>
        <v>0</v>
      </c>
      <c r="K166" s="235"/>
      <c r="L166" s="44"/>
      <c r="M166" s="236" t="s">
        <v>1</v>
      </c>
      <c r="N166" s="237" t="s">
        <v>41</v>
      </c>
      <c r="O166" s="97"/>
      <c r="P166" s="238">
        <f>O166*H166</f>
        <v>0</v>
      </c>
      <c r="Q166" s="238">
        <v>0.10373</v>
      </c>
      <c r="R166" s="238">
        <f>Q166*H166</f>
        <v>913.55011000000002</v>
      </c>
      <c r="S166" s="238">
        <v>0</v>
      </c>
      <c r="T166" s="239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40" t="s">
        <v>120</v>
      </c>
      <c r="AT166" s="240" t="s">
        <v>116</v>
      </c>
      <c r="AU166" s="240" t="s">
        <v>84</v>
      </c>
      <c r="AY166" s="17" t="s">
        <v>114</v>
      </c>
      <c r="BE166" s="241">
        <f>IF(N166="základná",J166,0)</f>
        <v>0</v>
      </c>
      <c r="BF166" s="241">
        <f>IF(N166="znížená",J166,0)</f>
        <v>0</v>
      </c>
      <c r="BG166" s="241">
        <f>IF(N166="zákl. prenesená",J166,0)</f>
        <v>0</v>
      </c>
      <c r="BH166" s="241">
        <f>IF(N166="zníž. prenesená",J166,0)</f>
        <v>0</v>
      </c>
      <c r="BI166" s="241">
        <f>IF(N166="nulová",J166,0)</f>
        <v>0</v>
      </c>
      <c r="BJ166" s="17" t="s">
        <v>84</v>
      </c>
      <c r="BK166" s="241">
        <f>ROUND(I166*H166,2)</f>
        <v>0</v>
      </c>
      <c r="BL166" s="17" t="s">
        <v>120</v>
      </c>
      <c r="BM166" s="240" t="s">
        <v>219</v>
      </c>
    </row>
    <row r="167" s="13" customFormat="1">
      <c r="A167" s="13"/>
      <c r="B167" s="242"/>
      <c r="C167" s="243"/>
      <c r="D167" s="244" t="s">
        <v>125</v>
      </c>
      <c r="E167" s="245" t="s">
        <v>1</v>
      </c>
      <c r="F167" s="246" t="s">
        <v>220</v>
      </c>
      <c r="G167" s="243"/>
      <c r="H167" s="247">
        <v>8807</v>
      </c>
      <c r="I167" s="248"/>
      <c r="J167" s="243"/>
      <c r="K167" s="243"/>
      <c r="L167" s="249"/>
      <c r="M167" s="250"/>
      <c r="N167" s="251"/>
      <c r="O167" s="251"/>
      <c r="P167" s="251"/>
      <c r="Q167" s="251"/>
      <c r="R167" s="251"/>
      <c r="S167" s="251"/>
      <c r="T167" s="25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3" t="s">
        <v>125</v>
      </c>
      <c r="AU167" s="253" t="s">
        <v>84</v>
      </c>
      <c r="AV167" s="13" t="s">
        <v>84</v>
      </c>
      <c r="AW167" s="13" t="s">
        <v>30</v>
      </c>
      <c r="AX167" s="13" t="s">
        <v>80</v>
      </c>
      <c r="AY167" s="253" t="s">
        <v>114</v>
      </c>
    </row>
    <row r="168" s="2" customFormat="1" ht="31.92453" customHeight="1">
      <c r="A168" s="38"/>
      <c r="B168" s="39"/>
      <c r="C168" s="229" t="s">
        <v>221</v>
      </c>
      <c r="D168" s="229" t="s">
        <v>116</v>
      </c>
      <c r="E168" s="230" t="s">
        <v>222</v>
      </c>
      <c r="F168" s="231" t="s">
        <v>223</v>
      </c>
      <c r="G168" s="232" t="s">
        <v>119</v>
      </c>
      <c r="H168" s="233">
        <v>88</v>
      </c>
      <c r="I168" s="234"/>
      <c r="J168" s="233">
        <f>ROUND(I168*H168,2)</f>
        <v>0</v>
      </c>
      <c r="K168" s="235"/>
      <c r="L168" s="44"/>
      <c r="M168" s="236" t="s">
        <v>1</v>
      </c>
      <c r="N168" s="237" t="s">
        <v>41</v>
      </c>
      <c r="O168" s="97"/>
      <c r="P168" s="238">
        <f>O168*H168</f>
        <v>0</v>
      </c>
      <c r="Q168" s="238">
        <v>0.10373</v>
      </c>
      <c r="R168" s="238">
        <f>Q168*H168</f>
        <v>9.1282399999999999</v>
      </c>
      <c r="S168" s="238">
        <v>0</v>
      </c>
      <c r="T168" s="239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40" t="s">
        <v>120</v>
      </c>
      <c r="AT168" s="240" t="s">
        <v>116</v>
      </c>
      <c r="AU168" s="240" t="s">
        <v>84</v>
      </c>
      <c r="AY168" s="17" t="s">
        <v>114</v>
      </c>
      <c r="BE168" s="241">
        <f>IF(N168="základná",J168,0)</f>
        <v>0</v>
      </c>
      <c r="BF168" s="241">
        <f>IF(N168="znížená",J168,0)</f>
        <v>0</v>
      </c>
      <c r="BG168" s="241">
        <f>IF(N168="zákl. prenesená",J168,0)</f>
        <v>0</v>
      </c>
      <c r="BH168" s="241">
        <f>IF(N168="zníž. prenesená",J168,0)</f>
        <v>0</v>
      </c>
      <c r="BI168" s="241">
        <f>IF(N168="nulová",J168,0)</f>
        <v>0</v>
      </c>
      <c r="BJ168" s="17" t="s">
        <v>84</v>
      </c>
      <c r="BK168" s="241">
        <f>ROUND(I168*H168,2)</f>
        <v>0</v>
      </c>
      <c r="BL168" s="17" t="s">
        <v>120</v>
      </c>
      <c r="BM168" s="240" t="s">
        <v>224</v>
      </c>
    </row>
    <row r="169" s="13" customFormat="1">
      <c r="A169" s="13"/>
      <c r="B169" s="242"/>
      <c r="C169" s="243"/>
      <c r="D169" s="244" t="s">
        <v>125</v>
      </c>
      <c r="E169" s="245" t="s">
        <v>1</v>
      </c>
      <c r="F169" s="246" t="s">
        <v>225</v>
      </c>
      <c r="G169" s="243"/>
      <c r="H169" s="247">
        <v>88</v>
      </c>
      <c r="I169" s="248"/>
      <c r="J169" s="243"/>
      <c r="K169" s="243"/>
      <c r="L169" s="249"/>
      <c r="M169" s="250"/>
      <c r="N169" s="251"/>
      <c r="O169" s="251"/>
      <c r="P169" s="251"/>
      <c r="Q169" s="251"/>
      <c r="R169" s="251"/>
      <c r="S169" s="251"/>
      <c r="T169" s="25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3" t="s">
        <v>125</v>
      </c>
      <c r="AU169" s="253" t="s">
        <v>84</v>
      </c>
      <c r="AV169" s="13" t="s">
        <v>84</v>
      </c>
      <c r="AW169" s="13" t="s">
        <v>30</v>
      </c>
      <c r="AX169" s="13" t="s">
        <v>80</v>
      </c>
      <c r="AY169" s="253" t="s">
        <v>114</v>
      </c>
    </row>
    <row r="170" s="2" customFormat="1" ht="31.92453" customHeight="1">
      <c r="A170" s="38"/>
      <c r="B170" s="39"/>
      <c r="C170" s="229" t="s">
        <v>226</v>
      </c>
      <c r="D170" s="229" t="s">
        <v>116</v>
      </c>
      <c r="E170" s="230" t="s">
        <v>227</v>
      </c>
      <c r="F170" s="231" t="s">
        <v>228</v>
      </c>
      <c r="G170" s="232" t="s">
        <v>119</v>
      </c>
      <c r="H170" s="233">
        <v>627</v>
      </c>
      <c r="I170" s="234"/>
      <c r="J170" s="233">
        <f>ROUND(I170*H170,2)</f>
        <v>0</v>
      </c>
      <c r="K170" s="235"/>
      <c r="L170" s="44"/>
      <c r="M170" s="236" t="s">
        <v>1</v>
      </c>
      <c r="N170" s="237" t="s">
        <v>41</v>
      </c>
      <c r="O170" s="97"/>
      <c r="P170" s="238">
        <f>O170*H170</f>
        <v>0</v>
      </c>
      <c r="Q170" s="238">
        <v>0.12966</v>
      </c>
      <c r="R170" s="238">
        <f>Q170*H170</f>
        <v>81.296819999999997</v>
      </c>
      <c r="S170" s="238">
        <v>0</v>
      </c>
      <c r="T170" s="239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40" t="s">
        <v>120</v>
      </c>
      <c r="AT170" s="240" t="s">
        <v>116</v>
      </c>
      <c r="AU170" s="240" t="s">
        <v>84</v>
      </c>
      <c r="AY170" s="17" t="s">
        <v>114</v>
      </c>
      <c r="BE170" s="241">
        <f>IF(N170="základná",J170,0)</f>
        <v>0</v>
      </c>
      <c r="BF170" s="241">
        <f>IF(N170="znížená",J170,0)</f>
        <v>0</v>
      </c>
      <c r="BG170" s="241">
        <f>IF(N170="zákl. prenesená",J170,0)</f>
        <v>0</v>
      </c>
      <c r="BH170" s="241">
        <f>IF(N170="zníž. prenesená",J170,0)</f>
        <v>0</v>
      </c>
      <c r="BI170" s="241">
        <f>IF(N170="nulová",J170,0)</f>
        <v>0</v>
      </c>
      <c r="BJ170" s="17" t="s">
        <v>84</v>
      </c>
      <c r="BK170" s="241">
        <f>ROUND(I170*H170,2)</f>
        <v>0</v>
      </c>
      <c r="BL170" s="17" t="s">
        <v>120</v>
      </c>
      <c r="BM170" s="240" t="s">
        <v>229</v>
      </c>
    </row>
    <row r="171" s="13" customFormat="1">
      <c r="A171" s="13"/>
      <c r="B171" s="242"/>
      <c r="C171" s="243"/>
      <c r="D171" s="244" t="s">
        <v>125</v>
      </c>
      <c r="E171" s="245" t="s">
        <v>1</v>
      </c>
      <c r="F171" s="246" t="s">
        <v>230</v>
      </c>
      <c r="G171" s="243"/>
      <c r="H171" s="247">
        <v>627</v>
      </c>
      <c r="I171" s="248"/>
      <c r="J171" s="243"/>
      <c r="K171" s="243"/>
      <c r="L171" s="249"/>
      <c r="M171" s="250"/>
      <c r="N171" s="251"/>
      <c r="O171" s="251"/>
      <c r="P171" s="251"/>
      <c r="Q171" s="251"/>
      <c r="R171" s="251"/>
      <c r="S171" s="251"/>
      <c r="T171" s="25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3" t="s">
        <v>125</v>
      </c>
      <c r="AU171" s="253" t="s">
        <v>84</v>
      </c>
      <c r="AV171" s="13" t="s">
        <v>84</v>
      </c>
      <c r="AW171" s="13" t="s">
        <v>30</v>
      </c>
      <c r="AX171" s="13" t="s">
        <v>80</v>
      </c>
      <c r="AY171" s="253" t="s">
        <v>114</v>
      </c>
    </row>
    <row r="172" s="2" customFormat="1" ht="36.72453" customHeight="1">
      <c r="A172" s="38"/>
      <c r="B172" s="39"/>
      <c r="C172" s="229" t="s">
        <v>231</v>
      </c>
      <c r="D172" s="229" t="s">
        <v>116</v>
      </c>
      <c r="E172" s="230" t="s">
        <v>232</v>
      </c>
      <c r="F172" s="231" t="s">
        <v>233</v>
      </c>
      <c r="G172" s="232" t="s">
        <v>119</v>
      </c>
      <c r="H172" s="233">
        <v>88</v>
      </c>
      <c r="I172" s="234"/>
      <c r="J172" s="233">
        <f>ROUND(I172*H172,2)</f>
        <v>0</v>
      </c>
      <c r="K172" s="235"/>
      <c r="L172" s="44"/>
      <c r="M172" s="236" t="s">
        <v>1</v>
      </c>
      <c r="N172" s="237" t="s">
        <v>41</v>
      </c>
      <c r="O172" s="97"/>
      <c r="P172" s="238">
        <f>O172*H172</f>
        <v>0</v>
      </c>
      <c r="Q172" s="238">
        <v>0.15559000000000001</v>
      </c>
      <c r="R172" s="238">
        <f>Q172*H172</f>
        <v>13.69192</v>
      </c>
      <c r="S172" s="238">
        <v>0</v>
      </c>
      <c r="T172" s="239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40" t="s">
        <v>120</v>
      </c>
      <c r="AT172" s="240" t="s">
        <v>116</v>
      </c>
      <c r="AU172" s="240" t="s">
        <v>84</v>
      </c>
      <c r="AY172" s="17" t="s">
        <v>114</v>
      </c>
      <c r="BE172" s="241">
        <f>IF(N172="základná",J172,0)</f>
        <v>0</v>
      </c>
      <c r="BF172" s="241">
        <f>IF(N172="znížená",J172,0)</f>
        <v>0</v>
      </c>
      <c r="BG172" s="241">
        <f>IF(N172="zákl. prenesená",J172,0)</f>
        <v>0</v>
      </c>
      <c r="BH172" s="241">
        <f>IF(N172="zníž. prenesená",J172,0)</f>
        <v>0</v>
      </c>
      <c r="BI172" s="241">
        <f>IF(N172="nulová",J172,0)</f>
        <v>0</v>
      </c>
      <c r="BJ172" s="17" t="s">
        <v>84</v>
      </c>
      <c r="BK172" s="241">
        <f>ROUND(I172*H172,2)</f>
        <v>0</v>
      </c>
      <c r="BL172" s="17" t="s">
        <v>120</v>
      </c>
      <c r="BM172" s="240" t="s">
        <v>234</v>
      </c>
    </row>
    <row r="173" s="2" customFormat="1" ht="23.4566" customHeight="1">
      <c r="A173" s="38"/>
      <c r="B173" s="39"/>
      <c r="C173" s="229" t="s">
        <v>235</v>
      </c>
      <c r="D173" s="229" t="s">
        <v>116</v>
      </c>
      <c r="E173" s="230" t="s">
        <v>236</v>
      </c>
      <c r="F173" s="231" t="s">
        <v>237</v>
      </c>
      <c r="G173" s="232" t="s">
        <v>119</v>
      </c>
      <c r="H173" s="233">
        <v>147</v>
      </c>
      <c r="I173" s="234"/>
      <c r="J173" s="233">
        <f>ROUND(I173*H173,2)</f>
        <v>0</v>
      </c>
      <c r="K173" s="235"/>
      <c r="L173" s="44"/>
      <c r="M173" s="236" t="s">
        <v>1</v>
      </c>
      <c r="N173" s="237" t="s">
        <v>41</v>
      </c>
      <c r="O173" s="97"/>
      <c r="P173" s="238">
        <f>O173*H173</f>
        <v>0</v>
      </c>
      <c r="Q173" s="238">
        <v>0.112</v>
      </c>
      <c r="R173" s="238">
        <f>Q173*H173</f>
        <v>16.463999999999999</v>
      </c>
      <c r="S173" s="238">
        <v>0</v>
      </c>
      <c r="T173" s="239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40" t="s">
        <v>120</v>
      </c>
      <c r="AT173" s="240" t="s">
        <v>116</v>
      </c>
      <c r="AU173" s="240" t="s">
        <v>84</v>
      </c>
      <c r="AY173" s="17" t="s">
        <v>114</v>
      </c>
      <c r="BE173" s="241">
        <f>IF(N173="základná",J173,0)</f>
        <v>0</v>
      </c>
      <c r="BF173" s="241">
        <f>IF(N173="znížená",J173,0)</f>
        <v>0</v>
      </c>
      <c r="BG173" s="241">
        <f>IF(N173="zákl. prenesená",J173,0)</f>
        <v>0</v>
      </c>
      <c r="BH173" s="241">
        <f>IF(N173="zníž. prenesená",J173,0)</f>
        <v>0</v>
      </c>
      <c r="BI173" s="241">
        <f>IF(N173="nulová",J173,0)</f>
        <v>0</v>
      </c>
      <c r="BJ173" s="17" t="s">
        <v>84</v>
      </c>
      <c r="BK173" s="241">
        <f>ROUND(I173*H173,2)</f>
        <v>0</v>
      </c>
      <c r="BL173" s="17" t="s">
        <v>120</v>
      </c>
      <c r="BM173" s="240" t="s">
        <v>238</v>
      </c>
    </row>
    <row r="174" s="13" customFormat="1">
      <c r="A174" s="13"/>
      <c r="B174" s="242"/>
      <c r="C174" s="243"/>
      <c r="D174" s="244" t="s">
        <v>125</v>
      </c>
      <c r="E174" s="245" t="s">
        <v>1</v>
      </c>
      <c r="F174" s="246" t="s">
        <v>239</v>
      </c>
      <c r="G174" s="243"/>
      <c r="H174" s="247">
        <v>25</v>
      </c>
      <c r="I174" s="248"/>
      <c r="J174" s="243"/>
      <c r="K174" s="243"/>
      <c r="L174" s="249"/>
      <c r="M174" s="250"/>
      <c r="N174" s="251"/>
      <c r="O174" s="251"/>
      <c r="P174" s="251"/>
      <c r="Q174" s="251"/>
      <c r="R174" s="251"/>
      <c r="S174" s="251"/>
      <c r="T174" s="25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3" t="s">
        <v>125</v>
      </c>
      <c r="AU174" s="253" t="s">
        <v>84</v>
      </c>
      <c r="AV174" s="13" t="s">
        <v>84</v>
      </c>
      <c r="AW174" s="13" t="s">
        <v>30</v>
      </c>
      <c r="AX174" s="13" t="s">
        <v>75</v>
      </c>
      <c r="AY174" s="253" t="s">
        <v>114</v>
      </c>
    </row>
    <row r="175" s="13" customFormat="1">
      <c r="A175" s="13"/>
      <c r="B175" s="242"/>
      <c r="C175" s="243"/>
      <c r="D175" s="244" t="s">
        <v>125</v>
      </c>
      <c r="E175" s="245" t="s">
        <v>1</v>
      </c>
      <c r="F175" s="246" t="s">
        <v>240</v>
      </c>
      <c r="G175" s="243"/>
      <c r="H175" s="247">
        <v>122</v>
      </c>
      <c r="I175" s="248"/>
      <c r="J175" s="243"/>
      <c r="K175" s="243"/>
      <c r="L175" s="249"/>
      <c r="M175" s="250"/>
      <c r="N175" s="251"/>
      <c r="O175" s="251"/>
      <c r="P175" s="251"/>
      <c r="Q175" s="251"/>
      <c r="R175" s="251"/>
      <c r="S175" s="251"/>
      <c r="T175" s="25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3" t="s">
        <v>125</v>
      </c>
      <c r="AU175" s="253" t="s">
        <v>84</v>
      </c>
      <c r="AV175" s="13" t="s">
        <v>84</v>
      </c>
      <c r="AW175" s="13" t="s">
        <v>30</v>
      </c>
      <c r="AX175" s="13" t="s">
        <v>75</v>
      </c>
      <c r="AY175" s="253" t="s">
        <v>114</v>
      </c>
    </row>
    <row r="176" s="14" customFormat="1">
      <c r="A176" s="14"/>
      <c r="B176" s="254"/>
      <c r="C176" s="255"/>
      <c r="D176" s="244" t="s">
        <v>125</v>
      </c>
      <c r="E176" s="256" t="s">
        <v>1</v>
      </c>
      <c r="F176" s="257" t="s">
        <v>133</v>
      </c>
      <c r="G176" s="255"/>
      <c r="H176" s="258">
        <v>147</v>
      </c>
      <c r="I176" s="259"/>
      <c r="J176" s="255"/>
      <c r="K176" s="255"/>
      <c r="L176" s="260"/>
      <c r="M176" s="261"/>
      <c r="N176" s="262"/>
      <c r="O176" s="262"/>
      <c r="P176" s="262"/>
      <c r="Q176" s="262"/>
      <c r="R176" s="262"/>
      <c r="S176" s="262"/>
      <c r="T176" s="26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4" t="s">
        <v>125</v>
      </c>
      <c r="AU176" s="264" t="s">
        <v>84</v>
      </c>
      <c r="AV176" s="14" t="s">
        <v>120</v>
      </c>
      <c r="AW176" s="14" t="s">
        <v>30</v>
      </c>
      <c r="AX176" s="14" t="s">
        <v>80</v>
      </c>
      <c r="AY176" s="264" t="s">
        <v>114</v>
      </c>
    </row>
    <row r="177" s="2" customFormat="1" ht="23.4566" customHeight="1">
      <c r="A177" s="38"/>
      <c r="B177" s="39"/>
      <c r="C177" s="265" t="s">
        <v>241</v>
      </c>
      <c r="D177" s="265" t="s">
        <v>160</v>
      </c>
      <c r="E177" s="266" t="s">
        <v>242</v>
      </c>
      <c r="F177" s="267" t="s">
        <v>243</v>
      </c>
      <c r="G177" s="268" t="s">
        <v>119</v>
      </c>
      <c r="H177" s="269">
        <v>124.44</v>
      </c>
      <c r="I177" s="270"/>
      <c r="J177" s="269">
        <f>ROUND(I177*H177,2)</f>
        <v>0</v>
      </c>
      <c r="K177" s="271"/>
      <c r="L177" s="272"/>
      <c r="M177" s="273" t="s">
        <v>1</v>
      </c>
      <c r="N177" s="274" t="s">
        <v>41</v>
      </c>
      <c r="O177" s="97"/>
      <c r="P177" s="238">
        <f>O177*H177</f>
        <v>0</v>
      </c>
      <c r="Q177" s="238">
        <v>0.13</v>
      </c>
      <c r="R177" s="238">
        <f>Q177*H177</f>
        <v>16.177199999999999</v>
      </c>
      <c r="S177" s="238">
        <v>0</v>
      </c>
      <c r="T177" s="239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40" t="s">
        <v>153</v>
      </c>
      <c r="AT177" s="240" t="s">
        <v>160</v>
      </c>
      <c r="AU177" s="240" t="s">
        <v>84</v>
      </c>
      <c r="AY177" s="17" t="s">
        <v>114</v>
      </c>
      <c r="BE177" s="241">
        <f>IF(N177="základná",J177,0)</f>
        <v>0</v>
      </c>
      <c r="BF177" s="241">
        <f>IF(N177="znížená",J177,0)</f>
        <v>0</v>
      </c>
      <c r="BG177" s="241">
        <f>IF(N177="zákl. prenesená",J177,0)</f>
        <v>0</v>
      </c>
      <c r="BH177" s="241">
        <f>IF(N177="zníž. prenesená",J177,0)</f>
        <v>0</v>
      </c>
      <c r="BI177" s="241">
        <f>IF(N177="nulová",J177,0)</f>
        <v>0</v>
      </c>
      <c r="BJ177" s="17" t="s">
        <v>84</v>
      </c>
      <c r="BK177" s="241">
        <f>ROUND(I177*H177,2)</f>
        <v>0</v>
      </c>
      <c r="BL177" s="17" t="s">
        <v>120</v>
      </c>
      <c r="BM177" s="240" t="s">
        <v>244</v>
      </c>
    </row>
    <row r="178" s="13" customFormat="1">
      <c r="A178" s="13"/>
      <c r="B178" s="242"/>
      <c r="C178" s="243"/>
      <c r="D178" s="244" t="s">
        <v>125</v>
      </c>
      <c r="E178" s="245" t="s">
        <v>1</v>
      </c>
      <c r="F178" s="246" t="s">
        <v>240</v>
      </c>
      <c r="G178" s="243"/>
      <c r="H178" s="247">
        <v>122</v>
      </c>
      <c r="I178" s="248"/>
      <c r="J178" s="243"/>
      <c r="K178" s="243"/>
      <c r="L178" s="249"/>
      <c r="M178" s="250"/>
      <c r="N178" s="251"/>
      <c r="O178" s="251"/>
      <c r="P178" s="251"/>
      <c r="Q178" s="251"/>
      <c r="R178" s="251"/>
      <c r="S178" s="251"/>
      <c r="T178" s="25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3" t="s">
        <v>125</v>
      </c>
      <c r="AU178" s="253" t="s">
        <v>84</v>
      </c>
      <c r="AV178" s="13" t="s">
        <v>84</v>
      </c>
      <c r="AW178" s="13" t="s">
        <v>30</v>
      </c>
      <c r="AX178" s="13" t="s">
        <v>80</v>
      </c>
      <c r="AY178" s="253" t="s">
        <v>114</v>
      </c>
    </row>
    <row r="179" s="13" customFormat="1">
      <c r="A179" s="13"/>
      <c r="B179" s="242"/>
      <c r="C179" s="243"/>
      <c r="D179" s="244" t="s">
        <v>125</v>
      </c>
      <c r="E179" s="243"/>
      <c r="F179" s="246" t="s">
        <v>245</v>
      </c>
      <c r="G179" s="243"/>
      <c r="H179" s="247">
        <v>124.44</v>
      </c>
      <c r="I179" s="248"/>
      <c r="J179" s="243"/>
      <c r="K179" s="243"/>
      <c r="L179" s="249"/>
      <c r="M179" s="250"/>
      <c r="N179" s="251"/>
      <c r="O179" s="251"/>
      <c r="P179" s="251"/>
      <c r="Q179" s="251"/>
      <c r="R179" s="251"/>
      <c r="S179" s="251"/>
      <c r="T179" s="25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3" t="s">
        <v>125</v>
      </c>
      <c r="AU179" s="253" t="s">
        <v>84</v>
      </c>
      <c r="AV179" s="13" t="s">
        <v>84</v>
      </c>
      <c r="AW179" s="13" t="s">
        <v>4</v>
      </c>
      <c r="AX179" s="13" t="s">
        <v>80</v>
      </c>
      <c r="AY179" s="253" t="s">
        <v>114</v>
      </c>
    </row>
    <row r="180" s="2" customFormat="1" ht="23.4566" customHeight="1">
      <c r="A180" s="38"/>
      <c r="B180" s="39"/>
      <c r="C180" s="265" t="s">
        <v>246</v>
      </c>
      <c r="D180" s="265" t="s">
        <v>160</v>
      </c>
      <c r="E180" s="266" t="s">
        <v>247</v>
      </c>
      <c r="F180" s="267" t="s">
        <v>248</v>
      </c>
      <c r="G180" s="268" t="s">
        <v>119</v>
      </c>
      <c r="H180" s="269">
        <v>25.5</v>
      </c>
      <c r="I180" s="270"/>
      <c r="J180" s="269">
        <f>ROUND(I180*H180,2)</f>
        <v>0</v>
      </c>
      <c r="K180" s="271"/>
      <c r="L180" s="272"/>
      <c r="M180" s="273" t="s">
        <v>1</v>
      </c>
      <c r="N180" s="274" t="s">
        <v>41</v>
      </c>
      <c r="O180" s="97"/>
      <c r="P180" s="238">
        <f>O180*H180</f>
        <v>0</v>
      </c>
      <c r="Q180" s="238">
        <v>0.13</v>
      </c>
      <c r="R180" s="238">
        <f>Q180*H180</f>
        <v>3.3149999999999999</v>
      </c>
      <c r="S180" s="238">
        <v>0</v>
      </c>
      <c r="T180" s="239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40" t="s">
        <v>153</v>
      </c>
      <c r="AT180" s="240" t="s">
        <v>160</v>
      </c>
      <c r="AU180" s="240" t="s">
        <v>84</v>
      </c>
      <c r="AY180" s="17" t="s">
        <v>114</v>
      </c>
      <c r="BE180" s="241">
        <f>IF(N180="základná",J180,0)</f>
        <v>0</v>
      </c>
      <c r="BF180" s="241">
        <f>IF(N180="znížená",J180,0)</f>
        <v>0</v>
      </c>
      <c r="BG180" s="241">
        <f>IF(N180="zákl. prenesená",J180,0)</f>
        <v>0</v>
      </c>
      <c r="BH180" s="241">
        <f>IF(N180="zníž. prenesená",J180,0)</f>
        <v>0</v>
      </c>
      <c r="BI180" s="241">
        <f>IF(N180="nulová",J180,0)</f>
        <v>0</v>
      </c>
      <c r="BJ180" s="17" t="s">
        <v>84</v>
      </c>
      <c r="BK180" s="241">
        <f>ROUND(I180*H180,2)</f>
        <v>0</v>
      </c>
      <c r="BL180" s="17" t="s">
        <v>120</v>
      </c>
      <c r="BM180" s="240" t="s">
        <v>249</v>
      </c>
    </row>
    <row r="181" s="13" customFormat="1">
      <c r="A181" s="13"/>
      <c r="B181" s="242"/>
      <c r="C181" s="243"/>
      <c r="D181" s="244" t="s">
        <v>125</v>
      </c>
      <c r="E181" s="245" t="s">
        <v>1</v>
      </c>
      <c r="F181" s="246" t="s">
        <v>239</v>
      </c>
      <c r="G181" s="243"/>
      <c r="H181" s="247">
        <v>25</v>
      </c>
      <c r="I181" s="248"/>
      <c r="J181" s="243"/>
      <c r="K181" s="243"/>
      <c r="L181" s="249"/>
      <c r="M181" s="250"/>
      <c r="N181" s="251"/>
      <c r="O181" s="251"/>
      <c r="P181" s="251"/>
      <c r="Q181" s="251"/>
      <c r="R181" s="251"/>
      <c r="S181" s="251"/>
      <c r="T181" s="25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3" t="s">
        <v>125</v>
      </c>
      <c r="AU181" s="253" t="s">
        <v>84</v>
      </c>
      <c r="AV181" s="13" t="s">
        <v>84</v>
      </c>
      <c r="AW181" s="13" t="s">
        <v>30</v>
      </c>
      <c r="AX181" s="13" t="s">
        <v>80</v>
      </c>
      <c r="AY181" s="253" t="s">
        <v>114</v>
      </c>
    </row>
    <row r="182" s="13" customFormat="1">
      <c r="A182" s="13"/>
      <c r="B182" s="242"/>
      <c r="C182" s="243"/>
      <c r="D182" s="244" t="s">
        <v>125</v>
      </c>
      <c r="E182" s="243"/>
      <c r="F182" s="246" t="s">
        <v>250</v>
      </c>
      <c r="G182" s="243"/>
      <c r="H182" s="247">
        <v>25.5</v>
      </c>
      <c r="I182" s="248"/>
      <c r="J182" s="243"/>
      <c r="K182" s="243"/>
      <c r="L182" s="249"/>
      <c r="M182" s="250"/>
      <c r="N182" s="251"/>
      <c r="O182" s="251"/>
      <c r="P182" s="251"/>
      <c r="Q182" s="251"/>
      <c r="R182" s="251"/>
      <c r="S182" s="251"/>
      <c r="T182" s="25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3" t="s">
        <v>125</v>
      </c>
      <c r="AU182" s="253" t="s">
        <v>84</v>
      </c>
      <c r="AV182" s="13" t="s">
        <v>84</v>
      </c>
      <c r="AW182" s="13" t="s">
        <v>4</v>
      </c>
      <c r="AX182" s="13" t="s">
        <v>80</v>
      </c>
      <c r="AY182" s="253" t="s">
        <v>114</v>
      </c>
    </row>
    <row r="183" s="12" customFormat="1" ht="22.8" customHeight="1">
      <c r="A183" s="12"/>
      <c r="B183" s="213"/>
      <c r="C183" s="214"/>
      <c r="D183" s="215" t="s">
        <v>74</v>
      </c>
      <c r="E183" s="227" t="s">
        <v>159</v>
      </c>
      <c r="F183" s="227" t="s">
        <v>251</v>
      </c>
      <c r="G183" s="214"/>
      <c r="H183" s="214"/>
      <c r="I183" s="217"/>
      <c r="J183" s="228">
        <f>BK183</f>
        <v>0</v>
      </c>
      <c r="K183" s="214"/>
      <c r="L183" s="219"/>
      <c r="M183" s="220"/>
      <c r="N183" s="221"/>
      <c r="O183" s="221"/>
      <c r="P183" s="222">
        <f>SUM(P184:P205)</f>
        <v>0</v>
      </c>
      <c r="Q183" s="221"/>
      <c r="R183" s="222">
        <f>SUM(R184:R205)</f>
        <v>119.74609</v>
      </c>
      <c r="S183" s="221"/>
      <c r="T183" s="223">
        <f>SUM(T184:T205)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24" t="s">
        <v>80</v>
      </c>
      <c r="AT183" s="225" t="s">
        <v>74</v>
      </c>
      <c r="AU183" s="225" t="s">
        <v>80</v>
      </c>
      <c r="AY183" s="224" t="s">
        <v>114</v>
      </c>
      <c r="BK183" s="226">
        <f>SUM(BK184:BK205)</f>
        <v>0</v>
      </c>
    </row>
    <row r="184" s="2" customFormat="1" ht="31.92453" customHeight="1">
      <c r="A184" s="38"/>
      <c r="B184" s="39"/>
      <c r="C184" s="229" t="s">
        <v>252</v>
      </c>
      <c r="D184" s="229" t="s">
        <v>116</v>
      </c>
      <c r="E184" s="230" t="s">
        <v>253</v>
      </c>
      <c r="F184" s="231" t="s">
        <v>254</v>
      </c>
      <c r="G184" s="232" t="s">
        <v>140</v>
      </c>
      <c r="H184" s="233">
        <v>415</v>
      </c>
      <c r="I184" s="234"/>
      <c r="J184" s="233">
        <f>ROUND(I184*H184,2)</f>
        <v>0</v>
      </c>
      <c r="K184" s="235"/>
      <c r="L184" s="44"/>
      <c r="M184" s="236" t="s">
        <v>1</v>
      </c>
      <c r="N184" s="237" t="s">
        <v>41</v>
      </c>
      <c r="O184" s="97"/>
      <c r="P184" s="238">
        <f>O184*H184</f>
        <v>0</v>
      </c>
      <c r="Q184" s="238">
        <v>0.15112999999999999</v>
      </c>
      <c r="R184" s="238">
        <f>Q184*H184</f>
        <v>62.718949999999992</v>
      </c>
      <c r="S184" s="238">
        <v>0</v>
      </c>
      <c r="T184" s="239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40" t="s">
        <v>120</v>
      </c>
      <c r="AT184" s="240" t="s">
        <v>116</v>
      </c>
      <c r="AU184" s="240" t="s">
        <v>84</v>
      </c>
      <c r="AY184" s="17" t="s">
        <v>114</v>
      </c>
      <c r="BE184" s="241">
        <f>IF(N184="základná",J184,0)</f>
        <v>0</v>
      </c>
      <c r="BF184" s="241">
        <f>IF(N184="znížená",J184,0)</f>
        <v>0</v>
      </c>
      <c r="BG184" s="241">
        <f>IF(N184="zákl. prenesená",J184,0)</f>
        <v>0</v>
      </c>
      <c r="BH184" s="241">
        <f>IF(N184="zníž. prenesená",J184,0)</f>
        <v>0</v>
      </c>
      <c r="BI184" s="241">
        <f>IF(N184="nulová",J184,0)</f>
        <v>0</v>
      </c>
      <c r="BJ184" s="17" t="s">
        <v>84</v>
      </c>
      <c r="BK184" s="241">
        <f>ROUND(I184*H184,2)</f>
        <v>0</v>
      </c>
      <c r="BL184" s="17" t="s">
        <v>120</v>
      </c>
      <c r="BM184" s="240" t="s">
        <v>255</v>
      </c>
    </row>
    <row r="185" s="13" customFormat="1">
      <c r="A185" s="13"/>
      <c r="B185" s="242"/>
      <c r="C185" s="243"/>
      <c r="D185" s="244" t="s">
        <v>125</v>
      </c>
      <c r="E185" s="245" t="s">
        <v>1</v>
      </c>
      <c r="F185" s="246" t="s">
        <v>256</v>
      </c>
      <c r="G185" s="243"/>
      <c r="H185" s="247">
        <v>415</v>
      </c>
      <c r="I185" s="248"/>
      <c r="J185" s="243"/>
      <c r="K185" s="243"/>
      <c r="L185" s="249"/>
      <c r="M185" s="250"/>
      <c r="N185" s="251"/>
      <c r="O185" s="251"/>
      <c r="P185" s="251"/>
      <c r="Q185" s="251"/>
      <c r="R185" s="251"/>
      <c r="S185" s="251"/>
      <c r="T185" s="25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3" t="s">
        <v>125</v>
      </c>
      <c r="AU185" s="253" t="s">
        <v>84</v>
      </c>
      <c r="AV185" s="13" t="s">
        <v>84</v>
      </c>
      <c r="AW185" s="13" t="s">
        <v>30</v>
      </c>
      <c r="AX185" s="13" t="s">
        <v>80</v>
      </c>
      <c r="AY185" s="253" t="s">
        <v>114</v>
      </c>
    </row>
    <row r="186" s="2" customFormat="1" ht="16.30189" customHeight="1">
      <c r="A186" s="38"/>
      <c r="B186" s="39"/>
      <c r="C186" s="265" t="s">
        <v>257</v>
      </c>
      <c r="D186" s="265" t="s">
        <v>160</v>
      </c>
      <c r="E186" s="266" t="s">
        <v>258</v>
      </c>
      <c r="F186" s="267" t="s">
        <v>259</v>
      </c>
      <c r="G186" s="268" t="s">
        <v>260</v>
      </c>
      <c r="H186" s="269">
        <v>419.14999999999998</v>
      </c>
      <c r="I186" s="270"/>
      <c r="J186" s="269">
        <f>ROUND(I186*H186,2)</f>
        <v>0</v>
      </c>
      <c r="K186" s="271"/>
      <c r="L186" s="272"/>
      <c r="M186" s="273" t="s">
        <v>1</v>
      </c>
      <c r="N186" s="274" t="s">
        <v>41</v>
      </c>
      <c r="O186" s="97"/>
      <c r="P186" s="238">
        <f>O186*H186</f>
        <v>0</v>
      </c>
      <c r="Q186" s="238">
        <v>0.085000000000000006</v>
      </c>
      <c r="R186" s="238">
        <f>Q186*H186</f>
        <v>35.627749999999999</v>
      </c>
      <c r="S186" s="238">
        <v>0</v>
      </c>
      <c r="T186" s="239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40" t="s">
        <v>153</v>
      </c>
      <c r="AT186" s="240" t="s">
        <v>160</v>
      </c>
      <c r="AU186" s="240" t="s">
        <v>84</v>
      </c>
      <c r="AY186" s="17" t="s">
        <v>114</v>
      </c>
      <c r="BE186" s="241">
        <f>IF(N186="základná",J186,0)</f>
        <v>0</v>
      </c>
      <c r="BF186" s="241">
        <f>IF(N186="znížená",J186,0)</f>
        <v>0</v>
      </c>
      <c r="BG186" s="241">
        <f>IF(N186="zákl. prenesená",J186,0)</f>
        <v>0</v>
      </c>
      <c r="BH186" s="241">
        <f>IF(N186="zníž. prenesená",J186,0)</f>
        <v>0</v>
      </c>
      <c r="BI186" s="241">
        <f>IF(N186="nulová",J186,0)</f>
        <v>0</v>
      </c>
      <c r="BJ186" s="17" t="s">
        <v>84</v>
      </c>
      <c r="BK186" s="241">
        <f>ROUND(I186*H186,2)</f>
        <v>0</v>
      </c>
      <c r="BL186" s="17" t="s">
        <v>120</v>
      </c>
      <c r="BM186" s="240" t="s">
        <v>261</v>
      </c>
    </row>
    <row r="187" s="13" customFormat="1">
      <c r="A187" s="13"/>
      <c r="B187" s="242"/>
      <c r="C187" s="243"/>
      <c r="D187" s="244" t="s">
        <v>125</v>
      </c>
      <c r="E187" s="243"/>
      <c r="F187" s="246" t="s">
        <v>262</v>
      </c>
      <c r="G187" s="243"/>
      <c r="H187" s="247">
        <v>419.14999999999998</v>
      </c>
      <c r="I187" s="248"/>
      <c r="J187" s="243"/>
      <c r="K187" s="243"/>
      <c r="L187" s="249"/>
      <c r="M187" s="250"/>
      <c r="N187" s="251"/>
      <c r="O187" s="251"/>
      <c r="P187" s="251"/>
      <c r="Q187" s="251"/>
      <c r="R187" s="251"/>
      <c r="S187" s="251"/>
      <c r="T187" s="25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3" t="s">
        <v>125</v>
      </c>
      <c r="AU187" s="253" t="s">
        <v>84</v>
      </c>
      <c r="AV187" s="13" t="s">
        <v>84</v>
      </c>
      <c r="AW187" s="13" t="s">
        <v>4</v>
      </c>
      <c r="AX187" s="13" t="s">
        <v>80</v>
      </c>
      <c r="AY187" s="253" t="s">
        <v>114</v>
      </c>
    </row>
    <row r="188" s="2" customFormat="1" ht="36.72453" customHeight="1">
      <c r="A188" s="38"/>
      <c r="B188" s="39"/>
      <c r="C188" s="229" t="s">
        <v>263</v>
      </c>
      <c r="D188" s="229" t="s">
        <v>116</v>
      </c>
      <c r="E188" s="230" t="s">
        <v>264</v>
      </c>
      <c r="F188" s="231" t="s">
        <v>265</v>
      </c>
      <c r="G188" s="232" t="s">
        <v>140</v>
      </c>
      <c r="H188" s="233">
        <v>174</v>
      </c>
      <c r="I188" s="234"/>
      <c r="J188" s="233">
        <f>ROUND(I188*H188,2)</f>
        <v>0</v>
      </c>
      <c r="K188" s="235"/>
      <c r="L188" s="44"/>
      <c r="M188" s="236" t="s">
        <v>1</v>
      </c>
      <c r="N188" s="237" t="s">
        <v>41</v>
      </c>
      <c r="O188" s="97"/>
      <c r="P188" s="238">
        <f>O188*H188</f>
        <v>0</v>
      </c>
      <c r="Q188" s="238">
        <v>0.099250000000000005</v>
      </c>
      <c r="R188" s="238">
        <f>Q188*H188</f>
        <v>17.269500000000001</v>
      </c>
      <c r="S188" s="238">
        <v>0</v>
      </c>
      <c r="T188" s="239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40" t="s">
        <v>120</v>
      </c>
      <c r="AT188" s="240" t="s">
        <v>116</v>
      </c>
      <c r="AU188" s="240" t="s">
        <v>84</v>
      </c>
      <c r="AY188" s="17" t="s">
        <v>114</v>
      </c>
      <c r="BE188" s="241">
        <f>IF(N188="základná",J188,0)</f>
        <v>0</v>
      </c>
      <c r="BF188" s="241">
        <f>IF(N188="znížená",J188,0)</f>
        <v>0</v>
      </c>
      <c r="BG188" s="241">
        <f>IF(N188="zákl. prenesená",J188,0)</f>
        <v>0</v>
      </c>
      <c r="BH188" s="241">
        <f>IF(N188="zníž. prenesená",J188,0)</f>
        <v>0</v>
      </c>
      <c r="BI188" s="241">
        <f>IF(N188="nulová",J188,0)</f>
        <v>0</v>
      </c>
      <c r="BJ188" s="17" t="s">
        <v>84</v>
      </c>
      <c r="BK188" s="241">
        <f>ROUND(I188*H188,2)</f>
        <v>0</v>
      </c>
      <c r="BL188" s="17" t="s">
        <v>120</v>
      </c>
      <c r="BM188" s="240" t="s">
        <v>266</v>
      </c>
    </row>
    <row r="189" s="13" customFormat="1">
      <c r="A189" s="13"/>
      <c r="B189" s="242"/>
      <c r="C189" s="243"/>
      <c r="D189" s="244" t="s">
        <v>125</v>
      </c>
      <c r="E189" s="245" t="s">
        <v>1</v>
      </c>
      <c r="F189" s="246" t="s">
        <v>267</v>
      </c>
      <c r="G189" s="243"/>
      <c r="H189" s="247">
        <v>174</v>
      </c>
      <c r="I189" s="248"/>
      <c r="J189" s="243"/>
      <c r="K189" s="243"/>
      <c r="L189" s="249"/>
      <c r="M189" s="250"/>
      <c r="N189" s="251"/>
      <c r="O189" s="251"/>
      <c r="P189" s="251"/>
      <c r="Q189" s="251"/>
      <c r="R189" s="251"/>
      <c r="S189" s="251"/>
      <c r="T189" s="25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3" t="s">
        <v>125</v>
      </c>
      <c r="AU189" s="253" t="s">
        <v>84</v>
      </c>
      <c r="AV189" s="13" t="s">
        <v>84</v>
      </c>
      <c r="AW189" s="13" t="s">
        <v>30</v>
      </c>
      <c r="AX189" s="13" t="s">
        <v>80</v>
      </c>
      <c r="AY189" s="253" t="s">
        <v>114</v>
      </c>
    </row>
    <row r="190" s="2" customFormat="1" ht="16.30189" customHeight="1">
      <c r="A190" s="38"/>
      <c r="B190" s="39"/>
      <c r="C190" s="265" t="s">
        <v>268</v>
      </c>
      <c r="D190" s="265" t="s">
        <v>160</v>
      </c>
      <c r="E190" s="266" t="s">
        <v>269</v>
      </c>
      <c r="F190" s="267" t="s">
        <v>270</v>
      </c>
      <c r="G190" s="268" t="s">
        <v>260</v>
      </c>
      <c r="H190" s="269">
        <v>175.74000000000001</v>
      </c>
      <c r="I190" s="270"/>
      <c r="J190" s="269">
        <f>ROUND(I190*H190,2)</f>
        <v>0</v>
      </c>
      <c r="K190" s="271"/>
      <c r="L190" s="272"/>
      <c r="M190" s="273" t="s">
        <v>1</v>
      </c>
      <c r="N190" s="274" t="s">
        <v>41</v>
      </c>
      <c r="O190" s="97"/>
      <c r="P190" s="238">
        <f>O190*H190</f>
        <v>0</v>
      </c>
      <c r="Q190" s="238">
        <v>0.0235</v>
      </c>
      <c r="R190" s="238">
        <f>Q190*H190</f>
        <v>4.1298900000000005</v>
      </c>
      <c r="S190" s="238">
        <v>0</v>
      </c>
      <c r="T190" s="239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40" t="s">
        <v>153</v>
      </c>
      <c r="AT190" s="240" t="s">
        <v>160</v>
      </c>
      <c r="AU190" s="240" t="s">
        <v>84</v>
      </c>
      <c r="AY190" s="17" t="s">
        <v>114</v>
      </c>
      <c r="BE190" s="241">
        <f>IF(N190="základná",J190,0)</f>
        <v>0</v>
      </c>
      <c r="BF190" s="241">
        <f>IF(N190="znížená",J190,0)</f>
        <v>0</v>
      </c>
      <c r="BG190" s="241">
        <f>IF(N190="zákl. prenesená",J190,0)</f>
        <v>0</v>
      </c>
      <c r="BH190" s="241">
        <f>IF(N190="zníž. prenesená",J190,0)</f>
        <v>0</v>
      </c>
      <c r="BI190" s="241">
        <f>IF(N190="nulová",J190,0)</f>
        <v>0</v>
      </c>
      <c r="BJ190" s="17" t="s">
        <v>84</v>
      </c>
      <c r="BK190" s="241">
        <f>ROUND(I190*H190,2)</f>
        <v>0</v>
      </c>
      <c r="BL190" s="17" t="s">
        <v>120</v>
      </c>
      <c r="BM190" s="240" t="s">
        <v>271</v>
      </c>
    </row>
    <row r="191" s="13" customFormat="1">
      <c r="A191" s="13"/>
      <c r="B191" s="242"/>
      <c r="C191" s="243"/>
      <c r="D191" s="244" t="s">
        <v>125</v>
      </c>
      <c r="E191" s="243"/>
      <c r="F191" s="246" t="s">
        <v>272</v>
      </c>
      <c r="G191" s="243"/>
      <c r="H191" s="247">
        <v>175.74000000000001</v>
      </c>
      <c r="I191" s="248"/>
      <c r="J191" s="243"/>
      <c r="K191" s="243"/>
      <c r="L191" s="249"/>
      <c r="M191" s="250"/>
      <c r="N191" s="251"/>
      <c r="O191" s="251"/>
      <c r="P191" s="251"/>
      <c r="Q191" s="251"/>
      <c r="R191" s="251"/>
      <c r="S191" s="251"/>
      <c r="T191" s="25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3" t="s">
        <v>125</v>
      </c>
      <c r="AU191" s="253" t="s">
        <v>84</v>
      </c>
      <c r="AV191" s="13" t="s">
        <v>84</v>
      </c>
      <c r="AW191" s="13" t="s">
        <v>4</v>
      </c>
      <c r="AX191" s="13" t="s">
        <v>80</v>
      </c>
      <c r="AY191" s="253" t="s">
        <v>114</v>
      </c>
    </row>
    <row r="192" s="2" customFormat="1" ht="23.4566" customHeight="1">
      <c r="A192" s="38"/>
      <c r="B192" s="39"/>
      <c r="C192" s="229" t="s">
        <v>273</v>
      </c>
      <c r="D192" s="229" t="s">
        <v>116</v>
      </c>
      <c r="E192" s="230" t="s">
        <v>274</v>
      </c>
      <c r="F192" s="231" t="s">
        <v>275</v>
      </c>
      <c r="G192" s="232" t="s">
        <v>163</v>
      </c>
      <c r="H192" s="233">
        <v>1806.8599999999999</v>
      </c>
      <c r="I192" s="234"/>
      <c r="J192" s="233">
        <f>ROUND(I192*H192,2)</f>
        <v>0</v>
      </c>
      <c r="K192" s="235"/>
      <c r="L192" s="44"/>
      <c r="M192" s="236" t="s">
        <v>1</v>
      </c>
      <c r="N192" s="237" t="s">
        <v>41</v>
      </c>
      <c r="O192" s="97"/>
      <c r="P192" s="238">
        <f>O192*H192</f>
        <v>0</v>
      </c>
      <c r="Q192" s="238">
        <v>0</v>
      </c>
      <c r="R192" s="238">
        <f>Q192*H192</f>
        <v>0</v>
      </c>
      <c r="S192" s="238">
        <v>0</v>
      </c>
      <c r="T192" s="239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40" t="s">
        <v>120</v>
      </c>
      <c r="AT192" s="240" t="s">
        <v>116</v>
      </c>
      <c r="AU192" s="240" t="s">
        <v>84</v>
      </c>
      <c r="AY192" s="17" t="s">
        <v>114</v>
      </c>
      <c r="BE192" s="241">
        <f>IF(N192="základná",J192,0)</f>
        <v>0</v>
      </c>
      <c r="BF192" s="241">
        <f>IF(N192="znížená",J192,0)</f>
        <v>0</v>
      </c>
      <c r="BG192" s="241">
        <f>IF(N192="zákl. prenesená",J192,0)</f>
        <v>0</v>
      </c>
      <c r="BH192" s="241">
        <f>IF(N192="zníž. prenesená",J192,0)</f>
        <v>0</v>
      </c>
      <c r="BI192" s="241">
        <f>IF(N192="nulová",J192,0)</f>
        <v>0</v>
      </c>
      <c r="BJ192" s="17" t="s">
        <v>84</v>
      </c>
      <c r="BK192" s="241">
        <f>ROUND(I192*H192,2)</f>
        <v>0</v>
      </c>
      <c r="BL192" s="17" t="s">
        <v>120</v>
      </c>
      <c r="BM192" s="240" t="s">
        <v>276</v>
      </c>
    </row>
    <row r="193" s="13" customFormat="1">
      <c r="A193" s="13"/>
      <c r="B193" s="242"/>
      <c r="C193" s="243"/>
      <c r="D193" s="244" t="s">
        <v>125</v>
      </c>
      <c r="E193" s="245" t="s">
        <v>1</v>
      </c>
      <c r="F193" s="246" t="s">
        <v>277</v>
      </c>
      <c r="G193" s="243"/>
      <c r="H193" s="247">
        <v>937.75999999999999</v>
      </c>
      <c r="I193" s="248"/>
      <c r="J193" s="243"/>
      <c r="K193" s="243"/>
      <c r="L193" s="249"/>
      <c r="M193" s="250"/>
      <c r="N193" s="251"/>
      <c r="O193" s="251"/>
      <c r="P193" s="251"/>
      <c r="Q193" s="251"/>
      <c r="R193" s="251"/>
      <c r="S193" s="251"/>
      <c r="T193" s="25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3" t="s">
        <v>125</v>
      </c>
      <c r="AU193" s="253" t="s">
        <v>84</v>
      </c>
      <c r="AV193" s="13" t="s">
        <v>84</v>
      </c>
      <c r="AW193" s="13" t="s">
        <v>30</v>
      </c>
      <c r="AX193" s="13" t="s">
        <v>75</v>
      </c>
      <c r="AY193" s="253" t="s">
        <v>114</v>
      </c>
    </row>
    <row r="194" s="13" customFormat="1">
      <c r="A194" s="13"/>
      <c r="B194" s="242"/>
      <c r="C194" s="243"/>
      <c r="D194" s="244" t="s">
        <v>125</v>
      </c>
      <c r="E194" s="245" t="s">
        <v>1</v>
      </c>
      <c r="F194" s="246" t="s">
        <v>278</v>
      </c>
      <c r="G194" s="243"/>
      <c r="H194" s="247">
        <v>109.99</v>
      </c>
      <c r="I194" s="248"/>
      <c r="J194" s="243"/>
      <c r="K194" s="243"/>
      <c r="L194" s="249"/>
      <c r="M194" s="250"/>
      <c r="N194" s="251"/>
      <c r="O194" s="251"/>
      <c r="P194" s="251"/>
      <c r="Q194" s="251"/>
      <c r="R194" s="251"/>
      <c r="S194" s="251"/>
      <c r="T194" s="25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3" t="s">
        <v>125</v>
      </c>
      <c r="AU194" s="253" t="s">
        <v>84</v>
      </c>
      <c r="AV194" s="13" t="s">
        <v>84</v>
      </c>
      <c r="AW194" s="13" t="s">
        <v>30</v>
      </c>
      <c r="AX194" s="13" t="s">
        <v>75</v>
      </c>
      <c r="AY194" s="253" t="s">
        <v>114</v>
      </c>
    </row>
    <row r="195" s="13" customFormat="1">
      <c r="A195" s="13"/>
      <c r="B195" s="242"/>
      <c r="C195" s="243"/>
      <c r="D195" s="244" t="s">
        <v>125</v>
      </c>
      <c r="E195" s="245" t="s">
        <v>1</v>
      </c>
      <c r="F195" s="246" t="s">
        <v>192</v>
      </c>
      <c r="G195" s="243"/>
      <c r="H195" s="247">
        <v>759.11000000000001</v>
      </c>
      <c r="I195" s="248"/>
      <c r="J195" s="243"/>
      <c r="K195" s="243"/>
      <c r="L195" s="249"/>
      <c r="M195" s="250"/>
      <c r="N195" s="251"/>
      <c r="O195" s="251"/>
      <c r="P195" s="251"/>
      <c r="Q195" s="251"/>
      <c r="R195" s="251"/>
      <c r="S195" s="251"/>
      <c r="T195" s="25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3" t="s">
        <v>125</v>
      </c>
      <c r="AU195" s="253" t="s">
        <v>84</v>
      </c>
      <c r="AV195" s="13" t="s">
        <v>84</v>
      </c>
      <c r="AW195" s="13" t="s">
        <v>30</v>
      </c>
      <c r="AX195" s="13" t="s">
        <v>75</v>
      </c>
      <c r="AY195" s="253" t="s">
        <v>114</v>
      </c>
    </row>
    <row r="196" s="14" customFormat="1">
      <c r="A196" s="14"/>
      <c r="B196" s="254"/>
      <c r="C196" s="255"/>
      <c r="D196" s="244" t="s">
        <v>125</v>
      </c>
      <c r="E196" s="256" t="s">
        <v>1</v>
      </c>
      <c r="F196" s="257" t="s">
        <v>133</v>
      </c>
      <c r="G196" s="255"/>
      <c r="H196" s="258">
        <v>1806.8599999999999</v>
      </c>
      <c r="I196" s="259"/>
      <c r="J196" s="255"/>
      <c r="K196" s="255"/>
      <c r="L196" s="260"/>
      <c r="M196" s="261"/>
      <c r="N196" s="262"/>
      <c r="O196" s="262"/>
      <c r="P196" s="262"/>
      <c r="Q196" s="262"/>
      <c r="R196" s="262"/>
      <c r="S196" s="262"/>
      <c r="T196" s="26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4" t="s">
        <v>125</v>
      </c>
      <c r="AU196" s="264" t="s">
        <v>84</v>
      </c>
      <c r="AV196" s="14" t="s">
        <v>120</v>
      </c>
      <c r="AW196" s="14" t="s">
        <v>30</v>
      </c>
      <c r="AX196" s="14" t="s">
        <v>80</v>
      </c>
      <c r="AY196" s="264" t="s">
        <v>114</v>
      </c>
    </row>
    <row r="197" s="2" customFormat="1" ht="23.4566" customHeight="1">
      <c r="A197" s="38"/>
      <c r="B197" s="39"/>
      <c r="C197" s="229" t="s">
        <v>279</v>
      </c>
      <c r="D197" s="229" t="s">
        <v>116</v>
      </c>
      <c r="E197" s="230" t="s">
        <v>280</v>
      </c>
      <c r="F197" s="231" t="s">
        <v>281</v>
      </c>
      <c r="G197" s="232" t="s">
        <v>163</v>
      </c>
      <c r="H197" s="233">
        <v>16261.66</v>
      </c>
      <c r="I197" s="234"/>
      <c r="J197" s="233">
        <f>ROUND(I197*H197,2)</f>
        <v>0</v>
      </c>
      <c r="K197" s="235"/>
      <c r="L197" s="44"/>
      <c r="M197" s="236" t="s">
        <v>1</v>
      </c>
      <c r="N197" s="237" t="s">
        <v>41</v>
      </c>
      <c r="O197" s="97"/>
      <c r="P197" s="238">
        <f>O197*H197</f>
        <v>0</v>
      </c>
      <c r="Q197" s="238">
        <v>0</v>
      </c>
      <c r="R197" s="238">
        <f>Q197*H197</f>
        <v>0</v>
      </c>
      <c r="S197" s="238">
        <v>0</v>
      </c>
      <c r="T197" s="239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40" t="s">
        <v>120</v>
      </c>
      <c r="AT197" s="240" t="s">
        <v>116</v>
      </c>
      <c r="AU197" s="240" t="s">
        <v>84</v>
      </c>
      <c r="AY197" s="17" t="s">
        <v>114</v>
      </c>
      <c r="BE197" s="241">
        <f>IF(N197="základná",J197,0)</f>
        <v>0</v>
      </c>
      <c r="BF197" s="241">
        <f>IF(N197="znížená",J197,0)</f>
        <v>0</v>
      </c>
      <c r="BG197" s="241">
        <f>IF(N197="zákl. prenesená",J197,0)</f>
        <v>0</v>
      </c>
      <c r="BH197" s="241">
        <f>IF(N197="zníž. prenesená",J197,0)</f>
        <v>0</v>
      </c>
      <c r="BI197" s="241">
        <f>IF(N197="nulová",J197,0)</f>
        <v>0</v>
      </c>
      <c r="BJ197" s="17" t="s">
        <v>84</v>
      </c>
      <c r="BK197" s="241">
        <f>ROUND(I197*H197,2)</f>
        <v>0</v>
      </c>
      <c r="BL197" s="17" t="s">
        <v>120</v>
      </c>
      <c r="BM197" s="240" t="s">
        <v>282</v>
      </c>
    </row>
    <row r="198" s="13" customFormat="1">
      <c r="A198" s="13"/>
      <c r="B198" s="242"/>
      <c r="C198" s="243"/>
      <c r="D198" s="244" t="s">
        <v>125</v>
      </c>
      <c r="E198" s="245" t="s">
        <v>1</v>
      </c>
      <c r="F198" s="246" t="s">
        <v>283</v>
      </c>
      <c r="G198" s="243"/>
      <c r="H198" s="247">
        <v>8439.7999999999993</v>
      </c>
      <c r="I198" s="248"/>
      <c r="J198" s="243"/>
      <c r="K198" s="243"/>
      <c r="L198" s="249"/>
      <c r="M198" s="250"/>
      <c r="N198" s="251"/>
      <c r="O198" s="251"/>
      <c r="P198" s="251"/>
      <c r="Q198" s="251"/>
      <c r="R198" s="251"/>
      <c r="S198" s="251"/>
      <c r="T198" s="25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3" t="s">
        <v>125</v>
      </c>
      <c r="AU198" s="253" t="s">
        <v>84</v>
      </c>
      <c r="AV198" s="13" t="s">
        <v>84</v>
      </c>
      <c r="AW198" s="13" t="s">
        <v>30</v>
      </c>
      <c r="AX198" s="13" t="s">
        <v>75</v>
      </c>
      <c r="AY198" s="253" t="s">
        <v>114</v>
      </c>
    </row>
    <row r="199" s="13" customFormat="1">
      <c r="A199" s="13"/>
      <c r="B199" s="242"/>
      <c r="C199" s="243"/>
      <c r="D199" s="244" t="s">
        <v>125</v>
      </c>
      <c r="E199" s="245" t="s">
        <v>1</v>
      </c>
      <c r="F199" s="246" t="s">
        <v>284</v>
      </c>
      <c r="G199" s="243"/>
      <c r="H199" s="247">
        <v>989.87</v>
      </c>
      <c r="I199" s="248"/>
      <c r="J199" s="243"/>
      <c r="K199" s="243"/>
      <c r="L199" s="249"/>
      <c r="M199" s="250"/>
      <c r="N199" s="251"/>
      <c r="O199" s="251"/>
      <c r="P199" s="251"/>
      <c r="Q199" s="251"/>
      <c r="R199" s="251"/>
      <c r="S199" s="251"/>
      <c r="T199" s="25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3" t="s">
        <v>125</v>
      </c>
      <c r="AU199" s="253" t="s">
        <v>84</v>
      </c>
      <c r="AV199" s="13" t="s">
        <v>84</v>
      </c>
      <c r="AW199" s="13" t="s">
        <v>30</v>
      </c>
      <c r="AX199" s="13" t="s">
        <v>75</v>
      </c>
      <c r="AY199" s="253" t="s">
        <v>114</v>
      </c>
    </row>
    <row r="200" s="13" customFormat="1">
      <c r="A200" s="13"/>
      <c r="B200" s="242"/>
      <c r="C200" s="243"/>
      <c r="D200" s="244" t="s">
        <v>125</v>
      </c>
      <c r="E200" s="245" t="s">
        <v>1</v>
      </c>
      <c r="F200" s="246" t="s">
        <v>285</v>
      </c>
      <c r="G200" s="243"/>
      <c r="H200" s="247">
        <v>6831.9899999999998</v>
      </c>
      <c r="I200" s="248"/>
      <c r="J200" s="243"/>
      <c r="K200" s="243"/>
      <c r="L200" s="249"/>
      <c r="M200" s="250"/>
      <c r="N200" s="251"/>
      <c r="O200" s="251"/>
      <c r="P200" s="251"/>
      <c r="Q200" s="251"/>
      <c r="R200" s="251"/>
      <c r="S200" s="251"/>
      <c r="T200" s="25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3" t="s">
        <v>125</v>
      </c>
      <c r="AU200" s="253" t="s">
        <v>84</v>
      </c>
      <c r="AV200" s="13" t="s">
        <v>84</v>
      </c>
      <c r="AW200" s="13" t="s">
        <v>30</v>
      </c>
      <c r="AX200" s="13" t="s">
        <v>75</v>
      </c>
      <c r="AY200" s="253" t="s">
        <v>114</v>
      </c>
    </row>
    <row r="201" s="14" customFormat="1">
      <c r="A201" s="14"/>
      <c r="B201" s="254"/>
      <c r="C201" s="255"/>
      <c r="D201" s="244" t="s">
        <v>125</v>
      </c>
      <c r="E201" s="256" t="s">
        <v>1</v>
      </c>
      <c r="F201" s="257" t="s">
        <v>133</v>
      </c>
      <c r="G201" s="255"/>
      <c r="H201" s="258">
        <v>16261.66</v>
      </c>
      <c r="I201" s="259"/>
      <c r="J201" s="255"/>
      <c r="K201" s="255"/>
      <c r="L201" s="260"/>
      <c r="M201" s="261"/>
      <c r="N201" s="262"/>
      <c r="O201" s="262"/>
      <c r="P201" s="262"/>
      <c r="Q201" s="262"/>
      <c r="R201" s="262"/>
      <c r="S201" s="262"/>
      <c r="T201" s="26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4" t="s">
        <v>125</v>
      </c>
      <c r="AU201" s="264" t="s">
        <v>84</v>
      </c>
      <c r="AV201" s="14" t="s">
        <v>120</v>
      </c>
      <c r="AW201" s="14" t="s">
        <v>30</v>
      </c>
      <c r="AX201" s="14" t="s">
        <v>80</v>
      </c>
      <c r="AY201" s="264" t="s">
        <v>114</v>
      </c>
    </row>
    <row r="202" s="2" customFormat="1" ht="23.4566" customHeight="1">
      <c r="A202" s="38"/>
      <c r="B202" s="39"/>
      <c r="C202" s="229" t="s">
        <v>286</v>
      </c>
      <c r="D202" s="229" t="s">
        <v>116</v>
      </c>
      <c r="E202" s="230" t="s">
        <v>287</v>
      </c>
      <c r="F202" s="231" t="s">
        <v>288</v>
      </c>
      <c r="G202" s="232" t="s">
        <v>163</v>
      </c>
      <c r="H202" s="233">
        <v>109.99</v>
      </c>
      <c r="I202" s="234"/>
      <c r="J202" s="233">
        <f>ROUND(I202*H202,2)</f>
        <v>0</v>
      </c>
      <c r="K202" s="235"/>
      <c r="L202" s="44"/>
      <c r="M202" s="236" t="s">
        <v>1</v>
      </c>
      <c r="N202" s="237" t="s">
        <v>41</v>
      </c>
      <c r="O202" s="97"/>
      <c r="P202" s="238">
        <f>O202*H202</f>
        <v>0</v>
      </c>
      <c r="Q202" s="238">
        <v>0</v>
      </c>
      <c r="R202" s="238">
        <f>Q202*H202</f>
        <v>0</v>
      </c>
      <c r="S202" s="238">
        <v>0</v>
      </c>
      <c r="T202" s="239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40" t="s">
        <v>120</v>
      </c>
      <c r="AT202" s="240" t="s">
        <v>116</v>
      </c>
      <c r="AU202" s="240" t="s">
        <v>84</v>
      </c>
      <c r="AY202" s="17" t="s">
        <v>114</v>
      </c>
      <c r="BE202" s="241">
        <f>IF(N202="základná",J202,0)</f>
        <v>0</v>
      </c>
      <c r="BF202" s="241">
        <f>IF(N202="znížená",J202,0)</f>
        <v>0</v>
      </c>
      <c r="BG202" s="241">
        <f>IF(N202="zákl. prenesená",J202,0)</f>
        <v>0</v>
      </c>
      <c r="BH202" s="241">
        <f>IF(N202="zníž. prenesená",J202,0)</f>
        <v>0</v>
      </c>
      <c r="BI202" s="241">
        <f>IF(N202="nulová",J202,0)</f>
        <v>0</v>
      </c>
      <c r="BJ202" s="17" t="s">
        <v>84</v>
      </c>
      <c r="BK202" s="241">
        <f>ROUND(I202*H202,2)</f>
        <v>0</v>
      </c>
      <c r="BL202" s="17" t="s">
        <v>120</v>
      </c>
      <c r="BM202" s="240" t="s">
        <v>289</v>
      </c>
    </row>
    <row r="203" s="13" customFormat="1">
      <c r="A203" s="13"/>
      <c r="B203" s="242"/>
      <c r="C203" s="243"/>
      <c r="D203" s="244" t="s">
        <v>125</v>
      </c>
      <c r="E203" s="245" t="s">
        <v>1</v>
      </c>
      <c r="F203" s="246" t="s">
        <v>278</v>
      </c>
      <c r="G203" s="243"/>
      <c r="H203" s="247">
        <v>109.99</v>
      </c>
      <c r="I203" s="248"/>
      <c r="J203" s="243"/>
      <c r="K203" s="243"/>
      <c r="L203" s="249"/>
      <c r="M203" s="250"/>
      <c r="N203" s="251"/>
      <c r="O203" s="251"/>
      <c r="P203" s="251"/>
      <c r="Q203" s="251"/>
      <c r="R203" s="251"/>
      <c r="S203" s="251"/>
      <c r="T203" s="25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3" t="s">
        <v>125</v>
      </c>
      <c r="AU203" s="253" t="s">
        <v>84</v>
      </c>
      <c r="AV203" s="13" t="s">
        <v>84</v>
      </c>
      <c r="AW203" s="13" t="s">
        <v>30</v>
      </c>
      <c r="AX203" s="13" t="s">
        <v>80</v>
      </c>
      <c r="AY203" s="253" t="s">
        <v>114</v>
      </c>
    </row>
    <row r="204" s="2" customFormat="1" ht="31.92453" customHeight="1">
      <c r="A204" s="38"/>
      <c r="B204" s="39"/>
      <c r="C204" s="229" t="s">
        <v>290</v>
      </c>
      <c r="D204" s="229" t="s">
        <v>116</v>
      </c>
      <c r="E204" s="230" t="s">
        <v>291</v>
      </c>
      <c r="F204" s="231" t="s">
        <v>292</v>
      </c>
      <c r="G204" s="232" t="s">
        <v>163</v>
      </c>
      <c r="H204" s="233">
        <v>937.75999999999999</v>
      </c>
      <c r="I204" s="234"/>
      <c r="J204" s="233">
        <f>ROUND(I204*H204,2)</f>
        <v>0</v>
      </c>
      <c r="K204" s="235"/>
      <c r="L204" s="44"/>
      <c r="M204" s="236" t="s">
        <v>1</v>
      </c>
      <c r="N204" s="237" t="s">
        <v>41</v>
      </c>
      <c r="O204" s="97"/>
      <c r="P204" s="238">
        <f>O204*H204</f>
        <v>0</v>
      </c>
      <c r="Q204" s="238">
        <v>0</v>
      </c>
      <c r="R204" s="238">
        <f>Q204*H204</f>
        <v>0</v>
      </c>
      <c r="S204" s="238">
        <v>0</v>
      </c>
      <c r="T204" s="239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40" t="s">
        <v>120</v>
      </c>
      <c r="AT204" s="240" t="s">
        <v>116</v>
      </c>
      <c r="AU204" s="240" t="s">
        <v>84</v>
      </c>
      <c r="AY204" s="17" t="s">
        <v>114</v>
      </c>
      <c r="BE204" s="241">
        <f>IF(N204="základná",J204,0)</f>
        <v>0</v>
      </c>
      <c r="BF204" s="241">
        <f>IF(N204="znížená",J204,0)</f>
        <v>0</v>
      </c>
      <c r="BG204" s="241">
        <f>IF(N204="zákl. prenesená",J204,0)</f>
        <v>0</v>
      </c>
      <c r="BH204" s="241">
        <f>IF(N204="zníž. prenesená",J204,0)</f>
        <v>0</v>
      </c>
      <c r="BI204" s="241">
        <f>IF(N204="nulová",J204,0)</f>
        <v>0</v>
      </c>
      <c r="BJ204" s="17" t="s">
        <v>84</v>
      </c>
      <c r="BK204" s="241">
        <f>ROUND(I204*H204,2)</f>
        <v>0</v>
      </c>
      <c r="BL204" s="17" t="s">
        <v>120</v>
      </c>
      <c r="BM204" s="240" t="s">
        <v>293</v>
      </c>
    </row>
    <row r="205" s="13" customFormat="1">
      <c r="A205" s="13"/>
      <c r="B205" s="242"/>
      <c r="C205" s="243"/>
      <c r="D205" s="244" t="s">
        <v>125</v>
      </c>
      <c r="E205" s="245" t="s">
        <v>1</v>
      </c>
      <c r="F205" s="246" t="s">
        <v>277</v>
      </c>
      <c r="G205" s="243"/>
      <c r="H205" s="247">
        <v>937.75999999999999</v>
      </c>
      <c r="I205" s="248"/>
      <c r="J205" s="243"/>
      <c r="K205" s="243"/>
      <c r="L205" s="249"/>
      <c r="M205" s="250"/>
      <c r="N205" s="251"/>
      <c r="O205" s="251"/>
      <c r="P205" s="251"/>
      <c r="Q205" s="251"/>
      <c r="R205" s="251"/>
      <c r="S205" s="251"/>
      <c r="T205" s="25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3" t="s">
        <v>125</v>
      </c>
      <c r="AU205" s="253" t="s">
        <v>84</v>
      </c>
      <c r="AV205" s="13" t="s">
        <v>84</v>
      </c>
      <c r="AW205" s="13" t="s">
        <v>30</v>
      </c>
      <c r="AX205" s="13" t="s">
        <v>80</v>
      </c>
      <c r="AY205" s="253" t="s">
        <v>114</v>
      </c>
    </row>
    <row r="206" s="12" customFormat="1" ht="22.8" customHeight="1">
      <c r="A206" s="12"/>
      <c r="B206" s="213"/>
      <c r="C206" s="214"/>
      <c r="D206" s="215" t="s">
        <v>74</v>
      </c>
      <c r="E206" s="227" t="s">
        <v>294</v>
      </c>
      <c r="F206" s="227" t="s">
        <v>295</v>
      </c>
      <c r="G206" s="214"/>
      <c r="H206" s="214"/>
      <c r="I206" s="217"/>
      <c r="J206" s="228">
        <f>BK206</f>
        <v>0</v>
      </c>
      <c r="K206" s="214"/>
      <c r="L206" s="219"/>
      <c r="M206" s="220"/>
      <c r="N206" s="221"/>
      <c r="O206" s="221"/>
      <c r="P206" s="222">
        <f>P207</f>
        <v>0</v>
      </c>
      <c r="Q206" s="221"/>
      <c r="R206" s="222">
        <f>R207</f>
        <v>0</v>
      </c>
      <c r="S206" s="221"/>
      <c r="T206" s="223">
        <f>T207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24" t="s">
        <v>80</v>
      </c>
      <c r="AT206" s="225" t="s">
        <v>74</v>
      </c>
      <c r="AU206" s="225" t="s">
        <v>80</v>
      </c>
      <c r="AY206" s="224" t="s">
        <v>114</v>
      </c>
      <c r="BK206" s="226">
        <f>BK207</f>
        <v>0</v>
      </c>
    </row>
    <row r="207" s="2" customFormat="1" ht="23.4566" customHeight="1">
      <c r="A207" s="38"/>
      <c r="B207" s="39"/>
      <c r="C207" s="229" t="s">
        <v>296</v>
      </c>
      <c r="D207" s="229" t="s">
        <v>116</v>
      </c>
      <c r="E207" s="230" t="s">
        <v>297</v>
      </c>
      <c r="F207" s="231" t="s">
        <v>298</v>
      </c>
      <c r="G207" s="232" t="s">
        <v>163</v>
      </c>
      <c r="H207" s="233">
        <v>1754.3299999999999</v>
      </c>
      <c r="I207" s="234"/>
      <c r="J207" s="233">
        <f>ROUND(I207*H207,2)</f>
        <v>0</v>
      </c>
      <c r="K207" s="235"/>
      <c r="L207" s="44"/>
      <c r="M207" s="275" t="s">
        <v>1</v>
      </c>
      <c r="N207" s="276" t="s">
        <v>41</v>
      </c>
      <c r="O207" s="277"/>
      <c r="P207" s="278">
        <f>O207*H207</f>
        <v>0</v>
      </c>
      <c r="Q207" s="278">
        <v>0</v>
      </c>
      <c r="R207" s="278">
        <f>Q207*H207</f>
        <v>0</v>
      </c>
      <c r="S207" s="278">
        <v>0</v>
      </c>
      <c r="T207" s="279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40" t="s">
        <v>120</v>
      </c>
      <c r="AT207" s="240" t="s">
        <v>116</v>
      </c>
      <c r="AU207" s="240" t="s">
        <v>84</v>
      </c>
      <c r="AY207" s="17" t="s">
        <v>114</v>
      </c>
      <c r="BE207" s="241">
        <f>IF(N207="základná",J207,0)</f>
        <v>0</v>
      </c>
      <c r="BF207" s="241">
        <f>IF(N207="znížená",J207,0)</f>
        <v>0</v>
      </c>
      <c r="BG207" s="241">
        <f>IF(N207="zákl. prenesená",J207,0)</f>
        <v>0</v>
      </c>
      <c r="BH207" s="241">
        <f>IF(N207="zníž. prenesená",J207,0)</f>
        <v>0</v>
      </c>
      <c r="BI207" s="241">
        <f>IF(N207="nulová",J207,0)</f>
        <v>0</v>
      </c>
      <c r="BJ207" s="17" t="s">
        <v>84</v>
      </c>
      <c r="BK207" s="241">
        <f>ROUND(I207*H207,2)</f>
        <v>0</v>
      </c>
      <c r="BL207" s="17" t="s">
        <v>120</v>
      </c>
      <c r="BM207" s="240" t="s">
        <v>299</v>
      </c>
    </row>
    <row r="208" s="2" customFormat="1" ht="6.96" customHeight="1">
      <c r="A208" s="38"/>
      <c r="B208" s="72"/>
      <c r="C208" s="73"/>
      <c r="D208" s="73"/>
      <c r="E208" s="73"/>
      <c r="F208" s="73"/>
      <c r="G208" s="73"/>
      <c r="H208" s="73"/>
      <c r="I208" s="73"/>
      <c r="J208" s="73"/>
      <c r="K208" s="73"/>
      <c r="L208" s="44"/>
      <c r="M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</row>
  </sheetData>
  <sheetProtection sheet="1" autoFilter="0" formatColumns="0" formatRows="0" objects="1" scenarios="1" spinCount="100000" saltValue="j75Jf8xFtoY3f41cwcL9CC5FSau6P7jj5oxBdht2HKYaPAtNTxLkYLfGorq4N8FrLCejfFrCnivVuM4rmLXJWA==" hashValue="dYlxaIsDEpWE3iRtvaoEzFHbye+fjO3US/ao3pXKMBQLuPP5hHFEmhfKCehGywcosXD4SZAyOfcjUiL7iXITKg==" algorithmName="SHA-512" password="CC35"/>
  <autoFilter ref="C120:K207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48.15234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hidden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0"/>
      <c r="AT3" s="17" t="s">
        <v>75</v>
      </c>
    </row>
    <row r="4" s="1" customFormat="1" ht="24.96" customHeight="1">
      <c r="B4" s="20"/>
      <c r="D4" s="144" t="s">
        <v>87</v>
      </c>
      <c r="L4" s="20"/>
      <c r="M4" s="145" t="s">
        <v>9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6" t="s">
        <v>14</v>
      </c>
      <c r="L6" s="20"/>
    </row>
    <row r="7" s="1" customFormat="1" ht="16.30189" customHeight="1">
      <c r="B7" s="20"/>
      <c r="E7" s="147" t="str">
        <f>'Rekapitulácia stavby'!K6</f>
        <v>Oprava chodníka, Južná trieda II.etapa</v>
      </c>
      <c r="F7" s="146"/>
      <c r="G7" s="146"/>
      <c r="H7" s="146"/>
      <c r="L7" s="20"/>
    </row>
    <row r="8" s="2" customFormat="1" ht="12" customHeight="1">
      <c r="A8" s="38"/>
      <c r="B8" s="44"/>
      <c r="C8" s="38"/>
      <c r="D8" s="146" t="s">
        <v>88</v>
      </c>
      <c r="E8" s="38"/>
      <c r="F8" s="38"/>
      <c r="G8" s="38"/>
      <c r="H8" s="38"/>
      <c r="I8" s="38"/>
      <c r="J8" s="38"/>
      <c r="K8" s="38"/>
      <c r="L8" s="69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30189" customHeight="1">
      <c r="A9" s="38"/>
      <c r="B9" s="44"/>
      <c r="C9" s="38"/>
      <c r="D9" s="38"/>
      <c r="E9" s="148" t="s">
        <v>300</v>
      </c>
      <c r="F9" s="38"/>
      <c r="G9" s="38"/>
      <c r="H9" s="38"/>
      <c r="I9" s="38"/>
      <c r="J9" s="38"/>
      <c r="K9" s="38"/>
      <c r="L9" s="69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9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6" t="s">
        <v>16</v>
      </c>
      <c r="E11" s="38"/>
      <c r="F11" s="149" t="s">
        <v>1</v>
      </c>
      <c r="G11" s="38"/>
      <c r="H11" s="38"/>
      <c r="I11" s="146" t="s">
        <v>17</v>
      </c>
      <c r="J11" s="149" t="s">
        <v>1</v>
      </c>
      <c r="K11" s="38"/>
      <c r="L11" s="69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6" t="s">
        <v>18</v>
      </c>
      <c r="E12" s="38"/>
      <c r="F12" s="149" t="s">
        <v>19</v>
      </c>
      <c r="G12" s="38"/>
      <c r="H12" s="38"/>
      <c r="I12" s="146" t="s">
        <v>20</v>
      </c>
      <c r="J12" s="150" t="str">
        <f>'Rekapitulácia stavby'!AN8</f>
        <v>20. 6. 2022</v>
      </c>
      <c r="K12" s="38"/>
      <c r="L12" s="69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9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6" t="s">
        <v>22</v>
      </c>
      <c r="E14" s="38"/>
      <c r="F14" s="38"/>
      <c r="G14" s="38"/>
      <c r="H14" s="38"/>
      <c r="I14" s="146" t="s">
        <v>23</v>
      </c>
      <c r="J14" s="149" t="s">
        <v>1</v>
      </c>
      <c r="K14" s="38"/>
      <c r="L14" s="69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9" t="s">
        <v>24</v>
      </c>
      <c r="F15" s="38"/>
      <c r="G15" s="38"/>
      <c r="H15" s="38"/>
      <c r="I15" s="146" t="s">
        <v>25</v>
      </c>
      <c r="J15" s="149" t="s">
        <v>1</v>
      </c>
      <c r="K15" s="38"/>
      <c r="L15" s="69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9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6" t="s">
        <v>26</v>
      </c>
      <c r="E17" s="38"/>
      <c r="F17" s="38"/>
      <c r="G17" s="38"/>
      <c r="H17" s="38"/>
      <c r="I17" s="146" t="s">
        <v>23</v>
      </c>
      <c r="J17" s="33" t="str">
        <f>'Rekapitulácia stavby'!AN13</f>
        <v>Vyplň údaj</v>
      </c>
      <c r="K17" s="38"/>
      <c r="L17" s="69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'Rekapitulácia stavby'!E14</f>
        <v>Vyplň údaj</v>
      </c>
      <c r="F18" s="149"/>
      <c r="G18" s="149"/>
      <c r="H18" s="149"/>
      <c r="I18" s="146" t="s">
        <v>25</v>
      </c>
      <c r="J18" s="33" t="str">
        <f>'Rekapitulácia stavby'!AN14</f>
        <v>Vyplň údaj</v>
      </c>
      <c r="K18" s="38"/>
      <c r="L18" s="69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9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6" t="s">
        <v>28</v>
      </c>
      <c r="E20" s="38"/>
      <c r="F20" s="38"/>
      <c r="G20" s="38"/>
      <c r="H20" s="38"/>
      <c r="I20" s="146" t="s">
        <v>23</v>
      </c>
      <c r="J20" s="149" t="s">
        <v>1</v>
      </c>
      <c r="K20" s="38"/>
      <c r="L20" s="69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9" t="s">
        <v>29</v>
      </c>
      <c r="F21" s="38"/>
      <c r="G21" s="38"/>
      <c r="H21" s="38"/>
      <c r="I21" s="146" t="s">
        <v>25</v>
      </c>
      <c r="J21" s="149" t="s">
        <v>1</v>
      </c>
      <c r="K21" s="38"/>
      <c r="L21" s="69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9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6" t="s">
        <v>31</v>
      </c>
      <c r="E23" s="38"/>
      <c r="F23" s="38"/>
      <c r="G23" s="38"/>
      <c r="H23" s="38"/>
      <c r="I23" s="146" t="s">
        <v>23</v>
      </c>
      <c r="J23" s="149" t="str">
        <f>IF('Rekapitulácia stavby'!AN19="","",'Rekapitulácia stavby'!AN19)</f>
        <v/>
      </c>
      <c r="K23" s="38"/>
      <c r="L23" s="69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9" t="str">
        <f>IF('Rekapitulácia stavby'!E20="","",'Rekapitulácia stavby'!E20)</f>
        <v xml:space="preserve"> </v>
      </c>
      <c r="F24" s="38"/>
      <c r="G24" s="38"/>
      <c r="H24" s="38"/>
      <c r="I24" s="146" t="s">
        <v>25</v>
      </c>
      <c r="J24" s="149" t="str">
        <f>IF('Rekapitulácia stavby'!AN20="","",'Rekapitulácia stavby'!AN20)</f>
        <v/>
      </c>
      <c r="K24" s="38"/>
      <c r="L24" s="69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9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6" t="s">
        <v>33</v>
      </c>
      <c r="E26" s="38"/>
      <c r="F26" s="38"/>
      <c r="G26" s="38"/>
      <c r="H26" s="38"/>
      <c r="I26" s="38"/>
      <c r="J26" s="38"/>
      <c r="K26" s="38"/>
      <c r="L26" s="69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33.96227" customHeight="1">
      <c r="A27" s="151"/>
      <c r="B27" s="152"/>
      <c r="C27" s="151"/>
      <c r="D27" s="151"/>
      <c r="E27" s="153" t="s">
        <v>34</v>
      </c>
      <c r="F27" s="153"/>
      <c r="G27" s="153"/>
      <c r="H27" s="153"/>
      <c r="I27" s="151"/>
      <c r="J27" s="151"/>
      <c r="K27" s="151"/>
      <c r="L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9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5"/>
      <c r="E29" s="155"/>
      <c r="F29" s="155"/>
      <c r="G29" s="155"/>
      <c r="H29" s="155"/>
      <c r="I29" s="155"/>
      <c r="J29" s="155"/>
      <c r="K29" s="155"/>
      <c r="L29" s="69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6" t="s">
        <v>35</v>
      </c>
      <c r="E30" s="38"/>
      <c r="F30" s="38"/>
      <c r="G30" s="38"/>
      <c r="H30" s="38"/>
      <c r="I30" s="38"/>
      <c r="J30" s="157">
        <f>ROUND(J118, 2)</f>
        <v>0</v>
      </c>
      <c r="K30" s="38"/>
      <c r="L30" s="69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5"/>
      <c r="E31" s="155"/>
      <c r="F31" s="155"/>
      <c r="G31" s="155"/>
      <c r="H31" s="155"/>
      <c r="I31" s="155"/>
      <c r="J31" s="155"/>
      <c r="K31" s="155"/>
      <c r="L31" s="69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8" t="s">
        <v>37</v>
      </c>
      <c r="G32" s="38"/>
      <c r="H32" s="38"/>
      <c r="I32" s="158" t="s">
        <v>36</v>
      </c>
      <c r="J32" s="158" t="s">
        <v>38</v>
      </c>
      <c r="K32" s="38"/>
      <c r="L32" s="69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9" t="s">
        <v>39</v>
      </c>
      <c r="E33" s="160" t="s">
        <v>40</v>
      </c>
      <c r="F33" s="161">
        <f>ROUND((SUM(BE118:BE138)),  2)</f>
        <v>0</v>
      </c>
      <c r="G33" s="162"/>
      <c r="H33" s="162"/>
      <c r="I33" s="163">
        <v>0.20000000000000001</v>
      </c>
      <c r="J33" s="161">
        <f>ROUND(((SUM(BE118:BE138))*I33),  2)</f>
        <v>0</v>
      </c>
      <c r="K33" s="38"/>
      <c r="L33" s="69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60" t="s">
        <v>41</v>
      </c>
      <c r="F34" s="161">
        <f>ROUND((SUM(BF118:BF138)),  2)</f>
        <v>0</v>
      </c>
      <c r="G34" s="162"/>
      <c r="H34" s="162"/>
      <c r="I34" s="163">
        <v>0.20000000000000001</v>
      </c>
      <c r="J34" s="161">
        <f>ROUND(((SUM(BF118:BF138))*I34),  2)</f>
        <v>0</v>
      </c>
      <c r="K34" s="38"/>
      <c r="L34" s="69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6" t="s">
        <v>42</v>
      </c>
      <c r="F35" s="164">
        <f>ROUND((SUM(BG118:BG138)),  2)</f>
        <v>0</v>
      </c>
      <c r="G35" s="38"/>
      <c r="H35" s="38"/>
      <c r="I35" s="165">
        <v>0.20000000000000001</v>
      </c>
      <c r="J35" s="164">
        <f>0</f>
        <v>0</v>
      </c>
      <c r="K35" s="38"/>
      <c r="L35" s="69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6" t="s">
        <v>43</v>
      </c>
      <c r="F36" s="164">
        <f>ROUND((SUM(BH118:BH138)),  2)</f>
        <v>0</v>
      </c>
      <c r="G36" s="38"/>
      <c r="H36" s="38"/>
      <c r="I36" s="165">
        <v>0.20000000000000001</v>
      </c>
      <c r="J36" s="164">
        <f>0</f>
        <v>0</v>
      </c>
      <c r="K36" s="38"/>
      <c r="L36" s="69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60" t="s">
        <v>44</v>
      </c>
      <c r="F37" s="161">
        <f>ROUND((SUM(BI118:BI138)),  2)</f>
        <v>0</v>
      </c>
      <c r="G37" s="162"/>
      <c r="H37" s="162"/>
      <c r="I37" s="163">
        <v>0</v>
      </c>
      <c r="J37" s="161">
        <f>0</f>
        <v>0</v>
      </c>
      <c r="K37" s="38"/>
      <c r="L37" s="69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9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6"/>
      <c r="D39" s="167" t="s">
        <v>45</v>
      </c>
      <c r="E39" s="168"/>
      <c r="F39" s="168"/>
      <c r="G39" s="169" t="s">
        <v>46</v>
      </c>
      <c r="H39" s="170" t="s">
        <v>47</v>
      </c>
      <c r="I39" s="168"/>
      <c r="J39" s="171">
        <f>SUM(J30:J37)</f>
        <v>0</v>
      </c>
      <c r="K39" s="172"/>
      <c r="L39" s="69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9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9"/>
      <c r="D50" s="173" t="s">
        <v>48</v>
      </c>
      <c r="E50" s="174"/>
      <c r="F50" s="174"/>
      <c r="G50" s="173" t="s">
        <v>49</v>
      </c>
      <c r="H50" s="174"/>
      <c r="I50" s="174"/>
      <c r="J50" s="174"/>
      <c r="K50" s="174"/>
      <c r="L50" s="69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50</v>
      </c>
      <c r="E61" s="176"/>
      <c r="F61" s="177" t="s">
        <v>51</v>
      </c>
      <c r="G61" s="175" t="s">
        <v>50</v>
      </c>
      <c r="H61" s="176"/>
      <c r="I61" s="176"/>
      <c r="J61" s="178" t="s">
        <v>51</v>
      </c>
      <c r="K61" s="176"/>
      <c r="L61" s="69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52</v>
      </c>
      <c r="E65" s="179"/>
      <c r="F65" s="179"/>
      <c r="G65" s="173" t="s">
        <v>53</v>
      </c>
      <c r="H65" s="179"/>
      <c r="I65" s="179"/>
      <c r="J65" s="179"/>
      <c r="K65" s="179"/>
      <c r="L65" s="69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50</v>
      </c>
      <c r="E76" s="176"/>
      <c r="F76" s="177" t="s">
        <v>51</v>
      </c>
      <c r="G76" s="175" t="s">
        <v>50</v>
      </c>
      <c r="H76" s="176"/>
      <c r="I76" s="176"/>
      <c r="J76" s="178" t="s">
        <v>51</v>
      </c>
      <c r="K76" s="176"/>
      <c r="L76" s="69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9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9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90</v>
      </c>
      <c r="D82" s="40"/>
      <c r="E82" s="40"/>
      <c r="F82" s="40"/>
      <c r="G82" s="40"/>
      <c r="H82" s="40"/>
      <c r="I82" s="40"/>
      <c r="J82" s="40"/>
      <c r="K82" s="40"/>
      <c r="L82" s="69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9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14</v>
      </c>
      <c r="D84" s="40"/>
      <c r="E84" s="40"/>
      <c r="F84" s="40"/>
      <c r="G84" s="40"/>
      <c r="H84" s="40"/>
      <c r="I84" s="40"/>
      <c r="J84" s="40"/>
      <c r="K84" s="40"/>
      <c r="L84" s="69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30189" customHeight="1">
      <c r="A85" s="38"/>
      <c r="B85" s="39"/>
      <c r="C85" s="40"/>
      <c r="D85" s="40"/>
      <c r="E85" s="184" t="str">
        <f>E7</f>
        <v>Oprava chodníka, Južná trieda II.etapa</v>
      </c>
      <c r="F85" s="32"/>
      <c r="G85" s="32"/>
      <c r="H85" s="32"/>
      <c r="I85" s="40"/>
      <c r="J85" s="40"/>
      <c r="K85" s="40"/>
      <c r="L85" s="69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88</v>
      </c>
      <c r="D86" s="40"/>
      <c r="E86" s="40"/>
      <c r="F86" s="40"/>
      <c r="G86" s="40"/>
      <c r="H86" s="40"/>
      <c r="I86" s="40"/>
      <c r="J86" s="40"/>
      <c r="K86" s="40"/>
      <c r="L86" s="69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30189" customHeight="1">
      <c r="A87" s="38"/>
      <c r="B87" s="39"/>
      <c r="C87" s="40"/>
      <c r="D87" s="40"/>
      <c r="E87" s="82" t="str">
        <f>E9</f>
        <v>2 - Trvalé zvislé dopravné značenie</v>
      </c>
      <c r="F87" s="40"/>
      <c r="G87" s="40"/>
      <c r="H87" s="40"/>
      <c r="I87" s="40"/>
      <c r="J87" s="40"/>
      <c r="K87" s="40"/>
      <c r="L87" s="69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9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18</v>
      </c>
      <c r="D89" s="40"/>
      <c r="E89" s="40"/>
      <c r="F89" s="27" t="str">
        <f>F12</f>
        <v>Južné mesto</v>
      </c>
      <c r="G89" s="40"/>
      <c r="H89" s="40"/>
      <c r="I89" s="32" t="s">
        <v>20</v>
      </c>
      <c r="J89" s="85" t="str">
        <f>IF(J12="","",J12)</f>
        <v>20. 6. 2022</v>
      </c>
      <c r="K89" s="40"/>
      <c r="L89" s="69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9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24.81509" customHeight="1">
      <c r="A91" s="38"/>
      <c r="B91" s="39"/>
      <c r="C91" s="32" t="s">
        <v>22</v>
      </c>
      <c r="D91" s="40"/>
      <c r="E91" s="40"/>
      <c r="F91" s="27" t="str">
        <f>E15</f>
        <v>Mesto Košice</v>
      </c>
      <c r="G91" s="40"/>
      <c r="H91" s="40"/>
      <c r="I91" s="32" t="s">
        <v>28</v>
      </c>
      <c r="J91" s="36" t="str">
        <f>E21</f>
        <v>ISPO spol. s r.o. inž. stavby</v>
      </c>
      <c r="K91" s="40"/>
      <c r="L91" s="69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30566" customHeight="1">
      <c r="A92" s="38"/>
      <c r="B92" s="39"/>
      <c r="C92" s="32" t="s">
        <v>26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9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9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85" t="s">
        <v>91</v>
      </c>
      <c r="D94" s="186"/>
      <c r="E94" s="186"/>
      <c r="F94" s="186"/>
      <c r="G94" s="186"/>
      <c r="H94" s="186"/>
      <c r="I94" s="186"/>
      <c r="J94" s="187" t="s">
        <v>92</v>
      </c>
      <c r="K94" s="186"/>
      <c r="L94" s="69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9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88" t="s">
        <v>93</v>
      </c>
      <c r="D96" s="40"/>
      <c r="E96" s="40"/>
      <c r="F96" s="40"/>
      <c r="G96" s="40"/>
      <c r="H96" s="40"/>
      <c r="I96" s="40"/>
      <c r="J96" s="116">
        <f>J118</f>
        <v>0</v>
      </c>
      <c r="K96" s="40"/>
      <c r="L96" s="69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94</v>
      </c>
    </row>
    <row r="97" hidden="1" s="9" customFormat="1" ht="24.96" customHeight="1">
      <c r="A97" s="9"/>
      <c r="B97" s="189"/>
      <c r="C97" s="190"/>
      <c r="D97" s="191" t="s">
        <v>301</v>
      </c>
      <c r="E97" s="192"/>
      <c r="F97" s="192"/>
      <c r="G97" s="192"/>
      <c r="H97" s="192"/>
      <c r="I97" s="192"/>
      <c r="J97" s="193">
        <f>J119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9" customFormat="1" ht="24.96" customHeight="1">
      <c r="A98" s="9"/>
      <c r="B98" s="189"/>
      <c r="C98" s="190"/>
      <c r="D98" s="191" t="s">
        <v>302</v>
      </c>
      <c r="E98" s="192"/>
      <c r="F98" s="192"/>
      <c r="G98" s="192"/>
      <c r="H98" s="192"/>
      <c r="I98" s="192"/>
      <c r="J98" s="193">
        <f>J137</f>
        <v>0</v>
      </c>
      <c r="K98" s="190"/>
      <c r="L98" s="19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hidden="1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9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hidden="1" s="2" customFormat="1" ht="6.96" customHeight="1">
      <c r="A100" s="38"/>
      <c r="B100" s="72"/>
      <c r="C100" s="73"/>
      <c r="D100" s="73"/>
      <c r="E100" s="73"/>
      <c r="F100" s="73"/>
      <c r="G100" s="73"/>
      <c r="H100" s="73"/>
      <c r="I100" s="73"/>
      <c r="J100" s="73"/>
      <c r="K100" s="73"/>
      <c r="L100" s="69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hidden="1"/>
    <row r="102" hidden="1"/>
    <row r="103" hidden="1"/>
    <row r="104" s="2" customFormat="1" ht="6.96" customHeight="1">
      <c r="A104" s="38"/>
      <c r="B104" s="74"/>
      <c r="C104" s="75"/>
      <c r="D104" s="75"/>
      <c r="E104" s="75"/>
      <c r="F104" s="75"/>
      <c r="G104" s="75"/>
      <c r="H104" s="75"/>
      <c r="I104" s="75"/>
      <c r="J104" s="75"/>
      <c r="K104" s="75"/>
      <c r="L104" s="69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100</v>
      </c>
      <c r="D105" s="40"/>
      <c r="E105" s="40"/>
      <c r="F105" s="40"/>
      <c r="G105" s="40"/>
      <c r="H105" s="40"/>
      <c r="I105" s="40"/>
      <c r="J105" s="40"/>
      <c r="K105" s="40"/>
      <c r="L105" s="69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9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14</v>
      </c>
      <c r="D107" s="40"/>
      <c r="E107" s="40"/>
      <c r="F107" s="40"/>
      <c r="G107" s="40"/>
      <c r="H107" s="40"/>
      <c r="I107" s="40"/>
      <c r="J107" s="40"/>
      <c r="K107" s="40"/>
      <c r="L107" s="69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30189" customHeight="1">
      <c r="A108" s="38"/>
      <c r="B108" s="39"/>
      <c r="C108" s="40"/>
      <c r="D108" s="40"/>
      <c r="E108" s="184" t="str">
        <f>E7</f>
        <v>Oprava chodníka, Južná trieda II.etapa</v>
      </c>
      <c r="F108" s="32"/>
      <c r="G108" s="32"/>
      <c r="H108" s="32"/>
      <c r="I108" s="40"/>
      <c r="J108" s="40"/>
      <c r="K108" s="40"/>
      <c r="L108" s="69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88</v>
      </c>
      <c r="D109" s="40"/>
      <c r="E109" s="40"/>
      <c r="F109" s="40"/>
      <c r="G109" s="40"/>
      <c r="H109" s="40"/>
      <c r="I109" s="40"/>
      <c r="J109" s="40"/>
      <c r="K109" s="40"/>
      <c r="L109" s="69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30189" customHeight="1">
      <c r="A110" s="38"/>
      <c r="B110" s="39"/>
      <c r="C110" s="40"/>
      <c r="D110" s="40"/>
      <c r="E110" s="82" t="str">
        <f>E9</f>
        <v>2 - Trvalé zvislé dopravné značenie</v>
      </c>
      <c r="F110" s="40"/>
      <c r="G110" s="40"/>
      <c r="H110" s="40"/>
      <c r="I110" s="40"/>
      <c r="J110" s="40"/>
      <c r="K110" s="40"/>
      <c r="L110" s="69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9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18</v>
      </c>
      <c r="D112" s="40"/>
      <c r="E112" s="40"/>
      <c r="F112" s="27" t="str">
        <f>F12</f>
        <v>Južné mesto</v>
      </c>
      <c r="G112" s="40"/>
      <c r="H112" s="40"/>
      <c r="I112" s="32" t="s">
        <v>20</v>
      </c>
      <c r="J112" s="85" t="str">
        <f>IF(J12="","",J12)</f>
        <v>20. 6. 2022</v>
      </c>
      <c r="K112" s="40"/>
      <c r="L112" s="69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9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81509" customHeight="1">
      <c r="A114" s="38"/>
      <c r="B114" s="39"/>
      <c r="C114" s="32" t="s">
        <v>22</v>
      </c>
      <c r="D114" s="40"/>
      <c r="E114" s="40"/>
      <c r="F114" s="27" t="str">
        <f>E15</f>
        <v>Mesto Košice</v>
      </c>
      <c r="G114" s="40"/>
      <c r="H114" s="40"/>
      <c r="I114" s="32" t="s">
        <v>28</v>
      </c>
      <c r="J114" s="36" t="str">
        <f>E21</f>
        <v>ISPO spol. s r.o. inž. stavby</v>
      </c>
      <c r="K114" s="40"/>
      <c r="L114" s="69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30566" customHeight="1">
      <c r="A115" s="38"/>
      <c r="B115" s="39"/>
      <c r="C115" s="32" t="s">
        <v>26</v>
      </c>
      <c r="D115" s="40"/>
      <c r="E115" s="40"/>
      <c r="F115" s="27" t="str">
        <f>IF(E18="","",E18)</f>
        <v>Vyplň údaj</v>
      </c>
      <c r="G115" s="40"/>
      <c r="H115" s="40"/>
      <c r="I115" s="32" t="s">
        <v>31</v>
      </c>
      <c r="J115" s="36" t="str">
        <f>E24</f>
        <v xml:space="preserve"> </v>
      </c>
      <c r="K115" s="40"/>
      <c r="L115" s="69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9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201"/>
      <c r="B117" s="202"/>
      <c r="C117" s="203" t="s">
        <v>101</v>
      </c>
      <c r="D117" s="204" t="s">
        <v>60</v>
      </c>
      <c r="E117" s="204" t="s">
        <v>56</v>
      </c>
      <c r="F117" s="204" t="s">
        <v>57</v>
      </c>
      <c r="G117" s="204" t="s">
        <v>102</v>
      </c>
      <c r="H117" s="204" t="s">
        <v>103</v>
      </c>
      <c r="I117" s="204" t="s">
        <v>104</v>
      </c>
      <c r="J117" s="205" t="s">
        <v>92</v>
      </c>
      <c r="K117" s="206" t="s">
        <v>105</v>
      </c>
      <c r="L117" s="207"/>
      <c r="M117" s="106" t="s">
        <v>1</v>
      </c>
      <c r="N117" s="107" t="s">
        <v>39</v>
      </c>
      <c r="O117" s="107" t="s">
        <v>106</v>
      </c>
      <c r="P117" s="107" t="s">
        <v>107</v>
      </c>
      <c r="Q117" s="107" t="s">
        <v>108</v>
      </c>
      <c r="R117" s="107" t="s">
        <v>109</v>
      </c>
      <c r="S117" s="107" t="s">
        <v>110</v>
      </c>
      <c r="T117" s="108" t="s">
        <v>111</v>
      </c>
      <c r="U117" s="201"/>
      <c r="V117" s="201"/>
      <c r="W117" s="201"/>
      <c r="X117" s="201"/>
      <c r="Y117" s="201"/>
      <c r="Z117" s="201"/>
      <c r="AA117" s="201"/>
      <c r="AB117" s="201"/>
      <c r="AC117" s="201"/>
      <c r="AD117" s="201"/>
      <c r="AE117" s="201"/>
    </row>
    <row r="118" s="2" customFormat="1" ht="22.8" customHeight="1">
      <c r="A118" s="38"/>
      <c r="B118" s="39"/>
      <c r="C118" s="113" t="s">
        <v>93</v>
      </c>
      <c r="D118" s="40"/>
      <c r="E118" s="40"/>
      <c r="F118" s="40"/>
      <c r="G118" s="40"/>
      <c r="H118" s="40"/>
      <c r="I118" s="40"/>
      <c r="J118" s="208">
        <f>BK118</f>
        <v>0</v>
      </c>
      <c r="K118" s="40"/>
      <c r="L118" s="44"/>
      <c r="M118" s="109"/>
      <c r="N118" s="209"/>
      <c r="O118" s="110"/>
      <c r="P118" s="210">
        <f>P119+P137</f>
        <v>0</v>
      </c>
      <c r="Q118" s="110"/>
      <c r="R118" s="210">
        <f>R119+R137</f>
        <v>14.581849999999999</v>
      </c>
      <c r="S118" s="110"/>
      <c r="T118" s="211">
        <f>T119+T137</f>
        <v>1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74</v>
      </c>
      <c r="AU118" s="17" t="s">
        <v>94</v>
      </c>
      <c r="BK118" s="212">
        <f>BK119+BK137</f>
        <v>0</v>
      </c>
    </row>
    <row r="119" s="12" customFormat="1" ht="25.92" customHeight="1">
      <c r="A119" s="12"/>
      <c r="B119" s="213"/>
      <c r="C119" s="214"/>
      <c r="D119" s="215" t="s">
        <v>74</v>
      </c>
      <c r="E119" s="216" t="s">
        <v>159</v>
      </c>
      <c r="F119" s="216" t="s">
        <v>251</v>
      </c>
      <c r="G119" s="214"/>
      <c r="H119" s="214"/>
      <c r="I119" s="217"/>
      <c r="J119" s="218">
        <f>BK119</f>
        <v>0</v>
      </c>
      <c r="K119" s="214"/>
      <c r="L119" s="219"/>
      <c r="M119" s="220"/>
      <c r="N119" s="221"/>
      <c r="O119" s="221"/>
      <c r="P119" s="222">
        <f>SUM(P120:P136)</f>
        <v>0</v>
      </c>
      <c r="Q119" s="221"/>
      <c r="R119" s="222">
        <f>SUM(R120:R136)</f>
        <v>14.581849999999999</v>
      </c>
      <c r="S119" s="221"/>
      <c r="T119" s="223">
        <f>SUM(T120:T136)</f>
        <v>1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24" t="s">
        <v>80</v>
      </c>
      <c r="AT119" s="225" t="s">
        <v>74</v>
      </c>
      <c r="AU119" s="225" t="s">
        <v>75</v>
      </c>
      <c r="AY119" s="224" t="s">
        <v>114</v>
      </c>
      <c r="BK119" s="226">
        <f>SUM(BK120:BK136)</f>
        <v>0</v>
      </c>
    </row>
    <row r="120" s="2" customFormat="1" ht="23.4566" customHeight="1">
      <c r="A120" s="38"/>
      <c r="B120" s="39"/>
      <c r="C120" s="229" t="s">
        <v>80</v>
      </c>
      <c r="D120" s="229" t="s">
        <v>116</v>
      </c>
      <c r="E120" s="230" t="s">
        <v>303</v>
      </c>
      <c r="F120" s="231" t="s">
        <v>304</v>
      </c>
      <c r="G120" s="232" t="s">
        <v>260</v>
      </c>
      <c r="H120" s="233">
        <v>64</v>
      </c>
      <c r="I120" s="234"/>
      <c r="J120" s="233">
        <f>ROUND(I120*H120,2)</f>
        <v>0</v>
      </c>
      <c r="K120" s="235"/>
      <c r="L120" s="44"/>
      <c r="M120" s="236" t="s">
        <v>1</v>
      </c>
      <c r="N120" s="237" t="s">
        <v>41</v>
      </c>
      <c r="O120" s="97"/>
      <c r="P120" s="238">
        <f>O120*H120</f>
        <v>0</v>
      </c>
      <c r="Q120" s="238">
        <v>0.22133</v>
      </c>
      <c r="R120" s="238">
        <f>Q120*H120</f>
        <v>14.16512</v>
      </c>
      <c r="S120" s="238">
        <v>0</v>
      </c>
      <c r="T120" s="239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40" t="s">
        <v>120</v>
      </c>
      <c r="AT120" s="240" t="s">
        <v>116</v>
      </c>
      <c r="AU120" s="240" t="s">
        <v>80</v>
      </c>
      <c r="AY120" s="17" t="s">
        <v>114</v>
      </c>
      <c r="BE120" s="241">
        <f>IF(N120="základná",J120,0)</f>
        <v>0</v>
      </c>
      <c r="BF120" s="241">
        <f>IF(N120="znížená",J120,0)</f>
        <v>0</v>
      </c>
      <c r="BG120" s="241">
        <f>IF(N120="zákl. prenesená",J120,0)</f>
        <v>0</v>
      </c>
      <c r="BH120" s="241">
        <f>IF(N120="zníž. prenesená",J120,0)</f>
        <v>0</v>
      </c>
      <c r="BI120" s="241">
        <f>IF(N120="nulová",J120,0)</f>
        <v>0</v>
      </c>
      <c r="BJ120" s="17" t="s">
        <v>84</v>
      </c>
      <c r="BK120" s="241">
        <f>ROUND(I120*H120,2)</f>
        <v>0</v>
      </c>
      <c r="BL120" s="17" t="s">
        <v>120</v>
      </c>
      <c r="BM120" s="240" t="s">
        <v>305</v>
      </c>
    </row>
    <row r="121" s="13" customFormat="1">
      <c r="A121" s="13"/>
      <c r="B121" s="242"/>
      <c r="C121" s="243"/>
      <c r="D121" s="244" t="s">
        <v>125</v>
      </c>
      <c r="E121" s="245" t="s">
        <v>1</v>
      </c>
      <c r="F121" s="246" t="s">
        <v>306</v>
      </c>
      <c r="G121" s="243"/>
      <c r="H121" s="247">
        <v>64</v>
      </c>
      <c r="I121" s="248"/>
      <c r="J121" s="243"/>
      <c r="K121" s="243"/>
      <c r="L121" s="249"/>
      <c r="M121" s="250"/>
      <c r="N121" s="251"/>
      <c r="O121" s="251"/>
      <c r="P121" s="251"/>
      <c r="Q121" s="251"/>
      <c r="R121" s="251"/>
      <c r="S121" s="251"/>
      <c r="T121" s="25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53" t="s">
        <v>125</v>
      </c>
      <c r="AU121" s="253" t="s">
        <v>80</v>
      </c>
      <c r="AV121" s="13" t="s">
        <v>84</v>
      </c>
      <c r="AW121" s="13" t="s">
        <v>30</v>
      </c>
      <c r="AX121" s="13" t="s">
        <v>80</v>
      </c>
      <c r="AY121" s="253" t="s">
        <v>114</v>
      </c>
    </row>
    <row r="122" s="2" customFormat="1" ht="31.92453" customHeight="1">
      <c r="A122" s="38"/>
      <c r="B122" s="39"/>
      <c r="C122" s="229" t="s">
        <v>84</v>
      </c>
      <c r="D122" s="229" t="s">
        <v>116</v>
      </c>
      <c r="E122" s="230" t="s">
        <v>307</v>
      </c>
      <c r="F122" s="231" t="s">
        <v>308</v>
      </c>
      <c r="G122" s="232" t="s">
        <v>260</v>
      </c>
      <c r="H122" s="233">
        <v>53</v>
      </c>
      <c r="I122" s="234"/>
      <c r="J122" s="233">
        <f>ROUND(I122*H122,2)</f>
        <v>0</v>
      </c>
      <c r="K122" s="235"/>
      <c r="L122" s="44"/>
      <c r="M122" s="236" t="s">
        <v>1</v>
      </c>
      <c r="N122" s="237" t="s">
        <v>41</v>
      </c>
      <c r="O122" s="97"/>
      <c r="P122" s="238">
        <f>O122*H122</f>
        <v>0</v>
      </c>
      <c r="Q122" s="238">
        <v>3.0000000000000001E-05</v>
      </c>
      <c r="R122" s="238">
        <f>Q122*H122</f>
        <v>0.0015900000000000001</v>
      </c>
      <c r="S122" s="238">
        <v>0</v>
      </c>
      <c r="T122" s="239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40" t="s">
        <v>120</v>
      </c>
      <c r="AT122" s="240" t="s">
        <v>116</v>
      </c>
      <c r="AU122" s="240" t="s">
        <v>80</v>
      </c>
      <c r="AY122" s="17" t="s">
        <v>114</v>
      </c>
      <c r="BE122" s="241">
        <f>IF(N122="základná",J122,0)</f>
        <v>0</v>
      </c>
      <c r="BF122" s="241">
        <f>IF(N122="znížená",J122,0)</f>
        <v>0</v>
      </c>
      <c r="BG122" s="241">
        <f>IF(N122="zákl. prenesená",J122,0)</f>
        <v>0</v>
      </c>
      <c r="BH122" s="241">
        <f>IF(N122="zníž. prenesená",J122,0)</f>
        <v>0</v>
      </c>
      <c r="BI122" s="241">
        <f>IF(N122="nulová",J122,0)</f>
        <v>0</v>
      </c>
      <c r="BJ122" s="17" t="s">
        <v>84</v>
      </c>
      <c r="BK122" s="241">
        <f>ROUND(I122*H122,2)</f>
        <v>0</v>
      </c>
      <c r="BL122" s="17" t="s">
        <v>120</v>
      </c>
      <c r="BM122" s="240" t="s">
        <v>309</v>
      </c>
    </row>
    <row r="123" s="15" customFormat="1">
      <c r="A123" s="15"/>
      <c r="B123" s="280"/>
      <c r="C123" s="281"/>
      <c r="D123" s="244" t="s">
        <v>125</v>
      </c>
      <c r="E123" s="282" t="s">
        <v>1</v>
      </c>
      <c r="F123" s="283" t="s">
        <v>310</v>
      </c>
      <c r="G123" s="281"/>
      <c r="H123" s="282" t="s">
        <v>1</v>
      </c>
      <c r="I123" s="284"/>
      <c r="J123" s="281"/>
      <c r="K123" s="281"/>
      <c r="L123" s="285"/>
      <c r="M123" s="286"/>
      <c r="N123" s="287"/>
      <c r="O123" s="287"/>
      <c r="P123" s="287"/>
      <c r="Q123" s="287"/>
      <c r="R123" s="287"/>
      <c r="S123" s="287"/>
      <c r="T123" s="288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89" t="s">
        <v>125</v>
      </c>
      <c r="AU123" s="289" t="s">
        <v>80</v>
      </c>
      <c r="AV123" s="15" t="s">
        <v>80</v>
      </c>
      <c r="AW123" s="15" t="s">
        <v>30</v>
      </c>
      <c r="AX123" s="15" t="s">
        <v>75</v>
      </c>
      <c r="AY123" s="289" t="s">
        <v>114</v>
      </c>
    </row>
    <row r="124" s="13" customFormat="1">
      <c r="A124" s="13"/>
      <c r="B124" s="242"/>
      <c r="C124" s="243"/>
      <c r="D124" s="244" t="s">
        <v>125</v>
      </c>
      <c r="E124" s="245" t="s">
        <v>1</v>
      </c>
      <c r="F124" s="246" t="s">
        <v>311</v>
      </c>
      <c r="G124" s="243"/>
      <c r="H124" s="247">
        <v>53</v>
      </c>
      <c r="I124" s="248"/>
      <c r="J124" s="243"/>
      <c r="K124" s="243"/>
      <c r="L124" s="249"/>
      <c r="M124" s="250"/>
      <c r="N124" s="251"/>
      <c r="O124" s="251"/>
      <c r="P124" s="251"/>
      <c r="Q124" s="251"/>
      <c r="R124" s="251"/>
      <c r="S124" s="251"/>
      <c r="T124" s="25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53" t="s">
        <v>125</v>
      </c>
      <c r="AU124" s="253" t="s">
        <v>80</v>
      </c>
      <c r="AV124" s="13" t="s">
        <v>84</v>
      </c>
      <c r="AW124" s="13" t="s">
        <v>30</v>
      </c>
      <c r="AX124" s="13" t="s">
        <v>80</v>
      </c>
      <c r="AY124" s="253" t="s">
        <v>114</v>
      </c>
    </row>
    <row r="125" s="2" customFormat="1" ht="31.92453" customHeight="1">
      <c r="A125" s="38"/>
      <c r="B125" s="39"/>
      <c r="C125" s="265" t="s">
        <v>127</v>
      </c>
      <c r="D125" s="265" t="s">
        <v>160</v>
      </c>
      <c r="E125" s="266" t="s">
        <v>312</v>
      </c>
      <c r="F125" s="267" t="s">
        <v>313</v>
      </c>
      <c r="G125" s="268" t="s">
        <v>260</v>
      </c>
      <c r="H125" s="269">
        <v>2</v>
      </c>
      <c r="I125" s="270"/>
      <c r="J125" s="269">
        <f>ROUND(I125*H125,2)</f>
        <v>0</v>
      </c>
      <c r="K125" s="271"/>
      <c r="L125" s="272"/>
      <c r="M125" s="273" t="s">
        <v>1</v>
      </c>
      <c r="N125" s="274" t="s">
        <v>41</v>
      </c>
      <c r="O125" s="97"/>
      <c r="P125" s="238">
        <f>O125*H125</f>
        <v>0</v>
      </c>
      <c r="Q125" s="238">
        <v>0.0025999999999999999</v>
      </c>
      <c r="R125" s="238">
        <f>Q125*H125</f>
        <v>0.0051999999999999998</v>
      </c>
      <c r="S125" s="238">
        <v>0</v>
      </c>
      <c r="T125" s="239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40" t="s">
        <v>153</v>
      </c>
      <c r="AT125" s="240" t="s">
        <v>160</v>
      </c>
      <c r="AU125" s="240" t="s">
        <v>80</v>
      </c>
      <c r="AY125" s="17" t="s">
        <v>114</v>
      </c>
      <c r="BE125" s="241">
        <f>IF(N125="základná",J125,0)</f>
        <v>0</v>
      </c>
      <c r="BF125" s="241">
        <f>IF(N125="znížená",J125,0)</f>
        <v>0</v>
      </c>
      <c r="BG125" s="241">
        <f>IF(N125="zákl. prenesená",J125,0)</f>
        <v>0</v>
      </c>
      <c r="BH125" s="241">
        <f>IF(N125="zníž. prenesená",J125,0)</f>
        <v>0</v>
      </c>
      <c r="BI125" s="241">
        <f>IF(N125="nulová",J125,0)</f>
        <v>0</v>
      </c>
      <c r="BJ125" s="17" t="s">
        <v>84</v>
      </c>
      <c r="BK125" s="241">
        <f>ROUND(I125*H125,2)</f>
        <v>0</v>
      </c>
      <c r="BL125" s="17" t="s">
        <v>120</v>
      </c>
      <c r="BM125" s="240" t="s">
        <v>314</v>
      </c>
    </row>
    <row r="126" s="2" customFormat="1" ht="36.72453" customHeight="1">
      <c r="A126" s="38"/>
      <c r="B126" s="39"/>
      <c r="C126" s="265" t="s">
        <v>120</v>
      </c>
      <c r="D126" s="265" t="s">
        <v>160</v>
      </c>
      <c r="E126" s="266" t="s">
        <v>315</v>
      </c>
      <c r="F126" s="267" t="s">
        <v>316</v>
      </c>
      <c r="G126" s="268" t="s">
        <v>260</v>
      </c>
      <c r="H126" s="269">
        <v>16</v>
      </c>
      <c r="I126" s="270"/>
      <c r="J126" s="269">
        <f>ROUND(I126*H126,2)</f>
        <v>0</v>
      </c>
      <c r="K126" s="271"/>
      <c r="L126" s="272"/>
      <c r="M126" s="273" t="s">
        <v>1</v>
      </c>
      <c r="N126" s="274" t="s">
        <v>41</v>
      </c>
      <c r="O126" s="97"/>
      <c r="P126" s="238">
        <f>O126*H126</f>
        <v>0</v>
      </c>
      <c r="Q126" s="238">
        <v>0.00089999999999999998</v>
      </c>
      <c r="R126" s="238">
        <f>Q126*H126</f>
        <v>0.0144</v>
      </c>
      <c r="S126" s="238">
        <v>0</v>
      </c>
      <c r="T126" s="239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40" t="s">
        <v>153</v>
      </c>
      <c r="AT126" s="240" t="s">
        <v>160</v>
      </c>
      <c r="AU126" s="240" t="s">
        <v>80</v>
      </c>
      <c r="AY126" s="17" t="s">
        <v>114</v>
      </c>
      <c r="BE126" s="241">
        <f>IF(N126="základná",J126,0)</f>
        <v>0</v>
      </c>
      <c r="BF126" s="241">
        <f>IF(N126="znížená",J126,0)</f>
        <v>0</v>
      </c>
      <c r="BG126" s="241">
        <f>IF(N126="zákl. prenesená",J126,0)</f>
        <v>0</v>
      </c>
      <c r="BH126" s="241">
        <f>IF(N126="zníž. prenesená",J126,0)</f>
        <v>0</v>
      </c>
      <c r="BI126" s="241">
        <f>IF(N126="nulová",J126,0)</f>
        <v>0</v>
      </c>
      <c r="BJ126" s="17" t="s">
        <v>84</v>
      </c>
      <c r="BK126" s="241">
        <f>ROUND(I126*H126,2)</f>
        <v>0</v>
      </c>
      <c r="BL126" s="17" t="s">
        <v>120</v>
      </c>
      <c r="BM126" s="240" t="s">
        <v>317</v>
      </c>
    </row>
    <row r="127" s="2" customFormat="1" ht="42.79245" customHeight="1">
      <c r="A127" s="38"/>
      <c r="B127" s="39"/>
      <c r="C127" s="265" t="s">
        <v>137</v>
      </c>
      <c r="D127" s="265" t="s">
        <v>160</v>
      </c>
      <c r="E127" s="266" t="s">
        <v>318</v>
      </c>
      <c r="F127" s="267" t="s">
        <v>319</v>
      </c>
      <c r="G127" s="268" t="s">
        <v>260</v>
      </c>
      <c r="H127" s="269">
        <v>4</v>
      </c>
      <c r="I127" s="270"/>
      <c r="J127" s="269">
        <f>ROUND(I127*H127,2)</f>
        <v>0</v>
      </c>
      <c r="K127" s="271"/>
      <c r="L127" s="272"/>
      <c r="M127" s="273" t="s">
        <v>1</v>
      </c>
      <c r="N127" s="274" t="s">
        <v>41</v>
      </c>
      <c r="O127" s="97"/>
      <c r="P127" s="238">
        <f>O127*H127</f>
        <v>0</v>
      </c>
      <c r="Q127" s="238">
        <v>0.00089999999999999998</v>
      </c>
      <c r="R127" s="238">
        <f>Q127*H127</f>
        <v>0.0035999999999999999</v>
      </c>
      <c r="S127" s="238">
        <v>0</v>
      </c>
      <c r="T127" s="239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40" t="s">
        <v>153</v>
      </c>
      <c r="AT127" s="240" t="s">
        <v>160</v>
      </c>
      <c r="AU127" s="240" t="s">
        <v>80</v>
      </c>
      <c r="AY127" s="17" t="s">
        <v>114</v>
      </c>
      <c r="BE127" s="241">
        <f>IF(N127="základná",J127,0)</f>
        <v>0</v>
      </c>
      <c r="BF127" s="241">
        <f>IF(N127="znížená",J127,0)</f>
        <v>0</v>
      </c>
      <c r="BG127" s="241">
        <f>IF(N127="zákl. prenesená",J127,0)</f>
        <v>0</v>
      </c>
      <c r="BH127" s="241">
        <f>IF(N127="zníž. prenesená",J127,0)</f>
        <v>0</v>
      </c>
      <c r="BI127" s="241">
        <f>IF(N127="nulová",J127,0)</f>
        <v>0</v>
      </c>
      <c r="BJ127" s="17" t="s">
        <v>84</v>
      </c>
      <c r="BK127" s="241">
        <f>ROUND(I127*H127,2)</f>
        <v>0</v>
      </c>
      <c r="BL127" s="17" t="s">
        <v>120</v>
      </c>
      <c r="BM127" s="240" t="s">
        <v>320</v>
      </c>
    </row>
    <row r="128" s="2" customFormat="1" ht="36.72453" customHeight="1">
      <c r="A128" s="38"/>
      <c r="B128" s="39"/>
      <c r="C128" s="265" t="s">
        <v>143</v>
      </c>
      <c r="D128" s="265" t="s">
        <v>160</v>
      </c>
      <c r="E128" s="266" t="s">
        <v>321</v>
      </c>
      <c r="F128" s="267" t="s">
        <v>322</v>
      </c>
      <c r="G128" s="268" t="s">
        <v>260</v>
      </c>
      <c r="H128" s="269">
        <v>44</v>
      </c>
      <c r="I128" s="270"/>
      <c r="J128" s="269">
        <f>ROUND(I128*H128,2)</f>
        <v>0</v>
      </c>
      <c r="K128" s="271"/>
      <c r="L128" s="272"/>
      <c r="M128" s="273" t="s">
        <v>1</v>
      </c>
      <c r="N128" s="274" t="s">
        <v>41</v>
      </c>
      <c r="O128" s="97"/>
      <c r="P128" s="238">
        <f>O128*H128</f>
        <v>0</v>
      </c>
      <c r="Q128" s="238">
        <v>0.0011999999999999999</v>
      </c>
      <c r="R128" s="238">
        <f>Q128*H128</f>
        <v>0.052799999999999993</v>
      </c>
      <c r="S128" s="238">
        <v>0</v>
      </c>
      <c r="T128" s="239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40" t="s">
        <v>153</v>
      </c>
      <c r="AT128" s="240" t="s">
        <v>160</v>
      </c>
      <c r="AU128" s="240" t="s">
        <v>80</v>
      </c>
      <c r="AY128" s="17" t="s">
        <v>114</v>
      </c>
      <c r="BE128" s="241">
        <f>IF(N128="základná",J128,0)</f>
        <v>0</v>
      </c>
      <c r="BF128" s="241">
        <f>IF(N128="znížená",J128,0)</f>
        <v>0</v>
      </c>
      <c r="BG128" s="241">
        <f>IF(N128="zákl. prenesená",J128,0)</f>
        <v>0</v>
      </c>
      <c r="BH128" s="241">
        <f>IF(N128="zníž. prenesená",J128,0)</f>
        <v>0</v>
      </c>
      <c r="BI128" s="241">
        <f>IF(N128="nulová",J128,0)</f>
        <v>0</v>
      </c>
      <c r="BJ128" s="17" t="s">
        <v>84</v>
      </c>
      <c r="BK128" s="241">
        <f>ROUND(I128*H128,2)</f>
        <v>0</v>
      </c>
      <c r="BL128" s="17" t="s">
        <v>120</v>
      </c>
      <c r="BM128" s="240" t="s">
        <v>323</v>
      </c>
    </row>
    <row r="129" s="2" customFormat="1" ht="31.92453" customHeight="1">
      <c r="A129" s="38"/>
      <c r="B129" s="39"/>
      <c r="C129" s="265" t="s">
        <v>147</v>
      </c>
      <c r="D129" s="265" t="s">
        <v>160</v>
      </c>
      <c r="E129" s="266" t="s">
        <v>324</v>
      </c>
      <c r="F129" s="267" t="s">
        <v>325</v>
      </c>
      <c r="G129" s="268" t="s">
        <v>260</v>
      </c>
      <c r="H129" s="269">
        <v>46</v>
      </c>
      <c r="I129" s="270"/>
      <c r="J129" s="269">
        <f>ROUND(I129*H129,2)</f>
        <v>0</v>
      </c>
      <c r="K129" s="271"/>
      <c r="L129" s="272"/>
      <c r="M129" s="273" t="s">
        <v>1</v>
      </c>
      <c r="N129" s="274" t="s">
        <v>41</v>
      </c>
      <c r="O129" s="97"/>
      <c r="P129" s="238">
        <f>O129*H129</f>
        <v>0</v>
      </c>
      <c r="Q129" s="238">
        <v>0.0011999999999999999</v>
      </c>
      <c r="R129" s="238">
        <f>Q129*H129</f>
        <v>0.055199999999999992</v>
      </c>
      <c r="S129" s="238">
        <v>0</v>
      </c>
      <c r="T129" s="239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40" t="s">
        <v>153</v>
      </c>
      <c r="AT129" s="240" t="s">
        <v>160</v>
      </c>
      <c r="AU129" s="240" t="s">
        <v>80</v>
      </c>
      <c r="AY129" s="17" t="s">
        <v>114</v>
      </c>
      <c r="BE129" s="241">
        <f>IF(N129="základná",J129,0)</f>
        <v>0</v>
      </c>
      <c r="BF129" s="241">
        <f>IF(N129="znížená",J129,0)</f>
        <v>0</v>
      </c>
      <c r="BG129" s="241">
        <f>IF(N129="zákl. prenesená",J129,0)</f>
        <v>0</v>
      </c>
      <c r="BH129" s="241">
        <f>IF(N129="zníž. prenesená",J129,0)</f>
        <v>0</v>
      </c>
      <c r="BI129" s="241">
        <f>IF(N129="nulová",J129,0)</f>
        <v>0</v>
      </c>
      <c r="BJ129" s="17" t="s">
        <v>84</v>
      </c>
      <c r="BK129" s="241">
        <f>ROUND(I129*H129,2)</f>
        <v>0</v>
      </c>
      <c r="BL129" s="17" t="s">
        <v>120</v>
      </c>
      <c r="BM129" s="240" t="s">
        <v>326</v>
      </c>
    </row>
    <row r="130" s="2" customFormat="1" ht="16.30189" customHeight="1">
      <c r="A130" s="38"/>
      <c r="B130" s="39"/>
      <c r="C130" s="265" t="s">
        <v>153</v>
      </c>
      <c r="D130" s="265" t="s">
        <v>160</v>
      </c>
      <c r="E130" s="266" t="s">
        <v>327</v>
      </c>
      <c r="F130" s="267" t="s">
        <v>328</v>
      </c>
      <c r="G130" s="268" t="s">
        <v>260</v>
      </c>
      <c r="H130" s="269">
        <v>234</v>
      </c>
      <c r="I130" s="270"/>
      <c r="J130" s="269">
        <f>ROUND(I130*H130,2)</f>
        <v>0</v>
      </c>
      <c r="K130" s="271"/>
      <c r="L130" s="272"/>
      <c r="M130" s="273" t="s">
        <v>1</v>
      </c>
      <c r="N130" s="274" t="s">
        <v>41</v>
      </c>
      <c r="O130" s="97"/>
      <c r="P130" s="238">
        <f>O130*H130</f>
        <v>0</v>
      </c>
      <c r="Q130" s="238">
        <v>1.0000000000000001E-05</v>
      </c>
      <c r="R130" s="238">
        <f>Q130*H130</f>
        <v>0.0023400000000000001</v>
      </c>
      <c r="S130" s="238">
        <v>0</v>
      </c>
      <c r="T130" s="239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40" t="s">
        <v>153</v>
      </c>
      <c r="AT130" s="240" t="s">
        <v>160</v>
      </c>
      <c r="AU130" s="240" t="s">
        <v>80</v>
      </c>
      <c r="AY130" s="17" t="s">
        <v>114</v>
      </c>
      <c r="BE130" s="241">
        <f>IF(N130="základná",J130,0)</f>
        <v>0</v>
      </c>
      <c r="BF130" s="241">
        <f>IF(N130="znížená",J130,0)</f>
        <v>0</v>
      </c>
      <c r="BG130" s="241">
        <f>IF(N130="zákl. prenesená",J130,0)</f>
        <v>0</v>
      </c>
      <c r="BH130" s="241">
        <f>IF(N130="zníž. prenesená",J130,0)</f>
        <v>0</v>
      </c>
      <c r="BI130" s="241">
        <f>IF(N130="nulová",J130,0)</f>
        <v>0</v>
      </c>
      <c r="BJ130" s="17" t="s">
        <v>84</v>
      </c>
      <c r="BK130" s="241">
        <f>ROUND(I130*H130,2)</f>
        <v>0</v>
      </c>
      <c r="BL130" s="17" t="s">
        <v>120</v>
      </c>
      <c r="BM130" s="240" t="s">
        <v>329</v>
      </c>
    </row>
    <row r="131" s="13" customFormat="1">
      <c r="A131" s="13"/>
      <c r="B131" s="242"/>
      <c r="C131" s="243"/>
      <c r="D131" s="244" t="s">
        <v>125</v>
      </c>
      <c r="E131" s="245" t="s">
        <v>1</v>
      </c>
      <c r="F131" s="246" t="s">
        <v>330</v>
      </c>
      <c r="G131" s="243"/>
      <c r="H131" s="247">
        <v>234</v>
      </c>
      <c r="I131" s="248"/>
      <c r="J131" s="243"/>
      <c r="K131" s="243"/>
      <c r="L131" s="249"/>
      <c r="M131" s="250"/>
      <c r="N131" s="251"/>
      <c r="O131" s="251"/>
      <c r="P131" s="251"/>
      <c r="Q131" s="251"/>
      <c r="R131" s="251"/>
      <c r="S131" s="251"/>
      <c r="T131" s="25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3" t="s">
        <v>125</v>
      </c>
      <c r="AU131" s="253" t="s">
        <v>80</v>
      </c>
      <c r="AV131" s="13" t="s">
        <v>84</v>
      </c>
      <c r="AW131" s="13" t="s">
        <v>30</v>
      </c>
      <c r="AX131" s="13" t="s">
        <v>80</v>
      </c>
      <c r="AY131" s="253" t="s">
        <v>114</v>
      </c>
    </row>
    <row r="132" s="2" customFormat="1" ht="16.30189" customHeight="1">
      <c r="A132" s="38"/>
      <c r="B132" s="39"/>
      <c r="C132" s="265" t="s">
        <v>159</v>
      </c>
      <c r="D132" s="265" t="s">
        <v>160</v>
      </c>
      <c r="E132" s="266" t="s">
        <v>331</v>
      </c>
      <c r="F132" s="267" t="s">
        <v>332</v>
      </c>
      <c r="G132" s="268" t="s">
        <v>260</v>
      </c>
      <c r="H132" s="269">
        <v>64</v>
      </c>
      <c r="I132" s="270"/>
      <c r="J132" s="269">
        <f>ROUND(I132*H132,2)</f>
        <v>0</v>
      </c>
      <c r="K132" s="271"/>
      <c r="L132" s="272"/>
      <c r="M132" s="273" t="s">
        <v>1</v>
      </c>
      <c r="N132" s="274" t="s">
        <v>41</v>
      </c>
      <c r="O132" s="97"/>
      <c r="P132" s="238">
        <f>O132*H132</f>
        <v>0</v>
      </c>
      <c r="Q132" s="238">
        <v>0</v>
      </c>
      <c r="R132" s="238">
        <f>Q132*H132</f>
        <v>0</v>
      </c>
      <c r="S132" s="238">
        <v>0</v>
      </c>
      <c r="T132" s="239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40" t="s">
        <v>153</v>
      </c>
      <c r="AT132" s="240" t="s">
        <v>160</v>
      </c>
      <c r="AU132" s="240" t="s">
        <v>80</v>
      </c>
      <c r="AY132" s="17" t="s">
        <v>114</v>
      </c>
      <c r="BE132" s="241">
        <f>IF(N132="základná",J132,0)</f>
        <v>0</v>
      </c>
      <c r="BF132" s="241">
        <f>IF(N132="znížená",J132,0)</f>
        <v>0</v>
      </c>
      <c r="BG132" s="241">
        <f>IF(N132="zákl. prenesená",J132,0)</f>
        <v>0</v>
      </c>
      <c r="BH132" s="241">
        <f>IF(N132="zníž. prenesená",J132,0)</f>
        <v>0</v>
      </c>
      <c r="BI132" s="241">
        <f>IF(N132="nulová",J132,0)</f>
        <v>0</v>
      </c>
      <c r="BJ132" s="17" t="s">
        <v>84</v>
      </c>
      <c r="BK132" s="241">
        <f>ROUND(I132*H132,2)</f>
        <v>0</v>
      </c>
      <c r="BL132" s="17" t="s">
        <v>120</v>
      </c>
      <c r="BM132" s="240" t="s">
        <v>333</v>
      </c>
    </row>
    <row r="133" s="2" customFormat="1" ht="21.0566" customHeight="1">
      <c r="A133" s="38"/>
      <c r="B133" s="39"/>
      <c r="C133" s="265" t="s">
        <v>166</v>
      </c>
      <c r="D133" s="265" t="s">
        <v>160</v>
      </c>
      <c r="E133" s="266" t="s">
        <v>334</v>
      </c>
      <c r="F133" s="267" t="s">
        <v>335</v>
      </c>
      <c r="G133" s="268" t="s">
        <v>260</v>
      </c>
      <c r="H133" s="269">
        <v>64</v>
      </c>
      <c r="I133" s="270"/>
      <c r="J133" s="269">
        <f>ROUND(I133*H133,2)</f>
        <v>0</v>
      </c>
      <c r="K133" s="271"/>
      <c r="L133" s="272"/>
      <c r="M133" s="273" t="s">
        <v>1</v>
      </c>
      <c r="N133" s="274" t="s">
        <v>41</v>
      </c>
      <c r="O133" s="97"/>
      <c r="P133" s="238">
        <f>O133*H133</f>
        <v>0</v>
      </c>
      <c r="Q133" s="238">
        <v>0.0044000000000000003</v>
      </c>
      <c r="R133" s="238">
        <f>Q133*H133</f>
        <v>0.28160000000000002</v>
      </c>
      <c r="S133" s="238">
        <v>0</v>
      </c>
      <c r="T133" s="239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40" t="s">
        <v>153</v>
      </c>
      <c r="AT133" s="240" t="s">
        <v>160</v>
      </c>
      <c r="AU133" s="240" t="s">
        <v>80</v>
      </c>
      <c r="AY133" s="17" t="s">
        <v>114</v>
      </c>
      <c r="BE133" s="241">
        <f>IF(N133="základná",J133,0)</f>
        <v>0</v>
      </c>
      <c r="BF133" s="241">
        <f>IF(N133="znížená",J133,0)</f>
        <v>0</v>
      </c>
      <c r="BG133" s="241">
        <f>IF(N133="zákl. prenesená",J133,0)</f>
        <v>0</v>
      </c>
      <c r="BH133" s="241">
        <f>IF(N133="zníž. prenesená",J133,0)</f>
        <v>0</v>
      </c>
      <c r="BI133" s="241">
        <f>IF(N133="nulová",J133,0)</f>
        <v>0</v>
      </c>
      <c r="BJ133" s="17" t="s">
        <v>84</v>
      </c>
      <c r="BK133" s="241">
        <f>ROUND(I133*H133,2)</f>
        <v>0</v>
      </c>
      <c r="BL133" s="17" t="s">
        <v>120</v>
      </c>
      <c r="BM133" s="240" t="s">
        <v>336</v>
      </c>
    </row>
    <row r="134" s="2" customFormat="1" ht="21.0566" customHeight="1">
      <c r="A134" s="38"/>
      <c r="B134" s="39"/>
      <c r="C134" s="229" t="s">
        <v>171</v>
      </c>
      <c r="D134" s="229" t="s">
        <v>116</v>
      </c>
      <c r="E134" s="230" t="s">
        <v>337</v>
      </c>
      <c r="F134" s="231" t="s">
        <v>338</v>
      </c>
      <c r="G134" s="232" t="s">
        <v>260</v>
      </c>
      <c r="H134" s="233">
        <v>1</v>
      </c>
      <c r="I134" s="234"/>
      <c r="J134" s="233">
        <f>ROUND(I134*H134,2)</f>
        <v>0</v>
      </c>
      <c r="K134" s="235"/>
      <c r="L134" s="44"/>
      <c r="M134" s="236" t="s">
        <v>1</v>
      </c>
      <c r="N134" s="237" t="s">
        <v>41</v>
      </c>
      <c r="O134" s="97"/>
      <c r="P134" s="238">
        <f>O134*H134</f>
        <v>0</v>
      </c>
      <c r="Q134" s="238">
        <v>0</v>
      </c>
      <c r="R134" s="238">
        <f>Q134*H134</f>
        <v>0</v>
      </c>
      <c r="S134" s="238">
        <v>0.082000000000000003</v>
      </c>
      <c r="T134" s="239">
        <f>S134*H134</f>
        <v>0.082000000000000003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40" t="s">
        <v>120</v>
      </c>
      <c r="AT134" s="240" t="s">
        <v>116</v>
      </c>
      <c r="AU134" s="240" t="s">
        <v>80</v>
      </c>
      <c r="AY134" s="17" t="s">
        <v>114</v>
      </c>
      <c r="BE134" s="241">
        <f>IF(N134="základná",J134,0)</f>
        <v>0</v>
      </c>
      <c r="BF134" s="241">
        <f>IF(N134="znížená",J134,0)</f>
        <v>0</v>
      </c>
      <c r="BG134" s="241">
        <f>IF(N134="zákl. prenesená",J134,0)</f>
        <v>0</v>
      </c>
      <c r="BH134" s="241">
        <f>IF(N134="zníž. prenesená",J134,0)</f>
        <v>0</v>
      </c>
      <c r="BI134" s="241">
        <f>IF(N134="nulová",J134,0)</f>
        <v>0</v>
      </c>
      <c r="BJ134" s="17" t="s">
        <v>84</v>
      </c>
      <c r="BK134" s="241">
        <f>ROUND(I134*H134,2)</f>
        <v>0</v>
      </c>
      <c r="BL134" s="17" t="s">
        <v>120</v>
      </c>
      <c r="BM134" s="240" t="s">
        <v>339</v>
      </c>
    </row>
    <row r="135" s="2" customFormat="1" ht="23.4566" customHeight="1">
      <c r="A135" s="38"/>
      <c r="B135" s="39"/>
      <c r="C135" s="229" t="s">
        <v>176</v>
      </c>
      <c r="D135" s="229" t="s">
        <v>116</v>
      </c>
      <c r="E135" s="230" t="s">
        <v>340</v>
      </c>
      <c r="F135" s="231" t="s">
        <v>341</v>
      </c>
      <c r="G135" s="232" t="s">
        <v>260</v>
      </c>
      <c r="H135" s="233">
        <v>11</v>
      </c>
      <c r="I135" s="234"/>
      <c r="J135" s="233">
        <f>ROUND(I135*H135,2)</f>
        <v>0</v>
      </c>
      <c r="K135" s="235"/>
      <c r="L135" s="44"/>
      <c r="M135" s="236" t="s">
        <v>1</v>
      </c>
      <c r="N135" s="237" t="s">
        <v>41</v>
      </c>
      <c r="O135" s="97"/>
      <c r="P135" s="238">
        <f>O135*H135</f>
        <v>0</v>
      </c>
      <c r="Q135" s="238">
        <v>0</v>
      </c>
      <c r="R135" s="238">
        <f>Q135*H135</f>
        <v>0</v>
      </c>
      <c r="S135" s="238">
        <v>0.082000000000000003</v>
      </c>
      <c r="T135" s="239">
        <f>S135*H135</f>
        <v>0.90200000000000002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40" t="s">
        <v>120</v>
      </c>
      <c r="AT135" s="240" t="s">
        <v>116</v>
      </c>
      <c r="AU135" s="240" t="s">
        <v>80</v>
      </c>
      <c r="AY135" s="17" t="s">
        <v>114</v>
      </c>
      <c r="BE135" s="241">
        <f>IF(N135="základná",J135,0)</f>
        <v>0</v>
      </c>
      <c r="BF135" s="241">
        <f>IF(N135="znížená",J135,0)</f>
        <v>0</v>
      </c>
      <c r="BG135" s="241">
        <f>IF(N135="zákl. prenesená",J135,0)</f>
        <v>0</v>
      </c>
      <c r="BH135" s="241">
        <f>IF(N135="zníž. prenesená",J135,0)</f>
        <v>0</v>
      </c>
      <c r="BI135" s="241">
        <f>IF(N135="nulová",J135,0)</f>
        <v>0</v>
      </c>
      <c r="BJ135" s="17" t="s">
        <v>84</v>
      </c>
      <c r="BK135" s="241">
        <f>ROUND(I135*H135,2)</f>
        <v>0</v>
      </c>
      <c r="BL135" s="17" t="s">
        <v>120</v>
      </c>
      <c r="BM135" s="240" t="s">
        <v>342</v>
      </c>
    </row>
    <row r="136" s="2" customFormat="1" ht="23.4566" customHeight="1">
      <c r="A136" s="38"/>
      <c r="B136" s="39"/>
      <c r="C136" s="229" t="s">
        <v>182</v>
      </c>
      <c r="D136" s="229" t="s">
        <v>116</v>
      </c>
      <c r="E136" s="230" t="s">
        <v>343</v>
      </c>
      <c r="F136" s="231" t="s">
        <v>344</v>
      </c>
      <c r="G136" s="232" t="s">
        <v>260</v>
      </c>
      <c r="H136" s="233">
        <v>4</v>
      </c>
      <c r="I136" s="234"/>
      <c r="J136" s="233">
        <f>ROUND(I136*H136,2)</f>
        <v>0</v>
      </c>
      <c r="K136" s="235"/>
      <c r="L136" s="44"/>
      <c r="M136" s="236" t="s">
        <v>1</v>
      </c>
      <c r="N136" s="237" t="s">
        <v>41</v>
      </c>
      <c r="O136" s="97"/>
      <c r="P136" s="238">
        <f>O136*H136</f>
        <v>0</v>
      </c>
      <c r="Q136" s="238">
        <v>0</v>
      </c>
      <c r="R136" s="238">
        <f>Q136*H136</f>
        <v>0</v>
      </c>
      <c r="S136" s="238">
        <v>0.0040000000000000001</v>
      </c>
      <c r="T136" s="239">
        <f>S136*H136</f>
        <v>0.016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40" t="s">
        <v>120</v>
      </c>
      <c r="AT136" s="240" t="s">
        <v>116</v>
      </c>
      <c r="AU136" s="240" t="s">
        <v>80</v>
      </c>
      <c r="AY136" s="17" t="s">
        <v>114</v>
      </c>
      <c r="BE136" s="241">
        <f>IF(N136="základná",J136,0)</f>
        <v>0</v>
      </c>
      <c r="BF136" s="241">
        <f>IF(N136="znížená",J136,0)</f>
        <v>0</v>
      </c>
      <c r="BG136" s="241">
        <f>IF(N136="zákl. prenesená",J136,0)</f>
        <v>0</v>
      </c>
      <c r="BH136" s="241">
        <f>IF(N136="zníž. prenesená",J136,0)</f>
        <v>0</v>
      </c>
      <c r="BI136" s="241">
        <f>IF(N136="nulová",J136,0)</f>
        <v>0</v>
      </c>
      <c r="BJ136" s="17" t="s">
        <v>84</v>
      </c>
      <c r="BK136" s="241">
        <f>ROUND(I136*H136,2)</f>
        <v>0</v>
      </c>
      <c r="BL136" s="17" t="s">
        <v>120</v>
      </c>
      <c r="BM136" s="240" t="s">
        <v>345</v>
      </c>
    </row>
    <row r="137" s="12" customFormat="1" ht="25.92" customHeight="1">
      <c r="A137" s="12"/>
      <c r="B137" s="213"/>
      <c r="C137" s="214"/>
      <c r="D137" s="215" t="s">
        <v>74</v>
      </c>
      <c r="E137" s="216" t="s">
        <v>294</v>
      </c>
      <c r="F137" s="216" t="s">
        <v>346</v>
      </c>
      <c r="G137" s="214"/>
      <c r="H137" s="214"/>
      <c r="I137" s="217"/>
      <c r="J137" s="218">
        <f>BK137</f>
        <v>0</v>
      </c>
      <c r="K137" s="214"/>
      <c r="L137" s="219"/>
      <c r="M137" s="220"/>
      <c r="N137" s="221"/>
      <c r="O137" s="221"/>
      <c r="P137" s="222">
        <f>P138</f>
        <v>0</v>
      </c>
      <c r="Q137" s="221"/>
      <c r="R137" s="222">
        <f>R138</f>
        <v>0</v>
      </c>
      <c r="S137" s="221"/>
      <c r="T137" s="223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4" t="s">
        <v>80</v>
      </c>
      <c r="AT137" s="225" t="s">
        <v>74</v>
      </c>
      <c r="AU137" s="225" t="s">
        <v>75</v>
      </c>
      <c r="AY137" s="224" t="s">
        <v>114</v>
      </c>
      <c r="BK137" s="226">
        <f>BK138</f>
        <v>0</v>
      </c>
    </row>
    <row r="138" s="2" customFormat="1" ht="23.4566" customHeight="1">
      <c r="A138" s="38"/>
      <c r="B138" s="39"/>
      <c r="C138" s="229" t="s">
        <v>187</v>
      </c>
      <c r="D138" s="229" t="s">
        <v>116</v>
      </c>
      <c r="E138" s="230" t="s">
        <v>297</v>
      </c>
      <c r="F138" s="231" t="s">
        <v>298</v>
      </c>
      <c r="G138" s="232" t="s">
        <v>163</v>
      </c>
      <c r="H138" s="233">
        <v>14.58</v>
      </c>
      <c r="I138" s="234"/>
      <c r="J138" s="233">
        <f>ROUND(I138*H138,2)</f>
        <v>0</v>
      </c>
      <c r="K138" s="235"/>
      <c r="L138" s="44"/>
      <c r="M138" s="275" t="s">
        <v>1</v>
      </c>
      <c r="N138" s="276" t="s">
        <v>41</v>
      </c>
      <c r="O138" s="277"/>
      <c r="P138" s="278">
        <f>O138*H138</f>
        <v>0</v>
      </c>
      <c r="Q138" s="278">
        <v>0</v>
      </c>
      <c r="R138" s="278">
        <f>Q138*H138</f>
        <v>0</v>
      </c>
      <c r="S138" s="278">
        <v>0</v>
      </c>
      <c r="T138" s="279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40" t="s">
        <v>120</v>
      </c>
      <c r="AT138" s="240" t="s">
        <v>116</v>
      </c>
      <c r="AU138" s="240" t="s">
        <v>80</v>
      </c>
      <c r="AY138" s="17" t="s">
        <v>114</v>
      </c>
      <c r="BE138" s="241">
        <f>IF(N138="základná",J138,0)</f>
        <v>0</v>
      </c>
      <c r="BF138" s="241">
        <f>IF(N138="znížená",J138,0)</f>
        <v>0</v>
      </c>
      <c r="BG138" s="241">
        <f>IF(N138="zákl. prenesená",J138,0)</f>
        <v>0</v>
      </c>
      <c r="BH138" s="241">
        <f>IF(N138="zníž. prenesená",J138,0)</f>
        <v>0</v>
      </c>
      <c r="BI138" s="241">
        <f>IF(N138="nulová",J138,0)</f>
        <v>0</v>
      </c>
      <c r="BJ138" s="17" t="s">
        <v>84</v>
      </c>
      <c r="BK138" s="241">
        <f>ROUND(I138*H138,2)</f>
        <v>0</v>
      </c>
      <c r="BL138" s="17" t="s">
        <v>120</v>
      </c>
      <c r="BM138" s="240" t="s">
        <v>347</v>
      </c>
    </row>
    <row r="139" s="2" customFormat="1" ht="6.96" customHeight="1">
      <c r="A139" s="38"/>
      <c r="B139" s="72"/>
      <c r="C139" s="73"/>
      <c r="D139" s="73"/>
      <c r="E139" s="73"/>
      <c r="F139" s="73"/>
      <c r="G139" s="73"/>
      <c r="H139" s="73"/>
      <c r="I139" s="73"/>
      <c r="J139" s="73"/>
      <c r="K139" s="73"/>
      <c r="L139" s="44"/>
      <c r="M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</sheetData>
  <sheetProtection sheet="1" autoFilter="0" formatColumns="0" formatRows="0" objects="1" scenarios="1" spinCount="100000" saltValue="yVZuQqpyTmFTlWAkQuviOsmPPTcj+XhjJueg0rL7X/Uw/8eO00HvutSNIvwuYhf/Rs/ld7g2am0RE+evrP+oUg==" hashValue="/OdCtznjX8po1NNqYhVG8bdVxvPQZoGgfwC2hzbqdybZ066eS8UdK+jPN55S8+KvFNqwqoM5On9Rjc67fW6tZg==" algorithmName="SHA-512" password="CC35"/>
  <autoFilter ref="C117:K138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Ing. Ján Čurlík</dc:creator>
  <cp:lastModifiedBy>Ing. Ján Čurlík</cp:lastModifiedBy>
  <dcterms:created xsi:type="dcterms:W3CDTF">2022-06-20T09:56:51Z</dcterms:created>
  <dcterms:modified xsi:type="dcterms:W3CDTF">2022-06-20T09:56:54Z</dcterms:modified>
</cp:coreProperties>
</file>