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23256" windowHeight="13176" tabRatio="500" activeTab="3"/>
  </bookViews>
  <sheets>
    <sheet name="Zadanie" sheetId="3" r:id="rId1"/>
    <sheet name="Figury" sheetId="4" r:id="rId2"/>
    <sheet name="Rekapitulacia" sheetId="5" r:id="rId3"/>
    <sheet name="Kryci list" sheetId="6" r:id="rId4"/>
  </sheets>
  <definedNames>
    <definedName name="fakt1R">#REF!</definedName>
    <definedName name="_xlnm.Print_Titles" localSheetId="1">Figury!$8:$10</definedName>
    <definedName name="_xlnm.Print_Titles" localSheetId="2">Rekapitulacia!$8:$10</definedName>
    <definedName name="_xlnm.Print_Titles" localSheetId="0">Zadanie!$8:$10</definedName>
    <definedName name="_xlnm.Print_Area" localSheetId="1">Figury!$A:$D</definedName>
    <definedName name="_xlnm.Print_Area" localSheetId="3">'Kryci list'!$A:$J</definedName>
    <definedName name="_xlnm.Print_Area" localSheetId="2">Rekapitulacia!$A:$G</definedName>
    <definedName name="_xlnm.Print_Area" localSheetId="0">Zadanie!$A:$O</definedName>
  </definedNames>
  <calcPr calcId="145621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J22" i="6" l="1"/>
  <c r="J26" i="6" s="1"/>
  <c r="E19" i="6"/>
  <c r="D19" i="6"/>
  <c r="E18" i="6"/>
  <c r="D18" i="6"/>
  <c r="E17" i="6"/>
  <c r="D17" i="6"/>
  <c r="E16" i="6"/>
  <c r="D16" i="6"/>
  <c r="J30" i="6"/>
  <c r="I30" i="6"/>
  <c r="G12" i="5"/>
  <c r="F12" i="5"/>
  <c r="E12" i="5"/>
  <c r="D12" i="5"/>
  <c r="C12" i="5"/>
  <c r="B12" i="5"/>
  <c r="W35" i="3"/>
  <c r="N35" i="3"/>
  <c r="L35" i="3"/>
  <c r="J35" i="3"/>
  <c r="I35" i="3"/>
  <c r="H35" i="3"/>
  <c r="E35" i="3"/>
  <c r="N34" i="3"/>
  <c r="L34" i="3"/>
  <c r="J34" i="3"/>
  <c r="H34" i="3"/>
  <c r="N33" i="3"/>
  <c r="L33" i="3"/>
  <c r="J33" i="3"/>
  <c r="H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8" i="3"/>
  <c r="L28" i="3"/>
  <c r="J28" i="3"/>
  <c r="H28" i="3"/>
  <c r="N27" i="3"/>
  <c r="L27" i="3"/>
  <c r="J27" i="3"/>
  <c r="H27" i="3"/>
  <c r="N26" i="3"/>
  <c r="L26" i="3"/>
  <c r="J26" i="3"/>
  <c r="H26" i="3"/>
  <c r="N25" i="3"/>
  <c r="L25" i="3"/>
  <c r="J25" i="3"/>
  <c r="H25" i="3"/>
  <c r="N24" i="3"/>
  <c r="L24" i="3"/>
  <c r="J24" i="3"/>
  <c r="H24" i="3"/>
  <c r="N23" i="3"/>
  <c r="L23" i="3"/>
  <c r="J23" i="3"/>
  <c r="H23" i="3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H14" i="3"/>
  <c r="N13" i="3"/>
  <c r="L13" i="3"/>
  <c r="J13" i="3"/>
  <c r="H13" i="3"/>
  <c r="N12" i="3"/>
  <c r="L12" i="3"/>
  <c r="J12" i="3"/>
  <c r="H12" i="3"/>
  <c r="J20" i="6"/>
  <c r="J14" i="6"/>
  <c r="F14" i="6"/>
  <c r="J13" i="6"/>
  <c r="F13" i="6"/>
  <c r="J12" i="6"/>
  <c r="F12" i="6"/>
  <c r="F1" i="6"/>
  <c r="B8" i="5"/>
  <c r="D8" i="3"/>
  <c r="F19" i="6" l="1"/>
  <c r="F18" i="6"/>
  <c r="E20" i="6"/>
  <c r="F17" i="6"/>
  <c r="D20" i="6"/>
  <c r="F23" i="6"/>
  <c r="F16" i="6"/>
  <c r="F22" i="6"/>
  <c r="F24" i="6"/>
  <c r="F25" i="6"/>
  <c r="F20" i="6" l="1"/>
  <c r="F26" i="6"/>
  <c r="J28" i="6" s="1"/>
  <c r="I29" i="6" s="1"/>
  <c r="J29" i="6" s="1"/>
  <c r="J31" i="6" l="1"/>
</calcChain>
</file>

<file path=xl/sharedStrings.xml><?xml version="1.0" encoding="utf-8"?>
<sst xmlns="http://schemas.openxmlformats.org/spreadsheetml/2006/main" count="480" uniqueCount="236">
  <si>
    <t>a</t>
  </si>
  <si>
    <t>Dodávateľ: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</si>
  <si>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</si>
  <si>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</si>
  <si>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</si>
  <si>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</si>
  <si>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</si>
  <si>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</si>
  <si>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</si>
  <si>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</si>
  <si>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</si>
  <si>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</si>
  <si>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</si>
  <si>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</si>
  <si>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</si>
  <si>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</si>
  <si>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</si>
  <si>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</si>
  <si>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</si>
  <si>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</si>
  <si>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</si>
  <si>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</si>
  <si>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</si>
  <si>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</si>
  <si>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</si>
  <si>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</si>
  <si>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</si>
  <si>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</si>
  <si>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</si>
  <si>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</si>
  <si>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</si>
  <si>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</si>
  <si>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</si>
  <si>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</si>
  <si>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</si>
  <si>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</si>
  <si>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</si>
  <si>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</si>
  <si>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</si>
  <si>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</si>
  <si>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</si>
  <si>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</si>
  <si>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</si>
  <si>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</si>
  <si>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</si>
  <si>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</si>
  <si>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</si>
  <si>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</si>
  <si>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</si>
  <si>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</si>
  <si>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</si>
  <si>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</si>
  <si>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</si>
  <si>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</si>
  <si>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</si>
  <si>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</si>
  <si>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</si>
  <si>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</si>
  <si>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</si>
  <si>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</si>
  <si>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</si>
  <si>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</si>
  <si>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</si>
  <si>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</si>
  <si>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</si>
  <si>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</si>
  <si>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</si>
  <si>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</si>
  <si>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</si>
  <si>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</si>
  <si>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</si>
  <si>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</si>
  <si>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</si>
  <si>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</si>
  <si>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</si>
  <si>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</si>
  <si>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</si>
  <si>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</si>
  <si>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</si>
  <si>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</si>
  <si>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</si>
  <si>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Spracoval:</t>
  </si>
  <si>
    <t>Dňa:</t>
  </si>
  <si>
    <t>IČO:</t>
  </si>
  <si>
    <t>DIČ: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</si>
  <si>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</si>
  <si>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</si>
  <si>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</si>
  <si>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</si>
  <si>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</si>
  <si>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</si>
  <si>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</si>
  <si>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</si>
  <si>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</si>
  <si>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</si>
  <si>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</si>
  <si>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</si>
  <si>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</si>
  <si>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</si>
  <si>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</si>
  <si>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</si>
  <si>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</si>
  <si>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</si>
  <si>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</si>
  <si>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</si>
  <si>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</si>
  <si>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</si>
  <si>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</si>
  <si>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</si>
  <si>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</si>
  <si>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</si>
  <si>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</si>
  <si>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</si>
  <si>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</si>
  <si>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</si>
  <si>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JKSO : </t>
  </si>
  <si>
    <t>JKSO :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</si>
  <si>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</si>
  <si>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</si>
  <si>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</si>
  <si>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</si>
  <si>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</si>
  <si>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</si>
  <si>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</si>
  <si>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</si>
  <si>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</si>
  <si>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</si>
  <si>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</si>
  <si>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</si>
  <si>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</si>
  <si>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</si>
  <si>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</si>
  <si>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Lev1</t>
  </si>
  <si>
    <t>Lev2</t>
  </si>
  <si>
    <t>Lev3</t>
  </si>
  <si>
    <t>EK</t>
  </si>
  <si>
    <t>S</t>
  </si>
  <si>
    <t>017</t>
  </si>
  <si>
    <t>076972518</t>
  </si>
  <si>
    <t>Demontáž brán, dver., kov.</t>
  </si>
  <si>
    <t>m</t>
  </si>
  <si>
    <t xml:space="preserve">                    </t>
  </si>
  <si>
    <t>07697-2518</t>
  </si>
  <si>
    <t>45.25.61</t>
  </si>
  <si>
    <t>013</t>
  </si>
  <si>
    <t>961043111</t>
  </si>
  <si>
    <t>Búranie základov z betónu prel. kam. alebo otvorov nad 4 m2</t>
  </si>
  <si>
    <t>m3</t>
  </si>
  <si>
    <t>96104-3111</t>
  </si>
  <si>
    <t>45.11.11</t>
  </si>
  <si>
    <t>963012510</t>
  </si>
  <si>
    <t>Búranie stropov zo želb. prefa dosiek š. do 30 hr. do 14 cm</t>
  </si>
  <si>
    <t>96301-2510</t>
  </si>
  <si>
    <t>965043441</t>
  </si>
  <si>
    <t>Búranie bet. podkladu s poterom hr. do 15 cm nad 4 m2</t>
  </si>
  <si>
    <t>96504-3441</t>
  </si>
  <si>
    <t>968081131</t>
  </si>
  <si>
    <t>Demontáž okien bm obvodu</t>
  </si>
  <si>
    <t>96808-1131</t>
  </si>
  <si>
    <t xml:space="preserve">  .  .  </t>
  </si>
  <si>
    <t>968081132</t>
  </si>
  <si>
    <t>Demontáž vchodových dverí bm obvodu</t>
  </si>
  <si>
    <t>96808-1132</t>
  </si>
  <si>
    <t>978059631</t>
  </si>
  <si>
    <t>Vybúranie obkladov vonk. z obkladačiek plochy nad 2 m2</t>
  </si>
  <si>
    <t>m2</t>
  </si>
  <si>
    <t>97805-9631</t>
  </si>
  <si>
    <t>979011111</t>
  </si>
  <si>
    <t>Zvislá doprava sute a vybúr. hmôt za prvé podlažie</t>
  </si>
  <si>
    <t>t</t>
  </si>
  <si>
    <t>97901-1111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</si>
  <si>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</si>
  <si>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</si>
  <si>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</si>
  <si>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</si>
  <si>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</si>
  <si>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</si>
  <si>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2092,048*7 =   14644,336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</si>
  <si>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</si>
  <si>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</si>
  <si>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</si>
  <si>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</si>
  <si>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</si>
  <si>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</si>
  <si>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979118705</t>
  </si>
  <si>
    <t>Poplatok za ulož.a znešk.st.odp.na urč.sklád.-asfalt.lepenka "Z"-zvláštny odpad</t>
  </si>
  <si>
    <t>97911-8705</t>
  </si>
  <si>
    <t>979131409</t>
  </si>
  <si>
    <t>Poplatok za ulož.a znešk.staveb.sute na vymedzených skládkach "O"-ostatný odpad</t>
  </si>
  <si>
    <t>97913-1409</t>
  </si>
  <si>
    <t>979131413</t>
  </si>
  <si>
    <t>Poplatok za ulož.a znešk.stav.odp na urč.sklád.-hlušina a kamenivo "O"-ost.odpad</t>
  </si>
  <si>
    <t>97913-1413</t>
  </si>
  <si>
    <t>006</t>
  </si>
  <si>
    <t>981011311</t>
  </si>
  <si>
    <t>Demolácia budov murov. na maltu MVC postup. rozoberaním s podielom 10%</t>
  </si>
  <si>
    <t>98101-1311</t>
  </si>
  <si>
    <t>981011313</t>
  </si>
  <si>
    <t>Demolácia budov murov. na maltu MVC postup. rozoberaním s podielom 20%</t>
  </si>
  <si>
    <t>98101-1313</t>
  </si>
  <si>
    <t>IK</t>
  </si>
  <si>
    <t>763</t>
  </si>
  <si>
    <t>763711841</t>
  </si>
  <si>
    <t>demontáž steny z panelov hr. do 240 mm, plocha do 3 m2</t>
  </si>
  <si>
    <t>I</t>
  </si>
  <si>
    <t>76371-1841</t>
  </si>
  <si>
    <t>45.42.13</t>
  </si>
  <si>
    <t>764</t>
  </si>
  <si>
    <t>764334870</t>
  </si>
  <si>
    <t>Klamp. demont. lem. múrov lep.kryt.+krycí pl. 750</t>
  </si>
  <si>
    <t>76433-4870</t>
  </si>
  <si>
    <t>45.22.13</t>
  </si>
  <si>
    <t>764410850</t>
  </si>
  <si>
    <t>Klamp. demont. parapetov rš 330</t>
  </si>
  <si>
    <t>76441-0850</t>
  </si>
  <si>
    <t>767</t>
  </si>
  <si>
    <t>767392802</t>
  </si>
  <si>
    <t>Demontáž krytín striech skrutkovaných</t>
  </si>
  <si>
    <t>76739-2802</t>
  </si>
  <si>
    <t>45.42.12</t>
  </si>
  <si>
    <t>775</t>
  </si>
  <si>
    <t>776511810</t>
  </si>
  <si>
    <t>Odstránenie povlakových podláh lepených bez podložky</t>
  </si>
  <si>
    <t>77651-1810</t>
  </si>
  <si>
    <t>45.43.21</t>
  </si>
  <si>
    <t>Rozpočet celkom:</t>
  </si>
  <si>
    <t>Figura</t>
  </si>
  <si>
    <t xml:space="preserve">Spracoval:                   </t>
  </si>
  <si>
    <t xml:space="preserve">Dátum: </t>
  </si>
  <si>
    <t xml:space="preserve">Spracoval: </t>
  </si>
  <si>
    <t>Stavba : Odstránenie stavieb, Jesenského 4, Košice</t>
  </si>
  <si>
    <t>Odberateľ: Mesto Košice</t>
  </si>
  <si>
    <t xml:space="preserve">Odberateľ:Mesto Košice </t>
  </si>
  <si>
    <t>Odberateľ:Mesto Košice</t>
  </si>
  <si>
    <t>Projektant: OON Desing, s.r.o.</t>
  </si>
  <si>
    <t xml:space="preserve">Projektant:OON Desing, s.r.o.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</si>
</sst>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113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179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2" xfId="49" applyFont="1" applyBorder="1" applyAlignment="1">
      <alignment horizontal="left" vertical="center"/>
    </xf>
    <xf numFmtId="0" fontId="1" fillId="0" borderId="52" xfId="49" applyFont="1" applyBorder="1" applyAlignment="1">
      <alignment horizontal="right" vertical="center"/>
    </xf>
    <xf numFmtId="0" fontId="1" fillId="0" borderId="53" xfId="49" applyFont="1" applyBorder="1" applyAlignment="1">
      <alignment horizontal="left" vertical="center"/>
    </xf>
    <xf numFmtId="0" fontId="1" fillId="0" borderId="54" xfId="49" applyFont="1" applyBorder="1" applyAlignment="1">
      <alignment horizontal="left" vertical="center"/>
    </xf>
    <xf numFmtId="0" fontId="1" fillId="0" borderId="54" xfId="49" applyFont="1" applyBorder="1" applyAlignment="1">
      <alignment horizontal="right" vertical="center"/>
    </xf>
    <xf numFmtId="0" fontId="1" fillId="0" borderId="55" xfId="49" applyFont="1" applyBorder="1" applyAlignment="1">
      <alignment horizontal="left" vertical="center"/>
    </xf>
    <xf numFmtId="0" fontId="1" fillId="0" borderId="56" xfId="49" applyFont="1" applyBorder="1" applyAlignment="1">
      <alignment horizontal="left" vertical="center"/>
    </xf>
    <xf numFmtId="0" fontId="1" fillId="0" borderId="56" xfId="49" applyFont="1" applyBorder="1" applyAlignment="1">
      <alignment horizontal="right" vertical="center"/>
    </xf>
    <xf numFmtId="0" fontId="1" fillId="0" borderId="57" xfId="49" applyFont="1" applyBorder="1" applyAlignment="1">
      <alignment horizontal="left" vertical="center"/>
    </xf>
    <xf numFmtId="0" fontId="1" fillId="0" borderId="58" xfId="49" applyFont="1" applyBorder="1" applyAlignment="1">
      <alignment horizontal="left" vertical="center"/>
    </xf>
    <xf numFmtId="0" fontId="1" fillId="0" borderId="58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righ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62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59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3" fontId="1" fillId="0" borderId="65" xfId="49" applyNumberFormat="1" applyFont="1" applyBorder="1" applyAlignment="1">
      <alignment horizontal="right" vertical="center"/>
    </xf>
    <xf numFmtId="0" fontId="1" fillId="0" borderId="62" xfId="49" applyFont="1" applyBorder="1" applyAlignment="1">
      <alignment horizontal="right" vertical="center"/>
    </xf>
    <xf numFmtId="0" fontId="3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left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center" vertical="center"/>
    </xf>
    <xf numFmtId="0" fontId="1" fillId="0" borderId="71" xfId="49" applyFont="1" applyBorder="1" applyAlignment="1">
      <alignment horizontal="left" vertical="center"/>
    </xf>
    <xf numFmtId="0" fontId="1" fillId="0" borderId="73" xfId="49" applyFont="1" applyBorder="1" applyAlignment="1">
      <alignment horizontal="left" vertical="center"/>
    </xf>
    <xf numFmtId="0" fontId="1" fillId="0" borderId="74" xfId="49" applyFont="1" applyBorder="1" applyAlignment="1">
      <alignment horizontal="center" vertical="center"/>
    </xf>
    <xf numFmtId="0" fontId="1" fillId="0" borderId="48" xfId="49" applyFont="1" applyBorder="1" applyAlignment="1">
      <alignment horizontal="left" vertical="center"/>
    </xf>
    <xf numFmtId="0" fontId="1" fillId="0" borderId="75" xfId="49" applyFont="1" applyBorder="1" applyAlignment="1">
      <alignment horizontal="left" vertical="center"/>
    </xf>
    <xf numFmtId="0" fontId="1" fillId="0" borderId="49" xfId="49" applyFont="1" applyBorder="1" applyAlignment="1">
      <alignment horizontal="center" vertical="center"/>
    </xf>
    <xf numFmtId="0" fontId="1" fillId="0" borderId="50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69" xfId="49" applyFont="1" applyBorder="1" applyAlignment="1">
      <alignment horizontal="left" vertical="center"/>
    </xf>
    <xf numFmtId="0" fontId="1" fillId="0" borderId="80" xfId="49" applyFont="1" applyBorder="1" applyAlignment="1">
      <alignment horizontal="center" vertical="center"/>
    </xf>
    <xf numFmtId="0" fontId="1" fillId="0" borderId="81" xfId="49" applyFont="1" applyBorder="1" applyAlignment="1">
      <alignment horizontal="center" vertical="center"/>
    </xf>
    <xf numFmtId="10" fontId="1" fillId="0" borderId="60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10" fontId="1" fillId="0" borderId="54" xfId="49" applyNumberFormat="1" applyFont="1" applyBorder="1" applyAlignment="1">
      <alignment horizontal="right" vertical="center"/>
    </xf>
    <xf numFmtId="10" fontId="1" fillId="0" borderId="83" xfId="49" applyNumberFormat="1" applyFont="1" applyBorder="1" applyAlignment="1">
      <alignment horizontal="right" vertical="center"/>
    </xf>
    <xf numFmtId="0" fontId="1" fillId="0" borderId="77" xfId="49" applyFont="1" applyBorder="1" applyAlignment="1">
      <alignment horizontal="left" vertical="center"/>
    </xf>
    <xf numFmtId="0" fontId="1" fillId="0" borderId="79" xfId="49" applyFont="1" applyBorder="1" applyAlignment="1">
      <alignment horizontal="right" vertical="center"/>
    </xf>
    <xf numFmtId="0" fontId="1" fillId="0" borderId="85" xfId="49" applyFont="1" applyBorder="1" applyAlignment="1">
      <alignment horizontal="center" vertical="center"/>
    </xf>
    <xf numFmtId="0" fontId="1" fillId="0" borderId="86" xfId="49" applyFont="1" applyBorder="1" applyAlignment="1">
      <alignment horizontal="left" vertical="center"/>
    </xf>
    <xf numFmtId="0" fontId="1" fillId="0" borderId="86" xfId="49" applyFont="1" applyBorder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5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0" xfId="49" applyFont="1" applyAlignment="1">
      <alignment horizontal="left" vertical="center"/>
    </xf>
    <xf numFmtId="0" fontId="1" fillId="0" borderId="88" xfId="49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3" fontId="1" fillId="0" borderId="89" xfId="49" applyNumberFormat="1" applyFont="1" applyBorder="1" applyAlignment="1">
      <alignment horizontal="right" vertical="center"/>
    </xf>
    <xf numFmtId="0" fontId="3" fillId="0" borderId="90" xfId="49" applyFont="1" applyBorder="1" applyAlignment="1">
      <alignment horizontal="center" vertical="center"/>
    </xf>
    <xf numFmtId="0" fontId="1" fillId="0" borderId="91" xfId="49" applyFont="1" applyBorder="1" applyAlignment="1">
      <alignment horizontal="left" vertical="center"/>
    </xf>
    <xf numFmtId="0" fontId="1" fillId="0" borderId="92" xfId="49" applyFont="1" applyBorder="1" applyAlignment="1">
      <alignment horizontal="left" vertical="center"/>
    </xf>
    <xf numFmtId="0" fontId="1" fillId="0" borderId="86" xfId="49" applyFont="1" applyBorder="1" applyAlignment="1">
      <alignment horizontal="center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5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0" fontId="1" fillId="0" borderId="98" xfId="49" applyFont="1" applyBorder="1" applyAlignment="1">
      <alignment horizontal="left" vertical="center"/>
    </xf>
    <xf numFmtId="3" fontId="1" fillId="0" borderId="93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3" fontId="1" fillId="0" borderId="98" xfId="49" applyNumberFormat="1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0" fontId="1" fillId="0" borderId="77" xfId="49" applyFont="1" applyBorder="1" applyAlignment="1">
      <alignment horizontal="right" vertical="center"/>
    </xf>
    <xf numFmtId="0" fontId="1" fillId="0" borderId="83" xfId="49" applyFont="1" applyBorder="1" applyAlignment="1">
      <alignment horizontal="left" vertical="center"/>
    </xf>
    <xf numFmtId="0" fontId="1" fillId="0" borderId="64" xfId="49" applyFont="1" applyBorder="1" applyAlignment="1">
      <alignment horizontal="right" vertical="center"/>
    </xf>
    <xf numFmtId="0" fontId="1" fillId="0" borderId="100" xfId="49" applyFont="1" applyBorder="1" applyAlignment="1">
      <alignment horizontal="left" vertical="center"/>
    </xf>
    <xf numFmtId="169" fontId="1" fillId="0" borderId="101" xfId="49" applyNumberFormat="1" applyFont="1" applyBorder="1" applyAlignment="1">
      <alignment horizontal="right" vertical="center"/>
    </xf>
    <xf numFmtId="0" fontId="1" fillId="0" borderId="102" xfId="49" applyFont="1" applyBorder="1" applyAlignment="1">
      <alignment horizontal="center" vertical="center"/>
    </xf>
    <xf numFmtId="0" fontId="1" fillId="0" borderId="103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104" xfId="0" applyFont="1" applyBorder="1" applyAlignment="1" applyProtection="1">
      <alignment horizontal="left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0" fontId="1" fillId="0" borderId="106" xfId="0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left" vertical="center"/>
      <protection locked="0"/>
    </xf>
    <xf numFmtId="0" fontId="1" fillId="0" borderId="108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106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11" xfId="0" applyFont="1" applyBorder="1" applyAlignment="1">
      <alignment horizontal="centerContinuous"/>
    </xf>
    <xf numFmtId="0" fontId="1" fillId="0" borderId="107" xfId="0" applyFont="1" applyBorder="1" applyAlignment="1">
      <alignment horizontal="center"/>
    </xf>
    <xf numFmtId="0" fontId="1" fillId="0" borderId="108" xfId="0" applyFont="1" applyBorder="1" applyAlignment="1">
      <alignment horizontal="center"/>
    </xf>
    <xf numFmtId="0" fontId="1" fillId="0" borderId="108" xfId="0" applyFont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4" xfId="0" applyFont="1" applyBorder="1" applyAlignment="1" applyProtection="1">
      <alignment horizontal="center"/>
      <protection locked="0"/>
    </xf>
    <xf numFmtId="0" fontId="1" fillId="0" borderId="104" xfId="0" applyFont="1" applyBorder="1" applyAlignment="1" applyProtection="1">
      <alignment horizontal="center"/>
      <protection locked="0"/>
    </xf>
    <xf numFmtId="0" fontId="1" fillId="0" borderId="106" xfId="0" applyFont="1" applyBorder="1" applyAlignment="1">
      <alignment horizontal="center"/>
    </xf>
    <xf numFmtId="0" fontId="6" fillId="0" borderId="108" xfId="0" applyFont="1" applyBorder="1" applyAlignment="1" applyProtection="1">
      <alignment horizontal="center"/>
      <protection locked="0"/>
    </xf>
    <xf numFmtId="0" fontId="6" fillId="0" borderId="106" xfId="0" applyFont="1" applyBorder="1" applyAlignment="1" applyProtection="1">
      <alignment horizontal="center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167" fontId="1" fillId="0" borderId="106" xfId="0" applyNumberFormat="1" applyFont="1" applyBorder="1"/>
    <xf numFmtId="0" fontId="1" fillId="0" borderId="106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4" xfId="0" applyNumberFormat="1" applyFont="1" applyBorder="1" applyAlignment="1">
      <alignment horizontal="left"/>
    </xf>
    <xf numFmtId="0" fontId="1" fillId="0" borderId="104" xfId="0" applyFont="1" applyBorder="1" applyAlignment="1">
      <alignment horizontal="right"/>
    </xf>
    <xf numFmtId="49" fontId="1" fillId="0" borderId="106" xfId="0" applyNumberFormat="1" applyFont="1" applyBorder="1" applyAlignment="1">
      <alignment horizontal="left"/>
    </xf>
    <xf numFmtId="0" fontId="1" fillId="0" borderId="106" xfId="0" applyFont="1" applyBorder="1" applyAlignment="1">
      <alignment horizontal="right"/>
    </xf>
    <xf numFmtId="4" fontId="1" fillId="0" borderId="71" xfId="49" applyNumberFormat="1" applyFont="1" applyBorder="1" applyAlignment="1">
      <alignment horizontal="right" vertical="center"/>
    </xf>
    <xf numFmtId="4" fontId="1" fillId="0" borderId="72" xfId="49" applyNumberFormat="1" applyFont="1" applyBorder="1" applyAlignment="1">
      <alignment horizontal="right" vertical="center"/>
    </xf>
    <xf numFmtId="4" fontId="1" fillId="0" borderId="48" xfId="49" applyNumberFormat="1" applyFont="1" applyBorder="1" applyAlignment="1">
      <alignment horizontal="right" vertical="center"/>
    </xf>
    <xf numFmtId="4" fontId="1" fillId="0" borderId="84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50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78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0" fontId="1" fillId="0" borderId="112" xfId="0" applyFont="1" applyBorder="1" applyAlignment="1">
      <alignment horizontal="right" vertical="top"/>
    </xf>
    <xf numFmtId="49" fontId="1" fillId="0" borderId="112" xfId="0" applyNumberFormat="1" applyFont="1" applyBorder="1" applyAlignment="1">
      <alignment horizontal="center" vertical="top"/>
    </xf>
    <xf numFmtId="49" fontId="1" fillId="0" borderId="112" xfId="0" applyNumberFormat="1" applyFont="1" applyBorder="1" applyAlignment="1">
      <alignment vertical="top"/>
    </xf>
    <xf numFmtId="49" fontId="1" fillId="0" borderId="112" xfId="0" applyNumberFormat="1" applyFont="1" applyBorder="1" applyAlignment="1">
      <alignment horizontal="left" vertical="top" wrapText="1"/>
    </xf>
    <xf numFmtId="167" fontId="1" fillId="0" borderId="112" xfId="0" applyNumberFormat="1" applyFont="1" applyBorder="1" applyAlignment="1">
      <alignment vertical="top"/>
    </xf>
    <xf numFmtId="0" fontId="1" fillId="0" borderId="112" xfId="0" applyFont="1" applyBorder="1" applyAlignment="1">
      <alignment vertical="top"/>
    </xf>
    <xf numFmtId="4" fontId="1" fillId="0" borderId="112" xfId="0" applyNumberFormat="1" applyFont="1" applyBorder="1" applyAlignment="1">
      <alignment vertical="top"/>
    </xf>
    <xf numFmtId="172" fontId="1" fillId="0" borderId="112" xfId="0" applyNumberFormat="1" applyFont="1" applyBorder="1" applyAlignment="1">
      <alignment vertical="top"/>
    </xf>
    <xf numFmtId="0" fontId="1" fillId="0" borderId="112" xfId="0" applyFont="1" applyBorder="1" applyAlignment="1">
      <alignment horizontal="center" vertical="top"/>
    </xf>
    <xf numFmtId="175" fontId="1" fillId="0" borderId="112" xfId="0" applyNumberFormat="1" applyFont="1" applyBorder="1" applyAlignment="1">
      <alignment vertical="top"/>
    </xf>
    <xf numFmtId="49" fontId="6" fillId="0" borderId="112" xfId="0" applyNumberFormat="1" applyFont="1" applyBorder="1" applyAlignment="1">
      <alignment horizontal="left" vertical="top" wrapText="1"/>
    </xf>
    <xf numFmtId="167" fontId="6" fillId="0" borderId="112" xfId="0" applyNumberFormat="1" applyFont="1" applyBorder="1" applyAlignment="1">
      <alignment vertical="top"/>
    </xf>
    <xf numFmtId="0" fontId="6" fillId="0" borderId="112" xfId="0" applyFont="1" applyBorder="1" applyAlignment="1">
      <alignment vertical="top"/>
    </xf>
    <xf numFmtId="4" fontId="6" fillId="0" borderId="112" xfId="0" applyNumberFormat="1" applyFont="1" applyBorder="1" applyAlignment="1">
      <alignment vertical="top"/>
    </xf>
    <xf numFmtId="172" fontId="6" fillId="0" borderId="112" xfId="0" applyNumberFormat="1" applyFont="1" applyBorder="1" applyAlignment="1">
      <alignment vertical="top"/>
    </xf>
    <xf numFmtId="0" fontId="6" fillId="0" borderId="112" xfId="0" applyFont="1" applyBorder="1" applyAlignment="1">
      <alignment horizontal="center" vertical="top"/>
    </xf>
    <xf numFmtId="175" fontId="6" fillId="0" borderId="112" xfId="0" applyNumberFormat="1" applyFont="1" applyBorder="1" applyAlignment="1">
      <alignment vertical="top"/>
    </xf>
    <xf numFmtId="49" fontId="3" fillId="0" borderId="112" xfId="0" applyNumberFormat="1" applyFont="1" applyBorder="1" applyAlignment="1">
      <alignment horizontal="right" vertical="top" wrapText="1"/>
    </xf>
    <xf numFmtId="0" fontId="1" fillId="0" borderId="112" xfId="0" applyFont="1" applyBorder="1"/>
    <xf numFmtId="4" fontId="1" fillId="0" borderId="112" xfId="0" applyNumberFormat="1" applyFont="1" applyBorder="1"/>
    <xf numFmtId="172" fontId="1" fillId="0" borderId="112" xfId="0" applyNumberFormat="1" applyFont="1" applyBorder="1"/>
    <xf numFmtId="167" fontId="1" fillId="0" borderId="112" xfId="0" applyNumberFormat="1" applyFont="1" applyBorder="1"/>
  </cellXfs>
  <cellStyles count="81">
    <cellStyle name="1 000 Sk" xfId="60"/>
    <cellStyle name="1 000,-  Sk" xfId="22"/>
    <cellStyle name="1 000,- Kč" xfId="47"/>
    <cellStyle name="1 000,- Sk" xfId="58"/>
    <cellStyle name="1000 Sk_fakturuj99" xfId="31"/>
    <cellStyle name="20 % – Zvýraznění1" xfId="53"/>
    <cellStyle name="20 % – Zvýraznění2" xfId="57"/>
    <cellStyle name="20 % – Zvýraznění3" xfId="29"/>
    <cellStyle name="20 % – Zvýraznění4" xfId="61"/>
    <cellStyle name="20 % – Zvýraznění5" xfId="62"/>
    <cellStyle name="20 % – Zvýraznění6" xfId="63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4"/>
    <cellStyle name="40 % – Zvýraznění3" xfId="65"/>
    <cellStyle name="40 % – Zvýraznění4" xfId="66"/>
    <cellStyle name="40 % – Zvýraznění5" xfId="36"/>
    <cellStyle name="40 % – Zvýraznění6" xfId="67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/>
    <cellStyle name="60 % – Zvýraznění2" xfId="69"/>
    <cellStyle name="60 % – Zvýraznění3" xfId="70"/>
    <cellStyle name="60 % – Zvýraznění4" xfId="71"/>
    <cellStyle name="60 % – Zvýraznění5" xfId="72"/>
    <cellStyle name="60 % – Zvýraznění6" xfId="73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74"/>
    <cellStyle name="Čiarka" xfId="3" builtinId="3" customBuiltin="1"/>
    <cellStyle name="Čiarka [0]" xfId="4" builtinId="6" customBuiltin="1"/>
    <cellStyle name="data" xfId="75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6"/>
    <cellStyle name="Neutrálna" xfId="35" builtinId="28" customBuiltin="1"/>
    <cellStyle name="Normálna" xfId="0" builtinId="0" customBuiltin="1"/>
    <cellStyle name="normálne_fakturuj99" xfId="77"/>
    <cellStyle name="normálne_KLs" xfId="1"/>
    <cellStyle name="normálne_KLv" xfId="49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8"/>
    <cellStyle name="Text upozornění" xfId="79"/>
    <cellStyle name="Text upozornenia" xfId="15" builtinId="11" customBuiltin="1"/>
    <cellStyle name="TEXT1" xfId="80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/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O29" sqref="AO29"/>
    </sheetView>
  </sheetViews>
  <sheetFormatPr defaultColWidth="9.109375" defaultRowHeight="10.199999999999999"/>
  <cols>
    <col min="1" max="1" width="6.6640625" style="108" customWidth="1"/>
    <col min="2" max="2" width="3.6640625" style="109" customWidth="1"/>
    <col min="3" max="3" width="13" style="110" customWidth="1"/>
    <col min="4" max="4" width="35.6640625" style="111" customWidth="1"/>
    <col min="5" max="5" width="10.6640625" style="112" customWidth="1"/>
    <col min="6" max="6" width="5.33203125" style="113" customWidth="1"/>
    <col min="7" max="7" width="8.6640625" style="114" customWidth="1"/>
    <col min="8" max="9" width="9.6640625" style="114" hidden="1" customWidth="1"/>
    <col min="10" max="10" width="9.6640625" style="114" customWidth="1"/>
    <col min="11" max="11" width="7.44140625" style="115" hidden="1" customWidth="1"/>
    <col min="12" max="12" width="8.33203125" style="115" hidden="1" customWidth="1"/>
    <col min="13" max="13" width="9.109375" style="112" hidden="1"/>
    <col min="14" max="14" width="7" style="112" hidden="1" customWidth="1"/>
    <col min="15" max="15" width="3.5546875" style="113" customWidth="1"/>
    <col min="16" max="16" width="12.6640625" style="113" hidden="1" customWidth="1"/>
    <col min="17" max="19" width="13.33203125" style="112" hidden="1" customWidth="1"/>
    <col min="20" max="20" width="10.5546875" style="116" hidden="1" customWidth="1"/>
    <col min="21" max="21" width="10.33203125" style="116" hidden="1" customWidth="1"/>
    <col min="22" max="22" width="5.6640625" style="116" hidden="1" customWidth="1"/>
    <col min="23" max="23" width="9.109375" style="117" hidden="1"/>
    <col min="24" max="25" width="5.6640625" style="113" hidden="1" customWidth="1"/>
    <col min="26" max="26" width="7.5546875" style="113" hidden="1" customWidth="1"/>
    <col min="27" max="27" width="24.88671875" style="113" hidden="1" customWidth="1"/>
    <col min="28" max="28" width="4.33203125" style="113" hidden="1" customWidth="1"/>
    <col min="29" max="29" width="8.33203125" style="113" hidden="1" customWidth="1"/>
    <col min="30" max="30" width="8.6640625" style="113" hidden="1" customWidth="1"/>
    <col min="31" max="34" width="9.109375" style="113" hidden="1"/>
    <col min="35" max="35" width="9.109375" style="86"/>
    <col min="36" max="40" width="0" style="86" hidden="1" customWidth="1"/>
    <col min="41" max="16384" width="9.109375" style="86"/>
  </cols>
  <sheetData>
    <row r="1" spans="1:40">
      <c r="A1" s="90" t="s">
        <v>231</v>
      </c>
      <c r="B1" s="86"/>
      <c r="C1" s="86"/>
      <c r="D1" s="86"/>
      <c r="E1" s="90" t="s">
        <v>227</v>
      </c>
      <c r="F1" s="86"/>
      <c r="G1" s="87"/>
      <c r="H1" s="86"/>
      <c r="I1" s="86"/>
      <c r="J1" s="87"/>
      <c r="K1" s="88"/>
      <c r="L1" s="86"/>
      <c r="M1" s="86"/>
      <c r="N1" s="86"/>
      <c r="O1" s="86"/>
      <c r="P1" s="86"/>
      <c r="Q1" s="89"/>
      <c r="R1" s="89"/>
      <c r="S1" s="89"/>
      <c r="T1" s="86"/>
      <c r="U1" s="86"/>
      <c r="V1" s="86"/>
      <c r="W1" s="86"/>
      <c r="X1" s="86"/>
      <c r="Y1" s="86"/>
      <c r="Z1" s="83" t="s">
        <v>4</v>
      </c>
      <c r="AA1" s="83" t="s">
        <v>5</v>
      </c>
      <c r="AB1" s="83" t="s">
        <v>6</v>
      </c>
      <c r="AC1" s="83" t="s">
        <v>7</v>
      </c>
      <c r="AD1" s="83" t="s">
        <v>8</v>
      </c>
      <c r="AE1" s="138" t="s">
        <v>9</v>
      </c>
      <c r="AF1" s="139" t="s">
        <v>10</v>
      </c>
      <c r="AG1" s="86"/>
      <c r="AH1" s="86"/>
    </row>
    <row r="2" spans="1:40">
      <c r="A2" s="90" t="s">
        <v>235</v>
      </c>
      <c r="B2" s="86"/>
      <c r="C2" s="86"/>
      <c r="D2" s="86"/>
      <c r="E2" s="90" t="s">
        <v>115</v>
      </c>
      <c r="F2" s="86"/>
      <c r="G2" s="87"/>
      <c r="H2" s="118"/>
      <c r="I2" s="86"/>
      <c r="J2" s="87"/>
      <c r="K2" s="88"/>
      <c r="L2" s="86"/>
      <c r="M2" s="86"/>
      <c r="N2" s="86"/>
      <c r="O2" s="86"/>
      <c r="P2" s="86"/>
      <c r="Q2" s="89"/>
      <c r="R2" s="89"/>
      <c r="S2" s="89"/>
      <c r="T2" s="86"/>
      <c r="U2" s="86"/>
      <c r="V2" s="86"/>
      <c r="W2" s="86"/>
      <c r="X2" s="86"/>
      <c r="Y2" s="86"/>
      <c r="Z2" s="83" t="s">
        <v>11</v>
      </c>
      <c r="AA2" s="84" t="s">
        <v>12</v>
      </c>
      <c r="AB2" s="84" t="s">
        <v>13</v>
      </c>
      <c r="AC2" s="84"/>
      <c r="AD2" s="85"/>
      <c r="AE2" s="138">
        <v>1</v>
      </c>
      <c r="AF2" s="140">
        <v>123.5</v>
      </c>
      <c r="AG2" s="86"/>
      <c r="AH2" s="86"/>
    </row>
    <row r="3" spans="1:40">
      <c r="A3" s="90" t="s">
        <v>14</v>
      </c>
      <c r="B3" s="86"/>
      <c r="C3" s="86"/>
      <c r="D3" s="86"/>
      <c r="E3" s="90" t="s">
        <v>228</v>
      </c>
      <c r="F3" s="86"/>
      <c r="G3" s="87"/>
      <c r="H3" s="86"/>
      <c r="I3" s="86"/>
      <c r="J3" s="87"/>
      <c r="K3" s="88"/>
      <c r="L3" s="86"/>
      <c r="M3" s="86"/>
      <c r="N3" s="86"/>
      <c r="O3" s="86"/>
      <c r="P3" s="86"/>
      <c r="Q3" s="89"/>
      <c r="R3" s="89"/>
      <c r="S3" s="89"/>
      <c r="T3" s="86"/>
      <c r="U3" s="86"/>
      <c r="V3" s="86"/>
      <c r="W3" s="86"/>
      <c r="X3" s="86"/>
      <c r="Y3" s="86"/>
      <c r="Z3" s="83" t="s">
        <v>15</v>
      </c>
      <c r="AA3" s="84" t="s">
        <v>16</v>
      </c>
      <c r="AB3" s="84" t="s">
        <v>13</v>
      </c>
      <c r="AC3" s="84" t="s">
        <v>17</v>
      </c>
      <c r="AD3" s="85" t="s">
        <v>18</v>
      </c>
      <c r="AE3" s="138">
        <v>2</v>
      </c>
      <c r="AF3" s="141">
        <v>123.46</v>
      </c>
      <c r="AG3" s="86"/>
      <c r="AH3" s="86"/>
    </row>
    <row r="4" spans="1:40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9"/>
      <c r="R4" s="89"/>
      <c r="S4" s="89"/>
      <c r="T4" s="86"/>
      <c r="U4" s="86"/>
      <c r="V4" s="86"/>
      <c r="W4" s="86"/>
      <c r="X4" s="86"/>
      <c r="Y4" s="86"/>
      <c r="Z4" s="83" t="s">
        <v>19</v>
      </c>
      <c r="AA4" s="84" t="s">
        <v>20</v>
      </c>
      <c r="AB4" s="84" t="s">
        <v>13</v>
      </c>
      <c r="AC4" s="84"/>
      <c r="AD4" s="85"/>
      <c r="AE4" s="138">
        <v>3</v>
      </c>
      <c r="AF4" s="142">
        <v>123.45699999999999</v>
      </c>
      <c r="AG4" s="86"/>
      <c r="AH4" s="86"/>
    </row>
    <row r="5" spans="1:40">
      <c r="A5" s="90" t="s">
        <v>230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9"/>
      <c r="R5" s="89"/>
      <c r="S5" s="89"/>
      <c r="T5" s="86"/>
      <c r="U5" s="86"/>
      <c r="V5" s="86"/>
      <c r="W5" s="86"/>
      <c r="X5" s="86"/>
      <c r="Y5" s="86"/>
      <c r="Z5" s="83" t="s">
        <v>21</v>
      </c>
      <c r="AA5" s="84" t="s">
        <v>16</v>
      </c>
      <c r="AB5" s="84" t="s">
        <v>13</v>
      </c>
      <c r="AC5" s="84" t="s">
        <v>17</v>
      </c>
      <c r="AD5" s="85" t="s">
        <v>18</v>
      </c>
      <c r="AE5" s="138">
        <v>4</v>
      </c>
      <c r="AF5" s="143">
        <v>123.4567</v>
      </c>
      <c r="AG5" s="86"/>
      <c r="AH5" s="86"/>
    </row>
    <row r="6" spans="1:40">
      <c r="A6" s="90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9"/>
      <c r="R6" s="89"/>
      <c r="S6" s="89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138" t="s">
        <v>22</v>
      </c>
      <c r="AF6" s="141">
        <v>123.46</v>
      </c>
      <c r="AG6" s="86"/>
      <c r="AH6" s="86"/>
    </row>
    <row r="7" spans="1:40">
      <c r="A7" s="90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9"/>
      <c r="R7" s="89"/>
      <c r="S7" s="89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</row>
    <row r="8" spans="1:40" ht="13.8">
      <c r="A8" s="86"/>
      <c r="B8" s="119"/>
      <c r="C8" s="120"/>
      <c r="D8" s="91" t="str">
        <f>CONCATENATE(AA2," ",AB2," ",AC2," ",AD2)</f>
        <v xml:space="preserve">Prehľad rozpočtových nákladov v EUR  </v>
      </c>
      <c r="E8" s="89"/>
      <c r="F8" s="86"/>
      <c r="G8" s="87"/>
      <c r="H8" s="87"/>
      <c r="I8" s="87"/>
      <c r="J8" s="87"/>
      <c r="K8" s="88"/>
      <c r="L8" s="88"/>
      <c r="M8" s="89"/>
      <c r="N8" s="89"/>
      <c r="O8" s="86"/>
      <c r="P8" s="86"/>
      <c r="Q8" s="89"/>
      <c r="R8" s="89"/>
      <c r="S8" s="89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40">
      <c r="A9" s="92" t="s">
        <v>23</v>
      </c>
      <c r="B9" s="92" t="s">
        <v>24</v>
      </c>
      <c r="C9" s="92" t="s">
        <v>25</v>
      </c>
      <c r="D9" s="92" t="s">
        <v>26</v>
      </c>
      <c r="E9" s="92" t="s">
        <v>27</v>
      </c>
      <c r="F9" s="92" t="s">
        <v>28</v>
      </c>
      <c r="G9" s="92" t="s">
        <v>29</v>
      </c>
      <c r="H9" s="92" t="s">
        <v>30</v>
      </c>
      <c r="I9" s="92" t="s">
        <v>31</v>
      </c>
      <c r="J9" s="92" t="s">
        <v>32</v>
      </c>
      <c r="K9" s="122" t="s">
        <v>33</v>
      </c>
      <c r="L9" s="123"/>
      <c r="M9" s="124" t="s">
        <v>34</v>
      </c>
      <c r="N9" s="123"/>
      <c r="O9" s="92" t="s">
        <v>3</v>
      </c>
      <c r="P9" s="125" t="s">
        <v>35</v>
      </c>
      <c r="Q9" s="128" t="s">
        <v>27</v>
      </c>
      <c r="R9" s="128" t="s">
        <v>27</v>
      </c>
      <c r="S9" s="125" t="s">
        <v>27</v>
      </c>
      <c r="T9" s="129" t="s">
        <v>36</v>
      </c>
      <c r="U9" s="130" t="s">
        <v>37</v>
      </c>
      <c r="V9" s="131" t="s">
        <v>38</v>
      </c>
      <c r="W9" s="92" t="s">
        <v>39</v>
      </c>
      <c r="X9" s="92" t="s">
        <v>40</v>
      </c>
      <c r="Y9" s="92" t="s">
        <v>41</v>
      </c>
      <c r="Z9" s="144" t="s">
        <v>42</v>
      </c>
      <c r="AA9" s="144" t="s">
        <v>43</v>
      </c>
      <c r="AB9" s="92" t="s">
        <v>38</v>
      </c>
      <c r="AC9" s="92" t="s">
        <v>44</v>
      </c>
      <c r="AD9" s="92" t="s">
        <v>45</v>
      </c>
      <c r="AE9" s="145" t="s">
        <v>46</v>
      </c>
      <c r="AF9" s="145" t="s">
        <v>47</v>
      </c>
      <c r="AG9" s="145" t="s">
        <v>27</v>
      </c>
      <c r="AH9" s="145" t="s">
        <v>48</v>
      </c>
      <c r="AJ9" s="86" t="s">
        <v>128</v>
      </c>
      <c r="AK9" s="86" t="s">
        <v>130</v>
      </c>
      <c r="AL9" s="86" t="s">
        <v>132</v>
      </c>
      <c r="AM9" s="86" t="s">
        <v>133</v>
      </c>
      <c r="AN9" s="86" t="s">
        <v>134</v>
      </c>
    </row>
    <row r="10" spans="1:40">
      <c r="A10" s="94" t="s">
        <v>49</v>
      </c>
      <c r="B10" s="94" t="s">
        <v>50</v>
      </c>
      <c r="C10" s="121"/>
      <c r="D10" s="94" t="s">
        <v>51</v>
      </c>
      <c r="E10" s="94" t="s">
        <v>52</v>
      </c>
      <c r="F10" s="94" t="s">
        <v>53</v>
      </c>
      <c r="G10" s="94" t="s">
        <v>54</v>
      </c>
      <c r="H10" s="94" t="s">
        <v>55</v>
      </c>
      <c r="I10" s="94" t="s">
        <v>56</v>
      </c>
      <c r="J10" s="94"/>
      <c r="K10" s="94" t="s">
        <v>29</v>
      </c>
      <c r="L10" s="94" t="s">
        <v>32</v>
      </c>
      <c r="M10" s="126" t="s">
        <v>29</v>
      </c>
      <c r="N10" s="94" t="s">
        <v>32</v>
      </c>
      <c r="O10" s="94" t="s">
        <v>57</v>
      </c>
      <c r="P10" s="127"/>
      <c r="Q10" s="132" t="s">
        <v>58</v>
      </c>
      <c r="R10" s="132" t="s">
        <v>59</v>
      </c>
      <c r="S10" s="127" t="s">
        <v>60</v>
      </c>
      <c r="T10" s="133" t="s">
        <v>61</v>
      </c>
      <c r="U10" s="134" t="s">
        <v>62</v>
      </c>
      <c r="V10" s="135" t="s">
        <v>63</v>
      </c>
      <c r="W10" s="136"/>
      <c r="X10" s="137"/>
      <c r="Y10" s="137"/>
      <c r="Z10" s="146" t="s">
        <v>64</v>
      </c>
      <c r="AA10" s="146" t="s">
        <v>49</v>
      </c>
      <c r="AB10" s="94" t="s">
        <v>65</v>
      </c>
      <c r="AC10" s="137"/>
      <c r="AD10" s="137"/>
      <c r="AE10" s="147"/>
      <c r="AF10" s="147"/>
      <c r="AG10" s="147"/>
      <c r="AH10" s="147"/>
      <c r="AJ10" s="86" t="s">
        <v>129</v>
      </c>
      <c r="AK10" s="86" t="s">
        <v>131</v>
      </c>
      <c r="AL10" s="86" t="s">
        <v>131</v>
      </c>
      <c r="AM10" s="86" t="s">
        <v>131</v>
      </c>
      <c r="AN10" s="86" t="s">
        <v>131</v>
      </c>
    </row>
    <row r="12" spans="1:40">
      <c r="A12" s="157">
        <v>1</v>
      </c>
      <c r="B12" s="158" t="s">
        <v>137</v>
      </c>
      <c r="C12" s="159" t="s">
        <v>138</v>
      </c>
      <c r="D12" s="160" t="s">
        <v>139</v>
      </c>
      <c r="E12" s="161">
        <v>39</v>
      </c>
      <c r="F12" s="162" t="s">
        <v>140</v>
      </c>
      <c r="G12" s="163"/>
      <c r="H12" s="163">
        <f t="shared" ref="H12:H21" si="0">ROUND(E12*G12,2)</f>
        <v>0</v>
      </c>
      <c r="I12" s="163"/>
      <c r="J12" s="163">
        <f t="shared" ref="J12:J21" si="1">ROUND(E12*G12,2)</f>
        <v>0</v>
      </c>
      <c r="K12" s="164"/>
      <c r="L12" s="164">
        <f t="shared" ref="L12:L21" si="2">E12*K12</f>
        <v>0</v>
      </c>
      <c r="M12" s="161"/>
      <c r="N12" s="161">
        <f t="shared" ref="N12:N21" si="3">E12*M12</f>
        <v>0</v>
      </c>
      <c r="O12" s="162"/>
      <c r="P12" s="162" t="s">
        <v>141</v>
      </c>
      <c r="Q12" s="161"/>
      <c r="R12" s="161"/>
      <c r="S12" s="161"/>
      <c r="T12" s="165"/>
      <c r="U12" s="165"/>
      <c r="V12" s="165" t="s">
        <v>106</v>
      </c>
      <c r="W12" s="166"/>
      <c r="X12" s="159" t="s">
        <v>142</v>
      </c>
      <c r="Y12" s="159" t="s">
        <v>138</v>
      </c>
      <c r="Z12" s="162" t="s">
        <v>143</v>
      </c>
      <c r="AA12" s="162"/>
      <c r="AB12" s="162">
        <v>1</v>
      </c>
      <c r="AC12" s="162"/>
      <c r="AD12" s="162"/>
      <c r="AE12" s="162"/>
      <c r="AF12" s="162"/>
      <c r="AG12" s="162"/>
      <c r="AH12" s="162"/>
      <c r="AJ12" s="86" t="s">
        <v>135</v>
      </c>
      <c r="AK12" s="86" t="s">
        <v>136</v>
      </c>
    </row>
    <row r="13" spans="1:40">
      <c r="A13" s="157">
        <v>2</v>
      </c>
      <c r="B13" s="158" t="s">
        <v>144</v>
      </c>
      <c r="C13" s="159" t="s">
        <v>145</v>
      </c>
      <c r="D13" s="160" t="s">
        <v>146</v>
      </c>
      <c r="E13" s="161">
        <v>695.92600000000004</v>
      </c>
      <c r="F13" s="162" t="s">
        <v>147</v>
      </c>
      <c r="G13" s="163"/>
      <c r="H13" s="163">
        <f t="shared" si="0"/>
        <v>0</v>
      </c>
      <c r="I13" s="163"/>
      <c r="J13" s="163">
        <f t="shared" si="1"/>
        <v>0</v>
      </c>
      <c r="K13" s="164"/>
      <c r="L13" s="164">
        <f t="shared" si="2"/>
        <v>0</v>
      </c>
      <c r="M13" s="161"/>
      <c r="N13" s="161">
        <f t="shared" si="3"/>
        <v>0</v>
      </c>
      <c r="O13" s="162"/>
      <c r="P13" s="162" t="s">
        <v>141</v>
      </c>
      <c r="Q13" s="161"/>
      <c r="R13" s="161"/>
      <c r="S13" s="161"/>
      <c r="T13" s="165"/>
      <c r="U13" s="165"/>
      <c r="V13" s="165" t="s">
        <v>106</v>
      </c>
      <c r="W13" s="166"/>
      <c r="X13" s="159" t="s">
        <v>148</v>
      </c>
      <c r="Y13" s="159" t="s">
        <v>145</v>
      </c>
      <c r="Z13" s="162" t="s">
        <v>149</v>
      </c>
      <c r="AA13" s="162"/>
      <c r="AB13" s="162">
        <v>1</v>
      </c>
      <c r="AC13" s="162"/>
      <c r="AD13" s="162"/>
      <c r="AE13" s="162"/>
      <c r="AF13" s="162"/>
      <c r="AG13" s="162"/>
      <c r="AH13" s="162"/>
      <c r="AJ13" s="86" t="s">
        <v>135</v>
      </c>
      <c r="AK13" s="86" t="s">
        <v>136</v>
      </c>
    </row>
    <row r="14" spans="1:40">
      <c r="A14" s="157">
        <v>3</v>
      </c>
      <c r="B14" s="158" t="s">
        <v>144</v>
      </c>
      <c r="C14" s="159" t="s">
        <v>150</v>
      </c>
      <c r="D14" s="160" t="s">
        <v>151</v>
      </c>
      <c r="E14" s="161">
        <v>68.078999999999994</v>
      </c>
      <c r="F14" s="162" t="s">
        <v>147</v>
      </c>
      <c r="G14" s="163"/>
      <c r="H14" s="163">
        <f t="shared" si="0"/>
        <v>0</v>
      </c>
      <c r="I14" s="163"/>
      <c r="J14" s="163">
        <f t="shared" si="1"/>
        <v>0</v>
      </c>
      <c r="K14" s="164"/>
      <c r="L14" s="164">
        <f t="shared" si="2"/>
        <v>0</v>
      </c>
      <c r="M14" s="161"/>
      <c r="N14" s="161">
        <f t="shared" si="3"/>
        <v>0</v>
      </c>
      <c r="O14" s="162"/>
      <c r="P14" s="162" t="s">
        <v>141</v>
      </c>
      <c r="Q14" s="161"/>
      <c r="R14" s="161"/>
      <c r="S14" s="161"/>
      <c r="T14" s="165"/>
      <c r="U14" s="165"/>
      <c r="V14" s="165" t="s">
        <v>106</v>
      </c>
      <c r="W14" s="166"/>
      <c r="X14" s="159" t="s">
        <v>152</v>
      </c>
      <c r="Y14" s="159" t="s">
        <v>150</v>
      </c>
      <c r="Z14" s="162" t="s">
        <v>149</v>
      </c>
      <c r="AA14" s="162"/>
      <c r="AB14" s="162">
        <v>1</v>
      </c>
      <c r="AC14" s="162"/>
      <c r="AD14" s="162"/>
      <c r="AE14" s="162"/>
      <c r="AF14" s="162"/>
      <c r="AG14" s="162"/>
      <c r="AH14" s="162"/>
      <c r="AJ14" s="86" t="s">
        <v>135</v>
      </c>
      <c r="AK14" s="86" t="s">
        <v>136</v>
      </c>
    </row>
    <row r="15" spans="1:40">
      <c r="A15" s="157">
        <v>4</v>
      </c>
      <c r="B15" s="158" t="s">
        <v>144</v>
      </c>
      <c r="C15" s="159" t="s">
        <v>153</v>
      </c>
      <c r="D15" s="160" t="s">
        <v>154</v>
      </c>
      <c r="E15" s="161">
        <v>187.398</v>
      </c>
      <c r="F15" s="162" t="s">
        <v>147</v>
      </c>
      <c r="G15" s="163"/>
      <c r="H15" s="163">
        <f t="shared" si="0"/>
        <v>0</v>
      </c>
      <c r="I15" s="163"/>
      <c r="J15" s="163">
        <f t="shared" si="1"/>
        <v>0</v>
      </c>
      <c r="K15" s="164"/>
      <c r="L15" s="164">
        <f t="shared" si="2"/>
        <v>0</v>
      </c>
      <c r="M15" s="161"/>
      <c r="N15" s="161">
        <f t="shared" si="3"/>
        <v>0</v>
      </c>
      <c r="O15" s="162"/>
      <c r="P15" s="162" t="s">
        <v>141</v>
      </c>
      <c r="Q15" s="161"/>
      <c r="R15" s="161"/>
      <c r="S15" s="161"/>
      <c r="T15" s="165"/>
      <c r="U15" s="165"/>
      <c r="V15" s="165" t="s">
        <v>106</v>
      </c>
      <c r="W15" s="166"/>
      <c r="X15" s="159" t="s">
        <v>155</v>
      </c>
      <c r="Y15" s="159" t="s">
        <v>153</v>
      </c>
      <c r="Z15" s="162" t="s">
        <v>149</v>
      </c>
      <c r="AA15" s="162"/>
      <c r="AB15" s="162">
        <v>1</v>
      </c>
      <c r="AC15" s="162"/>
      <c r="AD15" s="162"/>
      <c r="AE15" s="162"/>
      <c r="AF15" s="162"/>
      <c r="AG15" s="162"/>
      <c r="AH15" s="162"/>
      <c r="AJ15" s="86" t="s">
        <v>135</v>
      </c>
      <c r="AK15" s="86" t="s">
        <v>136</v>
      </c>
    </row>
    <row r="16" spans="1:40">
      <c r="A16" s="157">
        <v>5</v>
      </c>
      <c r="B16" s="158" t="s">
        <v>144</v>
      </c>
      <c r="C16" s="159" t="s">
        <v>156</v>
      </c>
      <c r="D16" s="160" t="s">
        <v>157</v>
      </c>
      <c r="E16" s="161">
        <v>232.52</v>
      </c>
      <c r="F16" s="162" t="s">
        <v>140</v>
      </c>
      <c r="G16" s="163"/>
      <c r="H16" s="163">
        <f t="shared" si="0"/>
        <v>0</v>
      </c>
      <c r="I16" s="163"/>
      <c r="J16" s="163">
        <f t="shared" si="1"/>
        <v>0</v>
      </c>
      <c r="K16" s="164"/>
      <c r="L16" s="164">
        <f t="shared" si="2"/>
        <v>0</v>
      </c>
      <c r="M16" s="161"/>
      <c r="N16" s="161">
        <f t="shared" si="3"/>
        <v>0</v>
      </c>
      <c r="O16" s="162"/>
      <c r="P16" s="162" t="s">
        <v>141</v>
      </c>
      <c r="Q16" s="161"/>
      <c r="R16" s="161"/>
      <c r="S16" s="161"/>
      <c r="T16" s="165"/>
      <c r="U16" s="165"/>
      <c r="V16" s="165" t="s">
        <v>106</v>
      </c>
      <c r="W16" s="166"/>
      <c r="X16" s="159" t="s">
        <v>158</v>
      </c>
      <c r="Y16" s="159" t="s">
        <v>156</v>
      </c>
      <c r="Z16" s="162" t="s">
        <v>159</v>
      </c>
      <c r="AA16" s="162"/>
      <c r="AB16" s="162">
        <v>1</v>
      </c>
      <c r="AC16" s="162"/>
      <c r="AD16" s="162"/>
      <c r="AE16" s="162"/>
      <c r="AF16" s="162"/>
      <c r="AG16" s="162"/>
      <c r="AH16" s="162"/>
      <c r="AJ16" s="86" t="s">
        <v>135</v>
      </c>
      <c r="AK16" s="86" t="s">
        <v>136</v>
      </c>
    </row>
    <row r="17" spans="1:37">
      <c r="A17" s="157">
        <v>6</v>
      </c>
      <c r="B17" s="158" t="s">
        <v>144</v>
      </c>
      <c r="C17" s="159" t="s">
        <v>160</v>
      </c>
      <c r="D17" s="160" t="s">
        <v>161</v>
      </c>
      <c r="E17" s="161">
        <v>229.12</v>
      </c>
      <c r="F17" s="162" t="s">
        <v>140</v>
      </c>
      <c r="G17" s="163"/>
      <c r="H17" s="163">
        <f t="shared" si="0"/>
        <v>0</v>
      </c>
      <c r="I17" s="163"/>
      <c r="J17" s="163">
        <f t="shared" si="1"/>
        <v>0</v>
      </c>
      <c r="K17" s="164"/>
      <c r="L17" s="164">
        <f t="shared" si="2"/>
        <v>0</v>
      </c>
      <c r="M17" s="161"/>
      <c r="N17" s="161">
        <f t="shared" si="3"/>
        <v>0</v>
      </c>
      <c r="O17" s="162"/>
      <c r="P17" s="162" t="s">
        <v>141</v>
      </c>
      <c r="Q17" s="161"/>
      <c r="R17" s="161"/>
      <c r="S17" s="161"/>
      <c r="T17" s="165"/>
      <c r="U17" s="165"/>
      <c r="V17" s="165" t="s">
        <v>106</v>
      </c>
      <c r="W17" s="166"/>
      <c r="X17" s="159" t="s">
        <v>162</v>
      </c>
      <c r="Y17" s="159" t="s">
        <v>160</v>
      </c>
      <c r="Z17" s="162" t="s">
        <v>159</v>
      </c>
      <c r="AA17" s="162"/>
      <c r="AB17" s="162">
        <v>1</v>
      </c>
      <c r="AC17" s="162"/>
      <c r="AD17" s="162"/>
      <c r="AE17" s="162"/>
      <c r="AF17" s="162"/>
      <c r="AG17" s="162"/>
      <c r="AH17" s="162"/>
      <c r="AJ17" s="86" t="s">
        <v>135</v>
      </c>
      <c r="AK17" s="86" t="s">
        <v>136</v>
      </c>
    </row>
    <row r="18" spans="1:37">
      <c r="A18" s="157">
        <v>7</v>
      </c>
      <c r="B18" s="158" t="s">
        <v>144</v>
      </c>
      <c r="C18" s="159" t="s">
        <v>163</v>
      </c>
      <c r="D18" s="160" t="s">
        <v>164</v>
      </c>
      <c r="E18" s="161">
        <v>16.042000000000002</v>
      </c>
      <c r="F18" s="162" t="s">
        <v>165</v>
      </c>
      <c r="G18" s="163"/>
      <c r="H18" s="163">
        <f t="shared" si="0"/>
        <v>0</v>
      </c>
      <c r="I18" s="163"/>
      <c r="J18" s="163">
        <f t="shared" si="1"/>
        <v>0</v>
      </c>
      <c r="K18" s="164"/>
      <c r="L18" s="164">
        <f t="shared" si="2"/>
        <v>0</v>
      </c>
      <c r="M18" s="161"/>
      <c r="N18" s="161">
        <f t="shared" si="3"/>
        <v>0</v>
      </c>
      <c r="O18" s="162"/>
      <c r="P18" s="162" t="s">
        <v>141</v>
      </c>
      <c r="Q18" s="161"/>
      <c r="R18" s="161"/>
      <c r="S18" s="161"/>
      <c r="T18" s="165"/>
      <c r="U18" s="165"/>
      <c r="V18" s="165" t="s">
        <v>106</v>
      </c>
      <c r="W18" s="166"/>
      <c r="X18" s="159" t="s">
        <v>166</v>
      </c>
      <c r="Y18" s="159" t="s">
        <v>163</v>
      </c>
      <c r="Z18" s="162" t="s">
        <v>149</v>
      </c>
      <c r="AA18" s="162"/>
      <c r="AB18" s="162">
        <v>1</v>
      </c>
      <c r="AC18" s="162"/>
      <c r="AD18" s="162"/>
      <c r="AE18" s="162"/>
      <c r="AF18" s="162"/>
      <c r="AG18" s="162"/>
      <c r="AH18" s="162"/>
      <c r="AJ18" s="86" t="s">
        <v>135</v>
      </c>
      <c r="AK18" s="86" t="s">
        <v>136</v>
      </c>
    </row>
    <row r="19" spans="1:37">
      <c r="A19" s="157">
        <v>8</v>
      </c>
      <c r="B19" s="158" t="s">
        <v>144</v>
      </c>
      <c r="C19" s="159" t="s">
        <v>167</v>
      </c>
      <c r="D19" s="160" t="s">
        <v>168</v>
      </c>
      <c r="E19" s="161">
        <v>2092.0839999999998</v>
      </c>
      <c r="F19" s="162" t="s">
        <v>169</v>
      </c>
      <c r="G19" s="163"/>
      <c r="H19" s="163">
        <f t="shared" si="0"/>
        <v>0</v>
      </c>
      <c r="I19" s="163"/>
      <c r="J19" s="163">
        <f t="shared" si="1"/>
        <v>0</v>
      </c>
      <c r="K19" s="164"/>
      <c r="L19" s="164">
        <f t="shared" si="2"/>
        <v>0</v>
      </c>
      <c r="M19" s="161"/>
      <c r="N19" s="161">
        <f t="shared" si="3"/>
        <v>0</v>
      </c>
      <c r="O19" s="162"/>
      <c r="P19" s="162" t="s">
        <v>141</v>
      </c>
      <c r="Q19" s="161"/>
      <c r="R19" s="161"/>
      <c r="S19" s="161"/>
      <c r="T19" s="165"/>
      <c r="U19" s="165"/>
      <c r="V19" s="165" t="s">
        <v>106</v>
      </c>
      <c r="W19" s="166"/>
      <c r="X19" s="159" t="s">
        <v>170</v>
      </c>
      <c r="Y19" s="159" t="s">
        <v>167</v>
      </c>
      <c r="Z19" s="162" t="s">
        <v>149</v>
      </c>
      <c r="AA19" s="162"/>
      <c r="AB19" s="162">
        <v>1</v>
      </c>
      <c r="AC19" s="162"/>
      <c r="AD19" s="162"/>
      <c r="AE19" s="162"/>
      <c r="AF19" s="162"/>
      <c r="AG19" s="162"/>
      <c r="AH19" s="162"/>
      <c r="AJ19" s="86" t="s">
        <v>135</v>
      </c>
      <c r="AK19" s="86" t="s">
        <v>136</v>
      </c>
    </row>
    <row r="20" spans="1:37">
      <c r="A20" s="157">
        <v>9</v>
      </c>
      <c r="B20" s="158" t="s">
        <v>144</v>
      </c>
      <c r="C20" s="159" t="s">
        <v>171</v>
      </c>
      <c r="D20" s="160" t="s">
        <v>172</v>
      </c>
      <c r="E20" s="161">
        <v>2092.0839999999998</v>
      </c>
      <c r="F20" s="162" t="s">
        <v>169</v>
      </c>
      <c r="G20" s="163"/>
      <c r="H20" s="163">
        <f t="shared" si="0"/>
        <v>0</v>
      </c>
      <c r="I20" s="163"/>
      <c r="J20" s="163">
        <f t="shared" si="1"/>
        <v>0</v>
      </c>
      <c r="K20" s="164"/>
      <c r="L20" s="164">
        <f t="shared" si="2"/>
        <v>0</v>
      </c>
      <c r="M20" s="161"/>
      <c r="N20" s="161">
        <f t="shared" si="3"/>
        <v>0</v>
      </c>
      <c r="O20" s="162"/>
      <c r="P20" s="162" t="s">
        <v>141</v>
      </c>
      <c r="Q20" s="161"/>
      <c r="R20" s="161"/>
      <c r="S20" s="161"/>
      <c r="T20" s="165"/>
      <c r="U20" s="165"/>
      <c r="V20" s="165" t="s">
        <v>106</v>
      </c>
      <c r="W20" s="166"/>
      <c r="X20" s="159" t="s">
        <v>173</v>
      </c>
      <c r="Y20" s="159" t="s">
        <v>171</v>
      </c>
      <c r="Z20" s="162" t="s">
        <v>149</v>
      </c>
      <c r="AA20" s="162"/>
      <c r="AB20" s="162">
        <v>1</v>
      </c>
      <c r="AC20" s="162"/>
      <c r="AD20" s="162"/>
      <c r="AE20" s="162"/>
      <c r="AF20" s="162"/>
      <c r="AG20" s="162"/>
      <c r="AH20" s="162"/>
      <c r="AJ20" s="86" t="s">
        <v>135</v>
      </c>
      <c r="AK20" s="86" t="s">
        <v>136</v>
      </c>
    </row>
    <row r="21" spans="1:37">
      <c r="A21" s="157">
        <v>10</v>
      </c>
      <c r="B21" s="158" t="s">
        <v>144</v>
      </c>
      <c r="C21" s="159" t="s">
        <v>174</v>
      </c>
      <c r="D21" s="160" t="s">
        <v>175</v>
      </c>
      <c r="E21" s="161">
        <v>14644.335999999999</v>
      </c>
      <c r="F21" s="162" t="s">
        <v>169</v>
      </c>
      <c r="G21" s="163"/>
      <c r="H21" s="163">
        <f t="shared" si="0"/>
        <v>0</v>
      </c>
      <c r="I21" s="163"/>
      <c r="J21" s="163">
        <f t="shared" si="1"/>
        <v>0</v>
      </c>
      <c r="K21" s="164"/>
      <c r="L21" s="164">
        <f t="shared" si="2"/>
        <v>0</v>
      </c>
      <c r="M21" s="161"/>
      <c r="N21" s="161">
        <f t="shared" si="3"/>
        <v>0</v>
      </c>
      <c r="O21" s="162"/>
      <c r="P21" s="162" t="s">
        <v>141</v>
      </c>
      <c r="Q21" s="161"/>
      <c r="R21" s="161"/>
      <c r="S21" s="161"/>
      <c r="T21" s="165"/>
      <c r="U21" s="165"/>
      <c r="V21" s="165" t="s">
        <v>106</v>
      </c>
      <c r="W21" s="166"/>
      <c r="X21" s="159" t="s">
        <v>176</v>
      </c>
      <c r="Y21" s="159" t="s">
        <v>174</v>
      </c>
      <c r="Z21" s="162" t="s">
        <v>149</v>
      </c>
      <c r="AA21" s="162"/>
      <c r="AB21" s="162">
        <v>1</v>
      </c>
      <c r="AC21" s="162"/>
      <c r="AD21" s="162"/>
      <c r="AE21" s="162"/>
      <c r="AF21" s="162"/>
      <c r="AG21" s="162"/>
      <c r="AH21" s="162"/>
      <c r="AJ21" s="86" t="s">
        <v>135</v>
      </c>
      <c r="AK21" s="86" t="s">
        <v>136</v>
      </c>
    </row>
    <row r="22" spans="1:37">
      <c r="A22" s="157"/>
      <c r="B22" s="158"/>
      <c r="C22" s="159"/>
      <c r="D22" s="167" t="s">
        <v>177</v>
      </c>
      <c r="E22" s="168"/>
      <c r="F22" s="169"/>
      <c r="G22" s="170"/>
      <c r="H22" s="170"/>
      <c r="I22" s="170"/>
      <c r="J22" s="170"/>
      <c r="K22" s="171"/>
      <c r="L22" s="171"/>
      <c r="M22" s="168"/>
      <c r="N22" s="168"/>
      <c r="O22" s="169"/>
      <c r="P22" s="169"/>
      <c r="Q22" s="168"/>
      <c r="R22" s="168"/>
      <c r="S22" s="168"/>
      <c r="T22" s="172"/>
      <c r="U22" s="172"/>
      <c r="V22" s="172" t="s">
        <v>0</v>
      </c>
      <c r="W22" s="173"/>
      <c r="X22" s="169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</row>
    <row r="23" spans="1:37">
      <c r="A23" s="157">
        <v>11</v>
      </c>
      <c r="B23" s="158" t="s">
        <v>144</v>
      </c>
      <c r="C23" s="159" t="s">
        <v>178</v>
      </c>
      <c r="D23" s="160" t="s">
        <v>179</v>
      </c>
      <c r="E23" s="161">
        <v>2092.0839999999998</v>
      </c>
      <c r="F23" s="162" t="s">
        <v>169</v>
      </c>
      <c r="G23" s="163"/>
      <c r="H23" s="163">
        <f t="shared" ref="H23:H34" si="4">ROUND(E23*G23,2)</f>
        <v>0</v>
      </c>
      <c r="I23" s="163"/>
      <c r="J23" s="163">
        <f t="shared" ref="J23:J34" si="5">ROUND(E23*G23,2)</f>
        <v>0</v>
      </c>
      <c r="K23" s="164"/>
      <c r="L23" s="164">
        <f t="shared" ref="L23:L34" si="6">E23*K23</f>
        <v>0</v>
      </c>
      <c r="M23" s="161"/>
      <c r="N23" s="161">
        <f t="shared" ref="N23:N34" si="7">E23*M23</f>
        <v>0</v>
      </c>
      <c r="O23" s="162"/>
      <c r="P23" s="162" t="s">
        <v>141</v>
      </c>
      <c r="Q23" s="161"/>
      <c r="R23" s="161"/>
      <c r="S23" s="161"/>
      <c r="T23" s="165"/>
      <c r="U23" s="165"/>
      <c r="V23" s="165" t="s">
        <v>106</v>
      </c>
      <c r="W23" s="166"/>
      <c r="X23" s="159" t="s">
        <v>180</v>
      </c>
      <c r="Y23" s="159" t="s">
        <v>178</v>
      </c>
      <c r="Z23" s="162" t="s">
        <v>149</v>
      </c>
      <c r="AA23" s="162"/>
      <c r="AB23" s="162">
        <v>1</v>
      </c>
      <c r="AC23" s="162"/>
      <c r="AD23" s="162"/>
      <c r="AE23" s="162"/>
      <c r="AF23" s="162"/>
      <c r="AG23" s="162"/>
      <c r="AH23" s="162"/>
      <c r="AJ23" s="86" t="s">
        <v>135</v>
      </c>
      <c r="AK23" s="86" t="s">
        <v>136</v>
      </c>
    </row>
    <row r="24" spans="1:37">
      <c r="A24" s="157">
        <v>12</v>
      </c>
      <c r="B24" s="158" t="s">
        <v>144</v>
      </c>
      <c r="C24" s="159" t="s">
        <v>181</v>
      </c>
      <c r="D24" s="160" t="s">
        <v>182</v>
      </c>
      <c r="E24" s="161">
        <v>2092.0839999999998</v>
      </c>
      <c r="F24" s="162" t="s">
        <v>169</v>
      </c>
      <c r="G24" s="163"/>
      <c r="H24" s="163">
        <f t="shared" si="4"/>
        <v>0</v>
      </c>
      <c r="I24" s="163"/>
      <c r="J24" s="163">
        <f t="shared" si="5"/>
        <v>0</v>
      </c>
      <c r="K24" s="164"/>
      <c r="L24" s="164">
        <f t="shared" si="6"/>
        <v>0</v>
      </c>
      <c r="M24" s="161"/>
      <c r="N24" s="161">
        <f t="shared" si="7"/>
        <v>0</v>
      </c>
      <c r="O24" s="162"/>
      <c r="P24" s="162" t="s">
        <v>141</v>
      </c>
      <c r="Q24" s="161"/>
      <c r="R24" s="161"/>
      <c r="S24" s="161"/>
      <c r="T24" s="165"/>
      <c r="U24" s="165"/>
      <c r="V24" s="165" t="s">
        <v>106</v>
      </c>
      <c r="W24" s="166"/>
      <c r="X24" s="159" t="s">
        <v>183</v>
      </c>
      <c r="Y24" s="159" t="s">
        <v>181</v>
      </c>
      <c r="Z24" s="162" t="s">
        <v>149</v>
      </c>
      <c r="AA24" s="162"/>
      <c r="AB24" s="162">
        <v>1</v>
      </c>
      <c r="AC24" s="162"/>
      <c r="AD24" s="162"/>
      <c r="AE24" s="162"/>
      <c r="AF24" s="162"/>
      <c r="AG24" s="162"/>
      <c r="AH24" s="162"/>
      <c r="AJ24" s="86" t="s">
        <v>135</v>
      </c>
      <c r="AK24" s="86" t="s">
        <v>136</v>
      </c>
    </row>
    <row r="25" spans="1:37" ht="20.399999999999999">
      <c r="A25" s="157">
        <v>13</v>
      </c>
      <c r="B25" s="158" t="s">
        <v>144</v>
      </c>
      <c r="C25" s="159" t="s">
        <v>184</v>
      </c>
      <c r="D25" s="160" t="s">
        <v>185</v>
      </c>
      <c r="E25" s="161">
        <v>123.983</v>
      </c>
      <c r="F25" s="162" t="s">
        <v>169</v>
      </c>
      <c r="G25" s="163"/>
      <c r="H25" s="163">
        <f t="shared" si="4"/>
        <v>0</v>
      </c>
      <c r="I25" s="163"/>
      <c r="J25" s="163">
        <f t="shared" si="5"/>
        <v>0</v>
      </c>
      <c r="K25" s="164"/>
      <c r="L25" s="164">
        <f t="shared" si="6"/>
        <v>0</v>
      </c>
      <c r="M25" s="161"/>
      <c r="N25" s="161">
        <f t="shared" si="7"/>
        <v>0</v>
      </c>
      <c r="O25" s="162"/>
      <c r="P25" s="162" t="s">
        <v>141</v>
      </c>
      <c r="Q25" s="161"/>
      <c r="R25" s="161"/>
      <c r="S25" s="161"/>
      <c r="T25" s="165"/>
      <c r="U25" s="165"/>
      <c r="V25" s="165" t="s">
        <v>106</v>
      </c>
      <c r="W25" s="166"/>
      <c r="X25" s="159" t="s">
        <v>186</v>
      </c>
      <c r="Y25" s="159" t="s">
        <v>184</v>
      </c>
      <c r="Z25" s="162" t="s">
        <v>149</v>
      </c>
      <c r="AA25" s="162"/>
      <c r="AB25" s="162">
        <v>1</v>
      </c>
      <c r="AC25" s="162"/>
      <c r="AD25" s="162"/>
      <c r="AE25" s="162"/>
      <c r="AF25" s="162"/>
      <c r="AG25" s="162"/>
      <c r="AH25" s="162"/>
      <c r="AJ25" s="86" t="s">
        <v>135</v>
      </c>
      <c r="AK25" s="86" t="s">
        <v>136</v>
      </c>
    </row>
    <row r="26" spans="1:37" ht="20.399999999999999">
      <c r="A26" s="157">
        <v>14</v>
      </c>
      <c r="B26" s="158" t="s">
        <v>144</v>
      </c>
      <c r="C26" s="159" t="s">
        <v>187</v>
      </c>
      <c r="D26" s="160" t="s">
        <v>188</v>
      </c>
      <c r="E26" s="161">
        <v>1966.0409999999999</v>
      </c>
      <c r="F26" s="162" t="s">
        <v>169</v>
      </c>
      <c r="G26" s="163"/>
      <c r="H26" s="163">
        <f t="shared" si="4"/>
        <v>0</v>
      </c>
      <c r="I26" s="163"/>
      <c r="J26" s="163">
        <f t="shared" si="5"/>
        <v>0</v>
      </c>
      <c r="K26" s="164"/>
      <c r="L26" s="164">
        <f t="shared" si="6"/>
        <v>0</v>
      </c>
      <c r="M26" s="161"/>
      <c r="N26" s="161">
        <f t="shared" si="7"/>
        <v>0</v>
      </c>
      <c r="O26" s="162"/>
      <c r="P26" s="162" t="s">
        <v>141</v>
      </c>
      <c r="Q26" s="161"/>
      <c r="R26" s="161"/>
      <c r="S26" s="161"/>
      <c r="T26" s="165"/>
      <c r="U26" s="165"/>
      <c r="V26" s="165" t="s">
        <v>106</v>
      </c>
      <c r="W26" s="166"/>
      <c r="X26" s="159" t="s">
        <v>189</v>
      </c>
      <c r="Y26" s="159" t="s">
        <v>187</v>
      </c>
      <c r="Z26" s="162" t="s">
        <v>149</v>
      </c>
      <c r="AA26" s="162"/>
      <c r="AB26" s="162">
        <v>1</v>
      </c>
      <c r="AC26" s="162"/>
      <c r="AD26" s="162"/>
      <c r="AE26" s="162"/>
      <c r="AF26" s="162"/>
      <c r="AG26" s="162"/>
      <c r="AH26" s="162"/>
      <c r="AJ26" s="86" t="s">
        <v>135</v>
      </c>
      <c r="AK26" s="86" t="s">
        <v>136</v>
      </c>
    </row>
    <row r="27" spans="1:37" ht="20.399999999999999">
      <c r="A27" s="157">
        <v>15</v>
      </c>
      <c r="B27" s="158" t="s">
        <v>144</v>
      </c>
      <c r="C27" s="159" t="s">
        <v>190</v>
      </c>
      <c r="D27" s="160" t="s">
        <v>191</v>
      </c>
      <c r="E27" s="161">
        <v>2.06</v>
      </c>
      <c r="F27" s="162" t="s">
        <v>169</v>
      </c>
      <c r="G27" s="163"/>
      <c r="H27" s="163">
        <f t="shared" si="4"/>
        <v>0</v>
      </c>
      <c r="I27" s="163"/>
      <c r="J27" s="163">
        <f t="shared" si="5"/>
        <v>0</v>
      </c>
      <c r="K27" s="164"/>
      <c r="L27" s="164">
        <f t="shared" si="6"/>
        <v>0</v>
      </c>
      <c r="M27" s="161"/>
      <c r="N27" s="161">
        <f t="shared" si="7"/>
        <v>0</v>
      </c>
      <c r="O27" s="162"/>
      <c r="P27" s="162" t="s">
        <v>141</v>
      </c>
      <c r="Q27" s="161"/>
      <c r="R27" s="161"/>
      <c r="S27" s="161"/>
      <c r="T27" s="165"/>
      <c r="U27" s="165"/>
      <c r="V27" s="165" t="s">
        <v>106</v>
      </c>
      <c r="W27" s="166"/>
      <c r="X27" s="159" t="s">
        <v>192</v>
      </c>
      <c r="Y27" s="159" t="s">
        <v>190</v>
      </c>
      <c r="Z27" s="162" t="s">
        <v>149</v>
      </c>
      <c r="AA27" s="162"/>
      <c r="AB27" s="162">
        <v>1</v>
      </c>
      <c r="AC27" s="162"/>
      <c r="AD27" s="162"/>
      <c r="AE27" s="162"/>
      <c r="AF27" s="162"/>
      <c r="AG27" s="162"/>
      <c r="AH27" s="162"/>
      <c r="AJ27" s="86" t="s">
        <v>135</v>
      </c>
      <c r="AK27" s="86" t="s">
        <v>136</v>
      </c>
    </row>
    <row r="28" spans="1:37" ht="20.399999999999999">
      <c r="A28" s="157">
        <v>16</v>
      </c>
      <c r="B28" s="158" t="s">
        <v>193</v>
      </c>
      <c r="C28" s="159" t="s">
        <v>194</v>
      </c>
      <c r="D28" s="160" t="s">
        <v>195</v>
      </c>
      <c r="E28" s="161">
        <v>3503.511</v>
      </c>
      <c r="F28" s="162" t="s">
        <v>147</v>
      </c>
      <c r="G28" s="163"/>
      <c r="H28" s="163">
        <f t="shared" si="4"/>
        <v>0</v>
      </c>
      <c r="I28" s="163"/>
      <c r="J28" s="163">
        <f t="shared" si="5"/>
        <v>0</v>
      </c>
      <c r="K28" s="164"/>
      <c r="L28" s="164">
        <f t="shared" si="6"/>
        <v>0</v>
      </c>
      <c r="M28" s="161"/>
      <c r="N28" s="161">
        <f t="shared" si="7"/>
        <v>0</v>
      </c>
      <c r="O28" s="162"/>
      <c r="P28" s="162" t="s">
        <v>141</v>
      </c>
      <c r="Q28" s="161"/>
      <c r="R28" s="161"/>
      <c r="S28" s="161"/>
      <c r="T28" s="165"/>
      <c r="U28" s="165"/>
      <c r="V28" s="165" t="s">
        <v>106</v>
      </c>
      <c r="W28" s="166"/>
      <c r="X28" s="159" t="s">
        <v>196</v>
      </c>
      <c r="Y28" s="159" t="s">
        <v>194</v>
      </c>
      <c r="Z28" s="162" t="s">
        <v>149</v>
      </c>
      <c r="AA28" s="162"/>
      <c r="AB28" s="162">
        <v>1</v>
      </c>
      <c r="AC28" s="162"/>
      <c r="AD28" s="162"/>
      <c r="AE28" s="162"/>
      <c r="AF28" s="162"/>
      <c r="AG28" s="162"/>
      <c r="AH28" s="162"/>
      <c r="AJ28" s="86" t="s">
        <v>135</v>
      </c>
      <c r="AK28" s="86" t="s">
        <v>136</v>
      </c>
    </row>
    <row r="29" spans="1:37" ht="20.399999999999999">
      <c r="A29" s="157">
        <v>17</v>
      </c>
      <c r="B29" s="158" t="s">
        <v>193</v>
      </c>
      <c r="C29" s="159" t="s">
        <v>197</v>
      </c>
      <c r="D29" s="160" t="s">
        <v>198</v>
      </c>
      <c r="E29" s="161">
        <v>4115.7560000000003</v>
      </c>
      <c r="F29" s="162" t="s">
        <v>147</v>
      </c>
      <c r="G29" s="163"/>
      <c r="H29" s="163">
        <f t="shared" si="4"/>
        <v>0</v>
      </c>
      <c r="I29" s="163"/>
      <c r="J29" s="163">
        <f t="shared" si="5"/>
        <v>0</v>
      </c>
      <c r="K29" s="164"/>
      <c r="L29" s="164">
        <f t="shared" si="6"/>
        <v>0</v>
      </c>
      <c r="M29" s="161"/>
      <c r="N29" s="161">
        <f t="shared" si="7"/>
        <v>0</v>
      </c>
      <c r="O29" s="162"/>
      <c r="P29" s="162" t="s">
        <v>141</v>
      </c>
      <c r="Q29" s="161"/>
      <c r="R29" s="161"/>
      <c r="S29" s="161"/>
      <c r="T29" s="165"/>
      <c r="U29" s="165"/>
      <c r="V29" s="165" t="s">
        <v>106</v>
      </c>
      <c r="W29" s="166"/>
      <c r="X29" s="159" t="s">
        <v>199</v>
      </c>
      <c r="Y29" s="159" t="s">
        <v>197</v>
      </c>
      <c r="Z29" s="162" t="s">
        <v>149</v>
      </c>
      <c r="AA29" s="162"/>
      <c r="AB29" s="162">
        <v>1</v>
      </c>
      <c r="AC29" s="162"/>
      <c r="AD29" s="162"/>
      <c r="AE29" s="162"/>
      <c r="AF29" s="162"/>
      <c r="AG29" s="162"/>
      <c r="AH29" s="162"/>
      <c r="AJ29" s="86" t="s">
        <v>135</v>
      </c>
      <c r="AK29" s="86" t="s">
        <v>136</v>
      </c>
    </row>
    <row r="30" spans="1:37">
      <c r="A30" s="157">
        <v>18</v>
      </c>
      <c r="B30" s="158" t="s">
        <v>201</v>
      </c>
      <c r="C30" s="159" t="s">
        <v>202</v>
      </c>
      <c r="D30" s="160" t="s">
        <v>203</v>
      </c>
      <c r="E30" s="161">
        <v>33.835000000000001</v>
      </c>
      <c r="F30" s="162" t="s">
        <v>165</v>
      </c>
      <c r="G30" s="163"/>
      <c r="H30" s="163">
        <f t="shared" si="4"/>
        <v>0</v>
      </c>
      <c r="I30" s="163"/>
      <c r="J30" s="163">
        <f t="shared" si="5"/>
        <v>0</v>
      </c>
      <c r="K30" s="164"/>
      <c r="L30" s="164">
        <f t="shared" si="6"/>
        <v>0</v>
      </c>
      <c r="M30" s="161"/>
      <c r="N30" s="161">
        <f t="shared" si="7"/>
        <v>0</v>
      </c>
      <c r="O30" s="162"/>
      <c r="P30" s="162" t="s">
        <v>141</v>
      </c>
      <c r="Q30" s="161"/>
      <c r="R30" s="161"/>
      <c r="S30" s="161"/>
      <c r="T30" s="165"/>
      <c r="U30" s="165"/>
      <c r="V30" s="165" t="s">
        <v>204</v>
      </c>
      <c r="W30" s="166"/>
      <c r="X30" s="159" t="s">
        <v>205</v>
      </c>
      <c r="Y30" s="159" t="s">
        <v>202</v>
      </c>
      <c r="Z30" s="162" t="s">
        <v>206</v>
      </c>
      <c r="AA30" s="162"/>
      <c r="AB30" s="162">
        <v>1</v>
      </c>
      <c r="AC30" s="162"/>
      <c r="AD30" s="162"/>
      <c r="AE30" s="162"/>
      <c r="AF30" s="162"/>
      <c r="AG30" s="162"/>
      <c r="AH30" s="162"/>
      <c r="AJ30" s="86" t="s">
        <v>200</v>
      </c>
      <c r="AK30" s="86" t="s">
        <v>136</v>
      </c>
    </row>
    <row r="31" spans="1:37">
      <c r="A31" s="157">
        <v>19</v>
      </c>
      <c r="B31" s="158" t="s">
        <v>207</v>
      </c>
      <c r="C31" s="159" t="s">
        <v>208</v>
      </c>
      <c r="D31" s="160" t="s">
        <v>209</v>
      </c>
      <c r="E31" s="161">
        <v>323.92500000000001</v>
      </c>
      <c r="F31" s="162" t="s">
        <v>140</v>
      </c>
      <c r="G31" s="163"/>
      <c r="H31" s="163">
        <f t="shared" si="4"/>
        <v>0</v>
      </c>
      <c r="I31" s="163"/>
      <c r="J31" s="163">
        <f t="shared" si="5"/>
        <v>0</v>
      </c>
      <c r="K31" s="164"/>
      <c r="L31" s="164">
        <f t="shared" si="6"/>
        <v>0</v>
      </c>
      <c r="M31" s="161"/>
      <c r="N31" s="161">
        <f t="shared" si="7"/>
        <v>0</v>
      </c>
      <c r="O31" s="162"/>
      <c r="P31" s="162" t="s">
        <v>141</v>
      </c>
      <c r="Q31" s="161"/>
      <c r="R31" s="161"/>
      <c r="S31" s="161"/>
      <c r="T31" s="165"/>
      <c r="U31" s="165"/>
      <c r="V31" s="165" t="s">
        <v>204</v>
      </c>
      <c r="W31" s="166"/>
      <c r="X31" s="159" t="s">
        <v>210</v>
      </c>
      <c r="Y31" s="159" t="s">
        <v>208</v>
      </c>
      <c r="Z31" s="162" t="s">
        <v>211</v>
      </c>
      <c r="AA31" s="162"/>
      <c r="AB31" s="162">
        <v>1</v>
      </c>
      <c r="AC31" s="162"/>
      <c r="AD31" s="162"/>
      <c r="AE31" s="162"/>
      <c r="AF31" s="162"/>
      <c r="AG31" s="162"/>
      <c r="AH31" s="162"/>
      <c r="AJ31" s="86" t="s">
        <v>200</v>
      </c>
      <c r="AK31" s="86" t="s">
        <v>136</v>
      </c>
    </row>
    <row r="32" spans="1:37">
      <c r="A32" s="157">
        <v>20</v>
      </c>
      <c r="B32" s="158" t="s">
        <v>207</v>
      </c>
      <c r="C32" s="159" t="s">
        <v>212</v>
      </c>
      <c r="D32" s="160" t="s">
        <v>213</v>
      </c>
      <c r="E32" s="161">
        <v>58.984999999999999</v>
      </c>
      <c r="F32" s="162" t="s">
        <v>140</v>
      </c>
      <c r="G32" s="163"/>
      <c r="H32" s="163">
        <f t="shared" si="4"/>
        <v>0</v>
      </c>
      <c r="I32" s="163"/>
      <c r="J32" s="163">
        <f t="shared" si="5"/>
        <v>0</v>
      </c>
      <c r="K32" s="164"/>
      <c r="L32" s="164">
        <f t="shared" si="6"/>
        <v>0</v>
      </c>
      <c r="M32" s="161"/>
      <c r="N32" s="161">
        <f t="shared" si="7"/>
        <v>0</v>
      </c>
      <c r="O32" s="162"/>
      <c r="P32" s="162" t="s">
        <v>141</v>
      </c>
      <c r="Q32" s="161"/>
      <c r="R32" s="161"/>
      <c r="S32" s="161"/>
      <c r="T32" s="165"/>
      <c r="U32" s="165"/>
      <c r="V32" s="165" t="s">
        <v>204</v>
      </c>
      <c r="W32" s="166"/>
      <c r="X32" s="159" t="s">
        <v>214</v>
      </c>
      <c r="Y32" s="159" t="s">
        <v>212</v>
      </c>
      <c r="Z32" s="162" t="s">
        <v>211</v>
      </c>
      <c r="AA32" s="162"/>
      <c r="AB32" s="162">
        <v>1</v>
      </c>
      <c r="AC32" s="162"/>
      <c r="AD32" s="162"/>
      <c r="AE32" s="162"/>
      <c r="AF32" s="162"/>
      <c r="AG32" s="162"/>
      <c r="AH32" s="162"/>
      <c r="AJ32" s="86" t="s">
        <v>200</v>
      </c>
      <c r="AK32" s="86" t="s">
        <v>136</v>
      </c>
    </row>
    <row r="33" spans="1:37">
      <c r="A33" s="157">
        <v>21</v>
      </c>
      <c r="B33" s="158" t="s">
        <v>215</v>
      </c>
      <c r="C33" s="159" t="s">
        <v>216</v>
      </c>
      <c r="D33" s="160" t="s">
        <v>217</v>
      </c>
      <c r="E33" s="161">
        <v>1361.5650000000001</v>
      </c>
      <c r="F33" s="162" t="s">
        <v>165</v>
      </c>
      <c r="G33" s="163"/>
      <c r="H33" s="163">
        <f t="shared" si="4"/>
        <v>0</v>
      </c>
      <c r="I33" s="163"/>
      <c r="J33" s="163">
        <f t="shared" si="5"/>
        <v>0</v>
      </c>
      <c r="K33" s="164"/>
      <c r="L33" s="164">
        <f t="shared" si="6"/>
        <v>0</v>
      </c>
      <c r="M33" s="161"/>
      <c r="N33" s="161">
        <f t="shared" si="7"/>
        <v>0</v>
      </c>
      <c r="O33" s="162"/>
      <c r="P33" s="162" t="s">
        <v>141</v>
      </c>
      <c r="Q33" s="161"/>
      <c r="R33" s="161"/>
      <c r="S33" s="161"/>
      <c r="T33" s="165"/>
      <c r="U33" s="165"/>
      <c r="V33" s="165" t="s">
        <v>204</v>
      </c>
      <c r="W33" s="166"/>
      <c r="X33" s="159" t="s">
        <v>218</v>
      </c>
      <c r="Y33" s="159" t="s">
        <v>216</v>
      </c>
      <c r="Z33" s="162" t="s">
        <v>219</v>
      </c>
      <c r="AA33" s="162"/>
      <c r="AB33" s="162">
        <v>1</v>
      </c>
      <c r="AC33" s="162"/>
      <c r="AD33" s="162"/>
      <c r="AE33" s="162"/>
      <c r="AF33" s="162"/>
      <c r="AG33" s="162"/>
      <c r="AH33" s="162"/>
      <c r="AJ33" s="86" t="s">
        <v>200</v>
      </c>
      <c r="AK33" s="86" t="s">
        <v>136</v>
      </c>
    </row>
    <row r="34" spans="1:37">
      <c r="A34" s="157">
        <v>22</v>
      </c>
      <c r="B34" s="158" t="s">
        <v>220</v>
      </c>
      <c r="C34" s="159" t="s">
        <v>221</v>
      </c>
      <c r="D34" s="160" t="s">
        <v>222</v>
      </c>
      <c r="E34" s="161">
        <v>705.48</v>
      </c>
      <c r="F34" s="162" t="s">
        <v>165</v>
      </c>
      <c r="G34" s="163"/>
      <c r="H34" s="163">
        <f t="shared" si="4"/>
        <v>0</v>
      </c>
      <c r="I34" s="163"/>
      <c r="J34" s="163">
        <f t="shared" si="5"/>
        <v>0</v>
      </c>
      <c r="K34" s="164"/>
      <c r="L34" s="164">
        <f t="shared" si="6"/>
        <v>0</v>
      </c>
      <c r="M34" s="161"/>
      <c r="N34" s="161">
        <f t="shared" si="7"/>
        <v>0</v>
      </c>
      <c r="O34" s="162"/>
      <c r="P34" s="162" t="s">
        <v>141</v>
      </c>
      <c r="Q34" s="161"/>
      <c r="R34" s="161"/>
      <c r="S34" s="161"/>
      <c r="T34" s="165"/>
      <c r="U34" s="165"/>
      <c r="V34" s="165" t="s">
        <v>204</v>
      </c>
      <c r="W34" s="166"/>
      <c r="X34" s="159" t="s">
        <v>223</v>
      </c>
      <c r="Y34" s="159" t="s">
        <v>221</v>
      </c>
      <c r="Z34" s="162" t="s">
        <v>224</v>
      </c>
      <c r="AA34" s="162"/>
      <c r="AB34" s="162">
        <v>1</v>
      </c>
      <c r="AC34" s="162"/>
      <c r="AD34" s="162"/>
      <c r="AE34" s="162"/>
      <c r="AF34" s="162"/>
      <c r="AG34" s="162"/>
      <c r="AH34" s="162"/>
      <c r="AJ34" s="86" t="s">
        <v>200</v>
      </c>
      <c r="AK34" s="86" t="s">
        <v>136</v>
      </c>
    </row>
    <row r="35" spans="1:37">
      <c r="A35" s="157"/>
      <c r="B35" s="158"/>
      <c r="C35" s="159"/>
      <c r="D35" s="174" t="s">
        <v>225</v>
      </c>
      <c r="E35" s="163">
        <f>SUM(J12:J34)</f>
        <v>0</v>
      </c>
      <c r="F35" s="162"/>
      <c r="G35" s="163"/>
      <c r="H35" s="163">
        <f>SUM(H12:H34)</f>
        <v>0</v>
      </c>
      <c r="I35" s="163">
        <f>SUM(I12:I34)</f>
        <v>0</v>
      </c>
      <c r="J35" s="163">
        <f>SUM(J12:J34)</f>
        <v>0</v>
      </c>
      <c r="K35" s="164"/>
      <c r="L35" s="164">
        <f>SUM(L12:L34)</f>
        <v>0</v>
      </c>
      <c r="M35" s="161"/>
      <c r="N35" s="161">
        <f>SUM(N12:N34)</f>
        <v>0</v>
      </c>
      <c r="O35" s="162"/>
      <c r="P35" s="162"/>
      <c r="Q35" s="161"/>
      <c r="R35" s="161"/>
      <c r="S35" s="161"/>
      <c r="T35" s="165"/>
      <c r="U35" s="165"/>
      <c r="V35" s="165"/>
      <c r="W35" s="166">
        <f>SUM(W12:W34)</f>
        <v>0</v>
      </c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>
      <pane ySplit="10" topLeftCell="A11" activePane="bottomLeft" state="frozen"/>
      <selection pane="bottomLeft" activeCell="A2" sqref="A2"/>
    </sheetView>
  </sheetViews>
  <sheetFormatPr defaultColWidth="9.109375" defaultRowHeight="10.199999999999999"/>
  <cols>
    <col min="1" max="1" width="15.6640625" style="95" customWidth="1"/>
    <col min="2" max="3" width="45.6640625" style="95" customWidth="1"/>
    <col min="4" max="4" width="11.33203125" style="96" customWidth="1"/>
    <col min="5" max="16384" width="9.109375" style="86"/>
  </cols>
  <sheetData>
    <row r="1" spans="1:6">
      <c r="A1" s="97" t="s">
        <v>231</v>
      </c>
      <c r="B1" s="98"/>
      <c r="C1" s="98"/>
      <c r="D1" s="99" t="s">
        <v>229</v>
      </c>
    </row>
    <row r="2" spans="1:6">
      <c r="A2" s="97" t="s">
        <v>234</v>
      </c>
      <c r="B2" s="98"/>
      <c r="C2" s="98"/>
      <c r="D2" s="99" t="s">
        <v>115</v>
      </c>
    </row>
    <row r="3" spans="1:6">
      <c r="A3" s="97" t="s">
        <v>14</v>
      </c>
      <c r="B3" s="98"/>
      <c r="C3" s="98"/>
      <c r="D3" s="99" t="s">
        <v>228</v>
      </c>
    </row>
    <row r="4" spans="1:6">
      <c r="A4" s="98"/>
      <c r="B4" s="98"/>
      <c r="C4" s="98"/>
      <c r="D4" s="98"/>
    </row>
    <row r="5" spans="1:6">
      <c r="A5" s="97" t="s">
        <v>230</v>
      </c>
      <c r="B5" s="98"/>
      <c r="C5" s="98"/>
      <c r="D5" s="98"/>
    </row>
    <row r="6" spans="1:6">
      <c r="A6" s="97"/>
      <c r="B6" s="98"/>
      <c r="C6" s="98"/>
      <c r="D6" s="98"/>
    </row>
    <row r="7" spans="1:6">
      <c r="A7" s="97"/>
      <c r="B7" s="98"/>
      <c r="C7" s="98"/>
      <c r="D7" s="98"/>
    </row>
    <row r="8" spans="1:6">
      <c r="A8" s="86"/>
      <c r="B8" s="100"/>
      <c r="C8" s="101"/>
      <c r="D8" s="102"/>
    </row>
    <row r="9" spans="1:6">
      <c r="A9" s="103" t="s">
        <v>66</v>
      </c>
      <c r="B9" s="103" t="s">
        <v>67</v>
      </c>
      <c r="C9" s="103" t="s">
        <v>68</v>
      </c>
      <c r="D9" s="104" t="s">
        <v>69</v>
      </c>
      <c r="F9" s="86" t="s">
        <v>226</v>
      </c>
    </row>
    <row r="10" spans="1:6">
      <c r="A10" s="105"/>
      <c r="B10" s="105"/>
      <c r="C10" s="106"/>
      <c r="D10" s="107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5" sqref="A5"/>
    </sheetView>
  </sheetViews>
  <sheetFormatPr defaultColWidth="9.109375" defaultRowHeight="10.199999999999999"/>
  <cols>
    <col min="1" max="1" width="42.33203125" style="86" customWidth="1"/>
    <col min="2" max="4" width="9.6640625" style="87" customWidth="1"/>
    <col min="5" max="5" width="9.6640625" style="88" customWidth="1"/>
    <col min="6" max="6" width="8.6640625" style="89" customWidth="1"/>
    <col min="7" max="7" width="9.109375" style="89"/>
    <col min="8" max="23" width="9.109375" style="86"/>
    <col min="24" max="25" width="5.6640625" style="86" customWidth="1"/>
    <col min="26" max="26" width="6.5546875" style="86" customWidth="1"/>
    <col min="27" max="27" width="24.33203125" style="86" customWidth="1"/>
    <col min="28" max="28" width="4.33203125" style="86" customWidth="1"/>
    <col min="29" max="29" width="8.33203125" style="86" customWidth="1"/>
    <col min="30" max="30" width="8.6640625" style="86" customWidth="1"/>
    <col min="31" max="16384" width="9.109375" style="86"/>
  </cols>
  <sheetData>
    <row r="1" spans="1:30">
      <c r="A1" s="90" t="s">
        <v>232</v>
      </c>
      <c r="C1" s="86"/>
      <c r="E1" s="90" t="s">
        <v>227</v>
      </c>
      <c r="F1" s="86"/>
      <c r="G1" s="86"/>
      <c r="Z1" s="83" t="s">
        <v>4</v>
      </c>
      <c r="AA1" s="83" t="s">
        <v>5</v>
      </c>
      <c r="AB1" s="83" t="s">
        <v>6</v>
      </c>
      <c r="AC1" s="83" t="s">
        <v>7</v>
      </c>
      <c r="AD1" s="83" t="s">
        <v>8</v>
      </c>
    </row>
    <row r="2" spans="1:30">
      <c r="A2" s="90" t="s">
        <v>234</v>
      </c>
      <c r="C2" s="86"/>
      <c r="E2" s="90" t="s">
        <v>115</v>
      </c>
      <c r="F2" s="86"/>
      <c r="G2" s="86"/>
      <c r="Z2" s="83" t="s">
        <v>11</v>
      </c>
      <c r="AA2" s="84" t="s">
        <v>70</v>
      </c>
      <c r="AB2" s="84" t="s">
        <v>13</v>
      </c>
      <c r="AC2" s="84"/>
      <c r="AD2" s="85"/>
    </row>
    <row r="3" spans="1:30">
      <c r="A3" s="90" t="s">
        <v>14</v>
      </c>
      <c r="C3" s="86"/>
      <c r="E3" s="90" t="s">
        <v>228</v>
      </c>
      <c r="F3" s="86"/>
      <c r="G3" s="86"/>
      <c r="Z3" s="83" t="s">
        <v>15</v>
      </c>
      <c r="AA3" s="84" t="s">
        <v>71</v>
      </c>
      <c r="AB3" s="84" t="s">
        <v>13</v>
      </c>
      <c r="AC3" s="84" t="s">
        <v>17</v>
      </c>
      <c r="AD3" s="85" t="s">
        <v>18</v>
      </c>
    </row>
    <row r="4" spans="1:30">
      <c r="B4" s="86"/>
      <c r="C4" s="86"/>
      <c r="D4" s="86"/>
      <c r="E4" s="86"/>
      <c r="F4" s="86"/>
      <c r="G4" s="86"/>
      <c r="Z4" s="83" t="s">
        <v>19</v>
      </c>
      <c r="AA4" s="84" t="s">
        <v>72</v>
      </c>
      <c r="AB4" s="84" t="s">
        <v>13</v>
      </c>
      <c r="AC4" s="84"/>
      <c r="AD4" s="85"/>
    </row>
    <row r="5" spans="1:30">
      <c r="A5" s="90" t="s">
        <v>230</v>
      </c>
      <c r="B5" s="86"/>
      <c r="C5" s="86"/>
      <c r="D5" s="86"/>
      <c r="E5" s="86"/>
      <c r="F5" s="86"/>
      <c r="G5" s="86"/>
      <c r="Z5" s="83" t="s">
        <v>21</v>
      </c>
      <c r="AA5" s="84" t="s">
        <v>71</v>
      </c>
      <c r="AB5" s="84" t="s">
        <v>13</v>
      </c>
      <c r="AC5" s="84" t="s">
        <v>17</v>
      </c>
      <c r="AD5" s="85" t="s">
        <v>18</v>
      </c>
    </row>
    <row r="6" spans="1:30">
      <c r="A6" s="90"/>
      <c r="B6" s="86"/>
      <c r="C6" s="86"/>
      <c r="D6" s="86"/>
      <c r="E6" s="86"/>
      <c r="F6" s="86"/>
      <c r="G6" s="86"/>
    </row>
    <row r="7" spans="1:30">
      <c r="A7" s="90"/>
      <c r="B7" s="86"/>
      <c r="C7" s="86"/>
      <c r="D7" s="86"/>
      <c r="E7" s="86"/>
      <c r="F7" s="86"/>
      <c r="G7" s="86"/>
    </row>
    <row r="8" spans="1:30" ht="13.8">
      <c r="B8" s="91" t="str">
        <f>CONCATENATE(AA2," ",AB2," ",AC2," ",AD2)</f>
        <v xml:space="preserve">Rekapitulácia rozpočtu v EUR  </v>
      </c>
      <c r="G8" s="86"/>
    </row>
    <row r="9" spans="1:30">
      <c r="A9" s="92" t="s">
        <v>73</v>
      </c>
      <c r="B9" s="92" t="s">
        <v>30</v>
      </c>
      <c r="C9" s="92" t="s">
        <v>31</v>
      </c>
      <c r="D9" s="92" t="s">
        <v>32</v>
      </c>
      <c r="E9" s="93" t="s">
        <v>74</v>
      </c>
      <c r="F9" s="93" t="s">
        <v>34</v>
      </c>
      <c r="G9" s="93" t="s">
        <v>39</v>
      </c>
    </row>
    <row r="10" spans="1:30">
      <c r="A10" s="94"/>
      <c r="B10" s="94"/>
      <c r="C10" s="94" t="s">
        <v>56</v>
      </c>
      <c r="D10" s="94"/>
      <c r="E10" s="94" t="s">
        <v>32</v>
      </c>
      <c r="F10" s="94" t="s">
        <v>32</v>
      </c>
      <c r="G10" s="94" t="s">
        <v>32</v>
      </c>
    </row>
    <row r="12" spans="1:30">
      <c r="A12" s="175" t="s">
        <v>225</v>
      </c>
      <c r="B12" s="176">
        <f>Zadanie!H35</f>
        <v>0</v>
      </c>
      <c r="C12" s="176">
        <f>Zadanie!I35</f>
        <v>0</v>
      </c>
      <c r="D12" s="176">
        <f>Zadanie!J35</f>
        <v>0</v>
      </c>
      <c r="E12" s="177">
        <f>Zadanie!L35</f>
        <v>0</v>
      </c>
      <c r="F12" s="178">
        <f>Zadanie!N35</f>
        <v>0</v>
      </c>
      <c r="G12" s="178">
        <f>Zadanie!W35</f>
        <v>0</v>
      </c>
    </row>
    <row r="13" spans="1:30">
      <c r="A13" s="175"/>
      <c r="B13" s="176"/>
      <c r="C13" s="176"/>
      <c r="D13" s="176"/>
      <c r="E13" s="177"/>
      <c r="F13" s="178"/>
      <c r="G13" s="178"/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3"/>
  <sheetViews>
    <sheetView showGridLines="0" showZeros="0" tabSelected="1" workbookViewId="0">
      <selection activeCell="O12" sqref="O12"/>
    </sheetView>
  </sheetViews>
  <sheetFormatPr defaultColWidth="9.109375" defaultRowHeight="10.199999999999999"/>
  <cols>
    <col min="1" max="1" width="0.6640625" style="1" customWidth="1"/>
    <col min="2" max="2" width="3.6640625" style="1" customWidth="1"/>
    <col min="3" max="3" width="6.88671875" style="1" customWidth="1"/>
    <col min="4" max="6" width="14" style="1" customWidth="1"/>
    <col min="7" max="7" width="3.88671875" style="1" customWidth="1"/>
    <col min="8" max="8" width="17.6640625" style="1" customWidth="1"/>
    <col min="9" max="9" width="8.6640625" style="1" customWidth="1"/>
    <col min="10" max="10" width="14" style="1" customWidth="1"/>
    <col min="11" max="11" width="2.33203125" style="1" customWidth="1"/>
    <col min="12" max="12" width="6.88671875" style="1" customWidth="1"/>
    <col min="13" max="23" width="9.109375" style="1"/>
    <col min="24" max="25" width="5.6640625" style="1" customWidth="1"/>
    <col min="26" max="26" width="6.5546875" style="1" customWidth="1"/>
    <col min="27" max="27" width="21.44140625" style="1" customWidth="1"/>
    <col min="28" max="28" width="4.33203125" style="1" customWidth="1"/>
    <col min="29" max="29" width="8.33203125" style="1" customWidth="1"/>
    <col min="30" max="30" width="8.6640625" style="1" customWidth="1"/>
    <col min="31" max="16384" width="9.10937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3" t="s">
        <v>4</v>
      </c>
      <c r="AA1" s="83" t="s">
        <v>5</v>
      </c>
      <c r="AB1" s="83" t="s">
        <v>6</v>
      </c>
      <c r="AC1" s="83" t="s">
        <v>7</v>
      </c>
      <c r="AD1" s="83" t="s">
        <v>8</v>
      </c>
    </row>
    <row r="2" spans="2:30" ht="18" customHeight="1">
      <c r="B2" s="4"/>
      <c r="C2" s="5" t="s">
        <v>230</v>
      </c>
      <c r="D2" s="5"/>
      <c r="E2" s="5"/>
      <c r="F2" s="5"/>
      <c r="G2" s="6" t="s">
        <v>75</v>
      </c>
      <c r="H2" s="5"/>
      <c r="I2" s="5"/>
      <c r="J2" s="66"/>
      <c r="Z2" s="83" t="s">
        <v>11</v>
      </c>
      <c r="AA2" s="84" t="s">
        <v>76</v>
      </c>
      <c r="AB2" s="84" t="s">
        <v>13</v>
      </c>
      <c r="AC2" s="84"/>
      <c r="AD2" s="85"/>
    </row>
    <row r="3" spans="2:30" ht="18" customHeight="1">
      <c r="B3" s="7"/>
      <c r="C3" s="8"/>
      <c r="D3" s="8"/>
      <c r="E3" s="8"/>
      <c r="F3" s="8"/>
      <c r="G3" s="9" t="s">
        <v>116</v>
      </c>
      <c r="H3" s="8"/>
      <c r="I3" s="8"/>
      <c r="J3" s="67"/>
      <c r="Z3" s="83" t="s">
        <v>15</v>
      </c>
      <c r="AA3" s="84" t="s">
        <v>77</v>
      </c>
      <c r="AB3" s="84" t="s">
        <v>13</v>
      </c>
      <c r="AC3" s="84" t="s">
        <v>17</v>
      </c>
      <c r="AD3" s="85" t="s">
        <v>18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68"/>
      <c r="Z4" s="83" t="s">
        <v>19</v>
      </c>
      <c r="AA4" s="84" t="s">
        <v>78</v>
      </c>
      <c r="AB4" s="84" t="s">
        <v>13</v>
      </c>
      <c r="AC4" s="84"/>
      <c r="AD4" s="85"/>
    </row>
    <row r="5" spans="2:30" ht="18" customHeight="1">
      <c r="B5" s="13"/>
      <c r="C5" s="14" t="s">
        <v>79</v>
      </c>
      <c r="D5" s="14"/>
      <c r="E5" s="14" t="s">
        <v>80</v>
      </c>
      <c r="F5" s="15"/>
      <c r="G5" s="15" t="s">
        <v>81</v>
      </c>
      <c r="H5" s="14"/>
      <c r="I5" s="15" t="s">
        <v>82</v>
      </c>
      <c r="J5" s="69"/>
      <c r="Z5" s="83" t="s">
        <v>21</v>
      </c>
      <c r="AA5" s="84" t="s">
        <v>77</v>
      </c>
      <c r="AB5" s="84" t="s">
        <v>13</v>
      </c>
      <c r="AC5" s="84" t="s">
        <v>17</v>
      </c>
      <c r="AD5" s="85" t="s">
        <v>18</v>
      </c>
    </row>
    <row r="6" spans="2:30" ht="18" customHeight="1">
      <c r="B6" s="4"/>
      <c r="C6" s="5" t="s">
        <v>233</v>
      </c>
      <c r="D6" s="5"/>
      <c r="E6" s="5"/>
      <c r="F6" s="5"/>
      <c r="G6" s="5" t="s">
        <v>83</v>
      </c>
      <c r="H6" s="5"/>
      <c r="I6" s="5"/>
      <c r="J6" s="66"/>
    </row>
    <row r="7" spans="2:30" ht="18" customHeight="1">
      <c r="B7" s="16"/>
      <c r="C7" s="17"/>
      <c r="D7" s="18"/>
      <c r="E7" s="18"/>
      <c r="F7" s="18"/>
      <c r="G7" s="18" t="s">
        <v>84</v>
      </c>
      <c r="H7" s="18"/>
      <c r="I7" s="18"/>
      <c r="J7" s="70"/>
    </row>
    <row r="8" spans="2:30" ht="18" customHeight="1">
      <c r="B8" s="7"/>
      <c r="C8" s="8" t="s">
        <v>1</v>
      </c>
      <c r="D8" s="8"/>
      <c r="E8" s="8"/>
      <c r="F8" s="8"/>
      <c r="G8" s="8" t="s">
        <v>83</v>
      </c>
      <c r="H8" s="8"/>
      <c r="I8" s="8"/>
      <c r="J8" s="67"/>
    </row>
    <row r="9" spans="2:30" ht="18" customHeight="1">
      <c r="B9" s="10"/>
      <c r="C9" s="12"/>
      <c r="D9" s="11"/>
      <c r="E9" s="11"/>
      <c r="F9" s="11"/>
      <c r="G9" s="18" t="s">
        <v>84</v>
      </c>
      <c r="H9" s="11"/>
      <c r="I9" s="11"/>
      <c r="J9" s="68"/>
    </row>
    <row r="10" spans="2:30" ht="18" customHeight="1">
      <c r="B10" s="7"/>
      <c r="C10" s="8" t="s">
        <v>234</v>
      </c>
      <c r="D10" s="8"/>
      <c r="E10" s="8"/>
      <c r="F10" s="8"/>
      <c r="G10" s="8" t="s">
        <v>83</v>
      </c>
      <c r="H10" s="8"/>
      <c r="I10" s="8"/>
      <c r="J10" s="67"/>
    </row>
    <row r="11" spans="2:30" ht="18" customHeight="1">
      <c r="B11" s="19"/>
      <c r="C11" s="20"/>
      <c r="D11" s="20"/>
      <c r="E11" s="20"/>
      <c r="F11" s="20"/>
      <c r="G11" s="20" t="s">
        <v>84</v>
      </c>
      <c r="H11" s="20"/>
      <c r="I11" s="20"/>
      <c r="J11" s="71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2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3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4">
        <f>IF(G14&lt;&gt;0,ROUND($J$31/G14,0),0)</f>
        <v>0</v>
      </c>
    </row>
    <row r="15" spans="2:30" ht="18" customHeight="1">
      <c r="B15" s="28" t="s">
        <v>85</v>
      </c>
      <c r="C15" s="29" t="s">
        <v>86</v>
      </c>
      <c r="D15" s="30" t="s">
        <v>30</v>
      </c>
      <c r="E15" s="30" t="s">
        <v>87</v>
      </c>
      <c r="F15" s="31" t="s">
        <v>88</v>
      </c>
      <c r="G15" s="28" t="s">
        <v>89</v>
      </c>
      <c r="H15" s="32" t="s">
        <v>90</v>
      </c>
      <c r="I15" s="43"/>
      <c r="J15" s="44"/>
    </row>
    <row r="16" spans="2:30" ht="18" customHeight="1">
      <c r="B16" s="33">
        <v>1</v>
      </c>
      <c r="C16" s="34" t="s">
        <v>91</v>
      </c>
      <c r="D16" s="148">
        <f>SUMIF(Zadanie!AJ12:'Zadanie'!AJ34,"EK",Zadanie!J12:'Zadanie'!J34)</f>
        <v>0</v>
      </c>
      <c r="E16" s="148">
        <f>SUMIF(Zadanie!AJ12:'Zadanie'!AJ34,"EZ",Zadanie!J12:'Zadanie'!J34)</f>
        <v>0</v>
      </c>
      <c r="F16" s="149">
        <f>D16+E16</f>
        <v>0</v>
      </c>
      <c r="G16" s="33">
        <v>6</v>
      </c>
      <c r="H16" s="35" t="s">
        <v>117</v>
      </c>
      <c r="I16" s="75"/>
      <c r="J16" s="149">
        <v>0</v>
      </c>
    </row>
    <row r="17" spans="2:10" ht="18" customHeight="1">
      <c r="B17" s="36">
        <v>2</v>
      </c>
      <c r="C17" s="37" t="s">
        <v>92</v>
      </c>
      <c r="D17" s="150">
        <f>SUMIF(Zadanie!AJ12:'Zadanie'!AJ34,"IK",Zadanie!J12:'Zadanie'!J34)</f>
        <v>0</v>
      </c>
      <c r="E17" s="150">
        <f>SUMIF(Zadanie!AJ12:'Zadanie'!AJ34,"IZ",Zadanie!J12:'Zadanie'!J34)</f>
        <v>0</v>
      </c>
      <c r="F17" s="149">
        <f>D17+E17</f>
        <v>0</v>
      </c>
      <c r="G17" s="36">
        <v>7</v>
      </c>
      <c r="H17" s="38" t="s">
        <v>118</v>
      </c>
      <c r="I17" s="8"/>
      <c r="J17" s="151">
        <v>0</v>
      </c>
    </row>
    <row r="18" spans="2:10" ht="18" customHeight="1">
      <c r="B18" s="36">
        <v>3</v>
      </c>
      <c r="C18" s="37" t="s">
        <v>93</v>
      </c>
      <c r="D18" s="150">
        <f>SUMIF(Zadanie!AJ12:'Zadanie'!AJ34,"MK",Zadanie!J12:'Zadanie'!J34)</f>
        <v>0</v>
      </c>
      <c r="E18" s="150">
        <f>SUMIF(Zadanie!AJ12:'Zadanie'!AJ34,"MZ",Zadanie!J12:'Zadanie'!J34)</f>
        <v>0</v>
      </c>
      <c r="F18" s="149">
        <f>D18+E18</f>
        <v>0</v>
      </c>
      <c r="G18" s="36">
        <v>8</v>
      </c>
      <c r="H18" s="38" t="s">
        <v>119</v>
      </c>
      <c r="I18" s="8"/>
      <c r="J18" s="151">
        <v>0</v>
      </c>
    </row>
    <row r="19" spans="2:10" ht="18" customHeight="1">
      <c r="B19" s="36">
        <v>4</v>
      </c>
      <c r="C19" s="37" t="s">
        <v>94</v>
      </c>
      <c r="D19" s="150">
        <f>SUMIF(Zadanie!AJ12:'Zadanie'!AJ34,"PK",Zadanie!J12:'Zadanie'!J34)</f>
        <v>0</v>
      </c>
      <c r="E19" s="150">
        <f>SUMIF(Zadanie!AJ12:'Zadanie'!AJ34,"PZ",Zadanie!J12:'Zadanie'!J34)</f>
        <v>0</v>
      </c>
      <c r="F19" s="152">
        <f>D19+E19</f>
        <v>0</v>
      </c>
      <c r="G19" s="36">
        <v>9</v>
      </c>
      <c r="H19" s="38" t="s">
        <v>2</v>
      </c>
      <c r="I19" s="8"/>
      <c r="J19" s="151">
        <v>0</v>
      </c>
    </row>
    <row r="20" spans="2:10" ht="18" customHeight="1">
      <c r="B20" s="39">
        <v>5</v>
      </c>
      <c r="C20" s="40" t="s">
        <v>95</v>
      </c>
      <c r="D20" s="153">
        <f>SUM(D16:D19)</f>
        <v>0</v>
      </c>
      <c r="E20" s="154">
        <f>SUM(E16:E19)</f>
        <v>0</v>
      </c>
      <c r="F20" s="155">
        <f>SUM(F16:F19)</f>
        <v>0</v>
      </c>
      <c r="G20" s="41">
        <v>10</v>
      </c>
      <c r="I20" s="76" t="s">
        <v>96</v>
      </c>
      <c r="J20" s="155">
        <f>SUM(J16:J19)</f>
        <v>0</v>
      </c>
    </row>
    <row r="21" spans="2:10" ht="18" customHeight="1">
      <c r="B21" s="28" t="s">
        <v>97</v>
      </c>
      <c r="C21" s="42"/>
      <c r="D21" s="43" t="s">
        <v>98</v>
      </c>
      <c r="E21" s="43"/>
      <c r="F21" s="44"/>
      <c r="G21" s="28" t="s">
        <v>99</v>
      </c>
      <c r="H21" s="32" t="s">
        <v>100</v>
      </c>
      <c r="I21" s="43"/>
      <c r="J21" s="44"/>
    </row>
    <row r="22" spans="2:10" ht="18" customHeight="1">
      <c r="B22" s="33">
        <v>11</v>
      </c>
      <c r="C22" s="35" t="s">
        <v>120</v>
      </c>
      <c r="D22" s="45"/>
      <c r="E22" s="46">
        <v>0</v>
      </c>
      <c r="F22" s="149">
        <f>ROUND(((D16+E16+D17+E17+D18)*E22),2)</f>
        <v>0</v>
      </c>
      <c r="G22" s="36">
        <v>16</v>
      </c>
      <c r="H22" s="38" t="s">
        <v>101</v>
      </c>
      <c r="I22" s="77"/>
      <c r="J22" s="151">
        <f>SUMIF(Zadanie!AJ12:'Zadanie'!AJ34,"U",Zadanie!J12:'Zadanie'!J34)</f>
        <v>0</v>
      </c>
    </row>
    <row r="23" spans="2:10" ht="18" customHeight="1">
      <c r="B23" s="36">
        <v>12</v>
      </c>
      <c r="C23" s="38" t="s">
        <v>121</v>
      </c>
      <c r="D23" s="47"/>
      <c r="E23" s="48">
        <v>0</v>
      </c>
      <c r="F23" s="151">
        <f>ROUND(((D16+E16+D17+E17+D18)*E23),2)</f>
        <v>0</v>
      </c>
      <c r="G23" s="36">
        <v>17</v>
      </c>
      <c r="H23" s="38" t="s">
        <v>123</v>
      </c>
      <c r="I23" s="77"/>
      <c r="J23" s="151">
        <v>0</v>
      </c>
    </row>
    <row r="24" spans="2:10" ht="18" customHeight="1">
      <c r="B24" s="36">
        <v>13</v>
      </c>
      <c r="C24" s="38" t="s">
        <v>122</v>
      </c>
      <c r="D24" s="47"/>
      <c r="E24" s="48">
        <v>0</v>
      </c>
      <c r="F24" s="151">
        <f>ROUND(((D16+E16+D17+E17+D18)*E24),2)</f>
        <v>0</v>
      </c>
      <c r="G24" s="36">
        <v>18</v>
      </c>
      <c r="H24" s="38" t="s">
        <v>124</v>
      </c>
      <c r="I24" s="77"/>
      <c r="J24" s="151">
        <v>0</v>
      </c>
    </row>
    <row r="25" spans="2:10" ht="18" customHeight="1">
      <c r="B25" s="36">
        <v>14</v>
      </c>
      <c r="C25" s="38" t="s">
        <v>2</v>
      </c>
      <c r="D25" s="47"/>
      <c r="E25" s="48">
        <v>0</v>
      </c>
      <c r="F25" s="151">
        <f>ROUND(((D16+E16+D17+E17+D18+E18)*E25),2)</f>
        <v>0</v>
      </c>
      <c r="G25" s="36">
        <v>19</v>
      </c>
      <c r="H25" s="38" t="s">
        <v>2</v>
      </c>
      <c r="I25" s="77"/>
      <c r="J25" s="151">
        <v>0</v>
      </c>
    </row>
    <row r="26" spans="2:10" ht="18" customHeight="1">
      <c r="B26" s="39">
        <v>15</v>
      </c>
      <c r="C26" s="49"/>
      <c r="D26" s="50"/>
      <c r="E26" s="50" t="s">
        <v>102</v>
      </c>
      <c r="F26" s="155">
        <f>SUM(F22:F25)</f>
        <v>0</v>
      </c>
      <c r="G26" s="39">
        <v>20</v>
      </c>
      <c r="H26" s="49"/>
      <c r="I26" s="50" t="s">
        <v>103</v>
      </c>
      <c r="J26" s="155">
        <f>SUM(J22:J25)</f>
        <v>0</v>
      </c>
    </row>
    <row r="27" spans="2:10" ht="18" customHeight="1">
      <c r="B27" s="51"/>
      <c r="C27" s="52" t="s">
        <v>104</v>
      </c>
      <c r="D27" s="53"/>
      <c r="E27" s="54" t="s">
        <v>105</v>
      </c>
      <c r="F27" s="55"/>
      <c r="G27" s="28" t="s">
        <v>106</v>
      </c>
      <c r="H27" s="32" t="s">
        <v>107</v>
      </c>
      <c r="I27" s="43"/>
      <c r="J27" s="44"/>
    </row>
    <row r="28" spans="2:10" ht="18" customHeight="1">
      <c r="B28" s="56"/>
      <c r="C28" s="57"/>
      <c r="D28" s="58"/>
      <c r="E28" s="59"/>
      <c r="F28" s="55"/>
      <c r="G28" s="33">
        <v>21</v>
      </c>
      <c r="H28" s="35"/>
      <c r="I28" s="78" t="s">
        <v>108</v>
      </c>
      <c r="J28" s="149">
        <f>ROUND(F20,2)+J20+F26+J26</f>
        <v>0</v>
      </c>
    </row>
    <row r="29" spans="2:10" ht="18" customHeight="1">
      <c r="B29" s="56"/>
      <c r="C29" s="58" t="s">
        <v>109</v>
      </c>
      <c r="D29" s="58"/>
      <c r="E29" s="60"/>
      <c r="F29" s="55"/>
      <c r="G29" s="36">
        <v>22</v>
      </c>
      <c r="H29" s="38" t="s">
        <v>125</v>
      </c>
      <c r="I29" s="156">
        <f>J28-I30</f>
        <v>0</v>
      </c>
      <c r="J29" s="151">
        <f>ROUND((I29*20)/100,2)</f>
        <v>0</v>
      </c>
    </row>
    <row r="30" spans="2:10" ht="18" customHeight="1">
      <c r="B30" s="7"/>
      <c r="C30" s="8" t="s">
        <v>110</v>
      </c>
      <c r="D30" s="8"/>
      <c r="E30" s="60"/>
      <c r="F30" s="55"/>
      <c r="G30" s="36">
        <v>23</v>
      </c>
      <c r="H30" s="38" t="s">
        <v>126</v>
      </c>
      <c r="I30" s="156">
        <f>SUMIF(Zadanie!O11:O9999,0,Zadanie!J11:J9999)</f>
        <v>0</v>
      </c>
      <c r="J30" s="151">
        <f>ROUND((I30*0)/100,1)</f>
        <v>0</v>
      </c>
    </row>
    <row r="31" spans="2:10" ht="18" customHeight="1">
      <c r="B31" s="56"/>
      <c r="C31" s="58"/>
      <c r="D31" s="58"/>
      <c r="E31" s="60"/>
      <c r="F31" s="55"/>
      <c r="G31" s="39">
        <v>24</v>
      </c>
      <c r="H31" s="49"/>
      <c r="I31" s="50" t="s">
        <v>111</v>
      </c>
      <c r="J31" s="155">
        <f>SUM(J28:J30)</f>
        <v>0</v>
      </c>
    </row>
    <row r="32" spans="2:10" ht="18" customHeight="1">
      <c r="B32" s="51"/>
      <c r="C32" s="58"/>
      <c r="D32" s="55"/>
      <c r="E32" s="61"/>
      <c r="F32" s="55"/>
      <c r="G32" s="62" t="s">
        <v>112</v>
      </c>
      <c r="H32" s="63" t="s">
        <v>127</v>
      </c>
      <c r="I32" s="79"/>
      <c r="J32" s="80">
        <v>0</v>
      </c>
    </row>
    <row r="33" spans="2:10" ht="18" customHeight="1">
      <c r="B33" s="64"/>
      <c r="C33" s="65"/>
      <c r="D33" s="52" t="s">
        <v>113</v>
      </c>
      <c r="E33" s="65"/>
      <c r="F33" s="65"/>
      <c r="G33" s="65"/>
      <c r="H33" s="65" t="s">
        <v>114</v>
      </c>
      <c r="I33" s="65"/>
      <c r="J33" s="81"/>
    </row>
    <row r="34" spans="2:10" ht="18" customHeight="1">
      <c r="B34" s="56"/>
      <c r="C34" s="57"/>
      <c r="D34" s="58"/>
      <c r="E34" s="58"/>
      <c r="F34" s="57"/>
      <c r="G34" s="58"/>
      <c r="H34" s="58"/>
      <c r="I34" s="58"/>
      <c r="J34" s="82"/>
    </row>
    <row r="35" spans="2:10" ht="18" customHeight="1">
      <c r="B35" s="56"/>
      <c r="C35" s="58" t="s">
        <v>109</v>
      </c>
      <c r="D35" s="58"/>
      <c r="E35" s="58"/>
      <c r="F35" s="57"/>
      <c r="G35" s="58" t="s">
        <v>109</v>
      </c>
      <c r="H35" s="58"/>
      <c r="I35" s="58"/>
      <c r="J35" s="82"/>
    </row>
    <row r="36" spans="2:10" ht="18" customHeight="1">
      <c r="B36" s="7"/>
      <c r="C36" s="8" t="s">
        <v>110</v>
      </c>
      <c r="D36" s="8"/>
      <c r="E36" s="8"/>
      <c r="F36" s="9"/>
      <c r="G36" s="8" t="s">
        <v>110</v>
      </c>
      <c r="H36" s="8"/>
      <c r="I36" s="8"/>
      <c r="J36" s="67"/>
    </row>
    <row r="37" spans="2:10" ht="18" customHeight="1">
      <c r="B37" s="56"/>
      <c r="C37" s="58" t="s">
        <v>105</v>
      </c>
      <c r="D37" s="58"/>
      <c r="E37" s="58"/>
      <c r="F37" s="57"/>
      <c r="G37" s="58" t="s">
        <v>105</v>
      </c>
      <c r="H37" s="58"/>
      <c r="I37" s="58"/>
      <c r="J37" s="82"/>
    </row>
    <row r="38" spans="2:10" ht="18" customHeight="1">
      <c r="B38" s="56"/>
      <c r="C38" s="58"/>
      <c r="D38" s="58"/>
      <c r="E38" s="58"/>
      <c r="F38" s="58"/>
      <c r="G38" s="58"/>
      <c r="H38" s="58"/>
      <c r="I38" s="58"/>
      <c r="J38" s="82"/>
    </row>
    <row r="39" spans="2:10" ht="18" customHeight="1">
      <c r="B39" s="56"/>
      <c r="C39" s="58"/>
      <c r="D39" s="58"/>
      <c r="E39" s="58"/>
      <c r="F39" s="58"/>
      <c r="G39" s="58"/>
      <c r="H39" s="58"/>
      <c r="I39" s="58"/>
      <c r="J39" s="82"/>
    </row>
    <row r="40" spans="2:10" ht="18" customHeight="1">
      <c r="B40" s="56"/>
      <c r="C40" s="58"/>
      <c r="D40" s="58"/>
      <c r="E40" s="58"/>
      <c r="F40" s="58"/>
      <c r="G40" s="58"/>
      <c r="H40" s="58"/>
      <c r="I40" s="58"/>
      <c r="J40" s="82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71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Zadanie</vt:lpstr>
      <vt:lpstr>Figury</vt:lpstr>
      <vt:lpstr>Rekapitulacia</vt:lpstr>
      <vt:lpstr>Kryci list</vt:lpstr>
      <vt:lpstr>Figury!Názvy_tlače</vt:lpstr>
      <vt:lpstr>Rekapitulacia!Názvy_tlače</vt:lpstr>
      <vt:lpstr>Zadanie!Názvy_tlače</vt:lpstr>
      <vt:lpstr>Figury!Oblasť_tlače</vt:lpstr>
      <vt:lpstr>'Kryci list'!Oblasť_tlače</vt:lpstr>
      <vt:lpstr>Rekapitulacia!Oblasť_tlače</vt:lpstr>
      <vt:lpstr>Zadanie!Oblasť_tlače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Jan Kover</cp:lastModifiedBy>
  <cp:revision>0</cp:revision>
  <cp:lastPrinted>2016-04-18T11:45:00Z</cp:lastPrinted>
  <dcterms:created xsi:type="dcterms:W3CDTF">1999-04-06T07:39:00Z</dcterms:created>
  <dcterms:modified xsi:type="dcterms:W3CDTF">2022-06-20T04:02:21Z</dcterms:modified>
</cp:coreProperties>
</file>