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iera.galvankova\Desktop\BÚRACIE PRACE\JOSEPHINE\JOSEPHINE - zverejnené\"/>
    </mc:Choice>
  </mc:AlternateContent>
  <bookViews>
    <workbookView xWindow="0" yWindow="0" windowWidth="28800" windowHeight="14310" tabRatio="500"/>
  </bookViews>
  <sheets>
    <sheet name="Zadanie" sheetId="3" r:id="rId1"/>
    <sheet name="Figury" sheetId="4" state="hidden" r:id="rId2"/>
    <sheet name="Rekapitulacia" sheetId="5" r:id="rId3"/>
    <sheet name="Kryci list" sheetId="6" r:id="rId4"/>
  </sheets>
  <definedNames>
    <definedName name="_xlnm._FilterDatabase">#REF!</definedName>
    <definedName name="fakt1R">#REF!</definedName>
    <definedName name="_xlnm.Print_Titles" localSheetId="1">Figury!$8:$10</definedName>
    <definedName name="_xlnm.Print_Titles" localSheetId="2">Rekapitulacia!$8:$10</definedName>
    <definedName name="_xlnm.Print_Titles" localSheetId="0">Zadanie!$8:$10</definedName>
    <definedName name="_xlnm.Print_Area" localSheetId="1">Figury!$A:$D</definedName>
    <definedName name="_xlnm.Print_Area" localSheetId="3">'Kryci list'!$A:$M</definedName>
    <definedName name="_xlnm.Print_Area" localSheetId="2">Rekapitulacia!$A:$G</definedName>
    <definedName name="_xlnm.Print_Area" localSheetId="0">Zadanie!$A:$AH</definedName>
  </definedNames>
  <calcPr calcId="162913"/>
</workbook>
</file>

<file path=xl/calcChain.xml><?xml version="1.0" encoding="utf-8"?>
<calcChain xmlns="http://schemas.openxmlformats.org/spreadsheetml/2006/main">
  <c r="M24" i="6" l="1"/>
  <c r="M25" i="6"/>
  <c r="L25" i="6"/>
  <c r="G22" i="5"/>
  <c r="F22" i="5"/>
  <c r="E22" i="5"/>
  <c r="D22" i="5"/>
  <c r="C22" i="5"/>
  <c r="B22" i="5"/>
  <c r="W60" i="3"/>
  <c r="E60" i="3"/>
  <c r="N60" i="3"/>
  <c r="L60" i="3"/>
  <c r="J60" i="3"/>
  <c r="I60" i="3"/>
  <c r="H60" i="3"/>
  <c r="E12" i="6"/>
  <c r="D12" i="6"/>
  <c r="G19" i="5"/>
  <c r="F19" i="5"/>
  <c r="E19" i="5"/>
  <c r="D19" i="5"/>
  <c r="C19" i="5"/>
  <c r="B19" i="5"/>
  <c r="W58" i="3"/>
  <c r="E58" i="3"/>
  <c r="N58" i="3"/>
  <c r="L58" i="3"/>
  <c r="J58" i="3"/>
  <c r="I58" i="3"/>
  <c r="H58" i="3"/>
  <c r="G18" i="5"/>
  <c r="F18" i="5"/>
  <c r="E18" i="5"/>
  <c r="D18" i="5"/>
  <c r="C18" i="5"/>
  <c r="B18" i="5"/>
  <c r="W56" i="3"/>
  <c r="E56" i="3"/>
  <c r="N56" i="3"/>
  <c r="L56" i="3"/>
  <c r="J56" i="3"/>
  <c r="I56" i="3"/>
  <c r="H56" i="3"/>
  <c r="N55" i="3"/>
  <c r="L55" i="3"/>
  <c r="J55" i="3"/>
  <c r="H55" i="3"/>
  <c r="G17" i="5"/>
  <c r="F17" i="5"/>
  <c r="E17" i="5"/>
  <c r="D17" i="5"/>
  <c r="C17" i="5"/>
  <c r="B17" i="5"/>
  <c r="W52" i="3"/>
  <c r="E52" i="3"/>
  <c r="N52" i="3"/>
  <c r="L52" i="3"/>
  <c r="J52" i="3"/>
  <c r="I52" i="3"/>
  <c r="H52" i="3"/>
  <c r="N51" i="3"/>
  <c r="L51" i="3"/>
  <c r="J51" i="3"/>
  <c r="H51" i="3"/>
  <c r="N48" i="3"/>
  <c r="L48" i="3"/>
  <c r="J48" i="3"/>
  <c r="H48" i="3"/>
  <c r="N47" i="3"/>
  <c r="L47" i="3"/>
  <c r="J47" i="3"/>
  <c r="H47" i="3"/>
  <c r="G16" i="5"/>
  <c r="F16" i="5"/>
  <c r="E16" i="5"/>
  <c r="D16" i="5"/>
  <c r="C16" i="5"/>
  <c r="B16" i="5"/>
  <c r="W44" i="3"/>
  <c r="E44" i="3"/>
  <c r="N44" i="3"/>
  <c r="L44" i="3"/>
  <c r="J44" i="3"/>
  <c r="I44" i="3"/>
  <c r="H44" i="3"/>
  <c r="N43" i="3"/>
  <c r="L43" i="3"/>
  <c r="J43" i="3"/>
  <c r="H43" i="3"/>
  <c r="N42" i="3"/>
  <c r="L42" i="3"/>
  <c r="J42" i="3"/>
  <c r="H42" i="3"/>
  <c r="G15" i="5"/>
  <c r="F15" i="5"/>
  <c r="E15" i="5"/>
  <c r="D15" i="5"/>
  <c r="C15" i="5"/>
  <c r="B15" i="5"/>
  <c r="W39" i="3"/>
  <c r="E39" i="3"/>
  <c r="N39" i="3"/>
  <c r="L39" i="3"/>
  <c r="J39" i="3"/>
  <c r="I39" i="3"/>
  <c r="H39" i="3"/>
  <c r="N38" i="3"/>
  <c r="L38" i="3"/>
  <c r="J38" i="3"/>
  <c r="H38" i="3"/>
  <c r="E11" i="6"/>
  <c r="D11" i="6"/>
  <c r="G13" i="5"/>
  <c r="F13" i="5"/>
  <c r="E13" i="5"/>
  <c r="D13" i="5"/>
  <c r="C13" i="5"/>
  <c r="B13" i="5"/>
  <c r="W34" i="3"/>
  <c r="E34" i="3"/>
  <c r="N34" i="3"/>
  <c r="L34" i="3"/>
  <c r="J34" i="3"/>
  <c r="I34" i="3"/>
  <c r="H34" i="3"/>
  <c r="G12" i="5"/>
  <c r="F12" i="5"/>
  <c r="E12" i="5"/>
  <c r="D12" i="5"/>
  <c r="C12" i="5"/>
  <c r="B12" i="5"/>
  <c r="W32" i="3"/>
  <c r="E32" i="3"/>
  <c r="N32" i="3"/>
  <c r="L32" i="3"/>
  <c r="J32" i="3"/>
  <c r="I32" i="3"/>
  <c r="H32" i="3"/>
  <c r="N31" i="3"/>
  <c r="L31" i="3"/>
  <c r="J31" i="3"/>
  <c r="H31" i="3"/>
  <c r="N30" i="3"/>
  <c r="L30" i="3"/>
  <c r="J30" i="3"/>
  <c r="H30" i="3"/>
  <c r="N29" i="3"/>
  <c r="L29" i="3"/>
  <c r="J29" i="3"/>
  <c r="H29" i="3"/>
  <c r="N28" i="3"/>
  <c r="L28" i="3"/>
  <c r="J28" i="3"/>
  <c r="H28" i="3"/>
  <c r="N27" i="3"/>
  <c r="L27" i="3"/>
  <c r="J27" i="3"/>
  <c r="H27" i="3"/>
  <c r="N26" i="3"/>
  <c r="L26" i="3"/>
  <c r="J26" i="3"/>
  <c r="H26" i="3"/>
  <c r="N25" i="3"/>
  <c r="L25" i="3"/>
  <c r="J25" i="3"/>
  <c r="H25" i="3"/>
  <c r="N23" i="3"/>
  <c r="L23" i="3"/>
  <c r="J23" i="3"/>
  <c r="H23" i="3"/>
  <c r="N22" i="3"/>
  <c r="L22" i="3"/>
  <c r="J22" i="3"/>
  <c r="H22" i="3"/>
  <c r="N21" i="3"/>
  <c r="L21" i="3"/>
  <c r="J21" i="3"/>
  <c r="H21" i="3"/>
  <c r="N20" i="3"/>
  <c r="L20" i="3"/>
  <c r="J20" i="3"/>
  <c r="H20" i="3"/>
  <c r="N19" i="3"/>
  <c r="L19" i="3"/>
  <c r="J19" i="3"/>
  <c r="H19" i="3"/>
  <c r="N18" i="3"/>
  <c r="L18" i="3"/>
  <c r="J18" i="3"/>
  <c r="H18" i="3"/>
  <c r="N17" i="3"/>
  <c r="L17" i="3"/>
  <c r="J17" i="3"/>
  <c r="H17" i="3"/>
  <c r="N16" i="3"/>
  <c r="L16" i="3"/>
  <c r="J16" i="3"/>
  <c r="H16" i="3"/>
  <c r="N15" i="3"/>
  <c r="L15" i="3"/>
  <c r="J15" i="3"/>
  <c r="H15" i="3"/>
  <c r="N14" i="3"/>
  <c r="L14" i="3"/>
  <c r="J14" i="3"/>
  <c r="H14" i="3"/>
  <c r="M14" i="6"/>
  <c r="M13" i="6"/>
  <c r="M12" i="6"/>
  <c r="M11" i="6"/>
  <c r="M21" i="6"/>
  <c r="I15" i="6"/>
  <c r="E15" i="6"/>
  <c r="D15" i="6"/>
  <c r="F14" i="6"/>
  <c r="F13" i="6"/>
  <c r="F12" i="6"/>
  <c r="F11" i="6"/>
  <c r="M9" i="6"/>
  <c r="I9" i="6"/>
  <c r="F9" i="6"/>
  <c r="M8" i="6"/>
  <c r="I8" i="6"/>
  <c r="F8" i="6"/>
  <c r="H1" i="6"/>
  <c r="B8" i="5"/>
  <c r="D8" i="3"/>
  <c r="F15" i="6" l="1"/>
  <c r="M15" i="6"/>
  <c r="M23" i="6" s="1"/>
  <c r="L24" i="6" s="1"/>
  <c r="M26" i="6" l="1"/>
</calcChain>
</file>

<file path=xl/sharedStrings.xml><?xml version="1.0" encoding="utf-8"?>
<sst xmlns="http://schemas.openxmlformats.org/spreadsheetml/2006/main" count="533" uniqueCount="260">
  <si>
    <t>a</t>
  </si>
  <si>
    <t xml:space="preserve"> </t>
  </si>
  <si>
    <t>DPH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</si>
  <si>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</si>
  <si>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</si>
  <si>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</si>
  <si>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</si>
  <si>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</si>
  <si>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</si>
  <si>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</si>
  <si>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</si>
  <si>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</si>
  <si>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</si>
  <si>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</si>
  <si>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 xml:space="preserve">Dátum: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</si>
  <si>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</si>
  <si>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</si>
  <si>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</si>
  <si>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</si>
  <si>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</si>
  <si>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</si>
  <si>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</si>
  <si>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</si>
  <si>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</si>
  <si>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</si>
  <si>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</si>
  <si>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</si>
  <si>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</si>
  <si>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</si>
  <si>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</si>
  <si>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</si>
  <si>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</si>
  <si>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</si>
  <si>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</si>
  <si>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</si>
  <si>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</si>
  <si>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</si>
  <si>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</si>
  <si>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</si>
  <si>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</si>
  <si>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</si>
  <si>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</si>
  <si>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</si>
  <si>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</si>
  <si>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</si>
  <si>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</si>
  <si>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</si>
  <si>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</si>
  <si>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</si>
  <si>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</si>
  <si>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</si>
  <si>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</si>
  <si>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</si>
  <si>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</si>
  <si>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</si>
  <si>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</si>
  <si>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</si>
  <si>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</si>
  <si>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</si>
  <si>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</si>
  <si>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</si>
  <si>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pre tlač</t>
  </si>
  <si>
    <t>produkcie</t>
  </si>
  <si>
    <t>ceny</t>
  </si>
  <si>
    <t>Názov figúry</t>
  </si>
  <si>
    <t>Popis figúry</t>
  </si>
  <si>
    <t>Aritmetický výraz</t>
  </si>
  <si>
    <t>Hodnota</t>
  </si>
  <si>
    <t>Rekapitulácia rozpočtu v</t>
  </si>
  <si>
    <t>Rekapitulácia splátky v</t>
  </si>
  <si>
    <t>Rekapitulácia výrobnej kalkulácie v</t>
  </si>
  <si>
    <t>Popis položky, stavebného dielu, remesla</t>
  </si>
  <si>
    <t>Miesto:</t>
  </si>
  <si>
    <t>Rozpočet:</t>
  </si>
  <si>
    <t>Krycí list rozpočtu v</t>
  </si>
  <si>
    <t>Spracoval:</t>
  </si>
  <si>
    <t>Krycí list splátky v</t>
  </si>
  <si>
    <t>Dňa:</t>
  </si>
  <si>
    <t>Zmluva č.:</t>
  </si>
  <si>
    <t>Krycí list výrobnej kalkulácie v</t>
  </si>
  <si>
    <t xml:space="preserve"> Odberateľ:</t>
  </si>
  <si>
    <t>IČO:</t>
  </si>
  <si>
    <t>DIČ:</t>
  </si>
  <si>
    <t xml:space="preserve"> Dodávateľ:</t>
  </si>
  <si>
    <t xml:space="preserve"> Projektant:</t>
  </si>
  <si>
    <t>A</t>
  </si>
  <si>
    <t xml:space="preserve"> ZRN</t>
  </si>
  <si>
    <t>Špecifikovaný materiál</t>
  </si>
  <si>
    <t>Spolu ZRN</t>
  </si>
  <si>
    <t>B</t>
  </si>
  <si>
    <t>IN - Individuálne náklady</t>
  </si>
  <si>
    <t>C</t>
  </si>
  <si>
    <t>NUS - náklady umiestnenia stavby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</si>
  <si>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</si>
  <si>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</si>
  <si>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</si>
  <si>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</si>
  <si>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</si>
  <si>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</si>
  <si>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 xml:space="preserve">Súčet riadkov 11 až 14: </t>
  </si>
  <si>
    <t>projektant, rozpočtár, cenár</t>
  </si>
  <si>
    <t>dodávateľ, zhotoviteľ</t>
  </si>
  <si>
    <t>D</t>
  </si>
  <si>
    <t>ON - ostatné náklady</t>
  </si>
  <si>
    <t>dátum:</t>
  </si>
  <si>
    <t>podpis:</t>
  </si>
  <si>
    <t xml:space="preserve"> Ostatné náklady uvedené v rozpočte</t>
  </si>
  <si>
    <t>pečiatka:</t>
  </si>
  <si>
    <t xml:space="preserve">Súčet riadkov 16 až 19: </t>
  </si>
  <si>
    <t>odberateľ, obstarávateľ</t>
  </si>
  <si>
    <t>E</t>
  </si>
  <si>
    <t>Celkové náklady</t>
  </si>
  <si>
    <t xml:space="preserve">Súčet riadkov 5, 10, 15 a 20: </t>
  </si>
  <si>
    <t xml:space="preserve">Súčet riadkov 21 až 23: </t>
  </si>
  <si>
    <t>F</t>
  </si>
  <si>
    <t xml:space="preserve">Odberateľ: Mesto Košice </t>
  </si>
  <si>
    <t xml:space="preserve">Projektant: OON desing </t>
  </si>
  <si>
    <t xml:space="preserve">JKSO : </t>
  </si>
  <si>
    <t>Dátum: 26.07.2022</t>
  </si>
  <si>
    <t>Stavba : Odstránenie stavieb Jesenského č. 4, Košice</t>
  </si>
  <si>
    <t>Mesto Košice, Trieda SNP 48/A</t>
  </si>
  <si>
    <t xml:space="preserve"> Mesto Košice, Trieda SNP 48/A</t>
  </si>
  <si>
    <t xml:space="preserve"> Stavba : Odstránenie stavieb Jesenského č. 4, Košice</t>
  </si>
  <si>
    <t>Parc. č. KN 2106</t>
  </si>
  <si>
    <t>JKSO :</t>
  </si>
  <si>
    <t xml:space="preserve">Mesto Košice </t>
  </si>
  <si>
    <t/>
  </si>
  <si>
    <t xml:space="preserve">OON desing </t>
  </si>
  <si>
    <t xml:space="preserve"> Práce nadčas</t>
  </si>
  <si>
    <t xml:space="preserve"> Murárske výpomoce</t>
  </si>
  <si>
    <t xml:space="preserve"> Bez pevnej podlahy</t>
  </si>
  <si>
    <t xml:space="preserve"> Zariadenie staveniska</t>
  </si>
  <si>
    <t xml:space="preserve"> Prevádzkové vplyvy</t>
  </si>
  <si>
    <t xml:space="preserve"> Sťažené podmienky</t>
  </si>
  <si>
    <t xml:space="preserve"> Inžinierska činnosť</t>
  </si>
  <si>
    <t xml:space="preserve"> Projektové práce</t>
  </si>
  <si>
    <t xml:space="preserve"> DPH   20% z:</t>
  </si>
  <si>
    <t xml:space="preserve"> DPH    0% z:</t>
  </si>
  <si>
    <t xml:space="preserve"> Odpočet - prípočet</t>
  </si>
  <si>
    <t>Zaradenie</t>
  </si>
  <si>
    <t>pre KL</t>
  </si>
  <si>
    <t>Lev0</t>
  </si>
  <si>
    <t>pozícia</t>
  </si>
  <si>
    <t>PRÁCE A DODÁVKY HSV</t>
  </si>
  <si>
    <t>9 - OSTATNÉ KONŠTRUKCIE A PRÁCE</t>
  </si>
  <si>
    <t>013</t>
  </si>
  <si>
    <t>961043111</t>
  </si>
  <si>
    <t>Búranie základov z betónu prel. kam. alebo otvorov nad 4 m2</t>
  </si>
  <si>
    <t>m3</t>
  </si>
  <si>
    <t xml:space="preserve">                    </t>
  </si>
  <si>
    <t>96104-3111</t>
  </si>
  <si>
    <t>45.11.11</t>
  </si>
  <si>
    <t>EK</t>
  </si>
  <si>
    <t>S</t>
  </si>
  <si>
    <t>963012510</t>
  </si>
  <si>
    <t>Búranie stropov zo želb. prefa dosiek š. do 30 hr. do 14 cm</t>
  </si>
  <si>
    <t>96301-2510</t>
  </si>
  <si>
    <t>965043441</t>
  </si>
  <si>
    <t>Búranie bet. podkladu s poterom hr. do 15 cm nad 4 m2</t>
  </si>
  <si>
    <t>96504-3441</t>
  </si>
  <si>
    <t>968071116</t>
  </si>
  <si>
    <t>Demontáždverí, brán kov. vchod., 1 bm obvodu</t>
  </si>
  <si>
    <t>m</t>
  </si>
  <si>
    <t>96807-1112</t>
  </si>
  <si>
    <t>968081131</t>
  </si>
  <si>
    <t>Demontáž okien bm obvodu</t>
  </si>
  <si>
    <t>96808-1131</t>
  </si>
  <si>
    <t xml:space="preserve">  .  .  </t>
  </si>
  <si>
    <t>968081132</t>
  </si>
  <si>
    <t>Demontáž vchodových dverí bm obvodu</t>
  </si>
  <si>
    <t>96808-1132</t>
  </si>
  <si>
    <t>978059631</t>
  </si>
  <si>
    <t>Vybúranie obkladov vonk. z obkladačiek plochy nad 2 m2</t>
  </si>
  <si>
    <t>m2</t>
  </si>
  <si>
    <t>97805-9631</t>
  </si>
  <si>
    <t>979011111</t>
  </si>
  <si>
    <t>Zvislá doprava sute a vybúr. hmôt za prvé podlažie</t>
  </si>
  <si>
    <t>t</t>
  </si>
  <si>
    <t>97901-1111</t>
  </si>
  <si>
    <t>979081111</t>
  </si>
  <si>
    <t>Odvoz sute a vybúraných hmôt na skládku do 1 km</t>
  </si>
  <si>
    <t>97908-1111</t>
  </si>
  <si>
    <t>979081121</t>
  </si>
  <si>
    <t>Odvoz sute a vybúraných hmôt na skládku každý ďalší 1 km</t>
  </si>
  <si>
    <t>97908-1121</t>
  </si>
  <si>
    <t>4086,716*9 =   36780,444</t>
  </si>
  <si>
    <t>979082111</t>
  </si>
  <si>
    <t>Vnútrostavenisková doprava sute a vybúraných hmôt do 10 m</t>
  </si>
  <si>
    <t>97908-2111</t>
  </si>
  <si>
    <t>006</t>
  </si>
  <si>
    <t>979083111</t>
  </si>
  <si>
    <t>Vodorovné premiestnenie sute na skládku do 100 m</t>
  </si>
  <si>
    <t>97908-3111</t>
  </si>
  <si>
    <t>979118705</t>
  </si>
  <si>
    <t>Poplatok za ulož.a znešk.st.odp.na urč.sklád.-asfalt.lepenka "Z"-zvláštny odpad</t>
  </si>
  <si>
    <t>97911-8705</t>
  </si>
  <si>
    <t>979131409</t>
  </si>
  <si>
    <t>Poplatok za ulož.a znešk.staveb.sute na vymedzených skládkach "O"-ostatný odpad</t>
  </si>
  <si>
    <t>97913-1409</t>
  </si>
  <si>
    <t>979131413</t>
  </si>
  <si>
    <t>Poplatok za ulož.a znešk.stav.odp na urč.sklád.-hlušina a kamenivo "O"-ost.odpad</t>
  </si>
  <si>
    <t>97913-1413</t>
  </si>
  <si>
    <t>981011311</t>
  </si>
  <si>
    <t>Demolácia budov murov. na maltu MVC postup. rozoberaním s podielom 10%</t>
  </si>
  <si>
    <t>98101-1311</t>
  </si>
  <si>
    <t>981011313</t>
  </si>
  <si>
    <t>Demolácia budov murov. na maltu MVC postup. rozoberaním s podielom 20%</t>
  </si>
  <si>
    <t>98101-1313</t>
  </si>
  <si>
    <t xml:space="preserve">9 - OSTATNÉ KONŠTRUKCIE A PRÁCE  spolu: </t>
  </si>
  <si>
    <t xml:space="preserve">PRÁCE A DODÁVKY HSV  spolu: </t>
  </si>
  <si>
    <t>PRÁCE A DODÁVKY PSV</t>
  </si>
  <si>
    <t>763 - Konštrukcie  - drevostavby</t>
  </si>
  <si>
    <t>763</t>
  </si>
  <si>
    <t>763711841</t>
  </si>
  <si>
    <t>Demontáž steny z panelov hr. do 240 mm, plocha do 3 m2</t>
  </si>
  <si>
    <t>I</t>
  </si>
  <si>
    <t>76371-1841</t>
  </si>
  <si>
    <t>45.42.13</t>
  </si>
  <si>
    <t>IK</t>
  </si>
  <si>
    <t xml:space="preserve">763 - Konštrukcie  - drevostavby  spolu: </t>
  </si>
  <si>
    <t>764 - Konštrukcie klampiarske</t>
  </si>
  <si>
    <t>764</t>
  </si>
  <si>
    <t>764334870</t>
  </si>
  <si>
    <t>Klamp. demont. lem. múrov lep.kryt.+krycí pl. 750</t>
  </si>
  <si>
    <t>76433-4870</t>
  </si>
  <si>
    <t>45.22.13</t>
  </si>
  <si>
    <t>764410850</t>
  </si>
  <si>
    <t>Klamp. demont. parapetov rš 330</t>
  </si>
  <si>
    <t>76441-0850</t>
  </si>
  <si>
    <t xml:space="preserve">764 - Konštrukcie klampiarske  spolu: </t>
  </si>
  <si>
    <t>767 - Konštrukcie doplnk. kovové stavebné</t>
  </si>
  <si>
    <t>767</t>
  </si>
  <si>
    <t>767392802</t>
  </si>
  <si>
    <t>Demontáž krytín striech skrutkovaných</t>
  </si>
  <si>
    <t>76739-2802</t>
  </si>
  <si>
    <t>45.42.12</t>
  </si>
  <si>
    <t>767996805</t>
  </si>
  <si>
    <t>Demontáž ostatných doplnkov, nad 500 kg</t>
  </si>
  <si>
    <t>kg</t>
  </si>
  <si>
    <t>76799-6805</t>
  </si>
  <si>
    <t>"Položku nenaceňovať - Cena sa = vyzísk"  17000 =   17000,000</t>
  </si>
  <si>
    <t>"Materiál do zberu: meď, mosadz, antikor, olovo, hliník, železo, plech a pod."</t>
  </si>
  <si>
    <t>998767101</t>
  </si>
  <si>
    <t>Presun hmôt pre kovové stav. doplnk. konštr. v objektoch výšky do 6 m</t>
  </si>
  <si>
    <t>99876-7101</t>
  </si>
  <si>
    <t xml:space="preserve">767 - Konštrukcie doplnk. kovové stavebné  spolu: </t>
  </si>
  <si>
    <t>776 - Podlahy povlakové</t>
  </si>
  <si>
    <t>775</t>
  </si>
  <si>
    <t>776511810</t>
  </si>
  <si>
    <t>Odstránenie povlakových podláh lepených bez podložky</t>
  </si>
  <si>
    <t>77651-1810</t>
  </si>
  <si>
    <t>45.43.21</t>
  </si>
  <si>
    <t xml:space="preserve">776 - Podlahy povlakové  spolu: </t>
  </si>
  <si>
    <t xml:space="preserve">PRÁCE A DODÁVKY PSV  spolu: </t>
  </si>
  <si>
    <t>Za rozpočet celkom</t>
  </si>
  <si>
    <t>Spracoval: Ján Kövér</t>
  </si>
  <si>
    <t>Figura</t>
  </si>
  <si>
    <t xml:space="preserve">Spracoval:                                </t>
  </si>
  <si>
    <t xml:space="preserve">Spracoval:                               </t>
  </si>
  <si>
    <t>Zadanie, proces - 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</si>
</sst>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#,##0&quot; Sk&quot;;[Red]\-#,##0&quot; Sk&quot;"/>
    <numFmt numFmtId="165" formatCode="_-* #,##0&quot; Sk&quot;_-;\-* #,##0&quot; Sk&quot;_-;_-* &quot;- Sk&quot;_-;_-@_-"/>
    <numFmt numFmtId="166" formatCode="#,##0\ _S_k"/>
    <numFmt numFmtId="167" formatCode="#,##0&quot; Sk&quot;"/>
    <numFmt numFmtId="168" formatCode="0.00\ %"/>
    <numFmt numFmtId="169" formatCode="#,##0.0000"/>
    <numFmt numFmtId="170" formatCode="#,##0\ "/>
    <numFmt numFmtId="171" formatCode="#,##0.00000"/>
    <numFmt numFmtId="172" formatCode="#,##0.000"/>
    <numFmt numFmtId="173" formatCode="#,##0.0"/>
  </numFmts>
  <fonts count="18">
    <font>
      <sz val="10"/>
      <name val="Arial"/>
      <charset val="238"/>
    </font>
    <font>
      <sz val="8"/>
      <name val="Arial Narrow"/>
      <charset val="238"/>
    </font>
    <font>
      <b/>
      <sz val="10"/>
      <name val="Arial Narrow"/>
      <charset val="238"/>
    </font>
    <font>
      <b/>
      <sz val="8"/>
      <name val="Arial Narrow"/>
      <charset val="238"/>
    </font>
    <font>
      <sz val="8"/>
      <color rgb="FFFFFFFF"/>
      <name val="Arial Narrow"/>
      <charset val="238"/>
    </font>
    <font>
      <b/>
      <sz val="8"/>
      <color rgb="FFFFFFFF"/>
      <name val="Arial Narrow"/>
      <charset val="238"/>
    </font>
    <font>
      <sz val="8"/>
      <color rgb="FF0000FF"/>
      <name val="Arial Narrow"/>
      <charset val="238"/>
    </font>
    <font>
      <b/>
      <sz val="7"/>
      <name val="Letter Gothic CE"/>
      <charset val="238"/>
    </font>
    <font>
      <sz val="10"/>
      <name val="Arial CE"/>
      <charset val="238"/>
    </font>
    <font>
      <sz val="11"/>
      <color rgb="FF000000"/>
      <name val="Calibri"/>
      <charset val="238"/>
    </font>
    <font>
      <sz val="11"/>
      <color rgb="FFFFFFFF"/>
      <name val="Calibri"/>
      <charset val="238"/>
    </font>
    <font>
      <b/>
      <sz val="11"/>
      <color rgb="FF000000"/>
      <name val="Calibri"/>
      <charset val="238"/>
    </font>
    <font>
      <b/>
      <sz val="18"/>
      <color rgb="FF333399"/>
      <name val="Cambria"/>
      <charset val="238"/>
    </font>
    <font>
      <sz val="11"/>
      <color rgb="FFFF0000"/>
      <name val="Calibri"/>
      <charset val="238"/>
    </font>
    <font>
      <sz val="10"/>
      <name val="Arial"/>
      <charset val="238"/>
    </font>
    <font>
      <b/>
      <sz val="8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8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A0E0E0"/>
        <bgColor rgb="FFA6CAF0"/>
      </patternFill>
    </fill>
    <fill>
      <patternFill patternType="solid">
        <fgColor rgb="FFA6CAF0"/>
        <bgColor rgb="FFA0E0E0"/>
      </patternFill>
    </fill>
    <fill>
      <patternFill patternType="solid">
        <fgColor rgb="FFFFFFC0"/>
        <bgColor rgb="FFFFFF99"/>
      </patternFill>
    </fill>
    <fill>
      <patternFill patternType="solid">
        <fgColor rgb="FFFF8080"/>
        <bgColor rgb="FFFF99CC"/>
      </patternFill>
    </fill>
    <fill>
      <patternFill patternType="solid">
        <fgColor rgb="FFC0C0C0"/>
        <bgColor rgb="FFA6CAF0"/>
      </patternFill>
    </fill>
    <fill>
      <patternFill patternType="solid">
        <fgColor rgb="FFFFFF99"/>
        <bgColor rgb="FFFFFFC0"/>
      </patternFill>
    </fill>
    <fill>
      <patternFill patternType="solid">
        <fgColor rgb="FFCC9CCC"/>
        <bgColor rgb="FFFF99CC"/>
      </patternFill>
    </fill>
    <fill>
      <patternFill patternType="solid">
        <fgColor rgb="FF996666"/>
        <bgColor rgb="FF666699"/>
      </patternFill>
    </fill>
    <fill>
      <patternFill patternType="solid">
        <fgColor rgb="FF999933"/>
        <bgColor rgb="FF969696"/>
      </patternFill>
    </fill>
  </fills>
  <borders count="54">
    <border>
      <left/>
      <right/>
      <top/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rgb="FF3333CC"/>
      </top>
      <bottom style="double">
        <color rgb="FF3333CC"/>
      </bottom>
      <diagonal/>
    </border>
  </borders>
  <cellStyleXfs count="32">
    <xf numFmtId="0" fontId="0" fillId="0" borderId="0"/>
    <xf numFmtId="0" fontId="8" fillId="0" borderId="0"/>
    <xf numFmtId="0" fontId="14" fillId="0" borderId="0" applyBorder="0">
      <alignment vertical="center"/>
    </xf>
    <xf numFmtId="0" fontId="9" fillId="4" borderId="0" applyBorder="0" applyProtection="0"/>
    <xf numFmtId="165" fontId="14" fillId="0" borderId="0" applyBorder="0" applyProtection="0"/>
    <xf numFmtId="0" fontId="9" fillId="2" borderId="0" applyBorder="0" applyProtection="0"/>
    <xf numFmtId="0" fontId="9" fillId="2" borderId="0" applyBorder="0" applyProtection="0"/>
    <xf numFmtId="164" fontId="7" fillId="0" borderId="52"/>
    <xf numFmtId="0" fontId="9" fillId="3" borderId="0" applyBorder="0" applyProtection="0"/>
    <xf numFmtId="0" fontId="9" fillId="5" borderId="0" applyBorder="0" applyProtection="0"/>
    <xf numFmtId="0" fontId="14" fillId="0" borderId="52"/>
    <xf numFmtId="0" fontId="7" fillId="0" borderId="52">
      <alignment vertical="center"/>
    </xf>
    <xf numFmtId="0" fontId="9" fillId="6" borderId="0" applyBorder="0" applyProtection="0"/>
    <xf numFmtId="0" fontId="9" fillId="2" borderId="0" applyBorder="0" applyProtection="0"/>
    <xf numFmtId="0" fontId="9" fillId="4" borderId="0" applyBorder="0" applyProtection="0"/>
    <xf numFmtId="0" fontId="9" fillId="5" borderId="0" applyBorder="0" applyProtection="0"/>
    <xf numFmtId="0" fontId="9" fillId="7" borderId="0" applyBorder="0" applyProtection="0"/>
    <xf numFmtId="0" fontId="9" fillId="8" borderId="0" applyBorder="0" applyProtection="0"/>
    <xf numFmtId="0" fontId="9" fillId="4" borderId="0" applyBorder="0" applyProtection="0"/>
    <xf numFmtId="0" fontId="10" fillId="2" borderId="0" applyBorder="0" applyProtection="0"/>
    <xf numFmtId="0" fontId="10" fillId="9" borderId="0" applyBorder="0" applyProtection="0"/>
    <xf numFmtId="0" fontId="10" fillId="10" borderId="0" applyBorder="0" applyProtection="0"/>
    <xf numFmtId="0" fontId="10" fillId="8" borderId="0" applyBorder="0" applyProtection="0"/>
    <xf numFmtId="0" fontId="10" fillId="2" borderId="0" applyBorder="0" applyProtection="0"/>
    <xf numFmtId="0" fontId="10" fillId="5" borderId="0" applyBorder="0" applyProtection="0"/>
    <xf numFmtId="0" fontId="11" fillId="0" borderId="53" applyProtection="0"/>
    <xf numFmtId="0" fontId="8" fillId="0" borderId="0"/>
    <xf numFmtId="0" fontId="12" fillId="0" borderId="0" applyBorder="0" applyProtection="0"/>
    <xf numFmtId="0" fontId="8" fillId="0" borderId="0"/>
    <xf numFmtId="0" fontId="7" fillId="0" borderId="0" applyBorder="0">
      <alignment vertical="center"/>
    </xf>
    <xf numFmtId="0" fontId="13" fillId="0" borderId="0" applyBorder="0" applyProtection="0"/>
    <xf numFmtId="0" fontId="7" fillId="0" borderId="20">
      <alignment vertical="center"/>
    </xf>
  </cellStyleXfs>
  <cellXfs count="177">
    <xf numFmtId="0" fontId="0" fillId="0" borderId="0" xfId="0"/>
    <xf numFmtId="0" fontId="1" fillId="0" borderId="0" xfId="1" applyFont="1"/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3" xfId="1" applyFont="1" applyBorder="1" applyAlignment="1">
      <alignment horizontal="left" vertical="center"/>
    </xf>
    <xf numFmtId="0" fontId="1" fillId="0" borderId="4" xfId="1" applyFont="1" applyBorder="1" applyAlignment="1">
      <alignment horizontal="left" vertical="center"/>
    </xf>
    <xf numFmtId="0" fontId="1" fillId="0" borderId="4" xfId="1" applyFont="1" applyBorder="1" applyAlignment="1">
      <alignment horizontal="right" vertical="center"/>
    </xf>
    <xf numFmtId="0" fontId="1" fillId="0" borderId="5" xfId="1" applyFont="1" applyBorder="1" applyAlignment="1">
      <alignment horizontal="left" vertical="center"/>
    </xf>
    <xf numFmtId="0" fontId="1" fillId="0" borderId="6" xfId="1" applyFont="1" applyBorder="1" applyAlignment="1">
      <alignment horizontal="left" vertical="center"/>
    </xf>
    <xf numFmtId="0" fontId="1" fillId="0" borderId="6" xfId="1" applyFont="1" applyBorder="1" applyAlignment="1">
      <alignment horizontal="right" vertical="center"/>
    </xf>
    <xf numFmtId="0" fontId="1" fillId="0" borderId="7" xfId="1" applyFont="1" applyBorder="1" applyAlignment="1">
      <alignment horizontal="left" vertical="center"/>
    </xf>
    <xf numFmtId="0" fontId="1" fillId="0" borderId="8" xfId="1" applyFont="1" applyBorder="1" applyAlignment="1">
      <alignment horizontal="left" vertical="center"/>
    </xf>
    <xf numFmtId="0" fontId="1" fillId="0" borderId="8" xfId="1" applyFont="1" applyBorder="1" applyAlignment="1">
      <alignment horizontal="right" vertical="center"/>
    </xf>
    <xf numFmtId="49" fontId="1" fillId="0" borderId="4" xfId="1" applyNumberFormat="1" applyFont="1" applyBorder="1" applyAlignment="1">
      <alignment horizontal="right" vertical="center"/>
    </xf>
    <xf numFmtId="49" fontId="1" fillId="0" borderId="6" xfId="1" applyNumberFormat="1" applyFont="1" applyBorder="1" applyAlignment="1">
      <alignment horizontal="right" vertical="center"/>
    </xf>
    <xf numFmtId="49" fontId="1" fillId="0" borderId="8" xfId="1" applyNumberFormat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4" xfId="1" applyFont="1" applyBorder="1" applyAlignment="1">
      <alignment vertical="center"/>
    </xf>
    <xf numFmtId="166" fontId="1" fillId="0" borderId="4" xfId="1" applyNumberFormat="1" applyFont="1" applyBorder="1" applyAlignment="1">
      <alignment horizontal="left" vertical="center"/>
    </xf>
    <xf numFmtId="167" fontId="1" fillId="0" borderId="4" xfId="1" applyNumberFormat="1" applyFont="1" applyBorder="1" applyAlignment="1">
      <alignment horizontal="right" vertical="center"/>
    </xf>
    <xf numFmtId="3" fontId="1" fillId="0" borderId="9" xfId="1" applyNumberFormat="1" applyFont="1" applyBorder="1" applyAlignment="1">
      <alignment horizontal="right" vertical="center"/>
    </xf>
    <xf numFmtId="0" fontId="1" fillId="0" borderId="10" xfId="1" applyFont="1" applyBorder="1" applyAlignment="1">
      <alignment horizontal="right" vertical="center"/>
    </xf>
    <xf numFmtId="0" fontId="1" fillId="0" borderId="11" xfId="1" applyFont="1" applyBorder="1" applyAlignment="1">
      <alignment vertical="center"/>
    </xf>
    <xf numFmtId="166" fontId="1" fillId="0" borderId="11" xfId="1" applyNumberFormat="1" applyFont="1" applyBorder="1" applyAlignment="1">
      <alignment horizontal="left" vertical="center"/>
    </xf>
    <xf numFmtId="167" fontId="1" fillId="0" borderId="11" xfId="1" applyNumberFormat="1" applyFont="1" applyBorder="1" applyAlignment="1">
      <alignment horizontal="right" vertical="center"/>
    </xf>
    <xf numFmtId="3" fontId="1" fillId="0" borderId="12" xfId="1" applyNumberFormat="1" applyFont="1" applyBorder="1" applyAlignment="1">
      <alignment horizontal="right" vertical="center"/>
    </xf>
    <xf numFmtId="0" fontId="1" fillId="0" borderId="11" xfId="1" applyFont="1" applyBorder="1" applyAlignment="1">
      <alignment horizontal="right" vertical="center"/>
    </xf>
    <xf numFmtId="0" fontId="3" fillId="0" borderId="13" xfId="1" applyFont="1" applyBorder="1" applyAlignment="1">
      <alignment horizontal="center" vertical="center"/>
    </xf>
    <xf numFmtId="0" fontId="1" fillId="0" borderId="14" xfId="1" applyFont="1" applyBorder="1" applyAlignment="1">
      <alignment horizontal="left" vertical="center"/>
    </xf>
    <xf numFmtId="0" fontId="1" fillId="0" borderId="14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0" fontId="1" fillId="0" borderId="17" xfId="1" applyFont="1" applyBorder="1" applyAlignment="1">
      <alignment horizontal="left" vertical="center"/>
    </xf>
    <xf numFmtId="0" fontId="1" fillId="0" borderId="19" xfId="1" applyFont="1" applyBorder="1" applyAlignment="1">
      <alignment horizontal="center" vertical="center"/>
    </xf>
    <xf numFmtId="0" fontId="1" fillId="0" borderId="20" xfId="1" applyFont="1" applyBorder="1" applyAlignment="1">
      <alignment horizontal="left"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left" vertical="center"/>
    </xf>
    <xf numFmtId="0" fontId="1" fillId="0" borderId="24" xfId="1" applyFont="1" applyBorder="1" applyAlignment="1">
      <alignment horizontal="center" vertical="center"/>
    </xf>
    <xf numFmtId="0" fontId="1" fillId="0" borderId="2" xfId="1" applyFont="1" applyBorder="1" applyAlignment="1">
      <alignment horizontal="right" vertical="center"/>
    </xf>
    <xf numFmtId="0" fontId="1" fillId="0" borderId="26" xfId="1" applyFont="1" applyBorder="1" applyAlignment="1">
      <alignment horizontal="center" vertical="center"/>
    </xf>
    <xf numFmtId="0" fontId="1" fillId="0" borderId="28" xfId="1" applyFont="1" applyBorder="1" applyAlignment="1">
      <alignment horizontal="left" vertical="center"/>
    </xf>
    <xf numFmtId="0" fontId="1" fillId="0" borderId="29" xfId="1" applyFont="1" applyBorder="1" applyAlignment="1">
      <alignment horizontal="left" vertical="center"/>
    </xf>
    <xf numFmtId="0" fontId="1" fillId="0" borderId="30" xfId="1" applyFont="1" applyBorder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0" fontId="1" fillId="0" borderId="28" xfId="1" applyFont="1" applyBorder="1" applyAlignment="1">
      <alignment horizontal="right" vertical="center"/>
    </xf>
    <xf numFmtId="0" fontId="1" fillId="0" borderId="0" xfId="1" applyFont="1" applyBorder="1" applyAlignment="1">
      <alignment horizontal="right" vertical="center"/>
    </xf>
    <xf numFmtId="0" fontId="1" fillId="0" borderId="31" xfId="1" applyFont="1" applyBorder="1" applyAlignment="1">
      <alignment horizontal="left" vertical="center"/>
    </xf>
    <xf numFmtId="0" fontId="1" fillId="0" borderId="10" xfId="1" applyFont="1" applyBorder="1" applyAlignment="1">
      <alignment horizontal="left" vertical="center"/>
    </xf>
    <xf numFmtId="0" fontId="1" fillId="0" borderId="11" xfId="1" applyFont="1" applyBorder="1" applyAlignment="1">
      <alignment horizontal="left" vertical="center"/>
    </xf>
    <xf numFmtId="0" fontId="1" fillId="0" borderId="32" xfId="1" applyFont="1" applyBorder="1" applyAlignment="1">
      <alignment horizontal="left" vertical="center"/>
    </xf>
    <xf numFmtId="0" fontId="1" fillId="0" borderId="33" xfId="1" applyFont="1" applyBorder="1" applyAlignment="1">
      <alignment horizontal="left" vertical="center"/>
    </xf>
    <xf numFmtId="0" fontId="1" fillId="0" borderId="34" xfId="1" applyFont="1" applyBorder="1" applyAlignment="1">
      <alignment horizontal="left" vertical="center"/>
    </xf>
    <xf numFmtId="3" fontId="1" fillId="0" borderId="32" xfId="1" applyNumberFormat="1" applyFont="1" applyBorder="1" applyAlignment="1">
      <alignment vertical="center"/>
    </xf>
    <xf numFmtId="3" fontId="1" fillId="0" borderId="35" xfId="1" applyNumberFormat="1" applyFont="1" applyBorder="1" applyAlignment="1">
      <alignment vertical="center"/>
    </xf>
    <xf numFmtId="0" fontId="1" fillId="0" borderId="36" xfId="1" applyFont="1" applyBorder="1" applyAlignment="1">
      <alignment horizontal="left" vertical="center"/>
    </xf>
    <xf numFmtId="168" fontId="1" fillId="0" borderId="37" xfId="1" applyNumberFormat="1" applyFont="1" applyBorder="1" applyAlignment="1">
      <alignment horizontal="right" vertical="center"/>
    </xf>
    <xf numFmtId="0" fontId="1" fillId="0" borderId="39" xfId="1" applyFont="1" applyBorder="1" applyAlignment="1">
      <alignment horizontal="left" vertical="center"/>
    </xf>
    <xf numFmtId="168" fontId="1" fillId="0" borderId="40" xfId="1" applyNumberFormat="1" applyFont="1" applyBorder="1" applyAlignment="1">
      <alignment horizontal="right" vertical="center"/>
    </xf>
    <xf numFmtId="0" fontId="1" fillId="0" borderId="22" xfId="1" applyFont="1" applyBorder="1" applyAlignment="1">
      <alignment horizontal="left" vertical="center"/>
    </xf>
    <xf numFmtId="0" fontId="1" fillId="0" borderId="24" xfId="1" applyFont="1" applyBorder="1" applyAlignment="1">
      <alignment horizontal="right" vertical="center"/>
    </xf>
    <xf numFmtId="0" fontId="1" fillId="0" borderId="41" xfId="1" applyFont="1" applyBorder="1" applyAlignment="1">
      <alignment horizontal="left" vertical="center"/>
    </xf>
    <xf numFmtId="0" fontId="1" fillId="0" borderId="40" xfId="1" applyFont="1" applyBorder="1" applyAlignment="1">
      <alignment horizontal="left" vertical="center"/>
    </xf>
    <xf numFmtId="0" fontId="1" fillId="0" borderId="37" xfId="1" applyFont="1" applyBorder="1" applyAlignment="1">
      <alignment horizontal="right" vertical="center"/>
    </xf>
    <xf numFmtId="0" fontId="1" fillId="0" borderId="35" xfId="1" applyFont="1" applyBorder="1" applyAlignment="1">
      <alignment horizontal="left" vertical="center"/>
    </xf>
    <xf numFmtId="0" fontId="3" fillId="0" borderId="42" xfId="1" applyFont="1" applyBorder="1" applyAlignment="1">
      <alignment horizontal="center" vertical="center"/>
    </xf>
    <xf numFmtId="0" fontId="1" fillId="0" borderId="43" xfId="1" applyFont="1" applyBorder="1" applyAlignment="1">
      <alignment horizontal="left" vertical="center"/>
    </xf>
    <xf numFmtId="0" fontId="1" fillId="0" borderId="44" xfId="1" applyFont="1" applyBorder="1" applyAlignment="1">
      <alignment horizontal="left" vertical="center"/>
    </xf>
    <xf numFmtId="170" fontId="1" fillId="0" borderId="45" xfId="1" applyNumberFormat="1" applyFont="1" applyBorder="1" applyAlignment="1">
      <alignment horizontal="right" vertical="center"/>
    </xf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 applyProtection="1"/>
    <xf numFmtId="4" fontId="1" fillId="0" borderId="0" xfId="0" applyNumberFormat="1" applyFont="1" applyProtection="1"/>
    <xf numFmtId="171" fontId="1" fillId="0" borderId="0" xfId="0" applyNumberFormat="1" applyFont="1" applyProtection="1"/>
    <xf numFmtId="172" fontId="1" fillId="0" borderId="0" xfId="0" applyNumberFormat="1" applyFont="1" applyProtection="1"/>
    <xf numFmtId="0" fontId="3" fillId="0" borderId="0" xfId="0" applyFont="1" applyProtection="1"/>
    <xf numFmtId="0" fontId="2" fillId="0" borderId="0" xfId="0" applyFont="1" applyProtection="1"/>
    <xf numFmtId="0" fontId="1" fillId="0" borderId="46" xfId="0" applyFont="1" applyBorder="1" applyAlignment="1" applyProtection="1">
      <alignment horizontal="center"/>
    </xf>
    <xf numFmtId="0" fontId="1" fillId="0" borderId="47" xfId="0" applyFont="1" applyBorder="1" applyAlignment="1" applyProtection="1">
      <alignment horizontal="center"/>
    </xf>
    <xf numFmtId="0" fontId="1" fillId="0" borderId="48" xfId="0" applyFont="1" applyBorder="1" applyAlignment="1" applyProtection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72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protection locked="0"/>
    </xf>
    <xf numFmtId="172" fontId="1" fillId="0" borderId="0" xfId="0" applyNumberFormat="1" applyFont="1" applyProtection="1">
      <protection locked="0"/>
    </xf>
    <xf numFmtId="0" fontId="1" fillId="0" borderId="46" xfId="0" applyFont="1" applyBorder="1" applyAlignment="1" applyProtection="1">
      <alignment horizontal="left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48" xfId="0" applyFont="1" applyBorder="1" applyAlignment="1" applyProtection="1">
      <alignment horizontal="left"/>
      <protection locked="0"/>
    </xf>
    <xf numFmtId="0" fontId="1" fillId="0" borderId="48" xfId="0" applyFont="1" applyBorder="1" applyAlignment="1" applyProtection="1">
      <alignment horizontal="left" vertical="center"/>
      <protection locked="0"/>
    </xf>
    <xf numFmtId="0" fontId="1" fillId="0" borderId="50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right" vertical="top"/>
    </xf>
    <xf numFmtId="49" fontId="1" fillId="0" borderId="0" xfId="0" applyNumberFormat="1" applyFont="1" applyAlignment="1" applyProtection="1">
      <alignment horizontal="center" vertical="top"/>
    </xf>
    <xf numFmtId="49" fontId="1" fillId="0" borderId="0" xfId="0" applyNumberFormat="1" applyFont="1" applyAlignment="1" applyProtection="1">
      <alignment vertical="top"/>
    </xf>
    <xf numFmtId="49" fontId="1" fillId="0" borderId="0" xfId="0" applyNumberFormat="1" applyFont="1" applyAlignment="1" applyProtection="1">
      <alignment horizontal="left" vertical="top" wrapText="1"/>
    </xf>
    <xf numFmtId="172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4" fontId="1" fillId="0" borderId="0" xfId="0" applyNumberFormat="1" applyFont="1" applyAlignment="1" applyProtection="1">
      <alignment vertical="top"/>
    </xf>
    <xf numFmtId="171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horizontal="left" vertical="top"/>
    </xf>
    <xf numFmtId="169" fontId="1" fillId="0" borderId="0" xfId="0" applyNumberFormat="1" applyFont="1" applyAlignment="1" applyProtection="1">
      <alignment vertical="top"/>
    </xf>
    <xf numFmtId="0" fontId="1" fillId="0" borderId="0" xfId="0" applyFont="1"/>
    <xf numFmtId="49" fontId="1" fillId="0" borderId="0" xfId="0" applyNumberFormat="1" applyFont="1" applyProtection="1"/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/>
    <xf numFmtId="0" fontId="1" fillId="0" borderId="48" xfId="0" applyFont="1" applyBorder="1" applyAlignment="1" applyProtection="1">
      <alignment horizontal="center" vertical="center"/>
    </xf>
    <xf numFmtId="0" fontId="1" fillId="0" borderId="49" xfId="0" applyFont="1" applyBorder="1" applyAlignment="1" applyProtection="1">
      <alignment horizontal="center"/>
    </xf>
    <xf numFmtId="0" fontId="1" fillId="0" borderId="50" xfId="0" applyFont="1" applyBorder="1" applyAlignment="1" applyProtection="1">
      <alignment horizontal="center"/>
    </xf>
    <xf numFmtId="0" fontId="6" fillId="0" borderId="49" xfId="0" applyFont="1" applyBorder="1" applyAlignment="1" applyProtection="1">
      <alignment horizontal="center"/>
      <protection locked="0"/>
    </xf>
    <xf numFmtId="0" fontId="6" fillId="0" borderId="46" xfId="0" applyFont="1" applyBorder="1" applyAlignment="1" applyProtection="1">
      <alignment horizontal="center"/>
      <protection locked="0"/>
    </xf>
    <xf numFmtId="0" fontId="1" fillId="0" borderId="46" xfId="0" applyFont="1" applyBorder="1" applyAlignment="1" applyProtection="1">
      <alignment horizontal="center"/>
      <protection locked="0"/>
    </xf>
    <xf numFmtId="0" fontId="1" fillId="0" borderId="46" xfId="0" applyFont="1" applyBorder="1" applyAlignment="1" applyProtection="1">
      <alignment horizontal="left" vertical="top"/>
    </xf>
    <xf numFmtId="0" fontId="6" fillId="0" borderId="50" xfId="0" applyFont="1" applyBorder="1" applyAlignment="1" applyProtection="1">
      <alignment horizontal="center"/>
      <protection locked="0"/>
    </xf>
    <xf numFmtId="0" fontId="6" fillId="0" borderId="48" xfId="0" applyFont="1" applyBorder="1" applyAlignment="1" applyProtection="1">
      <alignment horizontal="center"/>
      <protection locked="0"/>
    </xf>
    <xf numFmtId="0" fontId="1" fillId="0" borderId="48" xfId="0" applyFont="1" applyBorder="1" applyAlignment="1" applyProtection="1">
      <alignment horizontal="center"/>
      <protection locked="0"/>
    </xf>
    <xf numFmtId="172" fontId="1" fillId="0" borderId="48" xfId="0" applyNumberFormat="1" applyFont="1" applyBorder="1" applyProtection="1"/>
    <xf numFmtId="0" fontId="1" fillId="0" borderId="48" xfId="0" applyFont="1" applyBorder="1" applyAlignment="1" applyProtection="1">
      <alignment horizontal="left" vertical="top"/>
    </xf>
    <xf numFmtId="49" fontId="4" fillId="0" borderId="0" xfId="1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173" fontId="4" fillId="0" borderId="0" xfId="0" applyNumberFormat="1" applyFont="1" applyAlignment="1">
      <alignment horizontal="right" wrapText="1"/>
    </xf>
    <xf numFmtId="4" fontId="4" fillId="0" borderId="0" xfId="0" applyNumberFormat="1" applyFont="1" applyAlignment="1">
      <alignment horizontal="right" wrapText="1"/>
    </xf>
    <xf numFmtId="172" fontId="4" fillId="0" borderId="0" xfId="0" applyNumberFormat="1" applyFont="1" applyAlignment="1">
      <alignment horizontal="right" wrapText="1"/>
    </xf>
    <xf numFmtId="169" fontId="4" fillId="0" borderId="0" xfId="0" applyNumberFormat="1" applyFont="1" applyAlignment="1">
      <alignment horizontal="right" wrapText="1"/>
    </xf>
    <xf numFmtId="49" fontId="1" fillId="0" borderId="46" xfId="0" applyNumberFormat="1" applyFont="1" applyBorder="1" applyAlignment="1" applyProtection="1">
      <alignment horizontal="left"/>
    </xf>
    <xf numFmtId="0" fontId="1" fillId="0" borderId="46" xfId="0" applyFont="1" applyBorder="1" applyAlignment="1" applyProtection="1">
      <alignment horizontal="right"/>
    </xf>
    <xf numFmtId="49" fontId="1" fillId="0" borderId="48" xfId="0" applyNumberFormat="1" applyFont="1" applyBorder="1" applyAlignment="1" applyProtection="1">
      <alignment horizontal="left"/>
    </xf>
    <xf numFmtId="0" fontId="1" fillId="0" borderId="48" xfId="0" applyFont="1" applyBorder="1" applyProtection="1"/>
    <xf numFmtId="0" fontId="1" fillId="0" borderId="48" xfId="0" applyFont="1" applyBorder="1" applyAlignment="1" applyProtection="1">
      <alignment horizontal="right"/>
    </xf>
    <xf numFmtId="4" fontId="1" fillId="0" borderId="17" xfId="1" applyNumberFormat="1" applyFont="1" applyBorder="1" applyAlignment="1">
      <alignment horizontal="right" vertical="center"/>
    </xf>
    <xf numFmtId="4" fontId="1" fillId="0" borderId="18" xfId="1" applyNumberFormat="1" applyFont="1" applyBorder="1" applyAlignment="1">
      <alignment horizontal="right" vertical="center"/>
    </xf>
    <xf numFmtId="4" fontId="1" fillId="0" borderId="20" xfId="1" applyNumberFormat="1" applyFont="1" applyBorder="1" applyAlignment="1">
      <alignment horizontal="right" vertical="center"/>
    </xf>
    <xf numFmtId="4" fontId="1" fillId="0" borderId="38" xfId="1" applyNumberFormat="1" applyFont="1" applyBorder="1" applyAlignment="1">
      <alignment horizontal="right" vertical="center"/>
    </xf>
    <xf numFmtId="4" fontId="1" fillId="0" borderId="21" xfId="1" applyNumberFormat="1" applyFont="1" applyBorder="1" applyAlignment="1">
      <alignment horizontal="right" vertical="center"/>
    </xf>
    <xf numFmtId="4" fontId="1" fillId="0" borderId="2" xfId="1" applyNumberFormat="1" applyFont="1" applyBorder="1" applyAlignment="1">
      <alignment horizontal="right" vertical="center"/>
    </xf>
    <xf numFmtId="4" fontId="1" fillId="0" borderId="22" xfId="1" applyNumberFormat="1" applyFont="1" applyBorder="1" applyAlignment="1">
      <alignment horizontal="right" vertical="center"/>
    </xf>
    <xf numFmtId="4" fontId="1" fillId="0" borderId="23" xfId="1" applyNumberFormat="1" applyFont="1" applyBorder="1" applyAlignment="1">
      <alignment horizontal="right" vertical="center"/>
    </xf>
    <xf numFmtId="4" fontId="1" fillId="0" borderId="40" xfId="1" applyNumberFormat="1" applyFont="1" applyBorder="1" applyAlignment="1">
      <alignment horizontal="right" vertical="center"/>
    </xf>
    <xf numFmtId="0" fontId="1" fillId="0" borderId="47" xfId="0" applyFont="1" applyBorder="1" applyAlignment="1" applyProtection="1">
      <alignment horizontal="right" vertical="top"/>
    </xf>
    <xf numFmtId="49" fontId="15" fillId="0" borderId="47" xfId="0" applyNumberFormat="1" applyFont="1" applyBorder="1" applyAlignment="1" applyProtection="1">
      <alignment vertical="top"/>
    </xf>
    <xf numFmtId="49" fontId="1" fillId="0" borderId="47" xfId="0" applyNumberFormat="1" applyFont="1" applyBorder="1" applyAlignment="1" applyProtection="1">
      <alignment vertical="top"/>
    </xf>
    <xf numFmtId="49" fontId="1" fillId="0" borderId="47" xfId="0" applyNumberFormat="1" applyFont="1" applyBorder="1" applyAlignment="1" applyProtection="1">
      <alignment horizontal="left" vertical="top" wrapText="1"/>
    </xf>
    <xf numFmtId="172" fontId="1" fillId="0" borderId="47" xfId="0" applyNumberFormat="1" applyFont="1" applyBorder="1" applyAlignment="1" applyProtection="1">
      <alignment vertical="top"/>
    </xf>
    <xf numFmtId="0" fontId="1" fillId="0" borderId="47" xfId="0" applyFont="1" applyBorder="1" applyAlignment="1" applyProtection="1">
      <alignment vertical="top"/>
    </xf>
    <xf numFmtId="4" fontId="1" fillId="0" borderId="47" xfId="0" applyNumberFormat="1" applyFont="1" applyBorder="1" applyAlignment="1" applyProtection="1">
      <alignment vertical="top"/>
    </xf>
    <xf numFmtId="171" fontId="1" fillId="0" borderId="47" xfId="0" applyNumberFormat="1" applyFont="1" applyBorder="1" applyAlignment="1" applyProtection="1">
      <alignment vertical="top"/>
    </xf>
    <xf numFmtId="0" fontId="1" fillId="0" borderId="47" xfId="0" applyFont="1" applyBorder="1" applyAlignment="1" applyProtection="1">
      <alignment horizontal="center" vertical="top"/>
    </xf>
    <xf numFmtId="0" fontId="1" fillId="0" borderId="47" xfId="0" applyFont="1" applyBorder="1" applyAlignment="1" applyProtection="1">
      <alignment horizontal="left" vertical="top"/>
    </xf>
    <xf numFmtId="169" fontId="1" fillId="0" borderId="47" xfId="0" applyNumberFormat="1" applyFont="1" applyBorder="1" applyAlignment="1" applyProtection="1">
      <alignment vertical="top"/>
    </xf>
    <xf numFmtId="49" fontId="1" fillId="0" borderId="47" xfId="0" applyNumberFormat="1" applyFont="1" applyBorder="1" applyAlignment="1" applyProtection="1">
      <alignment horizontal="center" vertical="top"/>
    </xf>
    <xf numFmtId="49" fontId="1" fillId="0" borderId="47" xfId="0" applyNumberFormat="1" applyFont="1" applyBorder="1" applyAlignment="1" applyProtection="1">
      <alignment horizontal="left" vertical="top"/>
    </xf>
    <xf numFmtId="49" fontId="16" fillId="0" borderId="47" xfId="0" applyNumberFormat="1" applyFont="1" applyBorder="1" applyAlignment="1" applyProtection="1">
      <alignment horizontal="left" vertical="top" wrapText="1"/>
    </xf>
    <xf numFmtId="172" fontId="16" fillId="0" borderId="47" xfId="0" applyNumberFormat="1" applyFont="1" applyBorder="1" applyAlignment="1" applyProtection="1">
      <alignment vertical="top"/>
    </xf>
    <xf numFmtId="0" fontId="16" fillId="0" borderId="47" xfId="0" applyFont="1" applyBorder="1" applyAlignment="1" applyProtection="1">
      <alignment vertical="top"/>
    </xf>
    <xf numFmtId="4" fontId="16" fillId="0" borderId="47" xfId="0" applyNumberFormat="1" applyFont="1" applyBorder="1" applyAlignment="1" applyProtection="1">
      <alignment vertical="top"/>
    </xf>
    <xf numFmtId="171" fontId="16" fillId="0" borderId="47" xfId="0" applyNumberFormat="1" applyFont="1" applyBorder="1" applyAlignment="1" applyProtection="1">
      <alignment vertical="top"/>
    </xf>
    <xf numFmtId="0" fontId="16" fillId="0" borderId="47" xfId="0" applyFont="1" applyBorder="1" applyAlignment="1" applyProtection="1">
      <alignment horizontal="center" vertical="top"/>
    </xf>
    <xf numFmtId="0" fontId="16" fillId="0" borderId="47" xfId="0" applyFont="1" applyBorder="1" applyAlignment="1" applyProtection="1">
      <alignment horizontal="left" vertical="top"/>
    </xf>
    <xf numFmtId="49" fontId="1" fillId="0" borderId="47" xfId="0" applyNumberFormat="1" applyFont="1" applyBorder="1" applyAlignment="1" applyProtection="1">
      <alignment horizontal="right" vertical="top" wrapText="1"/>
    </xf>
    <xf numFmtId="4" fontId="15" fillId="0" borderId="47" xfId="0" applyNumberFormat="1" applyFont="1" applyBorder="1" applyAlignment="1" applyProtection="1">
      <alignment vertical="top"/>
    </xf>
    <xf numFmtId="171" fontId="15" fillId="0" borderId="47" xfId="0" applyNumberFormat="1" applyFont="1" applyBorder="1" applyAlignment="1" applyProtection="1">
      <alignment vertical="top"/>
    </xf>
    <xf numFmtId="172" fontId="15" fillId="0" borderId="47" xfId="0" applyNumberFormat="1" applyFont="1" applyBorder="1" applyAlignment="1" applyProtection="1">
      <alignment vertical="top"/>
    </xf>
    <xf numFmtId="49" fontId="15" fillId="0" borderId="47" xfId="0" applyNumberFormat="1" applyFont="1" applyBorder="1" applyAlignment="1" applyProtection="1">
      <alignment horizontal="left" vertical="top" wrapText="1"/>
    </xf>
    <xf numFmtId="0" fontId="1" fillId="0" borderId="47" xfId="0" applyFont="1" applyBorder="1" applyProtection="1"/>
    <xf numFmtId="4" fontId="1" fillId="0" borderId="47" xfId="0" applyNumberFormat="1" applyFont="1" applyBorder="1" applyProtection="1"/>
    <xf numFmtId="171" fontId="1" fillId="0" borderId="47" xfId="0" applyNumberFormat="1" applyFont="1" applyBorder="1" applyProtection="1"/>
    <xf numFmtId="172" fontId="1" fillId="0" borderId="47" xfId="0" applyNumberFormat="1" applyFont="1" applyBorder="1" applyProtection="1"/>
    <xf numFmtId="0" fontId="15" fillId="0" borderId="0" xfId="0" applyFont="1" applyProtection="1"/>
    <xf numFmtId="0" fontId="17" fillId="0" borderId="34" xfId="1" applyFont="1" applyBorder="1" applyAlignment="1">
      <alignment horizontal="left" vertical="center"/>
    </xf>
    <xf numFmtId="0" fontId="1" fillId="0" borderId="47" xfId="0" applyFont="1" applyBorder="1" applyAlignment="1" applyProtection="1">
      <alignment horizontal="center"/>
    </xf>
    <xf numFmtId="0" fontId="1" fillId="0" borderId="51" xfId="0" applyFont="1" applyBorder="1" applyAlignment="1" applyProtection="1">
      <alignment horizontal="center"/>
    </xf>
    <xf numFmtId="0" fontId="1" fillId="0" borderId="25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27" xfId="1" applyFont="1" applyBorder="1" applyAlignment="1">
      <alignment horizontal="center" vertical="center"/>
    </xf>
  </cellXfs>
  <cellStyles count="32">
    <cellStyle name="1 000 Sk" xfId="11"/>
    <cellStyle name="1 000,-  Sk" xfId="2"/>
    <cellStyle name="1 000,- Kč" xfId="7"/>
    <cellStyle name="1 000,- Sk" xfId="10"/>
    <cellStyle name="1000 Sk_fakturuj99" xfId="4"/>
    <cellStyle name="20 % – Zvýraznění1" xfId="8"/>
    <cellStyle name="20 % – Zvýraznění2" xfId="9"/>
    <cellStyle name="20 % – Zvýraznění3" xfId="3"/>
    <cellStyle name="20 % – Zvýraznění4" xfId="12"/>
    <cellStyle name="20 % – Zvýraznění5" xfId="13"/>
    <cellStyle name="20 % – Zvýraznění6" xfId="14"/>
    <cellStyle name="40 % – Zvýraznění1" xfId="5"/>
    <cellStyle name="40 % – Zvýraznění2" xfId="15"/>
    <cellStyle name="40 % – Zvýraznění3" xfId="16"/>
    <cellStyle name="40 % – Zvýraznění4" xfId="17"/>
    <cellStyle name="40 % – Zvýraznění5" xfId="6"/>
    <cellStyle name="40 % – Zvýraznění6" xfId="18"/>
    <cellStyle name="60 % – Zvýraznění1" xfId="19"/>
    <cellStyle name="60 % – Zvýraznění2" xfId="20"/>
    <cellStyle name="60 % – Zvýraznění3" xfId="21"/>
    <cellStyle name="60 % – Zvýraznění4" xfId="22"/>
    <cellStyle name="60 % – Zvýraznění5" xfId="23"/>
    <cellStyle name="60 % – Zvýraznění6" xfId="24"/>
    <cellStyle name="Celkem" xfId="25"/>
    <cellStyle name="data" xfId="26"/>
    <cellStyle name="Název" xfId="27"/>
    <cellStyle name="Normálna" xfId="0" builtinId="0"/>
    <cellStyle name="normálne_fakturuj99" xfId="28"/>
    <cellStyle name="normálne_KLs" xfId="1"/>
    <cellStyle name="TEXT 1" xfId="29"/>
    <cellStyle name="Text upozornění" xfId="30"/>
    <cellStyle name="TEXT1" xfId="3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9933"/>
      <rgbColor rgb="00800080"/>
      <rgbColor rgb="00008080"/>
      <rgbColor rgb="00C0C0C0"/>
      <rgbColor rgb="00996666"/>
      <rgbColor rgb="009999FF"/>
      <rgbColor rgb="00993366"/>
      <rgbColor rgb="00FFFFC0"/>
      <rgbColor rgb="00CCFFFF"/>
      <rgbColor rgb="00660066"/>
      <rgbColor rgb="00FF8080"/>
      <rgbColor rgb="000066CC"/>
      <rgbColor rgb="00A0E0E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CCC"/>
      <rgbColor rgb="00FFCC99"/>
      <rgbColor rgb="003333CC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60"/>
  <sheetViews>
    <sheetView showGridLines="0" tabSelected="1" workbookViewId="0">
      <pane xSplit="4" ySplit="10" topLeftCell="E11" activePane="bottomRight" state="frozen"/>
      <selection pane="topRight"/>
      <selection pane="bottomLeft"/>
      <selection pane="bottomRight" activeCell="F5" sqref="F5"/>
    </sheetView>
  </sheetViews>
  <sheetFormatPr defaultColWidth="9" defaultRowHeight="13.5"/>
  <cols>
    <col min="1" max="1" width="3.85546875" style="93" customWidth="1"/>
    <col min="2" max="2" width="3.7109375" style="94" customWidth="1"/>
    <col min="3" max="3" width="8.42578125" style="95" bestFit="1" customWidth="1"/>
    <col min="4" max="4" width="45.7109375" style="96" customWidth="1"/>
    <col min="5" max="5" width="7.5703125" style="97" bestFit="1" customWidth="1"/>
    <col min="6" max="6" width="5.85546875" style="98" customWidth="1"/>
    <col min="7" max="7" width="8.7109375" style="99" customWidth="1"/>
    <col min="8" max="8" width="7.85546875" style="99" bestFit="1" customWidth="1"/>
    <col min="9" max="9" width="9.7109375" style="99" customWidth="1"/>
    <col min="10" max="10" width="7.7109375" style="99" customWidth="1"/>
    <col min="11" max="11" width="7.42578125" style="100" customWidth="1"/>
    <col min="12" max="12" width="8.28515625" style="100" customWidth="1"/>
    <col min="13" max="13" width="7.140625" style="97" customWidth="1"/>
    <col min="14" max="14" width="7" style="97" customWidth="1"/>
    <col min="15" max="15" width="3.5703125" style="98" customWidth="1"/>
    <col min="16" max="16" width="12.7109375" style="98" hidden="1" customWidth="1"/>
    <col min="17" max="19" width="11.28515625" style="97" hidden="1" customWidth="1"/>
    <col min="20" max="20" width="10.5703125" style="101" hidden="1" customWidth="1"/>
    <col min="21" max="21" width="10.28515625" style="101" hidden="1" customWidth="1"/>
    <col min="22" max="22" width="5.7109375" style="101" hidden="1" customWidth="1"/>
    <col min="23" max="23" width="9.140625" style="97" hidden="1" customWidth="1"/>
    <col min="24" max="25" width="11.85546875" style="102" hidden="1" customWidth="1"/>
    <col min="26" max="26" width="7.5703125" style="95" hidden="1" customWidth="1"/>
    <col min="27" max="27" width="12.7109375" style="95" hidden="1" customWidth="1"/>
    <col min="28" max="28" width="4.28515625" style="98" hidden="1" customWidth="1"/>
    <col min="29" max="30" width="2.7109375" style="98" hidden="1" customWidth="1"/>
    <col min="31" max="34" width="9.140625" style="103" hidden="1" customWidth="1"/>
    <col min="35" max="35" width="9.140625" style="71" customWidth="1"/>
    <col min="36" max="37" width="9.140625" style="71" hidden="1" customWidth="1"/>
    <col min="38" max="1024" width="9" style="104"/>
  </cols>
  <sheetData>
    <row r="1" spans="1:37" s="71" customFormat="1" ht="12.75" customHeight="1">
      <c r="A1" s="75" t="s">
        <v>115</v>
      </c>
      <c r="G1" s="72"/>
      <c r="I1" s="170" t="s">
        <v>257</v>
      </c>
      <c r="J1" s="72"/>
      <c r="K1" s="73"/>
      <c r="Q1" s="74"/>
      <c r="R1" s="74"/>
      <c r="S1" s="74"/>
      <c r="X1" s="102"/>
      <c r="Y1" s="102"/>
      <c r="Z1" s="120" t="s">
        <v>3</v>
      </c>
      <c r="AA1" s="120" t="s">
        <v>4</v>
      </c>
      <c r="AB1" s="68" t="s">
        <v>5</v>
      </c>
      <c r="AC1" s="68" t="s">
        <v>6</v>
      </c>
      <c r="AD1" s="68" t="s">
        <v>7</v>
      </c>
      <c r="AE1" s="121" t="s">
        <v>8</v>
      </c>
      <c r="AF1" s="122" t="s">
        <v>9</v>
      </c>
    </row>
    <row r="2" spans="1:37" s="71" customFormat="1" ht="12.75">
      <c r="A2" s="75" t="s">
        <v>116</v>
      </c>
      <c r="G2" s="72"/>
      <c r="H2" s="105"/>
      <c r="I2" s="75" t="s">
        <v>117</v>
      </c>
      <c r="J2" s="72"/>
      <c r="K2" s="73"/>
      <c r="Q2" s="74"/>
      <c r="R2" s="74"/>
      <c r="S2" s="74"/>
      <c r="X2" s="102"/>
      <c r="Y2" s="102"/>
      <c r="Z2" s="120" t="s">
        <v>10</v>
      </c>
      <c r="AA2" s="70" t="s">
        <v>11</v>
      </c>
      <c r="AB2" s="69" t="s">
        <v>12</v>
      </c>
      <c r="AC2" s="69"/>
      <c r="AD2" s="70"/>
      <c r="AE2" s="121">
        <v>1</v>
      </c>
      <c r="AF2" s="123">
        <v>123.5</v>
      </c>
    </row>
    <row r="3" spans="1:37" s="71" customFormat="1" ht="12.75">
      <c r="A3" s="75" t="s">
        <v>13</v>
      </c>
      <c r="G3" s="72"/>
      <c r="I3" s="170" t="s">
        <v>14</v>
      </c>
      <c r="J3" s="72"/>
      <c r="K3" s="73"/>
      <c r="Q3" s="74"/>
      <c r="R3" s="74"/>
      <c r="S3" s="74"/>
      <c r="X3" s="102"/>
      <c r="Y3" s="102"/>
      <c r="Z3" s="120" t="s">
        <v>15</v>
      </c>
      <c r="AA3" s="70" t="s">
        <v>16</v>
      </c>
      <c r="AB3" s="69" t="s">
        <v>12</v>
      </c>
      <c r="AC3" s="69" t="s">
        <v>17</v>
      </c>
      <c r="AD3" s="70" t="s">
        <v>18</v>
      </c>
      <c r="AE3" s="121">
        <v>2</v>
      </c>
      <c r="AF3" s="124">
        <v>123.46</v>
      </c>
    </row>
    <row r="4" spans="1:37" s="71" customFormat="1" ht="12.75">
      <c r="Q4" s="74"/>
      <c r="R4" s="74"/>
      <c r="S4" s="74"/>
      <c r="X4" s="102"/>
      <c r="Y4" s="102"/>
      <c r="Z4" s="120" t="s">
        <v>19</v>
      </c>
      <c r="AA4" s="70" t="s">
        <v>20</v>
      </c>
      <c r="AB4" s="69" t="s">
        <v>12</v>
      </c>
      <c r="AC4" s="69"/>
      <c r="AD4" s="70"/>
      <c r="AE4" s="121">
        <v>3</v>
      </c>
      <c r="AF4" s="125">
        <v>123.45699999999999</v>
      </c>
    </row>
    <row r="5" spans="1:37" s="71" customFormat="1" ht="12.75">
      <c r="A5" s="75" t="s">
        <v>119</v>
      </c>
      <c r="Q5" s="74"/>
      <c r="R5" s="74"/>
      <c r="S5" s="74"/>
      <c r="X5" s="102"/>
      <c r="Y5" s="102"/>
      <c r="Z5" s="120" t="s">
        <v>21</v>
      </c>
      <c r="AA5" s="70" t="s">
        <v>16</v>
      </c>
      <c r="AB5" s="69" t="s">
        <v>12</v>
      </c>
      <c r="AC5" s="69" t="s">
        <v>17</v>
      </c>
      <c r="AD5" s="70" t="s">
        <v>18</v>
      </c>
      <c r="AE5" s="121">
        <v>4</v>
      </c>
      <c r="AF5" s="126">
        <v>123.4567</v>
      </c>
    </row>
    <row r="6" spans="1:37" s="71" customFormat="1" ht="12.75">
      <c r="A6" s="75"/>
      <c r="Q6" s="74"/>
      <c r="R6" s="74"/>
      <c r="S6" s="74"/>
      <c r="X6" s="102"/>
      <c r="Y6" s="102"/>
      <c r="Z6" s="105"/>
      <c r="AA6" s="105"/>
      <c r="AE6" s="121" t="s">
        <v>22</v>
      </c>
      <c r="AF6" s="124">
        <v>123.46</v>
      </c>
    </row>
    <row r="7" spans="1:37" s="71" customFormat="1" ht="12.75">
      <c r="A7" s="75"/>
      <c r="Q7" s="74"/>
      <c r="R7" s="74"/>
      <c r="S7" s="74"/>
      <c r="X7" s="102"/>
      <c r="Y7" s="102"/>
      <c r="Z7" s="105"/>
      <c r="AA7" s="105"/>
    </row>
    <row r="8" spans="1:37" s="71" customFormat="1">
      <c r="A8" s="71" t="s">
        <v>120</v>
      </c>
      <c r="B8" s="106"/>
      <c r="C8" s="107"/>
      <c r="D8" s="76" t="str">
        <f>CONCATENATE(AA2," ",AB2," ",AC2," ",AD2)</f>
        <v xml:space="preserve">Prehľad rozpočtových nákladov v EUR  </v>
      </c>
      <c r="E8" s="74"/>
      <c r="G8" s="72"/>
      <c r="H8" s="72"/>
      <c r="I8" s="72"/>
      <c r="J8" s="72"/>
      <c r="K8" s="73"/>
      <c r="L8" s="73"/>
      <c r="M8" s="74"/>
      <c r="N8" s="74"/>
      <c r="Q8" s="74"/>
      <c r="R8" s="74"/>
      <c r="S8" s="74"/>
      <c r="X8" s="102"/>
      <c r="Y8" s="102"/>
      <c r="Z8" s="105"/>
      <c r="AA8" s="105"/>
      <c r="AE8" s="98"/>
      <c r="AF8" s="98"/>
      <c r="AG8" s="98"/>
      <c r="AH8" s="98"/>
    </row>
    <row r="9" spans="1:37">
      <c r="A9" s="77" t="s">
        <v>23</v>
      </c>
      <c r="B9" s="77" t="s">
        <v>24</v>
      </c>
      <c r="C9" s="77" t="s">
        <v>25</v>
      </c>
      <c r="D9" s="77" t="s">
        <v>26</v>
      </c>
      <c r="E9" s="77" t="s">
        <v>27</v>
      </c>
      <c r="F9" s="77" t="s">
        <v>28</v>
      </c>
      <c r="G9" s="77" t="s">
        <v>29</v>
      </c>
      <c r="H9" s="77" t="s">
        <v>30</v>
      </c>
      <c r="I9" s="77" t="s">
        <v>31</v>
      </c>
      <c r="J9" s="77" t="s">
        <v>32</v>
      </c>
      <c r="K9" s="172" t="s">
        <v>33</v>
      </c>
      <c r="L9" s="172"/>
      <c r="M9" s="173" t="s">
        <v>34</v>
      </c>
      <c r="N9" s="173"/>
      <c r="O9" s="77" t="s">
        <v>2</v>
      </c>
      <c r="P9" s="109" t="s">
        <v>35</v>
      </c>
      <c r="Q9" s="77" t="s">
        <v>27</v>
      </c>
      <c r="R9" s="77" t="s">
        <v>27</v>
      </c>
      <c r="S9" s="109" t="s">
        <v>27</v>
      </c>
      <c r="T9" s="111" t="s">
        <v>36</v>
      </c>
      <c r="U9" s="112" t="s">
        <v>37</v>
      </c>
      <c r="V9" s="113" t="s">
        <v>38</v>
      </c>
      <c r="W9" s="77" t="s">
        <v>39</v>
      </c>
      <c r="X9" s="114" t="s">
        <v>25</v>
      </c>
      <c r="Y9" s="114" t="s">
        <v>25</v>
      </c>
      <c r="Z9" s="127" t="s">
        <v>40</v>
      </c>
      <c r="AA9" s="127" t="s">
        <v>41</v>
      </c>
      <c r="AB9" s="77" t="s">
        <v>38</v>
      </c>
      <c r="AC9" s="77" t="s">
        <v>42</v>
      </c>
      <c r="AD9" s="77" t="s">
        <v>43</v>
      </c>
      <c r="AE9" s="128" t="s">
        <v>44</v>
      </c>
      <c r="AF9" s="128" t="s">
        <v>45</v>
      </c>
      <c r="AG9" s="128" t="s">
        <v>27</v>
      </c>
      <c r="AH9" s="128" t="s">
        <v>46</v>
      </c>
      <c r="AJ9" s="71" t="s">
        <v>139</v>
      </c>
      <c r="AK9" s="71" t="s">
        <v>141</v>
      </c>
    </row>
    <row r="10" spans="1:37">
      <c r="A10" s="79" t="s">
        <v>47</v>
      </c>
      <c r="B10" s="79" t="s">
        <v>48</v>
      </c>
      <c r="C10" s="108"/>
      <c r="D10" s="79" t="s">
        <v>49</v>
      </c>
      <c r="E10" s="79" t="s">
        <v>50</v>
      </c>
      <c r="F10" s="79" t="s">
        <v>51</v>
      </c>
      <c r="G10" s="79" t="s">
        <v>52</v>
      </c>
      <c r="H10" s="79"/>
      <c r="I10" s="79" t="s">
        <v>53</v>
      </c>
      <c r="J10" s="79"/>
      <c r="K10" s="79" t="s">
        <v>29</v>
      </c>
      <c r="L10" s="79" t="s">
        <v>32</v>
      </c>
      <c r="M10" s="110" t="s">
        <v>29</v>
      </c>
      <c r="N10" s="79" t="s">
        <v>32</v>
      </c>
      <c r="O10" s="79" t="s">
        <v>54</v>
      </c>
      <c r="P10" s="110"/>
      <c r="Q10" s="79" t="s">
        <v>55</v>
      </c>
      <c r="R10" s="79" t="s">
        <v>56</v>
      </c>
      <c r="S10" s="110" t="s">
        <v>57</v>
      </c>
      <c r="T10" s="115" t="s">
        <v>58</v>
      </c>
      <c r="U10" s="116" t="s">
        <v>59</v>
      </c>
      <c r="V10" s="117" t="s">
        <v>60</v>
      </c>
      <c r="W10" s="118"/>
      <c r="X10" s="119" t="s">
        <v>61</v>
      </c>
      <c r="Y10" s="119"/>
      <c r="Z10" s="129" t="s">
        <v>62</v>
      </c>
      <c r="AA10" s="129" t="s">
        <v>47</v>
      </c>
      <c r="AB10" s="79" t="s">
        <v>63</v>
      </c>
      <c r="AC10" s="130"/>
      <c r="AD10" s="130"/>
      <c r="AE10" s="131"/>
      <c r="AF10" s="131"/>
      <c r="AG10" s="131"/>
      <c r="AH10" s="131"/>
      <c r="AJ10" s="71" t="s">
        <v>140</v>
      </c>
      <c r="AK10" s="71" t="s">
        <v>142</v>
      </c>
    </row>
    <row r="12" spans="1:37">
      <c r="A12" s="141"/>
      <c r="B12" s="142" t="s">
        <v>143</v>
      </c>
      <c r="C12" s="143"/>
      <c r="D12" s="144"/>
      <c r="E12" s="145"/>
      <c r="F12" s="146"/>
      <c r="G12" s="147"/>
      <c r="H12" s="147"/>
      <c r="I12" s="147"/>
      <c r="J12" s="147"/>
      <c r="K12" s="148"/>
      <c r="L12" s="148"/>
      <c r="M12" s="145"/>
      <c r="N12" s="145"/>
      <c r="O12" s="146"/>
      <c r="P12" s="146"/>
      <c r="Q12" s="145"/>
      <c r="R12" s="145"/>
      <c r="S12" s="145"/>
      <c r="T12" s="149"/>
      <c r="U12" s="149"/>
      <c r="V12" s="149"/>
      <c r="W12" s="145"/>
      <c r="X12" s="150"/>
      <c r="Y12" s="150"/>
      <c r="Z12" s="143"/>
      <c r="AA12" s="143"/>
      <c r="AB12" s="146"/>
      <c r="AC12" s="146"/>
      <c r="AD12" s="146"/>
      <c r="AE12" s="151"/>
      <c r="AF12" s="151"/>
      <c r="AG12" s="151"/>
      <c r="AH12" s="151"/>
    </row>
    <row r="13" spans="1:37">
      <c r="A13" s="141"/>
      <c r="B13" s="143" t="s">
        <v>144</v>
      </c>
      <c r="C13" s="143"/>
      <c r="D13" s="144"/>
      <c r="E13" s="145"/>
      <c r="F13" s="146"/>
      <c r="G13" s="147"/>
      <c r="H13" s="147"/>
      <c r="I13" s="147"/>
      <c r="J13" s="147"/>
      <c r="K13" s="148"/>
      <c r="L13" s="148"/>
      <c r="M13" s="145"/>
      <c r="N13" s="145"/>
      <c r="O13" s="146"/>
      <c r="P13" s="146"/>
      <c r="Q13" s="145"/>
      <c r="R13" s="145"/>
      <c r="S13" s="145"/>
      <c r="T13" s="149"/>
      <c r="U13" s="149"/>
      <c r="V13" s="149"/>
      <c r="W13" s="145"/>
      <c r="X13" s="150"/>
      <c r="Y13" s="150"/>
      <c r="Z13" s="143"/>
      <c r="AA13" s="143"/>
      <c r="AB13" s="146"/>
      <c r="AC13" s="146"/>
      <c r="AD13" s="146"/>
      <c r="AE13" s="151"/>
      <c r="AF13" s="151"/>
      <c r="AG13" s="151"/>
      <c r="AH13" s="151"/>
    </row>
    <row r="14" spans="1:37">
      <c r="A14" s="141">
        <v>1</v>
      </c>
      <c r="B14" s="152" t="s">
        <v>145</v>
      </c>
      <c r="C14" s="143" t="s">
        <v>146</v>
      </c>
      <c r="D14" s="144" t="s">
        <v>147</v>
      </c>
      <c r="E14" s="145">
        <v>695.92600000000004</v>
      </c>
      <c r="F14" s="146" t="s">
        <v>148</v>
      </c>
      <c r="G14" s="147"/>
      <c r="H14" s="147">
        <f t="shared" ref="H14:H23" si="0">ROUND(E14*G14,2)</f>
        <v>0</v>
      </c>
      <c r="I14" s="147"/>
      <c r="J14" s="147">
        <f t="shared" ref="J14:J23" si="1">ROUND(E14*G14,2)</f>
        <v>0</v>
      </c>
      <c r="K14" s="148"/>
      <c r="L14" s="148">
        <f t="shared" ref="L14:L23" si="2">E14*K14</f>
        <v>0</v>
      </c>
      <c r="M14" s="145">
        <v>2.2000000000000002</v>
      </c>
      <c r="N14" s="145">
        <f t="shared" ref="N14:N23" si="3">E14*M14</f>
        <v>1531.0372000000002</v>
      </c>
      <c r="O14" s="146">
        <v>0</v>
      </c>
      <c r="P14" s="146" t="s">
        <v>149</v>
      </c>
      <c r="Q14" s="145"/>
      <c r="R14" s="145"/>
      <c r="S14" s="145"/>
      <c r="T14" s="149"/>
      <c r="U14" s="149"/>
      <c r="V14" s="149" t="s">
        <v>110</v>
      </c>
      <c r="W14" s="145"/>
      <c r="X14" s="153" t="s">
        <v>150</v>
      </c>
      <c r="Y14" s="153" t="s">
        <v>146</v>
      </c>
      <c r="Z14" s="143" t="s">
        <v>151</v>
      </c>
      <c r="AA14" s="143"/>
      <c r="AB14" s="146">
        <v>6</v>
      </c>
      <c r="AC14" s="146"/>
      <c r="AD14" s="146"/>
      <c r="AE14" s="151"/>
      <c r="AF14" s="151"/>
      <c r="AG14" s="151"/>
      <c r="AH14" s="151"/>
      <c r="AJ14" s="71" t="s">
        <v>152</v>
      </c>
      <c r="AK14" s="71" t="s">
        <v>153</v>
      </c>
    </row>
    <row r="15" spans="1:37">
      <c r="A15" s="141">
        <v>2</v>
      </c>
      <c r="B15" s="152" t="s">
        <v>145</v>
      </c>
      <c r="C15" s="143" t="s">
        <v>154</v>
      </c>
      <c r="D15" s="144" t="s">
        <v>155</v>
      </c>
      <c r="E15" s="145">
        <v>68.078999999999994</v>
      </c>
      <c r="F15" s="146" t="s">
        <v>148</v>
      </c>
      <c r="G15" s="147"/>
      <c r="H15" s="147">
        <f t="shared" si="0"/>
        <v>0</v>
      </c>
      <c r="I15" s="147"/>
      <c r="J15" s="147">
        <f t="shared" si="1"/>
        <v>0</v>
      </c>
      <c r="K15" s="148">
        <v>7.5900000000000004E-3</v>
      </c>
      <c r="L15" s="148">
        <f t="shared" si="2"/>
        <v>0.51671961</v>
      </c>
      <c r="M15" s="145">
        <v>2.1</v>
      </c>
      <c r="N15" s="145">
        <f t="shared" si="3"/>
        <v>142.9659</v>
      </c>
      <c r="O15" s="146">
        <v>0</v>
      </c>
      <c r="P15" s="146" t="s">
        <v>149</v>
      </c>
      <c r="Q15" s="145"/>
      <c r="R15" s="145"/>
      <c r="S15" s="145"/>
      <c r="T15" s="149"/>
      <c r="U15" s="149"/>
      <c r="V15" s="149" t="s">
        <v>110</v>
      </c>
      <c r="W15" s="145"/>
      <c r="X15" s="153" t="s">
        <v>156</v>
      </c>
      <c r="Y15" s="153" t="s">
        <v>154</v>
      </c>
      <c r="Z15" s="143" t="s">
        <v>151</v>
      </c>
      <c r="AA15" s="143"/>
      <c r="AB15" s="146">
        <v>6</v>
      </c>
      <c r="AC15" s="146"/>
      <c r="AD15" s="146"/>
      <c r="AE15" s="151"/>
      <c r="AF15" s="151"/>
      <c r="AG15" s="151"/>
      <c r="AH15" s="151"/>
      <c r="AJ15" s="71" t="s">
        <v>152</v>
      </c>
      <c r="AK15" s="71" t="s">
        <v>153</v>
      </c>
    </row>
    <row r="16" spans="1:37">
      <c r="A16" s="141">
        <v>3</v>
      </c>
      <c r="B16" s="152" t="s">
        <v>145</v>
      </c>
      <c r="C16" s="143" t="s">
        <v>157</v>
      </c>
      <c r="D16" s="144" t="s">
        <v>158</v>
      </c>
      <c r="E16" s="145">
        <v>187.398</v>
      </c>
      <c r="F16" s="146" t="s">
        <v>148</v>
      </c>
      <c r="G16" s="147"/>
      <c r="H16" s="147">
        <f t="shared" si="0"/>
        <v>0</v>
      </c>
      <c r="I16" s="147"/>
      <c r="J16" s="147">
        <f t="shared" si="1"/>
        <v>0</v>
      </c>
      <c r="K16" s="148"/>
      <c r="L16" s="148">
        <f t="shared" si="2"/>
        <v>0</v>
      </c>
      <c r="M16" s="145">
        <v>2.2000000000000002</v>
      </c>
      <c r="N16" s="145">
        <f t="shared" si="3"/>
        <v>412.2756</v>
      </c>
      <c r="O16" s="146">
        <v>0</v>
      </c>
      <c r="P16" s="146" t="s">
        <v>149</v>
      </c>
      <c r="Q16" s="145"/>
      <c r="R16" s="145"/>
      <c r="S16" s="145"/>
      <c r="T16" s="149"/>
      <c r="U16" s="149"/>
      <c r="V16" s="149" t="s">
        <v>110</v>
      </c>
      <c r="W16" s="145"/>
      <c r="X16" s="153" t="s">
        <v>159</v>
      </c>
      <c r="Y16" s="153" t="s">
        <v>157</v>
      </c>
      <c r="Z16" s="143" t="s">
        <v>151</v>
      </c>
      <c r="AA16" s="143"/>
      <c r="AB16" s="146">
        <v>6</v>
      </c>
      <c r="AC16" s="146"/>
      <c r="AD16" s="146"/>
      <c r="AE16" s="151"/>
      <c r="AF16" s="151"/>
      <c r="AG16" s="151"/>
      <c r="AH16" s="151"/>
      <c r="AJ16" s="71" t="s">
        <v>152</v>
      </c>
      <c r="AK16" s="71" t="s">
        <v>153</v>
      </c>
    </row>
    <row r="17" spans="1:37">
      <c r="A17" s="141">
        <v>4</v>
      </c>
      <c r="B17" s="152" t="s">
        <v>145</v>
      </c>
      <c r="C17" s="143" t="s">
        <v>160</v>
      </c>
      <c r="D17" s="144" t="s">
        <v>161</v>
      </c>
      <c r="E17" s="145">
        <v>39</v>
      </c>
      <c r="F17" s="146" t="s">
        <v>162</v>
      </c>
      <c r="G17" s="147"/>
      <c r="H17" s="147">
        <f t="shared" si="0"/>
        <v>0</v>
      </c>
      <c r="I17" s="147"/>
      <c r="J17" s="147">
        <f t="shared" si="1"/>
        <v>0</v>
      </c>
      <c r="K17" s="148"/>
      <c r="L17" s="148">
        <f t="shared" si="2"/>
        <v>0</v>
      </c>
      <c r="M17" s="145"/>
      <c r="N17" s="145">
        <f t="shared" si="3"/>
        <v>0</v>
      </c>
      <c r="O17" s="146">
        <v>0</v>
      </c>
      <c r="P17" s="146" t="s">
        <v>149</v>
      </c>
      <c r="Q17" s="145"/>
      <c r="R17" s="145"/>
      <c r="S17" s="145"/>
      <c r="T17" s="149"/>
      <c r="U17" s="149"/>
      <c r="V17" s="149" t="s">
        <v>110</v>
      </c>
      <c r="W17" s="145"/>
      <c r="X17" s="153" t="s">
        <v>163</v>
      </c>
      <c r="Y17" s="153" t="s">
        <v>160</v>
      </c>
      <c r="Z17" s="143" t="s">
        <v>151</v>
      </c>
      <c r="AA17" s="143"/>
      <c r="AB17" s="146">
        <v>6</v>
      </c>
      <c r="AC17" s="146"/>
      <c r="AD17" s="146"/>
      <c r="AE17" s="151"/>
      <c r="AF17" s="151"/>
      <c r="AG17" s="151"/>
      <c r="AH17" s="151"/>
      <c r="AJ17" s="71" t="s">
        <v>152</v>
      </c>
      <c r="AK17" s="71" t="s">
        <v>153</v>
      </c>
    </row>
    <row r="18" spans="1:37">
      <c r="A18" s="141">
        <v>5</v>
      </c>
      <c r="B18" s="152" t="s">
        <v>145</v>
      </c>
      <c r="C18" s="143" t="s">
        <v>164</v>
      </c>
      <c r="D18" s="144" t="s">
        <v>165</v>
      </c>
      <c r="E18" s="145">
        <v>232.52</v>
      </c>
      <c r="F18" s="146" t="s">
        <v>162</v>
      </c>
      <c r="G18" s="147"/>
      <c r="H18" s="147">
        <f t="shared" si="0"/>
        <v>0</v>
      </c>
      <c r="I18" s="147"/>
      <c r="J18" s="147">
        <f t="shared" si="1"/>
        <v>0</v>
      </c>
      <c r="K18" s="148"/>
      <c r="L18" s="148">
        <f t="shared" si="2"/>
        <v>0</v>
      </c>
      <c r="M18" s="145">
        <v>7.0000000000000001E-3</v>
      </c>
      <c r="N18" s="145">
        <f t="shared" si="3"/>
        <v>1.6276400000000002</v>
      </c>
      <c r="O18" s="146">
        <v>0</v>
      </c>
      <c r="P18" s="146" t="s">
        <v>149</v>
      </c>
      <c r="Q18" s="145"/>
      <c r="R18" s="145"/>
      <c r="S18" s="145"/>
      <c r="T18" s="149"/>
      <c r="U18" s="149"/>
      <c r="V18" s="149" t="s">
        <v>110</v>
      </c>
      <c r="W18" s="145"/>
      <c r="X18" s="153" t="s">
        <v>166</v>
      </c>
      <c r="Y18" s="153" t="s">
        <v>164</v>
      </c>
      <c r="Z18" s="143" t="s">
        <v>167</v>
      </c>
      <c r="AA18" s="143"/>
      <c r="AB18" s="146">
        <v>6</v>
      </c>
      <c r="AC18" s="146"/>
      <c r="AD18" s="146"/>
      <c r="AE18" s="151"/>
      <c r="AF18" s="151"/>
      <c r="AG18" s="151"/>
      <c r="AH18" s="151"/>
      <c r="AJ18" s="71" t="s">
        <v>152</v>
      </c>
      <c r="AK18" s="71" t="s">
        <v>153</v>
      </c>
    </row>
    <row r="19" spans="1:37">
      <c r="A19" s="141">
        <v>6</v>
      </c>
      <c r="B19" s="152" t="s">
        <v>145</v>
      </c>
      <c r="C19" s="143" t="s">
        <v>168</v>
      </c>
      <c r="D19" s="144" t="s">
        <v>169</v>
      </c>
      <c r="E19" s="145">
        <v>229.12</v>
      </c>
      <c r="F19" s="146" t="s">
        <v>162</v>
      </c>
      <c r="G19" s="147"/>
      <c r="H19" s="147">
        <f t="shared" si="0"/>
        <v>0</v>
      </c>
      <c r="I19" s="147"/>
      <c r="J19" s="147">
        <f t="shared" si="1"/>
        <v>0</v>
      </c>
      <c r="K19" s="148"/>
      <c r="L19" s="148">
        <f t="shared" si="2"/>
        <v>0</v>
      </c>
      <c r="M19" s="145">
        <v>1.2E-2</v>
      </c>
      <c r="N19" s="145">
        <f t="shared" si="3"/>
        <v>2.7494400000000003</v>
      </c>
      <c r="O19" s="146">
        <v>0</v>
      </c>
      <c r="P19" s="146" t="s">
        <v>149</v>
      </c>
      <c r="Q19" s="145"/>
      <c r="R19" s="145"/>
      <c r="S19" s="145"/>
      <c r="T19" s="149"/>
      <c r="U19" s="149"/>
      <c r="V19" s="149" t="s">
        <v>110</v>
      </c>
      <c r="W19" s="145"/>
      <c r="X19" s="153" t="s">
        <v>170</v>
      </c>
      <c r="Y19" s="153" t="s">
        <v>168</v>
      </c>
      <c r="Z19" s="143" t="s">
        <v>167</v>
      </c>
      <c r="AA19" s="143"/>
      <c r="AB19" s="146">
        <v>6</v>
      </c>
      <c r="AC19" s="146"/>
      <c r="AD19" s="146"/>
      <c r="AE19" s="151"/>
      <c r="AF19" s="151"/>
      <c r="AG19" s="151"/>
      <c r="AH19" s="151"/>
      <c r="AJ19" s="71" t="s">
        <v>152</v>
      </c>
      <c r="AK19" s="71" t="s">
        <v>153</v>
      </c>
    </row>
    <row r="20" spans="1:37">
      <c r="A20" s="141">
        <v>7</v>
      </c>
      <c r="B20" s="152" t="s">
        <v>145</v>
      </c>
      <c r="C20" s="143" t="s">
        <v>171</v>
      </c>
      <c r="D20" s="144" t="s">
        <v>172</v>
      </c>
      <c r="E20" s="145">
        <v>16.042000000000002</v>
      </c>
      <c r="F20" s="146" t="s">
        <v>173</v>
      </c>
      <c r="G20" s="147"/>
      <c r="H20" s="147">
        <f t="shared" si="0"/>
        <v>0</v>
      </c>
      <c r="I20" s="147"/>
      <c r="J20" s="147">
        <f t="shared" si="1"/>
        <v>0</v>
      </c>
      <c r="K20" s="148"/>
      <c r="L20" s="148">
        <f t="shared" si="2"/>
        <v>0</v>
      </c>
      <c r="M20" s="145">
        <v>8.8999999999999996E-2</v>
      </c>
      <c r="N20" s="145">
        <f t="shared" si="3"/>
        <v>1.4277380000000002</v>
      </c>
      <c r="O20" s="146">
        <v>0</v>
      </c>
      <c r="P20" s="146" t="s">
        <v>149</v>
      </c>
      <c r="Q20" s="145"/>
      <c r="R20" s="145"/>
      <c r="S20" s="145"/>
      <c r="T20" s="149"/>
      <c r="U20" s="149"/>
      <c r="V20" s="149" t="s">
        <v>110</v>
      </c>
      <c r="W20" s="145"/>
      <c r="X20" s="153" t="s">
        <v>174</v>
      </c>
      <c r="Y20" s="153" t="s">
        <v>171</v>
      </c>
      <c r="Z20" s="143" t="s">
        <v>151</v>
      </c>
      <c r="AA20" s="143"/>
      <c r="AB20" s="146">
        <v>6</v>
      </c>
      <c r="AC20" s="146"/>
      <c r="AD20" s="146"/>
      <c r="AE20" s="151"/>
      <c r="AF20" s="151"/>
      <c r="AG20" s="151"/>
      <c r="AH20" s="151"/>
      <c r="AJ20" s="71" t="s">
        <v>152</v>
      </c>
      <c r="AK20" s="71" t="s">
        <v>153</v>
      </c>
    </row>
    <row r="21" spans="1:37">
      <c r="A21" s="141">
        <v>8</v>
      </c>
      <c r="B21" s="152" t="s">
        <v>145</v>
      </c>
      <c r="C21" s="143" t="s">
        <v>175</v>
      </c>
      <c r="D21" s="144" t="s">
        <v>176</v>
      </c>
      <c r="E21" s="145">
        <v>2120.6750000000002</v>
      </c>
      <c r="F21" s="146" t="s">
        <v>177</v>
      </c>
      <c r="G21" s="147"/>
      <c r="H21" s="147">
        <f t="shared" si="0"/>
        <v>0</v>
      </c>
      <c r="I21" s="147"/>
      <c r="J21" s="147">
        <f t="shared" si="1"/>
        <v>0</v>
      </c>
      <c r="K21" s="148"/>
      <c r="L21" s="148">
        <f t="shared" si="2"/>
        <v>0</v>
      </c>
      <c r="M21" s="145"/>
      <c r="N21" s="145">
        <f t="shared" si="3"/>
        <v>0</v>
      </c>
      <c r="O21" s="146">
        <v>0</v>
      </c>
      <c r="P21" s="146" t="s">
        <v>149</v>
      </c>
      <c r="Q21" s="145"/>
      <c r="R21" s="145"/>
      <c r="S21" s="145"/>
      <c r="T21" s="149"/>
      <c r="U21" s="149"/>
      <c r="V21" s="149" t="s">
        <v>110</v>
      </c>
      <c r="W21" s="145"/>
      <c r="X21" s="153" t="s">
        <v>178</v>
      </c>
      <c r="Y21" s="153" t="s">
        <v>175</v>
      </c>
      <c r="Z21" s="143" t="s">
        <v>151</v>
      </c>
      <c r="AA21" s="143"/>
      <c r="AB21" s="146">
        <v>6</v>
      </c>
      <c r="AC21" s="146"/>
      <c r="AD21" s="146"/>
      <c r="AE21" s="151"/>
      <c r="AF21" s="151"/>
      <c r="AG21" s="151"/>
      <c r="AH21" s="151"/>
      <c r="AJ21" s="71" t="s">
        <v>152</v>
      </c>
      <c r="AK21" s="71" t="s">
        <v>153</v>
      </c>
    </row>
    <row r="22" spans="1:37">
      <c r="A22" s="141">
        <v>9</v>
      </c>
      <c r="B22" s="152" t="s">
        <v>145</v>
      </c>
      <c r="C22" s="143" t="s">
        <v>179</v>
      </c>
      <c r="D22" s="144" t="s">
        <v>180</v>
      </c>
      <c r="E22" s="145">
        <v>4086.7159999999999</v>
      </c>
      <c r="F22" s="146" t="s">
        <v>177</v>
      </c>
      <c r="G22" s="147"/>
      <c r="H22" s="147">
        <f t="shared" si="0"/>
        <v>0</v>
      </c>
      <c r="I22" s="147"/>
      <c r="J22" s="147">
        <f t="shared" si="1"/>
        <v>0</v>
      </c>
      <c r="K22" s="148"/>
      <c r="L22" s="148">
        <f t="shared" si="2"/>
        <v>0</v>
      </c>
      <c r="M22" s="145"/>
      <c r="N22" s="145">
        <f t="shared" si="3"/>
        <v>0</v>
      </c>
      <c r="O22" s="146">
        <v>0</v>
      </c>
      <c r="P22" s="146" t="s">
        <v>149</v>
      </c>
      <c r="Q22" s="145"/>
      <c r="R22" s="145"/>
      <c r="S22" s="145"/>
      <c r="T22" s="149"/>
      <c r="U22" s="149"/>
      <c r="V22" s="149" t="s">
        <v>110</v>
      </c>
      <c r="W22" s="145"/>
      <c r="X22" s="153" t="s">
        <v>181</v>
      </c>
      <c r="Y22" s="153" t="s">
        <v>179</v>
      </c>
      <c r="Z22" s="143" t="s">
        <v>151</v>
      </c>
      <c r="AA22" s="143"/>
      <c r="AB22" s="146">
        <v>6</v>
      </c>
      <c r="AC22" s="146"/>
      <c r="AD22" s="146"/>
      <c r="AE22" s="151"/>
      <c r="AF22" s="151"/>
      <c r="AG22" s="151"/>
      <c r="AH22" s="151"/>
      <c r="AJ22" s="71" t="s">
        <v>152</v>
      </c>
      <c r="AK22" s="71" t="s">
        <v>153</v>
      </c>
    </row>
    <row r="23" spans="1:37">
      <c r="A23" s="141">
        <v>10</v>
      </c>
      <c r="B23" s="152" t="s">
        <v>145</v>
      </c>
      <c r="C23" s="143" t="s">
        <v>182</v>
      </c>
      <c r="D23" s="144" t="s">
        <v>183</v>
      </c>
      <c r="E23" s="145">
        <v>36780.444000000003</v>
      </c>
      <c r="F23" s="146" t="s">
        <v>177</v>
      </c>
      <c r="G23" s="147"/>
      <c r="H23" s="147">
        <f t="shared" si="0"/>
        <v>0</v>
      </c>
      <c r="I23" s="147"/>
      <c r="J23" s="147">
        <f t="shared" si="1"/>
        <v>0</v>
      </c>
      <c r="K23" s="148"/>
      <c r="L23" s="148">
        <f t="shared" si="2"/>
        <v>0</v>
      </c>
      <c r="M23" s="145"/>
      <c r="N23" s="145">
        <f t="shared" si="3"/>
        <v>0</v>
      </c>
      <c r="O23" s="146">
        <v>0</v>
      </c>
      <c r="P23" s="146" t="s">
        <v>149</v>
      </c>
      <c r="Q23" s="145"/>
      <c r="R23" s="145"/>
      <c r="S23" s="145"/>
      <c r="T23" s="149"/>
      <c r="U23" s="149"/>
      <c r="V23" s="149" t="s">
        <v>110</v>
      </c>
      <c r="W23" s="145"/>
      <c r="X23" s="153" t="s">
        <v>184</v>
      </c>
      <c r="Y23" s="153" t="s">
        <v>182</v>
      </c>
      <c r="Z23" s="143" t="s">
        <v>151</v>
      </c>
      <c r="AA23" s="143"/>
      <c r="AB23" s="146">
        <v>6</v>
      </c>
      <c r="AC23" s="146"/>
      <c r="AD23" s="146"/>
      <c r="AE23" s="151"/>
      <c r="AF23" s="151"/>
      <c r="AG23" s="151"/>
      <c r="AH23" s="151"/>
      <c r="AJ23" s="71" t="s">
        <v>152</v>
      </c>
      <c r="AK23" s="71" t="s">
        <v>153</v>
      </c>
    </row>
    <row r="24" spans="1:37">
      <c r="A24" s="141"/>
      <c r="B24" s="152"/>
      <c r="C24" s="143"/>
      <c r="D24" s="154" t="s">
        <v>185</v>
      </c>
      <c r="E24" s="155"/>
      <c r="F24" s="156"/>
      <c r="G24" s="157"/>
      <c r="H24" s="157"/>
      <c r="I24" s="157"/>
      <c r="J24" s="157"/>
      <c r="K24" s="158"/>
      <c r="L24" s="158"/>
      <c r="M24" s="155"/>
      <c r="N24" s="155"/>
      <c r="O24" s="156"/>
      <c r="P24" s="156"/>
      <c r="Q24" s="155"/>
      <c r="R24" s="155"/>
      <c r="S24" s="155"/>
      <c r="T24" s="159"/>
      <c r="U24" s="159"/>
      <c r="V24" s="159" t="s">
        <v>0</v>
      </c>
      <c r="W24" s="155"/>
      <c r="X24" s="160"/>
      <c r="Y24" s="150"/>
      <c r="Z24" s="143"/>
      <c r="AA24" s="143"/>
      <c r="AB24" s="146"/>
      <c r="AC24" s="146"/>
      <c r="AD24" s="146"/>
      <c r="AE24" s="151"/>
      <c r="AF24" s="151"/>
      <c r="AG24" s="151"/>
      <c r="AH24" s="151"/>
    </row>
    <row r="25" spans="1:37">
      <c r="A25" s="141">
        <v>11</v>
      </c>
      <c r="B25" s="152" t="s">
        <v>145</v>
      </c>
      <c r="C25" s="143" t="s">
        <v>186</v>
      </c>
      <c r="D25" s="144" t="s">
        <v>187</v>
      </c>
      <c r="E25" s="145">
        <v>2092.0839999999998</v>
      </c>
      <c r="F25" s="146" t="s">
        <v>177</v>
      </c>
      <c r="G25" s="147"/>
      <c r="H25" s="147">
        <f t="shared" ref="H25:H31" si="4">ROUND(E25*G25,2)</f>
        <v>0</v>
      </c>
      <c r="I25" s="147"/>
      <c r="J25" s="147">
        <f t="shared" ref="J25:J31" si="5">ROUND(E25*G25,2)</f>
        <v>0</v>
      </c>
      <c r="K25" s="148"/>
      <c r="L25" s="148">
        <f t="shared" ref="L25:L31" si="6">E25*K25</f>
        <v>0</v>
      </c>
      <c r="M25" s="145"/>
      <c r="N25" s="145">
        <f t="shared" ref="N25:N31" si="7">E25*M25</f>
        <v>0</v>
      </c>
      <c r="O25" s="146">
        <v>0</v>
      </c>
      <c r="P25" s="146" t="s">
        <v>149</v>
      </c>
      <c r="Q25" s="145"/>
      <c r="R25" s="145"/>
      <c r="S25" s="145"/>
      <c r="T25" s="149"/>
      <c r="U25" s="149"/>
      <c r="V25" s="149" t="s">
        <v>110</v>
      </c>
      <c r="W25" s="145"/>
      <c r="X25" s="153" t="s">
        <v>188</v>
      </c>
      <c r="Y25" s="153" t="s">
        <v>186</v>
      </c>
      <c r="Z25" s="143" t="s">
        <v>151</v>
      </c>
      <c r="AA25" s="143"/>
      <c r="AB25" s="146">
        <v>6</v>
      </c>
      <c r="AC25" s="146"/>
      <c r="AD25" s="146"/>
      <c r="AE25" s="151"/>
      <c r="AF25" s="151"/>
      <c r="AG25" s="151"/>
      <c r="AH25" s="151"/>
      <c r="AJ25" s="71" t="s">
        <v>152</v>
      </c>
      <c r="AK25" s="71" t="s">
        <v>153</v>
      </c>
    </row>
    <row r="26" spans="1:37">
      <c r="A26" s="141">
        <v>12</v>
      </c>
      <c r="B26" s="152" t="s">
        <v>189</v>
      </c>
      <c r="C26" s="143" t="s">
        <v>190</v>
      </c>
      <c r="D26" s="144" t="s">
        <v>191</v>
      </c>
      <c r="E26" s="145">
        <v>1966.0409999999999</v>
      </c>
      <c r="F26" s="146" t="s">
        <v>177</v>
      </c>
      <c r="G26" s="147"/>
      <c r="H26" s="147">
        <f t="shared" si="4"/>
        <v>0</v>
      </c>
      <c r="I26" s="147"/>
      <c r="J26" s="147">
        <f t="shared" si="5"/>
        <v>0</v>
      </c>
      <c r="K26" s="148"/>
      <c r="L26" s="148">
        <f t="shared" si="6"/>
        <v>0</v>
      </c>
      <c r="M26" s="145"/>
      <c r="N26" s="145">
        <f t="shared" si="7"/>
        <v>0</v>
      </c>
      <c r="O26" s="146">
        <v>0</v>
      </c>
      <c r="P26" s="146" t="s">
        <v>149</v>
      </c>
      <c r="Q26" s="145"/>
      <c r="R26" s="145"/>
      <c r="S26" s="145"/>
      <c r="T26" s="149"/>
      <c r="U26" s="149"/>
      <c r="V26" s="149" t="s">
        <v>110</v>
      </c>
      <c r="W26" s="145"/>
      <c r="X26" s="153" t="s">
        <v>192</v>
      </c>
      <c r="Y26" s="153" t="s">
        <v>190</v>
      </c>
      <c r="Z26" s="143" t="s">
        <v>151</v>
      </c>
      <c r="AA26" s="143"/>
      <c r="AB26" s="146">
        <v>6</v>
      </c>
      <c r="AC26" s="146"/>
      <c r="AD26" s="146"/>
      <c r="AE26" s="151"/>
      <c r="AF26" s="151"/>
      <c r="AG26" s="151"/>
      <c r="AH26" s="151"/>
      <c r="AJ26" s="71" t="s">
        <v>152</v>
      </c>
      <c r="AK26" s="71" t="s">
        <v>153</v>
      </c>
    </row>
    <row r="27" spans="1:37" ht="25.5">
      <c r="A27" s="141">
        <v>13</v>
      </c>
      <c r="B27" s="152" t="s">
        <v>145</v>
      </c>
      <c r="C27" s="143" t="s">
        <v>193</v>
      </c>
      <c r="D27" s="144" t="s">
        <v>194</v>
      </c>
      <c r="E27" s="145">
        <v>123.983</v>
      </c>
      <c r="F27" s="146" t="s">
        <v>177</v>
      </c>
      <c r="G27" s="147"/>
      <c r="H27" s="147">
        <f t="shared" si="4"/>
        <v>0</v>
      </c>
      <c r="I27" s="147"/>
      <c r="J27" s="147">
        <f t="shared" si="5"/>
        <v>0</v>
      </c>
      <c r="K27" s="148"/>
      <c r="L27" s="148">
        <f t="shared" si="6"/>
        <v>0</v>
      </c>
      <c r="M27" s="145"/>
      <c r="N27" s="145">
        <f t="shared" si="7"/>
        <v>0</v>
      </c>
      <c r="O27" s="146">
        <v>0</v>
      </c>
      <c r="P27" s="146" t="s">
        <v>149</v>
      </c>
      <c r="Q27" s="145"/>
      <c r="R27" s="145"/>
      <c r="S27" s="145"/>
      <c r="T27" s="149"/>
      <c r="U27" s="149"/>
      <c r="V27" s="149" t="s">
        <v>110</v>
      </c>
      <c r="W27" s="145"/>
      <c r="X27" s="153" t="s">
        <v>195</v>
      </c>
      <c r="Y27" s="153" t="s">
        <v>193</v>
      </c>
      <c r="Z27" s="143" t="s">
        <v>151</v>
      </c>
      <c r="AA27" s="143"/>
      <c r="AB27" s="146">
        <v>6</v>
      </c>
      <c r="AC27" s="146"/>
      <c r="AD27" s="146"/>
      <c r="AE27" s="151"/>
      <c r="AF27" s="151"/>
      <c r="AG27" s="151"/>
      <c r="AH27" s="151"/>
      <c r="AJ27" s="71" t="s">
        <v>152</v>
      </c>
      <c r="AK27" s="71" t="s">
        <v>153</v>
      </c>
    </row>
    <row r="28" spans="1:37" ht="25.5">
      <c r="A28" s="141">
        <v>14</v>
      </c>
      <c r="B28" s="152" t="s">
        <v>145</v>
      </c>
      <c r="C28" s="143" t="s">
        <v>196</v>
      </c>
      <c r="D28" s="144" t="s">
        <v>197</v>
      </c>
      <c r="E28" s="145">
        <v>3960.6729999999998</v>
      </c>
      <c r="F28" s="146" t="s">
        <v>177</v>
      </c>
      <c r="G28" s="147"/>
      <c r="H28" s="147">
        <f t="shared" si="4"/>
        <v>0</v>
      </c>
      <c r="I28" s="147"/>
      <c r="J28" s="147">
        <f t="shared" si="5"/>
        <v>0</v>
      </c>
      <c r="K28" s="148"/>
      <c r="L28" s="148">
        <f t="shared" si="6"/>
        <v>0</v>
      </c>
      <c r="M28" s="145"/>
      <c r="N28" s="145">
        <f t="shared" si="7"/>
        <v>0</v>
      </c>
      <c r="O28" s="146">
        <v>0</v>
      </c>
      <c r="P28" s="146" t="s">
        <v>149</v>
      </c>
      <c r="Q28" s="145"/>
      <c r="R28" s="145"/>
      <c r="S28" s="145"/>
      <c r="T28" s="149"/>
      <c r="U28" s="149"/>
      <c r="V28" s="149" t="s">
        <v>110</v>
      </c>
      <c r="W28" s="145"/>
      <c r="X28" s="153" t="s">
        <v>198</v>
      </c>
      <c r="Y28" s="153" t="s">
        <v>196</v>
      </c>
      <c r="Z28" s="143" t="s">
        <v>151</v>
      </c>
      <c r="AA28" s="143"/>
      <c r="AB28" s="146">
        <v>6</v>
      </c>
      <c r="AC28" s="146"/>
      <c r="AD28" s="146"/>
      <c r="AE28" s="151"/>
      <c r="AF28" s="151"/>
      <c r="AG28" s="151"/>
      <c r="AH28" s="151"/>
      <c r="AJ28" s="71" t="s">
        <v>152</v>
      </c>
      <c r="AK28" s="71" t="s">
        <v>153</v>
      </c>
    </row>
    <row r="29" spans="1:37" ht="25.5">
      <c r="A29" s="141">
        <v>15</v>
      </c>
      <c r="B29" s="152" t="s">
        <v>145</v>
      </c>
      <c r="C29" s="143" t="s">
        <v>199</v>
      </c>
      <c r="D29" s="144" t="s">
        <v>200</v>
      </c>
      <c r="E29" s="145">
        <v>2.06</v>
      </c>
      <c r="F29" s="146" t="s">
        <v>177</v>
      </c>
      <c r="G29" s="147"/>
      <c r="H29" s="147">
        <f t="shared" si="4"/>
        <v>0</v>
      </c>
      <c r="I29" s="147"/>
      <c r="J29" s="147">
        <f t="shared" si="5"/>
        <v>0</v>
      </c>
      <c r="K29" s="148"/>
      <c r="L29" s="148">
        <f t="shared" si="6"/>
        <v>0</v>
      </c>
      <c r="M29" s="145"/>
      <c r="N29" s="145">
        <f t="shared" si="7"/>
        <v>0</v>
      </c>
      <c r="O29" s="146">
        <v>0</v>
      </c>
      <c r="P29" s="146" t="s">
        <v>149</v>
      </c>
      <c r="Q29" s="145"/>
      <c r="R29" s="145"/>
      <c r="S29" s="145"/>
      <c r="T29" s="149"/>
      <c r="U29" s="149"/>
      <c r="V29" s="149" t="s">
        <v>110</v>
      </c>
      <c r="W29" s="145"/>
      <c r="X29" s="153" t="s">
        <v>201</v>
      </c>
      <c r="Y29" s="153" t="s">
        <v>199</v>
      </c>
      <c r="Z29" s="143" t="s">
        <v>151</v>
      </c>
      <c r="AA29" s="143"/>
      <c r="AB29" s="146">
        <v>6</v>
      </c>
      <c r="AC29" s="146"/>
      <c r="AD29" s="146"/>
      <c r="AE29" s="151"/>
      <c r="AF29" s="151"/>
      <c r="AG29" s="151"/>
      <c r="AH29" s="151"/>
      <c r="AJ29" s="71" t="s">
        <v>152</v>
      </c>
      <c r="AK29" s="71" t="s">
        <v>153</v>
      </c>
    </row>
    <row r="30" spans="1:37" ht="25.5">
      <c r="A30" s="141">
        <v>16</v>
      </c>
      <c r="B30" s="152" t="s">
        <v>189</v>
      </c>
      <c r="C30" s="143" t="s">
        <v>202</v>
      </c>
      <c r="D30" s="144" t="s">
        <v>203</v>
      </c>
      <c r="E30" s="145">
        <v>3503.511</v>
      </c>
      <c r="F30" s="146" t="s">
        <v>148</v>
      </c>
      <c r="G30" s="147"/>
      <c r="H30" s="147">
        <f t="shared" si="4"/>
        <v>0</v>
      </c>
      <c r="I30" s="147"/>
      <c r="J30" s="147">
        <f t="shared" si="5"/>
        <v>0</v>
      </c>
      <c r="K30" s="148">
        <v>6.7000000000000002E-4</v>
      </c>
      <c r="L30" s="148">
        <f t="shared" si="6"/>
        <v>2.3473523699999999</v>
      </c>
      <c r="M30" s="145">
        <v>0.15</v>
      </c>
      <c r="N30" s="145">
        <f t="shared" si="7"/>
        <v>525.52665000000002</v>
      </c>
      <c r="O30" s="146">
        <v>0</v>
      </c>
      <c r="P30" s="146" t="s">
        <v>149</v>
      </c>
      <c r="Q30" s="145"/>
      <c r="R30" s="145"/>
      <c r="S30" s="145"/>
      <c r="T30" s="149"/>
      <c r="U30" s="149"/>
      <c r="V30" s="149" t="s">
        <v>110</v>
      </c>
      <c r="W30" s="145"/>
      <c r="X30" s="153" t="s">
        <v>204</v>
      </c>
      <c r="Y30" s="153" t="s">
        <v>202</v>
      </c>
      <c r="Z30" s="143" t="s">
        <v>151</v>
      </c>
      <c r="AA30" s="143"/>
      <c r="AB30" s="146">
        <v>6</v>
      </c>
      <c r="AC30" s="146"/>
      <c r="AD30" s="146"/>
      <c r="AE30" s="151"/>
      <c r="AF30" s="151"/>
      <c r="AG30" s="151"/>
      <c r="AH30" s="151"/>
      <c r="AJ30" s="71" t="s">
        <v>152</v>
      </c>
      <c r="AK30" s="71" t="s">
        <v>153</v>
      </c>
    </row>
    <row r="31" spans="1:37" ht="25.5">
      <c r="A31" s="141">
        <v>17</v>
      </c>
      <c r="B31" s="152" t="s">
        <v>189</v>
      </c>
      <c r="C31" s="143" t="s">
        <v>205</v>
      </c>
      <c r="D31" s="144" t="s">
        <v>206</v>
      </c>
      <c r="E31" s="145">
        <v>4115.7560000000003</v>
      </c>
      <c r="F31" s="146" t="s">
        <v>148</v>
      </c>
      <c r="G31" s="147"/>
      <c r="H31" s="147">
        <f t="shared" si="4"/>
        <v>0</v>
      </c>
      <c r="I31" s="147"/>
      <c r="J31" s="147">
        <f t="shared" si="5"/>
        <v>0</v>
      </c>
      <c r="K31" s="148">
        <v>8.1999999999999998E-4</v>
      </c>
      <c r="L31" s="148">
        <f t="shared" si="6"/>
        <v>3.37491992</v>
      </c>
      <c r="M31" s="145">
        <v>0.35</v>
      </c>
      <c r="N31" s="145">
        <f t="shared" si="7"/>
        <v>1440.5146</v>
      </c>
      <c r="O31" s="146">
        <v>0</v>
      </c>
      <c r="P31" s="146" t="s">
        <v>149</v>
      </c>
      <c r="Q31" s="145"/>
      <c r="R31" s="145"/>
      <c r="S31" s="145"/>
      <c r="T31" s="149"/>
      <c r="U31" s="149"/>
      <c r="V31" s="149" t="s">
        <v>110</v>
      </c>
      <c r="W31" s="145"/>
      <c r="X31" s="153" t="s">
        <v>207</v>
      </c>
      <c r="Y31" s="153" t="s">
        <v>205</v>
      </c>
      <c r="Z31" s="143" t="s">
        <v>151</v>
      </c>
      <c r="AA31" s="143"/>
      <c r="AB31" s="146">
        <v>6</v>
      </c>
      <c r="AC31" s="146"/>
      <c r="AD31" s="146"/>
      <c r="AE31" s="151"/>
      <c r="AF31" s="151"/>
      <c r="AG31" s="151"/>
      <c r="AH31" s="151"/>
      <c r="AJ31" s="71" t="s">
        <v>152</v>
      </c>
      <c r="AK31" s="71" t="s">
        <v>153</v>
      </c>
    </row>
    <row r="32" spans="1:37">
      <c r="A32" s="141"/>
      <c r="B32" s="152"/>
      <c r="C32" s="143"/>
      <c r="D32" s="161" t="s">
        <v>208</v>
      </c>
      <c r="E32" s="162">
        <f>J32</f>
        <v>0</v>
      </c>
      <c r="F32" s="146"/>
      <c r="G32" s="147"/>
      <c r="H32" s="162">
        <f>SUM(H12:H31)</f>
        <v>0</v>
      </c>
      <c r="I32" s="162">
        <f>SUM(I12:I31)</f>
        <v>0</v>
      </c>
      <c r="J32" s="162">
        <f>SUM(J12:J31)</f>
        <v>0</v>
      </c>
      <c r="K32" s="148"/>
      <c r="L32" s="163">
        <f>SUM(L12:L31)</f>
        <v>6.2389919000000003</v>
      </c>
      <c r="M32" s="145"/>
      <c r="N32" s="164">
        <f>SUM(N12:N31)</f>
        <v>4058.1247680000001</v>
      </c>
      <c r="O32" s="146"/>
      <c r="P32" s="146"/>
      <c r="Q32" s="145"/>
      <c r="R32" s="145"/>
      <c r="S32" s="145"/>
      <c r="T32" s="149"/>
      <c r="U32" s="149"/>
      <c r="V32" s="149"/>
      <c r="W32" s="145">
        <f>SUM(W12:W31)</f>
        <v>0</v>
      </c>
      <c r="X32" s="150"/>
      <c r="Y32" s="150"/>
      <c r="Z32" s="143"/>
      <c r="AA32" s="143"/>
      <c r="AB32" s="146"/>
      <c r="AC32" s="146"/>
      <c r="AD32" s="146"/>
      <c r="AE32" s="151"/>
      <c r="AF32" s="151"/>
      <c r="AG32" s="151"/>
      <c r="AH32" s="151"/>
    </row>
    <row r="33" spans="1:37">
      <c r="A33" s="141"/>
      <c r="B33" s="152"/>
      <c r="C33" s="143"/>
      <c r="D33" s="144"/>
      <c r="E33" s="145"/>
      <c r="F33" s="146"/>
      <c r="G33" s="147"/>
      <c r="H33" s="147"/>
      <c r="I33" s="147"/>
      <c r="J33" s="147"/>
      <c r="K33" s="148"/>
      <c r="L33" s="148"/>
      <c r="M33" s="145"/>
      <c r="N33" s="145"/>
      <c r="O33" s="146"/>
      <c r="P33" s="146"/>
      <c r="Q33" s="145"/>
      <c r="R33" s="145"/>
      <c r="S33" s="145"/>
      <c r="T33" s="149"/>
      <c r="U33" s="149"/>
      <c r="V33" s="149"/>
      <c r="W33" s="145"/>
      <c r="X33" s="150"/>
      <c r="Y33" s="150"/>
      <c r="Z33" s="143"/>
      <c r="AA33" s="143"/>
      <c r="AB33" s="146"/>
      <c r="AC33" s="146"/>
      <c r="AD33" s="146"/>
      <c r="AE33" s="151"/>
      <c r="AF33" s="151"/>
      <c r="AG33" s="151"/>
      <c r="AH33" s="151"/>
    </row>
    <row r="34" spans="1:37">
      <c r="A34" s="141"/>
      <c r="B34" s="152"/>
      <c r="C34" s="143"/>
      <c r="D34" s="161" t="s">
        <v>209</v>
      </c>
      <c r="E34" s="164">
        <f>J34</f>
        <v>0</v>
      </c>
      <c r="F34" s="146"/>
      <c r="G34" s="147"/>
      <c r="H34" s="162">
        <f>+H32</f>
        <v>0</v>
      </c>
      <c r="I34" s="162">
        <f>+I32</f>
        <v>0</v>
      </c>
      <c r="J34" s="162">
        <f>+J32</f>
        <v>0</v>
      </c>
      <c r="K34" s="148"/>
      <c r="L34" s="163">
        <f>+L32</f>
        <v>6.2389919000000003</v>
      </c>
      <c r="M34" s="145"/>
      <c r="N34" s="164">
        <f>+N32</f>
        <v>4058.1247680000001</v>
      </c>
      <c r="O34" s="146"/>
      <c r="P34" s="146"/>
      <c r="Q34" s="145"/>
      <c r="R34" s="145"/>
      <c r="S34" s="145"/>
      <c r="T34" s="149"/>
      <c r="U34" s="149"/>
      <c r="V34" s="149"/>
      <c r="W34" s="145">
        <f>+W32</f>
        <v>0</v>
      </c>
      <c r="X34" s="150"/>
      <c r="Y34" s="150"/>
      <c r="Z34" s="143"/>
      <c r="AA34" s="143"/>
      <c r="AB34" s="146"/>
      <c r="AC34" s="146"/>
      <c r="AD34" s="146"/>
      <c r="AE34" s="151"/>
      <c r="AF34" s="151"/>
      <c r="AG34" s="151"/>
      <c r="AH34" s="151"/>
    </row>
    <row r="35" spans="1:37">
      <c r="A35" s="141"/>
      <c r="B35" s="152"/>
      <c r="C35" s="143"/>
      <c r="D35" s="144"/>
      <c r="E35" s="145"/>
      <c r="F35" s="146"/>
      <c r="G35" s="147"/>
      <c r="H35" s="147"/>
      <c r="I35" s="147"/>
      <c r="J35" s="147"/>
      <c r="K35" s="148"/>
      <c r="L35" s="148"/>
      <c r="M35" s="145"/>
      <c r="N35" s="145"/>
      <c r="O35" s="146"/>
      <c r="P35" s="146"/>
      <c r="Q35" s="145"/>
      <c r="R35" s="145"/>
      <c r="S35" s="145"/>
      <c r="T35" s="149"/>
      <c r="U35" s="149"/>
      <c r="V35" s="149"/>
      <c r="W35" s="145"/>
      <c r="X35" s="150"/>
      <c r="Y35" s="150"/>
      <c r="Z35" s="143"/>
      <c r="AA35" s="143"/>
      <c r="AB35" s="146"/>
      <c r="AC35" s="146"/>
      <c r="AD35" s="146"/>
      <c r="AE35" s="151"/>
      <c r="AF35" s="151"/>
      <c r="AG35" s="151"/>
      <c r="AH35" s="151"/>
    </row>
    <row r="36" spans="1:37">
      <c r="A36" s="141"/>
      <c r="B36" s="142" t="s">
        <v>210</v>
      </c>
      <c r="C36" s="143"/>
      <c r="D36" s="144"/>
      <c r="E36" s="145"/>
      <c r="F36" s="146"/>
      <c r="G36" s="147"/>
      <c r="H36" s="147"/>
      <c r="I36" s="147"/>
      <c r="J36" s="147"/>
      <c r="K36" s="148"/>
      <c r="L36" s="148"/>
      <c r="M36" s="145"/>
      <c r="N36" s="145"/>
      <c r="O36" s="146"/>
      <c r="P36" s="146"/>
      <c r="Q36" s="145"/>
      <c r="R36" s="145"/>
      <c r="S36" s="145"/>
      <c r="T36" s="149"/>
      <c r="U36" s="149"/>
      <c r="V36" s="149"/>
      <c r="W36" s="145"/>
      <c r="X36" s="150"/>
      <c r="Y36" s="150"/>
      <c r="Z36" s="143"/>
      <c r="AA36" s="143"/>
      <c r="AB36" s="146"/>
      <c r="AC36" s="146"/>
      <c r="AD36" s="146"/>
      <c r="AE36" s="151"/>
      <c r="AF36" s="151"/>
      <c r="AG36" s="151"/>
      <c r="AH36" s="151"/>
    </row>
    <row r="37" spans="1:37">
      <c r="A37" s="141"/>
      <c r="B37" s="143" t="s">
        <v>211</v>
      </c>
      <c r="C37" s="143"/>
      <c r="D37" s="144"/>
      <c r="E37" s="145"/>
      <c r="F37" s="146"/>
      <c r="G37" s="147"/>
      <c r="H37" s="147"/>
      <c r="I37" s="147"/>
      <c r="J37" s="147"/>
      <c r="K37" s="148"/>
      <c r="L37" s="148"/>
      <c r="M37" s="145"/>
      <c r="N37" s="145"/>
      <c r="O37" s="146"/>
      <c r="P37" s="146"/>
      <c r="Q37" s="145"/>
      <c r="R37" s="145"/>
      <c r="S37" s="145"/>
      <c r="T37" s="149"/>
      <c r="U37" s="149"/>
      <c r="V37" s="149"/>
      <c r="W37" s="145"/>
      <c r="X37" s="150"/>
      <c r="Y37" s="150"/>
      <c r="Z37" s="143"/>
      <c r="AA37" s="143"/>
      <c r="AB37" s="146"/>
      <c r="AC37" s="146"/>
      <c r="AD37" s="146"/>
      <c r="AE37" s="151"/>
      <c r="AF37" s="151"/>
      <c r="AG37" s="151"/>
      <c r="AH37" s="151"/>
    </row>
    <row r="38" spans="1:37">
      <c r="A38" s="141">
        <v>18</v>
      </c>
      <c r="B38" s="152" t="s">
        <v>212</v>
      </c>
      <c r="C38" s="143" t="s">
        <v>213</v>
      </c>
      <c r="D38" s="144" t="s">
        <v>214</v>
      </c>
      <c r="E38" s="145">
        <v>33.835000000000001</v>
      </c>
      <c r="F38" s="146" t="s">
        <v>173</v>
      </c>
      <c r="G38" s="147"/>
      <c r="H38" s="147">
        <f>ROUND(E38*G38,2)</f>
        <v>0</v>
      </c>
      <c r="I38" s="147"/>
      <c r="J38" s="147">
        <f>ROUND(E38*G38,2)</f>
        <v>0</v>
      </c>
      <c r="K38" s="148"/>
      <c r="L38" s="148">
        <f>E38*K38</f>
        <v>0</v>
      </c>
      <c r="M38" s="145"/>
      <c r="N38" s="145">
        <f>E38*M38</f>
        <v>0</v>
      </c>
      <c r="O38" s="146">
        <v>0</v>
      </c>
      <c r="P38" s="146" t="s">
        <v>149</v>
      </c>
      <c r="Q38" s="145"/>
      <c r="R38" s="145"/>
      <c r="S38" s="145"/>
      <c r="T38" s="149"/>
      <c r="U38" s="149"/>
      <c r="V38" s="149" t="s">
        <v>215</v>
      </c>
      <c r="W38" s="145"/>
      <c r="X38" s="153" t="s">
        <v>216</v>
      </c>
      <c r="Y38" s="153" t="s">
        <v>213</v>
      </c>
      <c r="Z38" s="143" t="s">
        <v>217</v>
      </c>
      <c r="AA38" s="143"/>
      <c r="AB38" s="146">
        <v>6</v>
      </c>
      <c r="AC38" s="146"/>
      <c r="AD38" s="146"/>
      <c r="AE38" s="151"/>
      <c r="AF38" s="151"/>
      <c r="AG38" s="151"/>
      <c r="AH38" s="151"/>
      <c r="AJ38" s="71" t="s">
        <v>218</v>
      </c>
      <c r="AK38" s="71" t="s">
        <v>153</v>
      </c>
    </row>
    <row r="39" spans="1:37">
      <c r="A39" s="141"/>
      <c r="B39" s="152"/>
      <c r="C39" s="143"/>
      <c r="D39" s="161" t="s">
        <v>219</v>
      </c>
      <c r="E39" s="162">
        <f>J39</f>
        <v>0</v>
      </c>
      <c r="F39" s="146"/>
      <c r="G39" s="147"/>
      <c r="H39" s="162">
        <f>SUM(H36:H38)</f>
        <v>0</v>
      </c>
      <c r="I39" s="162">
        <f>SUM(I36:I38)</f>
        <v>0</v>
      </c>
      <c r="J39" s="162">
        <f>SUM(J36:J38)</f>
        <v>0</v>
      </c>
      <c r="K39" s="148"/>
      <c r="L39" s="163">
        <f>SUM(L36:L38)</f>
        <v>0</v>
      </c>
      <c r="M39" s="145"/>
      <c r="N39" s="164">
        <f>SUM(N36:N38)</f>
        <v>0</v>
      </c>
      <c r="O39" s="146"/>
      <c r="P39" s="146"/>
      <c r="Q39" s="145"/>
      <c r="R39" s="145"/>
      <c r="S39" s="145"/>
      <c r="T39" s="149"/>
      <c r="U39" s="149"/>
      <c r="V39" s="149"/>
      <c r="W39" s="145">
        <f>SUM(W36:W38)</f>
        <v>0</v>
      </c>
      <c r="X39" s="150"/>
      <c r="Y39" s="150"/>
      <c r="Z39" s="143"/>
      <c r="AA39" s="143"/>
      <c r="AB39" s="146"/>
      <c r="AC39" s="146"/>
      <c r="AD39" s="146"/>
      <c r="AE39" s="151"/>
      <c r="AF39" s="151"/>
      <c r="AG39" s="151"/>
      <c r="AH39" s="151"/>
    </row>
    <row r="40" spans="1:37">
      <c r="A40" s="141"/>
      <c r="B40" s="152"/>
      <c r="C40" s="143"/>
      <c r="D40" s="144"/>
      <c r="E40" s="145"/>
      <c r="F40" s="146"/>
      <c r="G40" s="147"/>
      <c r="H40" s="147"/>
      <c r="I40" s="147"/>
      <c r="J40" s="147"/>
      <c r="K40" s="148"/>
      <c r="L40" s="148"/>
      <c r="M40" s="145"/>
      <c r="N40" s="145"/>
      <c r="O40" s="146"/>
      <c r="P40" s="146"/>
      <c r="Q40" s="145"/>
      <c r="R40" s="145"/>
      <c r="S40" s="145"/>
      <c r="T40" s="149"/>
      <c r="U40" s="149"/>
      <c r="V40" s="149"/>
      <c r="W40" s="145"/>
      <c r="X40" s="150"/>
      <c r="Y40" s="150"/>
      <c r="Z40" s="143"/>
      <c r="AA40" s="143"/>
      <c r="AB40" s="146"/>
      <c r="AC40" s="146"/>
      <c r="AD40" s="146"/>
      <c r="AE40" s="151"/>
      <c r="AF40" s="151"/>
      <c r="AG40" s="151"/>
      <c r="AH40" s="151"/>
    </row>
    <row r="41" spans="1:37">
      <c r="A41" s="141"/>
      <c r="B41" s="143" t="s">
        <v>220</v>
      </c>
      <c r="C41" s="143"/>
      <c r="D41" s="144"/>
      <c r="E41" s="145"/>
      <c r="F41" s="146"/>
      <c r="G41" s="147"/>
      <c r="H41" s="147"/>
      <c r="I41" s="147"/>
      <c r="J41" s="147"/>
      <c r="K41" s="148"/>
      <c r="L41" s="148"/>
      <c r="M41" s="145"/>
      <c r="N41" s="145"/>
      <c r="O41" s="146"/>
      <c r="P41" s="146"/>
      <c r="Q41" s="145"/>
      <c r="R41" s="145"/>
      <c r="S41" s="145"/>
      <c r="T41" s="149"/>
      <c r="U41" s="149"/>
      <c r="V41" s="149"/>
      <c r="W41" s="145"/>
      <c r="X41" s="150"/>
      <c r="Y41" s="150"/>
      <c r="Z41" s="143"/>
      <c r="AA41" s="143"/>
      <c r="AB41" s="146"/>
      <c r="AC41" s="146"/>
      <c r="AD41" s="146"/>
      <c r="AE41" s="151"/>
      <c r="AF41" s="151"/>
      <c r="AG41" s="151"/>
      <c r="AH41" s="151"/>
    </row>
    <row r="42" spans="1:37">
      <c r="A42" s="141">
        <v>19</v>
      </c>
      <c r="B42" s="152" t="s">
        <v>221</v>
      </c>
      <c r="C42" s="143" t="s">
        <v>222</v>
      </c>
      <c r="D42" s="144" t="s">
        <v>223</v>
      </c>
      <c r="E42" s="145">
        <v>323.92500000000001</v>
      </c>
      <c r="F42" s="146" t="s">
        <v>162</v>
      </c>
      <c r="G42" s="147"/>
      <c r="H42" s="147">
        <f>ROUND(E42*G42,2)</f>
        <v>0</v>
      </c>
      <c r="I42" s="147"/>
      <c r="J42" s="147">
        <f>ROUND(E42*G42,2)</f>
        <v>0</v>
      </c>
      <c r="K42" s="148"/>
      <c r="L42" s="148">
        <f>E42*K42</f>
        <v>0</v>
      </c>
      <c r="M42" s="145">
        <v>4.0000000000000001E-3</v>
      </c>
      <c r="N42" s="145">
        <f>E42*M42</f>
        <v>1.2957000000000001</v>
      </c>
      <c r="O42" s="146">
        <v>0</v>
      </c>
      <c r="P42" s="146" t="s">
        <v>149</v>
      </c>
      <c r="Q42" s="145"/>
      <c r="R42" s="145"/>
      <c r="S42" s="145"/>
      <c r="T42" s="149"/>
      <c r="U42" s="149"/>
      <c r="V42" s="149" t="s">
        <v>215</v>
      </c>
      <c r="W42" s="145"/>
      <c r="X42" s="153" t="s">
        <v>224</v>
      </c>
      <c r="Y42" s="153" t="s">
        <v>222</v>
      </c>
      <c r="Z42" s="143" t="s">
        <v>225</v>
      </c>
      <c r="AA42" s="143"/>
      <c r="AB42" s="146">
        <v>6</v>
      </c>
      <c r="AC42" s="146"/>
      <c r="AD42" s="146"/>
      <c r="AE42" s="151"/>
      <c r="AF42" s="151"/>
      <c r="AG42" s="151"/>
      <c r="AH42" s="151"/>
      <c r="AJ42" s="71" t="s">
        <v>218</v>
      </c>
      <c r="AK42" s="71" t="s">
        <v>153</v>
      </c>
    </row>
    <row r="43" spans="1:37">
      <c r="A43" s="141">
        <v>20</v>
      </c>
      <c r="B43" s="152" t="s">
        <v>221</v>
      </c>
      <c r="C43" s="143" t="s">
        <v>226</v>
      </c>
      <c r="D43" s="144" t="s">
        <v>227</v>
      </c>
      <c r="E43" s="145">
        <v>58.984999999999999</v>
      </c>
      <c r="F43" s="146" t="s">
        <v>162</v>
      </c>
      <c r="G43" s="147"/>
      <c r="H43" s="147">
        <f>ROUND(E43*G43,2)</f>
        <v>0</v>
      </c>
      <c r="I43" s="147"/>
      <c r="J43" s="147">
        <f>ROUND(E43*G43,2)</f>
        <v>0</v>
      </c>
      <c r="K43" s="148"/>
      <c r="L43" s="148">
        <f>E43*K43</f>
        <v>0</v>
      </c>
      <c r="M43" s="145">
        <v>1E-3</v>
      </c>
      <c r="N43" s="145">
        <f>E43*M43</f>
        <v>5.8985000000000003E-2</v>
      </c>
      <c r="O43" s="146">
        <v>0</v>
      </c>
      <c r="P43" s="146" t="s">
        <v>149</v>
      </c>
      <c r="Q43" s="145"/>
      <c r="R43" s="145"/>
      <c r="S43" s="145"/>
      <c r="T43" s="149"/>
      <c r="U43" s="149"/>
      <c r="V43" s="149" t="s">
        <v>215</v>
      </c>
      <c r="W43" s="145"/>
      <c r="X43" s="153" t="s">
        <v>228</v>
      </c>
      <c r="Y43" s="153" t="s">
        <v>226</v>
      </c>
      <c r="Z43" s="143" t="s">
        <v>225</v>
      </c>
      <c r="AA43" s="143"/>
      <c r="AB43" s="146">
        <v>6</v>
      </c>
      <c r="AC43" s="146"/>
      <c r="AD43" s="146"/>
      <c r="AE43" s="151"/>
      <c r="AF43" s="151"/>
      <c r="AG43" s="151"/>
      <c r="AH43" s="151"/>
      <c r="AJ43" s="71" t="s">
        <v>218</v>
      </c>
      <c r="AK43" s="71" t="s">
        <v>153</v>
      </c>
    </row>
    <row r="44" spans="1:37">
      <c r="A44" s="141"/>
      <c r="B44" s="152"/>
      <c r="C44" s="143"/>
      <c r="D44" s="161" t="s">
        <v>229</v>
      </c>
      <c r="E44" s="162">
        <f>J44</f>
        <v>0</v>
      </c>
      <c r="F44" s="146"/>
      <c r="G44" s="147"/>
      <c r="H44" s="162">
        <f>SUM(H41:H43)</f>
        <v>0</v>
      </c>
      <c r="I44" s="162">
        <f>SUM(I41:I43)</f>
        <v>0</v>
      </c>
      <c r="J44" s="162">
        <f>SUM(J41:J43)</f>
        <v>0</v>
      </c>
      <c r="K44" s="148"/>
      <c r="L44" s="163">
        <f>SUM(L41:L43)</f>
        <v>0</v>
      </c>
      <c r="M44" s="145"/>
      <c r="N44" s="164">
        <f>SUM(N41:N43)</f>
        <v>1.3546850000000001</v>
      </c>
      <c r="O44" s="146"/>
      <c r="P44" s="146"/>
      <c r="Q44" s="145"/>
      <c r="R44" s="145"/>
      <c r="S44" s="145"/>
      <c r="T44" s="149"/>
      <c r="U44" s="149"/>
      <c r="V44" s="149"/>
      <c r="W44" s="145">
        <f>SUM(W41:W43)</f>
        <v>0</v>
      </c>
      <c r="X44" s="150"/>
      <c r="Y44" s="150"/>
      <c r="Z44" s="143"/>
      <c r="AA44" s="143"/>
      <c r="AB44" s="146"/>
      <c r="AC44" s="146"/>
      <c r="AD44" s="146"/>
      <c r="AE44" s="151"/>
      <c r="AF44" s="151"/>
      <c r="AG44" s="151"/>
      <c r="AH44" s="151"/>
    </row>
    <row r="45" spans="1:37">
      <c r="A45" s="141"/>
      <c r="B45" s="152"/>
      <c r="C45" s="143"/>
      <c r="D45" s="144"/>
      <c r="E45" s="145"/>
      <c r="F45" s="146"/>
      <c r="G45" s="147"/>
      <c r="H45" s="147"/>
      <c r="I45" s="147"/>
      <c r="J45" s="147"/>
      <c r="K45" s="148"/>
      <c r="L45" s="148"/>
      <c r="M45" s="145"/>
      <c r="N45" s="145"/>
      <c r="O45" s="146"/>
      <c r="P45" s="146"/>
      <c r="Q45" s="145"/>
      <c r="R45" s="145"/>
      <c r="S45" s="145"/>
      <c r="T45" s="149"/>
      <c r="U45" s="149"/>
      <c r="V45" s="149"/>
      <c r="W45" s="145"/>
      <c r="X45" s="150"/>
      <c r="Y45" s="150"/>
      <c r="Z45" s="143"/>
      <c r="AA45" s="143"/>
      <c r="AB45" s="146"/>
      <c r="AC45" s="146"/>
      <c r="AD45" s="146"/>
      <c r="AE45" s="151"/>
      <c r="AF45" s="151"/>
      <c r="AG45" s="151"/>
      <c r="AH45" s="151"/>
    </row>
    <row r="46" spans="1:37">
      <c r="A46" s="141"/>
      <c r="B46" s="143" t="s">
        <v>230</v>
      </c>
      <c r="C46" s="143"/>
      <c r="D46" s="144"/>
      <c r="E46" s="145"/>
      <c r="F46" s="146"/>
      <c r="G46" s="147"/>
      <c r="H46" s="147"/>
      <c r="I46" s="147"/>
      <c r="J46" s="147"/>
      <c r="K46" s="148"/>
      <c r="L46" s="148"/>
      <c r="M46" s="145"/>
      <c r="N46" s="145"/>
      <c r="O46" s="146"/>
      <c r="P46" s="146"/>
      <c r="Q46" s="145"/>
      <c r="R46" s="145"/>
      <c r="S46" s="145"/>
      <c r="T46" s="149"/>
      <c r="U46" s="149"/>
      <c r="V46" s="149"/>
      <c r="W46" s="145"/>
      <c r="X46" s="150"/>
      <c r="Y46" s="150"/>
      <c r="Z46" s="143"/>
      <c r="AA46" s="143"/>
      <c r="AB46" s="146"/>
      <c r="AC46" s="146"/>
      <c r="AD46" s="146"/>
      <c r="AE46" s="151"/>
      <c r="AF46" s="151"/>
      <c r="AG46" s="151"/>
      <c r="AH46" s="151"/>
    </row>
    <row r="47" spans="1:37">
      <c r="A47" s="141">
        <v>21</v>
      </c>
      <c r="B47" s="152" t="s">
        <v>231</v>
      </c>
      <c r="C47" s="143" t="s">
        <v>232</v>
      </c>
      <c r="D47" s="144" t="s">
        <v>233</v>
      </c>
      <c r="E47" s="145">
        <v>1361.5650000000001</v>
      </c>
      <c r="F47" s="146" t="s">
        <v>173</v>
      </c>
      <c r="G47" s="147"/>
      <c r="H47" s="147">
        <f>ROUND(E47*G47,2)</f>
        <v>0</v>
      </c>
      <c r="I47" s="147"/>
      <c r="J47" s="147">
        <f>ROUND(E47*G47,2)</f>
        <v>0</v>
      </c>
      <c r="K47" s="148"/>
      <c r="L47" s="148">
        <f>E47*K47</f>
        <v>0</v>
      </c>
      <c r="M47" s="145">
        <v>7.0000000000000001E-3</v>
      </c>
      <c r="N47" s="145">
        <f>E47*M47</f>
        <v>9.5309550000000005</v>
      </c>
      <c r="O47" s="146">
        <v>0</v>
      </c>
      <c r="P47" s="146" t="s">
        <v>149</v>
      </c>
      <c r="Q47" s="145"/>
      <c r="R47" s="145"/>
      <c r="S47" s="145"/>
      <c r="T47" s="149"/>
      <c r="U47" s="149"/>
      <c r="V47" s="149" t="s">
        <v>215</v>
      </c>
      <c r="W47" s="145"/>
      <c r="X47" s="153" t="s">
        <v>234</v>
      </c>
      <c r="Y47" s="153" t="s">
        <v>232</v>
      </c>
      <c r="Z47" s="143" t="s">
        <v>235</v>
      </c>
      <c r="AA47" s="143"/>
      <c r="AB47" s="146">
        <v>6</v>
      </c>
      <c r="AC47" s="146"/>
      <c r="AD47" s="146"/>
      <c r="AE47" s="151"/>
      <c r="AF47" s="151"/>
      <c r="AG47" s="151"/>
      <c r="AH47" s="151"/>
      <c r="AJ47" s="71" t="s">
        <v>218</v>
      </c>
      <c r="AK47" s="71" t="s">
        <v>153</v>
      </c>
    </row>
    <row r="48" spans="1:37">
      <c r="A48" s="141">
        <v>22</v>
      </c>
      <c r="B48" s="152" t="s">
        <v>231</v>
      </c>
      <c r="C48" s="143" t="s">
        <v>236</v>
      </c>
      <c r="D48" s="144" t="s">
        <v>237</v>
      </c>
      <c r="E48" s="145">
        <v>17000</v>
      </c>
      <c r="F48" s="146" t="s">
        <v>238</v>
      </c>
      <c r="G48" s="147"/>
      <c r="H48" s="147">
        <f>ROUND(E48*G48,2)</f>
        <v>0</v>
      </c>
      <c r="I48" s="147"/>
      <c r="J48" s="147">
        <f>ROUND(E48*G48,2)</f>
        <v>0</v>
      </c>
      <c r="K48" s="148">
        <v>5.0000000000000002E-5</v>
      </c>
      <c r="L48" s="148">
        <f>E48*K48</f>
        <v>0.85000000000000009</v>
      </c>
      <c r="M48" s="145">
        <v>1E-3</v>
      </c>
      <c r="N48" s="145">
        <f>E48*M48</f>
        <v>17</v>
      </c>
      <c r="O48" s="146">
        <v>0</v>
      </c>
      <c r="P48" s="146" t="s">
        <v>149</v>
      </c>
      <c r="Q48" s="145"/>
      <c r="R48" s="145"/>
      <c r="S48" s="145"/>
      <c r="T48" s="149"/>
      <c r="U48" s="149"/>
      <c r="V48" s="149" t="s">
        <v>215</v>
      </c>
      <c r="W48" s="145"/>
      <c r="X48" s="153" t="s">
        <v>239</v>
      </c>
      <c r="Y48" s="153" t="s">
        <v>236</v>
      </c>
      <c r="Z48" s="143" t="s">
        <v>235</v>
      </c>
      <c r="AA48" s="143"/>
      <c r="AB48" s="146">
        <v>6</v>
      </c>
      <c r="AC48" s="146"/>
      <c r="AD48" s="146"/>
      <c r="AE48" s="151"/>
      <c r="AF48" s="151"/>
      <c r="AG48" s="151"/>
      <c r="AH48" s="151"/>
      <c r="AJ48" s="71" t="s">
        <v>218</v>
      </c>
      <c r="AK48" s="71" t="s">
        <v>153</v>
      </c>
    </row>
    <row r="49" spans="1:37">
      <c r="A49" s="141"/>
      <c r="B49" s="152"/>
      <c r="C49" s="143"/>
      <c r="D49" s="154" t="s">
        <v>240</v>
      </c>
      <c r="E49" s="155"/>
      <c r="F49" s="156"/>
      <c r="G49" s="157"/>
      <c r="H49" s="157"/>
      <c r="I49" s="157"/>
      <c r="J49" s="157"/>
      <c r="K49" s="158"/>
      <c r="L49" s="158"/>
      <c r="M49" s="155"/>
      <c r="N49" s="155"/>
      <c r="O49" s="156"/>
      <c r="P49" s="156"/>
      <c r="Q49" s="155"/>
      <c r="R49" s="155"/>
      <c r="S49" s="155"/>
      <c r="T49" s="159"/>
      <c r="U49" s="159"/>
      <c r="V49" s="159" t="s">
        <v>0</v>
      </c>
      <c r="W49" s="155"/>
      <c r="X49" s="160"/>
      <c r="Y49" s="150"/>
      <c r="Z49" s="143"/>
      <c r="AA49" s="143"/>
      <c r="AB49" s="146"/>
      <c r="AC49" s="146"/>
      <c r="AD49" s="146"/>
      <c r="AE49" s="151"/>
      <c r="AF49" s="151"/>
      <c r="AG49" s="151"/>
      <c r="AH49" s="151"/>
    </row>
    <row r="50" spans="1:37" ht="25.5">
      <c r="A50" s="141"/>
      <c r="B50" s="152"/>
      <c r="C50" s="143"/>
      <c r="D50" s="154" t="s">
        <v>241</v>
      </c>
      <c r="E50" s="155"/>
      <c r="F50" s="156"/>
      <c r="G50" s="157"/>
      <c r="H50" s="157"/>
      <c r="I50" s="157"/>
      <c r="J50" s="157"/>
      <c r="K50" s="158"/>
      <c r="L50" s="158"/>
      <c r="M50" s="155"/>
      <c r="N50" s="155"/>
      <c r="O50" s="156"/>
      <c r="P50" s="156"/>
      <c r="Q50" s="155"/>
      <c r="R50" s="155"/>
      <c r="S50" s="155"/>
      <c r="T50" s="159"/>
      <c r="U50" s="159"/>
      <c r="V50" s="159" t="s">
        <v>0</v>
      </c>
      <c r="W50" s="155"/>
      <c r="X50" s="160"/>
      <c r="Y50" s="150"/>
      <c r="Z50" s="143"/>
      <c r="AA50" s="143"/>
      <c r="AB50" s="146"/>
      <c r="AC50" s="146"/>
      <c r="AD50" s="146"/>
      <c r="AE50" s="151"/>
      <c r="AF50" s="151"/>
      <c r="AG50" s="151"/>
      <c r="AH50" s="151"/>
    </row>
    <row r="51" spans="1:37">
      <c r="A51" s="141">
        <v>23</v>
      </c>
      <c r="B51" s="152" t="s">
        <v>231</v>
      </c>
      <c r="C51" s="143" t="s">
        <v>242</v>
      </c>
      <c r="D51" s="144" t="s">
        <v>243</v>
      </c>
      <c r="E51" s="145">
        <v>0.85</v>
      </c>
      <c r="F51" s="146" t="s">
        <v>177</v>
      </c>
      <c r="G51" s="147"/>
      <c r="H51" s="147">
        <f>ROUND(E51*G51,2)</f>
        <v>0</v>
      </c>
      <c r="I51" s="147"/>
      <c r="J51" s="147">
        <f>ROUND(E51*G51,2)</f>
        <v>0</v>
      </c>
      <c r="K51" s="148"/>
      <c r="L51" s="148">
        <f>E51*K51</f>
        <v>0</v>
      </c>
      <c r="M51" s="145"/>
      <c r="N51" s="145">
        <f>E51*M51</f>
        <v>0</v>
      </c>
      <c r="O51" s="146">
        <v>0</v>
      </c>
      <c r="P51" s="146" t="s">
        <v>149</v>
      </c>
      <c r="Q51" s="145"/>
      <c r="R51" s="145"/>
      <c r="S51" s="145"/>
      <c r="T51" s="149"/>
      <c r="U51" s="149"/>
      <c r="V51" s="149" t="s">
        <v>215</v>
      </c>
      <c r="W51" s="145"/>
      <c r="X51" s="153" t="s">
        <v>244</v>
      </c>
      <c r="Y51" s="153" t="s">
        <v>242</v>
      </c>
      <c r="Z51" s="143" t="s">
        <v>235</v>
      </c>
      <c r="AA51" s="143"/>
      <c r="AB51" s="146">
        <v>6</v>
      </c>
      <c r="AC51" s="146"/>
      <c r="AD51" s="146"/>
      <c r="AE51" s="151"/>
      <c r="AF51" s="151"/>
      <c r="AG51" s="151"/>
      <c r="AH51" s="151"/>
      <c r="AJ51" s="71" t="s">
        <v>218</v>
      </c>
      <c r="AK51" s="71" t="s">
        <v>153</v>
      </c>
    </row>
    <row r="52" spans="1:37">
      <c r="A52" s="141"/>
      <c r="B52" s="152"/>
      <c r="C52" s="143"/>
      <c r="D52" s="161" t="s">
        <v>245</v>
      </c>
      <c r="E52" s="162">
        <f>J52</f>
        <v>0</v>
      </c>
      <c r="F52" s="146"/>
      <c r="G52" s="147"/>
      <c r="H52" s="162">
        <f>SUM(H46:H51)</f>
        <v>0</v>
      </c>
      <c r="I52" s="162">
        <f>SUM(I46:I51)</f>
        <v>0</v>
      </c>
      <c r="J52" s="162">
        <f>SUM(J46:J51)</f>
        <v>0</v>
      </c>
      <c r="K52" s="148"/>
      <c r="L52" s="163">
        <f>SUM(L46:L51)</f>
        <v>0.85000000000000009</v>
      </c>
      <c r="M52" s="145"/>
      <c r="N52" s="164">
        <f>SUM(N46:N51)</f>
        <v>26.530954999999999</v>
      </c>
      <c r="O52" s="146"/>
      <c r="P52" s="146"/>
      <c r="Q52" s="145"/>
      <c r="R52" s="145"/>
      <c r="S52" s="145"/>
      <c r="T52" s="149"/>
      <c r="U52" s="149"/>
      <c r="V52" s="149"/>
      <c r="W52" s="145">
        <f>SUM(W46:W51)</f>
        <v>0</v>
      </c>
      <c r="X52" s="150"/>
      <c r="Y52" s="150"/>
      <c r="Z52" s="143"/>
      <c r="AA52" s="143"/>
      <c r="AB52" s="146"/>
      <c r="AC52" s="146"/>
      <c r="AD52" s="146"/>
      <c r="AE52" s="151"/>
      <c r="AF52" s="151"/>
      <c r="AG52" s="151"/>
      <c r="AH52" s="151"/>
    </row>
    <row r="53" spans="1:37">
      <c r="A53" s="141"/>
      <c r="B53" s="152"/>
      <c r="C53" s="143"/>
      <c r="D53" s="144"/>
      <c r="E53" s="145"/>
      <c r="F53" s="146"/>
      <c r="G53" s="147"/>
      <c r="H53" s="147"/>
      <c r="I53" s="147"/>
      <c r="J53" s="147"/>
      <c r="K53" s="148"/>
      <c r="L53" s="148"/>
      <c r="M53" s="145"/>
      <c r="N53" s="145"/>
      <c r="O53" s="146"/>
      <c r="P53" s="146"/>
      <c r="Q53" s="145"/>
      <c r="R53" s="145"/>
      <c r="S53" s="145"/>
      <c r="T53" s="149"/>
      <c r="U53" s="149"/>
      <c r="V53" s="149"/>
      <c r="W53" s="145"/>
      <c r="X53" s="150"/>
      <c r="Y53" s="150"/>
      <c r="Z53" s="143"/>
      <c r="AA53" s="143"/>
      <c r="AB53" s="146"/>
      <c r="AC53" s="146"/>
      <c r="AD53" s="146"/>
      <c r="AE53" s="151"/>
      <c r="AF53" s="151"/>
      <c r="AG53" s="151"/>
      <c r="AH53" s="151"/>
    </row>
    <row r="54" spans="1:37">
      <c r="A54" s="141"/>
      <c r="B54" s="143" t="s">
        <v>246</v>
      </c>
      <c r="C54" s="143"/>
      <c r="D54" s="144"/>
      <c r="E54" s="145"/>
      <c r="F54" s="146"/>
      <c r="G54" s="147"/>
      <c r="H54" s="147"/>
      <c r="I54" s="147"/>
      <c r="J54" s="147"/>
      <c r="K54" s="148"/>
      <c r="L54" s="148"/>
      <c r="M54" s="145"/>
      <c r="N54" s="145"/>
      <c r="O54" s="146"/>
      <c r="P54" s="146"/>
      <c r="Q54" s="145"/>
      <c r="R54" s="145"/>
      <c r="S54" s="145"/>
      <c r="T54" s="149"/>
      <c r="U54" s="149"/>
      <c r="V54" s="149"/>
      <c r="W54" s="145"/>
      <c r="X54" s="150"/>
      <c r="Y54" s="150"/>
      <c r="Z54" s="143"/>
      <c r="AA54" s="143"/>
      <c r="AB54" s="146"/>
      <c r="AC54" s="146"/>
      <c r="AD54" s="146"/>
      <c r="AE54" s="151"/>
      <c r="AF54" s="151"/>
      <c r="AG54" s="151"/>
      <c r="AH54" s="151"/>
    </row>
    <row r="55" spans="1:37">
      <c r="A55" s="141">
        <v>24</v>
      </c>
      <c r="B55" s="152" t="s">
        <v>247</v>
      </c>
      <c r="C55" s="143" t="s">
        <v>248</v>
      </c>
      <c r="D55" s="144" t="s">
        <v>249</v>
      </c>
      <c r="E55" s="145">
        <v>705.48</v>
      </c>
      <c r="F55" s="146" t="s">
        <v>173</v>
      </c>
      <c r="G55" s="147"/>
      <c r="H55" s="147">
        <f>ROUND(E55*G55,2)</f>
        <v>0</v>
      </c>
      <c r="I55" s="147"/>
      <c r="J55" s="147">
        <f>ROUND(E55*G55,2)</f>
        <v>0</v>
      </c>
      <c r="K55" s="148"/>
      <c r="L55" s="148">
        <f>E55*K55</f>
        <v>0</v>
      </c>
      <c r="M55" s="145">
        <v>1E-3</v>
      </c>
      <c r="N55" s="145">
        <f>E55*M55</f>
        <v>0.70548</v>
      </c>
      <c r="O55" s="146">
        <v>0</v>
      </c>
      <c r="P55" s="146" t="s">
        <v>149</v>
      </c>
      <c r="Q55" s="145"/>
      <c r="R55" s="145"/>
      <c r="S55" s="145"/>
      <c r="T55" s="149"/>
      <c r="U55" s="149"/>
      <c r="V55" s="149" t="s">
        <v>215</v>
      </c>
      <c r="W55" s="145"/>
      <c r="X55" s="153" t="s">
        <v>250</v>
      </c>
      <c r="Y55" s="153" t="s">
        <v>248</v>
      </c>
      <c r="Z55" s="143" t="s">
        <v>251</v>
      </c>
      <c r="AA55" s="143"/>
      <c r="AB55" s="146">
        <v>6</v>
      </c>
      <c r="AC55" s="146"/>
      <c r="AD55" s="146"/>
      <c r="AE55" s="151"/>
      <c r="AF55" s="151"/>
      <c r="AG55" s="151"/>
      <c r="AH55" s="151"/>
      <c r="AJ55" s="71" t="s">
        <v>218</v>
      </c>
      <c r="AK55" s="71" t="s">
        <v>153</v>
      </c>
    </row>
    <row r="56" spans="1:37">
      <c r="A56" s="141"/>
      <c r="B56" s="152"/>
      <c r="C56" s="143"/>
      <c r="D56" s="161" t="s">
        <v>252</v>
      </c>
      <c r="E56" s="162">
        <f>J56</f>
        <v>0</v>
      </c>
      <c r="F56" s="146"/>
      <c r="G56" s="147"/>
      <c r="H56" s="162">
        <f>SUM(H54:H55)</f>
        <v>0</v>
      </c>
      <c r="I56" s="162">
        <f>SUM(I54:I55)</f>
        <v>0</v>
      </c>
      <c r="J56" s="162">
        <f>SUM(J54:J55)</f>
        <v>0</v>
      </c>
      <c r="K56" s="148"/>
      <c r="L56" s="163">
        <f>SUM(L54:L55)</f>
        <v>0</v>
      </c>
      <c r="M56" s="145"/>
      <c r="N56" s="164">
        <f>SUM(N54:N55)</f>
        <v>0.70548</v>
      </c>
      <c r="O56" s="146"/>
      <c r="P56" s="146"/>
      <c r="Q56" s="145"/>
      <c r="R56" s="145"/>
      <c r="S56" s="145"/>
      <c r="T56" s="149"/>
      <c r="U56" s="149"/>
      <c r="V56" s="149"/>
      <c r="W56" s="145">
        <f>SUM(W54:W55)</f>
        <v>0</v>
      </c>
      <c r="X56" s="150"/>
      <c r="Y56" s="150"/>
      <c r="Z56" s="143"/>
      <c r="AA56" s="143"/>
      <c r="AB56" s="146"/>
      <c r="AC56" s="146"/>
      <c r="AD56" s="146"/>
      <c r="AE56" s="151"/>
      <c r="AF56" s="151"/>
      <c r="AG56" s="151"/>
      <c r="AH56" s="151"/>
    </row>
    <row r="57" spans="1:37">
      <c r="A57" s="141"/>
      <c r="B57" s="152"/>
      <c r="C57" s="143"/>
      <c r="D57" s="144"/>
      <c r="E57" s="145"/>
      <c r="F57" s="146"/>
      <c r="G57" s="147"/>
      <c r="H57" s="147"/>
      <c r="I57" s="147"/>
      <c r="J57" s="147"/>
      <c r="K57" s="148"/>
      <c r="L57" s="148"/>
      <c r="M57" s="145"/>
      <c r="N57" s="145"/>
      <c r="O57" s="146"/>
      <c r="P57" s="146"/>
      <c r="Q57" s="145"/>
      <c r="R57" s="145"/>
      <c r="S57" s="145"/>
      <c r="T57" s="149"/>
      <c r="U57" s="149"/>
      <c r="V57" s="149"/>
      <c r="W57" s="145"/>
      <c r="X57" s="150"/>
      <c r="Y57" s="150"/>
      <c r="Z57" s="143"/>
      <c r="AA57" s="143"/>
      <c r="AB57" s="146"/>
      <c r="AC57" s="146"/>
      <c r="AD57" s="146"/>
      <c r="AE57" s="151"/>
      <c r="AF57" s="151"/>
      <c r="AG57" s="151"/>
      <c r="AH57" s="151"/>
    </row>
    <row r="58" spans="1:37">
      <c r="A58" s="141"/>
      <c r="B58" s="152"/>
      <c r="C58" s="143"/>
      <c r="D58" s="161" t="s">
        <v>253</v>
      </c>
      <c r="E58" s="162">
        <f>J58</f>
        <v>0</v>
      </c>
      <c r="F58" s="146"/>
      <c r="G58" s="147"/>
      <c r="H58" s="162">
        <f>+H39+H44+H52+H56</f>
        <v>0</v>
      </c>
      <c r="I58" s="162">
        <f>+I39+I44+I52+I56</f>
        <v>0</v>
      </c>
      <c r="J58" s="162">
        <f>+J39+J44+J52+J56</f>
        <v>0</v>
      </c>
      <c r="K58" s="148"/>
      <c r="L58" s="163">
        <f>+L39+L44+L52+L56</f>
        <v>0.85000000000000009</v>
      </c>
      <c r="M58" s="145"/>
      <c r="N58" s="164">
        <f>+N39+N44+N52+N56</f>
        <v>28.59112</v>
      </c>
      <c r="O58" s="146"/>
      <c r="P58" s="146"/>
      <c r="Q58" s="145"/>
      <c r="R58" s="145"/>
      <c r="S58" s="145"/>
      <c r="T58" s="149"/>
      <c r="U58" s="149"/>
      <c r="V58" s="149"/>
      <c r="W58" s="145">
        <f>+W39+W44+W52+W56</f>
        <v>0</v>
      </c>
      <c r="X58" s="150"/>
      <c r="Y58" s="150"/>
      <c r="Z58" s="143"/>
      <c r="AA58" s="143"/>
      <c r="AB58" s="146"/>
      <c r="AC58" s="146"/>
      <c r="AD58" s="146"/>
      <c r="AE58" s="151"/>
      <c r="AF58" s="151"/>
      <c r="AG58" s="151"/>
      <c r="AH58" s="151"/>
    </row>
    <row r="59" spans="1:37">
      <c r="A59" s="141"/>
      <c r="B59" s="152"/>
      <c r="C59" s="143"/>
      <c r="D59" s="144"/>
      <c r="E59" s="145"/>
      <c r="F59" s="146"/>
      <c r="G59" s="147"/>
      <c r="H59" s="147"/>
      <c r="I59" s="147"/>
      <c r="J59" s="147"/>
      <c r="K59" s="148"/>
      <c r="L59" s="148"/>
      <c r="M59" s="145"/>
      <c r="N59" s="145"/>
      <c r="O59" s="146"/>
      <c r="P59" s="146"/>
      <c r="Q59" s="145"/>
      <c r="R59" s="145"/>
      <c r="S59" s="145"/>
      <c r="T59" s="149"/>
      <c r="U59" s="149"/>
      <c r="V59" s="149"/>
      <c r="W59" s="145"/>
      <c r="X59" s="150"/>
      <c r="Y59" s="150"/>
      <c r="Z59" s="143"/>
      <c r="AA59" s="143"/>
      <c r="AB59" s="146"/>
      <c r="AC59" s="146"/>
      <c r="AD59" s="146"/>
      <c r="AE59" s="151"/>
      <c r="AF59" s="151"/>
      <c r="AG59" s="151"/>
      <c r="AH59" s="151"/>
    </row>
    <row r="60" spans="1:37">
      <c r="A60" s="141"/>
      <c r="B60" s="152"/>
      <c r="C60" s="143"/>
      <c r="D60" s="165" t="s">
        <v>254</v>
      </c>
      <c r="E60" s="162">
        <f>J60</f>
        <v>0</v>
      </c>
      <c r="F60" s="146"/>
      <c r="G60" s="147"/>
      <c r="H60" s="162">
        <f>+H34+H58</f>
        <v>0</v>
      </c>
      <c r="I60" s="162">
        <f>+I34+I58</f>
        <v>0</v>
      </c>
      <c r="J60" s="162">
        <f>+J34+J58</f>
        <v>0</v>
      </c>
      <c r="K60" s="148"/>
      <c r="L60" s="163">
        <f>+L34+L58</f>
        <v>7.0889918999999999</v>
      </c>
      <c r="M60" s="145"/>
      <c r="N60" s="164">
        <f>+N34+N58</f>
        <v>4086.7158880000002</v>
      </c>
      <c r="O60" s="146"/>
      <c r="P60" s="146"/>
      <c r="Q60" s="145"/>
      <c r="R60" s="145"/>
      <c r="S60" s="145"/>
      <c r="T60" s="149"/>
      <c r="U60" s="149"/>
      <c r="V60" s="149"/>
      <c r="W60" s="145">
        <f>+W34+W58</f>
        <v>0</v>
      </c>
      <c r="X60" s="150"/>
      <c r="Y60" s="150"/>
      <c r="Z60" s="143"/>
      <c r="AA60" s="143"/>
      <c r="AB60" s="146"/>
      <c r="AC60" s="146"/>
      <c r="AD60" s="146"/>
      <c r="AE60" s="151"/>
      <c r="AF60" s="151"/>
      <c r="AG60" s="151"/>
      <c r="AH60" s="151"/>
    </row>
  </sheetData>
  <mergeCells count="2">
    <mergeCell ref="K9:L9"/>
    <mergeCell ref="M9:N9"/>
  </mergeCells>
  <pageMargins left="0.2" right="9.0277777777777804E-2" top="0.62916666666666698" bottom="0.59027777777777801" header="0.51180555555555496" footer="0.35416666666666702"/>
  <pageSetup paperSize="9" scale="92" firstPageNumber="0" orientation="landscape" useFirstPageNumber="1" horizontalDpi="300" verticalDpi="300" r:id="rId1"/>
  <headerFooter>
    <oddFooter>&amp;R&amp;"Arial Narrow,Bežné"&amp;8Strana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"/>
  <sheetViews>
    <sheetView showGridLines="0" workbookViewId="0">
      <pane ySplit="10" topLeftCell="A11" activePane="bottomLeft" state="frozen"/>
      <selection pane="bottomLeft"/>
    </sheetView>
  </sheetViews>
  <sheetFormatPr defaultColWidth="9.140625" defaultRowHeight="13.5"/>
  <cols>
    <col min="1" max="1" width="15.7109375" style="80" customWidth="1"/>
    <col min="2" max="3" width="45.7109375" style="80" customWidth="1"/>
    <col min="4" max="4" width="11.28515625" style="81" customWidth="1"/>
    <col min="5" max="1024" width="9.140625" style="71"/>
  </cols>
  <sheetData>
    <row r="1" spans="1:6">
      <c r="A1" s="82" t="s">
        <v>115</v>
      </c>
      <c r="B1" s="83"/>
      <c r="C1" s="83"/>
      <c r="D1" s="84" t="s">
        <v>255</v>
      </c>
    </row>
    <row r="2" spans="1:6">
      <c r="A2" s="82" t="s">
        <v>116</v>
      </c>
      <c r="B2" s="83"/>
      <c r="C2" s="83"/>
      <c r="D2" s="84" t="s">
        <v>117</v>
      </c>
    </row>
    <row r="3" spans="1:6">
      <c r="A3" s="82" t="s">
        <v>13</v>
      </c>
      <c r="B3" s="83"/>
      <c r="C3" s="83"/>
      <c r="D3" s="84" t="s">
        <v>118</v>
      </c>
    </row>
    <row r="4" spans="1:6">
      <c r="A4" s="83"/>
      <c r="B4" s="83"/>
      <c r="C4" s="83"/>
      <c r="D4" s="83"/>
    </row>
    <row r="5" spans="1:6">
      <c r="A5" s="82" t="s">
        <v>119</v>
      </c>
      <c r="B5" s="83"/>
      <c r="C5" s="83"/>
      <c r="D5" s="83"/>
    </row>
    <row r="6" spans="1:6">
      <c r="A6" s="82"/>
      <c r="B6" s="83"/>
      <c r="C6" s="83"/>
      <c r="D6" s="83"/>
    </row>
    <row r="7" spans="1:6">
      <c r="A7" s="82"/>
      <c r="B7" s="83"/>
      <c r="C7" s="83"/>
      <c r="D7" s="83"/>
    </row>
    <row r="8" spans="1:6">
      <c r="A8" s="71" t="s">
        <v>120</v>
      </c>
      <c r="B8" s="85"/>
      <c r="C8" s="86"/>
      <c r="D8" s="87"/>
    </row>
    <row r="9" spans="1:6">
      <c r="A9" s="88" t="s">
        <v>64</v>
      </c>
      <c r="B9" s="88" t="s">
        <v>65</v>
      </c>
      <c r="C9" s="88" t="s">
        <v>66</v>
      </c>
      <c r="D9" s="89" t="s">
        <v>67</v>
      </c>
      <c r="F9" s="71" t="s">
        <v>256</v>
      </c>
    </row>
    <row r="10" spans="1:6">
      <c r="A10" s="90"/>
      <c r="B10" s="90"/>
      <c r="C10" s="91"/>
      <c r="D10" s="92"/>
    </row>
  </sheetData>
  <printOptions horizontalCentered="1"/>
  <pageMargins left="0.39305555555555599" right="0.35416666666666702" top="0.62916666666666698" bottom="0.59027777777777801" header="0.51180555555555496" footer="0.35416666666666702"/>
  <pageSetup paperSize="9" firstPageNumber="0" orientation="landscape" useFirstPageNumber="1" horizontalDpi="300" verticalDpi="300"/>
  <headerFooter>
    <oddFooter>&amp;R&amp;"Arial Narrow,Bežné"&amp;8Strana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2"/>
  <sheetViews>
    <sheetView showGridLines="0" workbookViewId="0">
      <pane xSplit="1" ySplit="10" topLeftCell="B11" activePane="bottomRight" state="frozen"/>
      <selection pane="topRight"/>
      <selection pane="bottomLeft"/>
      <selection pane="bottomRight" activeCell="E3" sqref="E3"/>
    </sheetView>
  </sheetViews>
  <sheetFormatPr defaultColWidth="9" defaultRowHeight="13.5"/>
  <cols>
    <col min="1" max="1" width="45.85546875" style="71" customWidth="1"/>
    <col min="2" max="2" width="14.28515625" style="72" customWidth="1"/>
    <col min="3" max="3" width="13.5703125" style="72" customWidth="1"/>
    <col min="4" max="4" width="11.5703125" style="72" customWidth="1"/>
    <col min="5" max="5" width="12.140625" style="73" customWidth="1"/>
    <col min="6" max="6" width="10.140625" style="74" customWidth="1"/>
    <col min="7" max="7" width="9.140625" style="74" customWidth="1"/>
    <col min="8" max="23" width="9.140625" style="71" customWidth="1"/>
    <col min="24" max="25" width="5.7109375" style="71" customWidth="1"/>
    <col min="26" max="26" width="6.5703125" style="71" customWidth="1"/>
    <col min="27" max="27" width="24.28515625" style="71" customWidth="1"/>
    <col min="28" max="28" width="4.28515625" style="71" customWidth="1"/>
    <col min="29" max="29" width="8.28515625" style="71" customWidth="1"/>
    <col min="30" max="30" width="8.7109375" style="71" customWidth="1"/>
    <col min="31" max="37" width="9.140625" style="71" customWidth="1"/>
  </cols>
  <sheetData>
    <row r="1" spans="1:30" s="71" customFormat="1" ht="12.75">
      <c r="A1" s="75" t="s">
        <v>115</v>
      </c>
      <c r="B1" s="72"/>
      <c r="D1" s="72"/>
      <c r="E1" s="170" t="s">
        <v>258</v>
      </c>
      <c r="Z1" s="68" t="s">
        <v>3</v>
      </c>
      <c r="AA1" s="68" t="s">
        <v>4</v>
      </c>
      <c r="AB1" s="68" t="s">
        <v>5</v>
      </c>
      <c r="AC1" s="68" t="s">
        <v>6</v>
      </c>
      <c r="AD1" s="68" t="s">
        <v>7</v>
      </c>
    </row>
    <row r="2" spans="1:30" s="71" customFormat="1" ht="12.75">
      <c r="A2" s="75" t="s">
        <v>116</v>
      </c>
      <c r="B2" s="72"/>
      <c r="D2" s="72"/>
      <c r="E2" s="75" t="s">
        <v>117</v>
      </c>
      <c r="Z2" s="68" t="s">
        <v>10</v>
      </c>
      <c r="AA2" s="69" t="s">
        <v>68</v>
      </c>
      <c r="AB2" s="69" t="s">
        <v>12</v>
      </c>
      <c r="AC2" s="69"/>
      <c r="AD2" s="70"/>
    </row>
    <row r="3" spans="1:30" s="71" customFormat="1" ht="12.75">
      <c r="A3" s="75" t="s">
        <v>13</v>
      </c>
      <c r="B3" s="72"/>
      <c r="D3" s="72"/>
      <c r="E3" s="170" t="s">
        <v>14</v>
      </c>
      <c r="Z3" s="68" t="s">
        <v>15</v>
      </c>
      <c r="AA3" s="69" t="s">
        <v>69</v>
      </c>
      <c r="AB3" s="69" t="s">
        <v>12</v>
      </c>
      <c r="AC3" s="69" t="s">
        <v>17</v>
      </c>
      <c r="AD3" s="70" t="s">
        <v>18</v>
      </c>
    </row>
    <row r="4" spans="1:30" s="71" customFormat="1" ht="12.75">
      <c r="Z4" s="68" t="s">
        <v>19</v>
      </c>
      <c r="AA4" s="69" t="s">
        <v>70</v>
      </c>
      <c r="AB4" s="69" t="s">
        <v>12</v>
      </c>
      <c r="AC4" s="69"/>
      <c r="AD4" s="70"/>
    </row>
    <row r="5" spans="1:30" s="71" customFormat="1" ht="12.75">
      <c r="A5" s="75" t="s">
        <v>119</v>
      </c>
      <c r="Z5" s="68" t="s">
        <v>21</v>
      </c>
      <c r="AA5" s="69" t="s">
        <v>69</v>
      </c>
      <c r="AB5" s="69" t="s">
        <v>12</v>
      </c>
      <c r="AC5" s="69" t="s">
        <v>17</v>
      </c>
      <c r="AD5" s="70" t="s">
        <v>18</v>
      </c>
    </row>
    <row r="6" spans="1:30" s="71" customFormat="1" ht="12.75">
      <c r="A6" s="75"/>
    </row>
    <row r="7" spans="1:30" s="71" customFormat="1" ht="12.75">
      <c r="A7" s="75"/>
    </row>
    <row r="8" spans="1:30">
      <c r="A8" s="71" t="s">
        <v>120</v>
      </c>
      <c r="B8" s="76" t="str">
        <f>CONCATENATE(AA2," ",AB2," ",AC2," ",AD2)</f>
        <v xml:space="preserve">Rekapitulácia rozpočtu v EUR  </v>
      </c>
      <c r="G8" s="71"/>
    </row>
    <row r="9" spans="1:30">
      <c r="A9" s="77" t="s">
        <v>71</v>
      </c>
      <c r="B9" s="77" t="s">
        <v>30</v>
      </c>
      <c r="C9" s="77" t="s">
        <v>31</v>
      </c>
      <c r="D9" s="77" t="s">
        <v>32</v>
      </c>
      <c r="E9" s="78" t="s">
        <v>33</v>
      </c>
      <c r="F9" s="78" t="s">
        <v>34</v>
      </c>
      <c r="G9" s="78" t="s">
        <v>39</v>
      </c>
    </row>
    <row r="10" spans="1:30">
      <c r="A10" s="79"/>
      <c r="B10" s="79"/>
      <c r="C10" s="79" t="s">
        <v>53</v>
      </c>
      <c r="D10" s="79"/>
      <c r="E10" s="79" t="s">
        <v>32</v>
      </c>
      <c r="F10" s="79" t="s">
        <v>32</v>
      </c>
      <c r="G10" s="79" t="s">
        <v>32</v>
      </c>
    </row>
    <row r="12" spans="1:30">
      <c r="A12" s="166" t="s">
        <v>144</v>
      </c>
      <c r="B12" s="167">
        <f>Zadanie!H32</f>
        <v>0</v>
      </c>
      <c r="C12" s="167">
        <f>Zadanie!I32</f>
        <v>0</v>
      </c>
      <c r="D12" s="167">
        <f>Zadanie!J32</f>
        <v>0</v>
      </c>
      <c r="E12" s="168">
        <f>Zadanie!L32</f>
        <v>6.2389919000000003</v>
      </c>
      <c r="F12" s="169">
        <f>Zadanie!N32</f>
        <v>4058.1247680000001</v>
      </c>
      <c r="G12" s="169">
        <f>Zadanie!W32</f>
        <v>0</v>
      </c>
    </row>
    <row r="13" spans="1:30">
      <c r="A13" s="166" t="s">
        <v>209</v>
      </c>
      <c r="B13" s="167">
        <f>Zadanie!H34</f>
        <v>0</v>
      </c>
      <c r="C13" s="167">
        <f>Zadanie!I34</f>
        <v>0</v>
      </c>
      <c r="D13" s="167">
        <f>Zadanie!J34</f>
        <v>0</v>
      </c>
      <c r="E13" s="168">
        <f>Zadanie!L34</f>
        <v>6.2389919000000003</v>
      </c>
      <c r="F13" s="169">
        <f>Zadanie!N34</f>
        <v>4058.1247680000001</v>
      </c>
      <c r="G13" s="169">
        <f>Zadanie!W34</f>
        <v>0</v>
      </c>
    </row>
    <row r="14" spans="1:30">
      <c r="A14" s="166"/>
      <c r="B14" s="167"/>
      <c r="C14" s="167"/>
      <c r="D14" s="167"/>
      <c r="E14" s="168"/>
      <c r="F14" s="169"/>
      <c r="G14" s="169"/>
    </row>
    <row r="15" spans="1:30">
      <c r="A15" s="166" t="s">
        <v>211</v>
      </c>
      <c r="B15" s="167">
        <f>Zadanie!H39</f>
        <v>0</v>
      </c>
      <c r="C15" s="167">
        <f>Zadanie!I39</f>
        <v>0</v>
      </c>
      <c r="D15" s="167">
        <f>Zadanie!J39</f>
        <v>0</v>
      </c>
      <c r="E15" s="168">
        <f>Zadanie!L39</f>
        <v>0</v>
      </c>
      <c r="F15" s="169">
        <f>Zadanie!N39</f>
        <v>0</v>
      </c>
      <c r="G15" s="169">
        <f>Zadanie!W39</f>
        <v>0</v>
      </c>
    </row>
    <row r="16" spans="1:30">
      <c r="A16" s="166" t="s">
        <v>220</v>
      </c>
      <c r="B16" s="167">
        <f>Zadanie!H44</f>
        <v>0</v>
      </c>
      <c r="C16" s="167">
        <f>Zadanie!I44</f>
        <v>0</v>
      </c>
      <c r="D16" s="167">
        <f>Zadanie!J44</f>
        <v>0</v>
      </c>
      <c r="E16" s="168">
        <f>Zadanie!L44</f>
        <v>0</v>
      </c>
      <c r="F16" s="169">
        <f>Zadanie!N44</f>
        <v>1.3546850000000001</v>
      </c>
      <c r="G16" s="169">
        <f>Zadanie!W44</f>
        <v>0</v>
      </c>
    </row>
    <row r="17" spans="1:7">
      <c r="A17" s="166" t="s">
        <v>230</v>
      </c>
      <c r="B17" s="167">
        <f>Zadanie!H52</f>
        <v>0</v>
      </c>
      <c r="C17" s="167">
        <f>Zadanie!I52</f>
        <v>0</v>
      </c>
      <c r="D17" s="167">
        <f>Zadanie!J52</f>
        <v>0</v>
      </c>
      <c r="E17" s="168">
        <f>Zadanie!L52</f>
        <v>0.85000000000000009</v>
      </c>
      <c r="F17" s="169">
        <f>Zadanie!N52</f>
        <v>26.530954999999999</v>
      </c>
      <c r="G17" s="169">
        <f>Zadanie!W52</f>
        <v>0</v>
      </c>
    </row>
    <row r="18" spans="1:7">
      <c r="A18" s="166" t="s">
        <v>246</v>
      </c>
      <c r="B18" s="167">
        <f>Zadanie!H56</f>
        <v>0</v>
      </c>
      <c r="C18" s="167">
        <f>Zadanie!I56</f>
        <v>0</v>
      </c>
      <c r="D18" s="167">
        <f>Zadanie!J56</f>
        <v>0</v>
      </c>
      <c r="E18" s="168">
        <f>Zadanie!L56</f>
        <v>0</v>
      </c>
      <c r="F18" s="169">
        <f>Zadanie!N56</f>
        <v>0.70548</v>
      </c>
      <c r="G18" s="169">
        <f>Zadanie!W56</f>
        <v>0</v>
      </c>
    </row>
    <row r="19" spans="1:7">
      <c r="A19" s="166" t="s">
        <v>253</v>
      </c>
      <c r="B19" s="167">
        <f>Zadanie!H58</f>
        <v>0</v>
      </c>
      <c r="C19" s="167">
        <f>Zadanie!I58</f>
        <v>0</v>
      </c>
      <c r="D19" s="167">
        <f>Zadanie!J58</f>
        <v>0</v>
      </c>
      <c r="E19" s="168">
        <f>Zadanie!L58</f>
        <v>0.85000000000000009</v>
      </c>
      <c r="F19" s="169">
        <f>Zadanie!N58</f>
        <v>28.59112</v>
      </c>
      <c r="G19" s="169">
        <f>Zadanie!W58</f>
        <v>0</v>
      </c>
    </row>
    <row r="20" spans="1:7">
      <c r="A20" s="166"/>
      <c r="B20" s="167"/>
      <c r="C20" s="167"/>
      <c r="D20" s="167"/>
      <c r="E20" s="168"/>
      <c r="F20" s="169"/>
      <c r="G20" s="169"/>
    </row>
    <row r="21" spans="1:7">
      <c r="A21" s="166"/>
      <c r="B21" s="167"/>
      <c r="C21" s="167"/>
      <c r="D21" s="167"/>
      <c r="E21" s="168"/>
      <c r="F21" s="169"/>
      <c r="G21" s="169"/>
    </row>
    <row r="22" spans="1:7">
      <c r="A22" s="166" t="s">
        <v>254</v>
      </c>
      <c r="B22" s="167">
        <f>Zadanie!H60</f>
        <v>0</v>
      </c>
      <c r="C22" s="167">
        <f>Zadanie!I60</f>
        <v>0</v>
      </c>
      <c r="D22" s="167">
        <f>Zadanie!J60</f>
        <v>0</v>
      </c>
      <c r="E22" s="168">
        <f>Zadanie!L60</f>
        <v>7.0889918999999999</v>
      </c>
      <c r="F22" s="169">
        <f>Zadanie!N60</f>
        <v>4086.7158880000002</v>
      </c>
      <c r="G22" s="169">
        <f>Zadanie!W60</f>
        <v>0</v>
      </c>
    </row>
  </sheetData>
  <printOptions horizontalCentered="1"/>
  <pageMargins left="0.39305555555555599" right="0.35416666666666702" top="0.62916666666666698" bottom="0.59027777777777801" header="0.51180555555555496" footer="0.35416666666666702"/>
  <pageSetup paperSize="9" firstPageNumber="0" orientation="landscape" useFirstPageNumber="1" horizontalDpi="300" verticalDpi="300"/>
  <headerFooter>
    <oddFooter>&amp;R&amp;"Arial Narrow,Bežné"&amp;8Strana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9"/>
  <sheetViews>
    <sheetView showGridLines="0" workbookViewId="0">
      <selection activeCell="I6" sqref="I6"/>
    </sheetView>
  </sheetViews>
  <sheetFormatPr defaultColWidth="9.140625" defaultRowHeight="13.5"/>
  <cols>
    <col min="1" max="1" width="0.7109375" style="1" customWidth="1"/>
    <col min="2" max="2" width="3.7109375" style="1" customWidth="1"/>
    <col min="3" max="3" width="6.85546875" style="1" customWidth="1"/>
    <col min="4" max="6" width="14" style="1" customWidth="1"/>
    <col min="7" max="7" width="3.85546875" style="1" customWidth="1"/>
    <col min="8" max="8" width="22.7109375" style="1" customWidth="1"/>
    <col min="9" max="9" width="14" style="1" customWidth="1"/>
    <col min="10" max="10" width="4.28515625" style="1" customWidth="1"/>
    <col min="11" max="11" width="19.7109375" style="1" customWidth="1"/>
    <col min="12" max="12" width="9.7109375" style="1" customWidth="1"/>
    <col min="13" max="13" width="14" style="1" customWidth="1"/>
    <col min="14" max="14" width="0.7109375" style="1" customWidth="1"/>
    <col min="15" max="15" width="1.42578125" style="1" customWidth="1"/>
    <col min="16" max="23" width="9.140625" style="1"/>
    <col min="24" max="25" width="5.7109375" style="1" customWidth="1"/>
    <col min="26" max="26" width="6.5703125" style="1" customWidth="1"/>
    <col min="27" max="27" width="21.42578125" style="1" customWidth="1"/>
    <col min="28" max="28" width="4.28515625" style="1" customWidth="1"/>
    <col min="29" max="29" width="8.28515625" style="1" customWidth="1"/>
    <col min="30" max="30" width="8.7109375" style="1" customWidth="1"/>
    <col min="31" max="1024" width="9.140625" style="1"/>
  </cols>
  <sheetData>
    <row r="1" spans="2:30" ht="28.5" customHeight="1">
      <c r="B1" s="2" t="s">
        <v>121</v>
      </c>
      <c r="C1" s="2"/>
      <c r="D1" s="2"/>
      <c r="E1" s="2"/>
      <c r="F1" s="2"/>
      <c r="G1" s="2"/>
      <c r="H1" s="3" t="str">
        <f>CONCATENATE(AA2," ",AB2," ",AC2," ",AD2)</f>
        <v xml:space="preserve">Krycí list rozpočtu v EUR  </v>
      </c>
      <c r="I1" s="2"/>
      <c r="J1" s="2"/>
      <c r="K1" s="2"/>
      <c r="L1" s="2"/>
      <c r="M1" s="2"/>
      <c r="Z1" s="68" t="s">
        <v>3</v>
      </c>
      <c r="AA1" s="68" t="s">
        <v>4</v>
      </c>
      <c r="AB1" s="68" t="s">
        <v>5</v>
      </c>
      <c r="AC1" s="68" t="s">
        <v>6</v>
      </c>
      <c r="AD1" s="68" t="s">
        <v>7</v>
      </c>
    </row>
    <row r="2" spans="2:30" ht="18" customHeight="1">
      <c r="B2" s="4" t="s">
        <v>122</v>
      </c>
      <c r="C2" s="5"/>
      <c r="D2" s="5"/>
      <c r="E2" s="5"/>
      <c r="F2" s="5"/>
      <c r="G2" s="6" t="s">
        <v>72</v>
      </c>
      <c r="H2" s="5" t="s">
        <v>123</v>
      </c>
      <c r="I2" s="5"/>
      <c r="J2" s="6" t="s">
        <v>73</v>
      </c>
      <c r="K2" s="5"/>
      <c r="L2" s="5"/>
      <c r="M2" s="49"/>
      <c r="Z2" s="68" t="s">
        <v>10</v>
      </c>
      <c r="AA2" s="69" t="s">
        <v>74</v>
      </c>
      <c r="AB2" s="69" t="s">
        <v>12</v>
      </c>
      <c r="AC2" s="69"/>
      <c r="AD2" s="70"/>
    </row>
    <row r="3" spans="2:30" ht="18" customHeight="1">
      <c r="B3" s="7" t="s">
        <v>1</v>
      </c>
      <c r="C3" s="8"/>
      <c r="D3" s="8"/>
      <c r="E3" s="8"/>
      <c r="F3" s="8"/>
      <c r="G3" s="9" t="s">
        <v>124</v>
      </c>
      <c r="H3" s="8"/>
      <c r="I3" s="8"/>
      <c r="J3" s="9" t="s">
        <v>75</v>
      </c>
      <c r="K3" s="8"/>
      <c r="L3" s="8"/>
      <c r="M3" s="50"/>
      <c r="Z3" s="68" t="s">
        <v>15</v>
      </c>
      <c r="AA3" s="69" t="s">
        <v>76</v>
      </c>
      <c r="AB3" s="69" t="s">
        <v>12</v>
      </c>
      <c r="AC3" s="69" t="s">
        <v>17</v>
      </c>
      <c r="AD3" s="70" t="s">
        <v>18</v>
      </c>
    </row>
    <row r="4" spans="2:30" ht="18" customHeight="1">
      <c r="B4" s="10" t="s">
        <v>1</v>
      </c>
      <c r="C4" s="11"/>
      <c r="D4" s="11"/>
      <c r="E4" s="11"/>
      <c r="F4" s="11"/>
      <c r="G4" s="12"/>
      <c r="H4" s="11"/>
      <c r="I4" s="11"/>
      <c r="J4" s="12" t="s">
        <v>77</v>
      </c>
      <c r="K4" s="11"/>
      <c r="L4" s="11" t="s">
        <v>78</v>
      </c>
      <c r="M4" s="171" t="s">
        <v>259</v>
      </c>
      <c r="Z4" s="68" t="s">
        <v>19</v>
      </c>
      <c r="AA4" s="69" t="s">
        <v>79</v>
      </c>
      <c r="AB4" s="69" t="s">
        <v>12</v>
      </c>
      <c r="AC4" s="69"/>
      <c r="AD4" s="70"/>
    </row>
    <row r="5" spans="2:30" ht="18" customHeight="1">
      <c r="B5" s="4" t="s">
        <v>80</v>
      </c>
      <c r="C5" s="5"/>
      <c r="D5" s="5" t="s">
        <v>125</v>
      </c>
      <c r="E5" s="5"/>
      <c r="F5" s="5"/>
      <c r="G5" s="13" t="s">
        <v>126</v>
      </c>
      <c r="H5" s="5"/>
      <c r="I5" s="5"/>
      <c r="J5" s="5" t="s">
        <v>81</v>
      </c>
      <c r="K5" s="5"/>
      <c r="L5" s="5" t="s">
        <v>82</v>
      </c>
      <c r="M5" s="49"/>
      <c r="Z5" s="68" t="s">
        <v>21</v>
      </c>
      <c r="AA5" s="69" t="s">
        <v>76</v>
      </c>
      <c r="AB5" s="69" t="s">
        <v>12</v>
      </c>
      <c r="AC5" s="69" t="s">
        <v>17</v>
      </c>
      <c r="AD5" s="70" t="s">
        <v>18</v>
      </c>
    </row>
    <row r="6" spans="2:30" ht="18" customHeight="1">
      <c r="B6" s="7" t="s">
        <v>83</v>
      </c>
      <c r="C6" s="8"/>
      <c r="D6" s="8"/>
      <c r="E6" s="8"/>
      <c r="F6" s="8"/>
      <c r="G6" s="14"/>
      <c r="H6" s="8"/>
      <c r="I6" s="8"/>
      <c r="J6" s="8" t="s">
        <v>81</v>
      </c>
      <c r="K6" s="8"/>
      <c r="L6" s="8" t="s">
        <v>82</v>
      </c>
      <c r="M6" s="50"/>
    </row>
    <row r="7" spans="2:30" ht="18" customHeight="1">
      <c r="B7" s="10" t="s">
        <v>84</v>
      </c>
      <c r="C7" s="11"/>
      <c r="D7" s="11" t="s">
        <v>127</v>
      </c>
      <c r="E7" s="11"/>
      <c r="F7" s="11"/>
      <c r="G7" s="15" t="s">
        <v>126</v>
      </c>
      <c r="H7" s="11"/>
      <c r="I7" s="11"/>
      <c r="J7" s="11" t="s">
        <v>81</v>
      </c>
      <c r="K7" s="11"/>
      <c r="L7" s="11" t="s">
        <v>82</v>
      </c>
      <c r="M7" s="51"/>
    </row>
    <row r="8" spans="2:30" ht="18" customHeight="1">
      <c r="B8" s="16"/>
      <c r="C8" s="17"/>
      <c r="D8" s="18"/>
      <c r="E8" s="19"/>
      <c r="F8" s="20">
        <f>IF(B8&lt;&gt;0,ROUND($M$26/B8,0),0)</f>
        <v>0</v>
      </c>
      <c r="G8" s="13"/>
      <c r="H8" s="17"/>
      <c r="I8" s="20">
        <f>IF(G8&lt;&gt;0,ROUND($M$26/G8,0),0)</f>
        <v>0</v>
      </c>
      <c r="J8" s="6"/>
      <c r="K8" s="17"/>
      <c r="L8" s="19"/>
      <c r="M8" s="52">
        <f>IF(J8&lt;&gt;0,ROUND($M$26/J8,0),0)</f>
        <v>0</v>
      </c>
    </row>
    <row r="9" spans="2:30" ht="18" customHeight="1">
      <c r="B9" s="21"/>
      <c r="C9" s="22"/>
      <c r="D9" s="23"/>
      <c r="E9" s="24"/>
      <c r="F9" s="25">
        <f>IF(B9&lt;&gt;0,ROUND($M$26/B9,0),0)</f>
        <v>0</v>
      </c>
      <c r="G9" s="26"/>
      <c r="H9" s="22"/>
      <c r="I9" s="25">
        <f>IF(G9&lt;&gt;0,ROUND($M$26/G9,0),0)</f>
        <v>0</v>
      </c>
      <c r="J9" s="26"/>
      <c r="K9" s="22"/>
      <c r="L9" s="24"/>
      <c r="M9" s="53">
        <f>IF(J9&lt;&gt;0,ROUND($M$26/J9,0),0)</f>
        <v>0</v>
      </c>
    </row>
    <row r="10" spans="2:30" ht="18" customHeight="1">
      <c r="B10" s="27" t="s">
        <v>85</v>
      </c>
      <c r="C10" s="28" t="s">
        <v>86</v>
      </c>
      <c r="D10" s="29" t="s">
        <v>30</v>
      </c>
      <c r="E10" s="29" t="s">
        <v>87</v>
      </c>
      <c r="F10" s="30" t="s">
        <v>88</v>
      </c>
      <c r="G10" s="27" t="s">
        <v>89</v>
      </c>
      <c r="H10" s="175" t="s">
        <v>90</v>
      </c>
      <c r="I10" s="175"/>
      <c r="J10" s="27" t="s">
        <v>91</v>
      </c>
      <c r="K10" s="175" t="s">
        <v>92</v>
      </c>
      <c r="L10" s="175"/>
      <c r="M10" s="175"/>
    </row>
    <row r="11" spans="2:30" ht="18" customHeight="1">
      <c r="B11" s="31">
        <v>1</v>
      </c>
      <c r="C11" s="32" t="s">
        <v>93</v>
      </c>
      <c r="D11" s="132">
        <f>Zadanie!H34</f>
        <v>0</v>
      </c>
      <c r="E11" s="132">
        <f>Zadanie!I34</f>
        <v>0</v>
      </c>
      <c r="F11" s="133">
        <f>D11+E11</f>
        <v>0</v>
      </c>
      <c r="G11" s="31">
        <v>6</v>
      </c>
      <c r="H11" s="32" t="s">
        <v>128</v>
      </c>
      <c r="I11" s="133">
        <v>0</v>
      </c>
      <c r="J11" s="31">
        <v>11</v>
      </c>
      <c r="K11" s="54" t="s">
        <v>131</v>
      </c>
      <c r="L11" s="55">
        <v>0</v>
      </c>
      <c r="M11" s="133">
        <f>ROUND(((D11+E11+D12+E12+D13)*L11),2)</f>
        <v>0</v>
      </c>
    </row>
    <row r="12" spans="2:30" ht="18" customHeight="1">
      <c r="B12" s="33">
        <v>2</v>
      </c>
      <c r="C12" s="34" t="s">
        <v>94</v>
      </c>
      <c r="D12" s="134">
        <f>Zadanie!H58</f>
        <v>0</v>
      </c>
      <c r="E12" s="134">
        <f>Zadanie!I58</f>
        <v>0</v>
      </c>
      <c r="F12" s="133">
        <f>D12+E12</f>
        <v>0</v>
      </c>
      <c r="G12" s="33">
        <v>7</v>
      </c>
      <c r="H12" s="34" t="s">
        <v>129</v>
      </c>
      <c r="I12" s="135">
        <v>0</v>
      </c>
      <c r="J12" s="33">
        <v>12</v>
      </c>
      <c r="K12" s="56" t="s">
        <v>132</v>
      </c>
      <c r="L12" s="57">
        <v>0</v>
      </c>
      <c r="M12" s="135">
        <f>ROUND(((D11+E11+D12+E12+D13)*L12),2)</f>
        <v>0</v>
      </c>
    </row>
    <row r="13" spans="2:30" ht="18" customHeight="1">
      <c r="B13" s="33">
        <v>3</v>
      </c>
      <c r="C13" s="34" t="s">
        <v>95</v>
      </c>
      <c r="D13" s="134"/>
      <c r="E13" s="134"/>
      <c r="F13" s="133">
        <f>D13+E13</f>
        <v>0</v>
      </c>
      <c r="G13" s="33">
        <v>8</v>
      </c>
      <c r="H13" s="34" t="s">
        <v>130</v>
      </c>
      <c r="I13" s="135">
        <v>0</v>
      </c>
      <c r="J13" s="33">
        <v>13</v>
      </c>
      <c r="K13" s="56" t="s">
        <v>133</v>
      </c>
      <c r="L13" s="57">
        <v>0</v>
      </c>
      <c r="M13" s="135">
        <f>ROUND(((D11+E11+D12+E12+D13)*L13),2)</f>
        <v>0</v>
      </c>
    </row>
    <row r="14" spans="2:30" ht="18" customHeight="1">
      <c r="B14" s="33">
        <v>4</v>
      </c>
      <c r="C14" s="34" t="s">
        <v>96</v>
      </c>
      <c r="D14" s="134"/>
      <c r="E14" s="134"/>
      <c r="F14" s="136">
        <f>D14+E14</f>
        <v>0</v>
      </c>
      <c r="G14" s="33">
        <v>9</v>
      </c>
      <c r="H14" s="34" t="s">
        <v>1</v>
      </c>
      <c r="I14" s="135">
        <v>0</v>
      </c>
      <c r="J14" s="33">
        <v>14</v>
      </c>
      <c r="K14" s="56" t="s">
        <v>1</v>
      </c>
      <c r="L14" s="57">
        <v>0</v>
      </c>
      <c r="M14" s="135">
        <f>ROUND(((D11+E11+D12+E12+D13+E13)*L14),2)</f>
        <v>0</v>
      </c>
    </row>
    <row r="15" spans="2:30" ht="18" customHeight="1">
      <c r="B15" s="35">
        <v>5</v>
      </c>
      <c r="C15" s="36" t="s">
        <v>97</v>
      </c>
      <c r="D15" s="137">
        <f>SUM(D11:D14)</f>
        <v>0</v>
      </c>
      <c r="E15" s="138">
        <f>SUM(E11:E14)</f>
        <v>0</v>
      </c>
      <c r="F15" s="139">
        <f>SUM(F11:F14)</f>
        <v>0</v>
      </c>
      <c r="G15" s="37">
        <v>10</v>
      </c>
      <c r="H15" s="38" t="s">
        <v>98</v>
      </c>
      <c r="I15" s="139">
        <f>SUM(I11:I14)</f>
        <v>0</v>
      </c>
      <c r="J15" s="35">
        <v>15</v>
      </c>
      <c r="K15" s="58"/>
      <c r="L15" s="59" t="s">
        <v>99</v>
      </c>
      <c r="M15" s="139">
        <f>SUM(M11:M14)</f>
        <v>0</v>
      </c>
    </row>
    <row r="16" spans="2:30" ht="18" customHeight="1">
      <c r="B16" s="174" t="s">
        <v>100</v>
      </c>
      <c r="C16" s="174"/>
      <c r="D16" s="174"/>
      <c r="E16" s="174"/>
      <c r="F16" s="39"/>
      <c r="G16" s="176" t="s">
        <v>101</v>
      </c>
      <c r="H16" s="176"/>
      <c r="I16" s="176"/>
      <c r="J16" s="27" t="s">
        <v>102</v>
      </c>
      <c r="K16" s="175" t="s">
        <v>103</v>
      </c>
      <c r="L16" s="175"/>
      <c r="M16" s="175"/>
    </row>
    <row r="17" spans="2:13" ht="18" customHeight="1">
      <c r="B17" s="40"/>
      <c r="C17" s="41" t="s">
        <v>104</v>
      </c>
      <c r="D17" s="41"/>
      <c r="E17" s="41" t="s">
        <v>105</v>
      </c>
      <c r="F17" s="42"/>
      <c r="G17" s="40"/>
      <c r="H17" s="43"/>
      <c r="I17" s="60"/>
      <c r="J17" s="33">
        <v>16</v>
      </c>
      <c r="K17" s="56" t="s">
        <v>106</v>
      </c>
      <c r="L17" s="61"/>
      <c r="M17" s="135">
        <v>0</v>
      </c>
    </row>
    <row r="18" spans="2:13" ht="18" customHeight="1">
      <c r="B18" s="44"/>
      <c r="C18" s="43" t="s">
        <v>107</v>
      </c>
      <c r="D18" s="43"/>
      <c r="E18" s="43"/>
      <c r="F18" s="45"/>
      <c r="G18" s="44"/>
      <c r="H18" s="43" t="s">
        <v>104</v>
      </c>
      <c r="I18" s="60"/>
      <c r="J18" s="33">
        <v>17</v>
      </c>
      <c r="K18" s="56" t="s">
        <v>134</v>
      </c>
      <c r="L18" s="61"/>
      <c r="M18" s="135">
        <v>0</v>
      </c>
    </row>
    <row r="19" spans="2:13" ht="18" customHeight="1">
      <c r="B19" s="44"/>
      <c r="C19" s="43"/>
      <c r="D19" s="43"/>
      <c r="E19" s="43"/>
      <c r="F19" s="45"/>
      <c r="G19" s="44"/>
      <c r="H19" s="46"/>
      <c r="I19" s="60"/>
      <c r="J19" s="33">
        <v>18</v>
      </c>
      <c r="K19" s="56" t="s">
        <v>135</v>
      </c>
      <c r="L19" s="61"/>
      <c r="M19" s="135">
        <v>0</v>
      </c>
    </row>
    <row r="20" spans="2:13" ht="18" customHeight="1">
      <c r="B20" s="44"/>
      <c r="C20" s="43"/>
      <c r="D20" s="43"/>
      <c r="E20" s="43"/>
      <c r="F20" s="45"/>
      <c r="G20" s="44"/>
      <c r="H20" s="41" t="s">
        <v>105</v>
      </c>
      <c r="I20" s="60"/>
      <c r="J20" s="33">
        <v>19</v>
      </c>
      <c r="K20" s="56" t="s">
        <v>1</v>
      </c>
      <c r="L20" s="61"/>
      <c r="M20" s="135">
        <v>0</v>
      </c>
    </row>
    <row r="21" spans="2:13" ht="18" customHeight="1">
      <c r="B21" s="40"/>
      <c r="C21" s="43"/>
      <c r="D21" s="43"/>
      <c r="E21" s="43"/>
      <c r="F21" s="43"/>
      <c r="G21" s="40"/>
      <c r="H21" s="43" t="s">
        <v>107</v>
      </c>
      <c r="I21" s="60"/>
      <c r="J21" s="35">
        <v>20</v>
      </c>
      <c r="K21" s="58"/>
      <c r="L21" s="59" t="s">
        <v>108</v>
      </c>
      <c r="M21" s="139">
        <f>SUM(M17:M20)</f>
        <v>0</v>
      </c>
    </row>
    <row r="22" spans="2:13" ht="18" customHeight="1">
      <c r="B22" s="174" t="s">
        <v>109</v>
      </c>
      <c r="C22" s="174"/>
      <c r="D22" s="174"/>
      <c r="E22" s="174"/>
      <c r="F22" s="39"/>
      <c r="G22" s="40"/>
      <c r="H22" s="43"/>
      <c r="I22" s="60"/>
      <c r="J22" s="27" t="s">
        <v>110</v>
      </c>
      <c r="K22" s="175" t="s">
        <v>111</v>
      </c>
      <c r="L22" s="175"/>
      <c r="M22" s="175"/>
    </row>
    <row r="23" spans="2:13" ht="18" customHeight="1">
      <c r="B23" s="40"/>
      <c r="C23" s="41" t="s">
        <v>104</v>
      </c>
      <c r="D23" s="41"/>
      <c r="E23" s="41" t="s">
        <v>105</v>
      </c>
      <c r="F23" s="42"/>
      <c r="G23" s="40"/>
      <c r="H23" s="43"/>
      <c r="I23" s="60"/>
      <c r="J23" s="31">
        <v>21</v>
      </c>
      <c r="K23" s="54"/>
      <c r="L23" s="62" t="s">
        <v>112</v>
      </c>
      <c r="M23" s="133">
        <f>ROUND(F15,2)+I15+M15+M21</f>
        <v>0</v>
      </c>
    </row>
    <row r="24" spans="2:13" ht="18" customHeight="1">
      <c r="B24" s="44"/>
      <c r="C24" s="43" t="s">
        <v>107</v>
      </c>
      <c r="D24" s="43"/>
      <c r="E24" s="43"/>
      <c r="F24" s="45"/>
      <c r="G24" s="40"/>
      <c r="H24" s="43"/>
      <c r="I24" s="60"/>
      <c r="J24" s="33">
        <v>22</v>
      </c>
      <c r="K24" s="56" t="s">
        <v>136</v>
      </c>
      <c r="L24" s="140">
        <f>M23-L25</f>
        <v>0</v>
      </c>
      <c r="M24" s="135">
        <f>ROUND((L24*20)/100,2)</f>
        <v>0</v>
      </c>
    </row>
    <row r="25" spans="2:13" ht="18" customHeight="1">
      <c r="B25" s="44"/>
      <c r="C25" s="43"/>
      <c r="D25" s="43"/>
      <c r="E25" s="43"/>
      <c r="F25" s="45"/>
      <c r="G25" s="40"/>
      <c r="H25" s="43"/>
      <c r="I25" s="60"/>
      <c r="J25" s="33">
        <v>23</v>
      </c>
      <c r="K25" s="56" t="s">
        <v>137</v>
      </c>
      <c r="L25" s="140">
        <f>SUMIF(Zadanie!O11:O9999,0,Zadanie!J11:J9999)</f>
        <v>0</v>
      </c>
      <c r="M25" s="135">
        <f>ROUND((L25*0)/100,1)</f>
        <v>0</v>
      </c>
    </row>
    <row r="26" spans="2:13" ht="18" customHeight="1">
      <c r="B26" s="44"/>
      <c r="C26" s="43"/>
      <c r="D26" s="43"/>
      <c r="E26" s="43"/>
      <c r="F26" s="45"/>
      <c r="G26" s="40"/>
      <c r="H26" s="43"/>
      <c r="I26" s="60"/>
      <c r="J26" s="35">
        <v>24</v>
      </c>
      <c r="K26" s="58"/>
      <c r="L26" s="59" t="s">
        <v>113</v>
      </c>
      <c r="M26" s="139">
        <f>M23+M24+M25</f>
        <v>0</v>
      </c>
    </row>
    <row r="27" spans="2:13" ht="17.100000000000001" customHeight="1">
      <c r="B27" s="47"/>
      <c r="C27" s="48"/>
      <c r="D27" s="48"/>
      <c r="E27" s="48"/>
      <c r="F27" s="48"/>
      <c r="G27" s="47"/>
      <c r="H27" s="48"/>
      <c r="I27" s="63"/>
      <c r="J27" s="64" t="s">
        <v>114</v>
      </c>
      <c r="K27" s="65" t="s">
        <v>138</v>
      </c>
      <c r="L27" s="66"/>
      <c r="M27" s="67">
        <v>0</v>
      </c>
    </row>
    <row r="28" spans="2:13" ht="14.25" customHeight="1"/>
    <row r="29" spans="2:13" ht="2.25" customHeight="1"/>
  </sheetData>
  <mergeCells count="7">
    <mergeCell ref="B22:E22"/>
    <mergeCell ref="K22:M22"/>
    <mergeCell ref="H10:I10"/>
    <mergeCell ref="K10:M10"/>
    <mergeCell ref="B16:E16"/>
    <mergeCell ref="G16:I16"/>
    <mergeCell ref="K16:M16"/>
  </mergeCells>
  <printOptions horizontalCentered="1" verticalCentered="1"/>
  <pageMargins left="0.25" right="0.38888888888888901" top="0.35416666666666702" bottom="0.43263888888888902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7</vt:i4>
      </vt:variant>
    </vt:vector>
  </HeadingPairs>
  <TitlesOfParts>
    <vt:vector size="11" baseType="lpstr">
      <vt:lpstr>Zadanie</vt:lpstr>
      <vt:lpstr>Figury</vt:lpstr>
      <vt:lpstr>Rekapitulacia</vt:lpstr>
      <vt:lpstr>Kryci list</vt:lpstr>
      <vt:lpstr>Figury!Názvy_tlače</vt:lpstr>
      <vt:lpstr>Rekapitulacia!Názvy_tlače</vt:lpstr>
      <vt:lpstr>Zadanie!Názvy_tlače</vt:lpstr>
      <vt:lpstr>Figury!Oblasť_tlače</vt:lpstr>
      <vt:lpstr>'Kryci list'!Oblasť_tlače</vt:lpstr>
      <vt:lpstr>Rekapitulacia!Oblasť_tlače</vt:lpstr>
      <vt:lpstr>Zadanie!Oblasť_tlače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Galvánková, Viera</cp:lastModifiedBy>
  <cp:revision>2</cp:revision>
  <cp:lastPrinted>2019-05-20T14:23:00Z</cp:lastPrinted>
  <dcterms:created xsi:type="dcterms:W3CDTF">1999-04-06T07:39:00Z</dcterms:created>
  <dcterms:modified xsi:type="dcterms:W3CDTF">2022-08-02T13:10:20Z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1033-11.2.0.9232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