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8_{E5654B44-51BB-4E2E-AA4E-5851D73C71D0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Rekapitulácia stavby" sheetId="1" r:id="rId1"/>
    <sheet name="1 - Vcelin" sheetId="2" r:id="rId2"/>
    <sheet name="Zoznam figúr" sheetId="3" r:id="rId3"/>
  </sheets>
  <definedNames>
    <definedName name="_xlnm._FilterDatabase" localSheetId="1" hidden="1">'1 - Vcelin'!$C$126:$K$272</definedName>
    <definedName name="_xlnm.Print_Titles" localSheetId="1">'1 - Vcelin'!$126:$126</definedName>
    <definedName name="_xlnm.Print_Titles" localSheetId="0">'Rekapitulácia stavby'!$92:$92</definedName>
    <definedName name="_xlnm.Print_Titles" localSheetId="2">'Zoznam figúr'!$9:$9</definedName>
    <definedName name="_xlnm.Print_Area" localSheetId="1">'1 - Vcelin'!$C$4:$J$76,'1 - Vcelin'!$C$82:$J$110,'1 - Vcelin'!$C$116:$J$272</definedName>
    <definedName name="_xlnm.Print_Area" localSheetId="0">'Rekapitulácia stavby'!$D$4:$AO$76,'Rekapitulácia stavby'!$C$82:$AQ$99</definedName>
    <definedName name="_xlnm.Print_Area" localSheetId="2">'Zoznam figúr'!$C$4:$G$12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3" i="2" l="1"/>
  <c r="BF273" i="2" s="1"/>
  <c r="J271" i="2"/>
  <c r="J267" i="2"/>
  <c r="BK273" i="2"/>
  <c r="BI273" i="2"/>
  <c r="BH273" i="2"/>
  <c r="BG273" i="2"/>
  <c r="BE273" i="2"/>
  <c r="T273" i="2"/>
  <c r="R273" i="2"/>
  <c r="P273" i="2"/>
  <c r="D7" i="3"/>
  <c r="J37" i="2"/>
  <c r="J36" i="2"/>
  <c r="AY95" i="1"/>
  <c r="J35" i="2"/>
  <c r="AX95" i="1" s="1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53" i="2"/>
  <c r="BH253" i="2"/>
  <c r="BG253" i="2"/>
  <c r="BE253" i="2"/>
  <c r="T253" i="2"/>
  <c r="R253" i="2"/>
  <c r="P253" i="2"/>
  <c r="P252" i="2" s="1"/>
  <c r="BI250" i="2"/>
  <c r="BH250" i="2"/>
  <c r="BG250" i="2"/>
  <c r="BE250" i="2"/>
  <c r="T250" i="2"/>
  <c r="R250" i="2"/>
  <c r="P250" i="2"/>
  <c r="BI247" i="2"/>
  <c r="BH247" i="2"/>
  <c r="BG247" i="2"/>
  <c r="BE247" i="2"/>
  <c r="T247" i="2"/>
  <c r="R247" i="2"/>
  <c r="P247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3" i="2"/>
  <c r="BH223" i="2"/>
  <c r="BG223" i="2"/>
  <c r="BE223" i="2"/>
  <c r="T223" i="2"/>
  <c r="R223" i="2"/>
  <c r="P223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R213" i="2"/>
  <c r="P213" i="2"/>
  <c r="BI205" i="2"/>
  <c r="BH205" i="2"/>
  <c r="BG205" i="2"/>
  <c r="BE205" i="2"/>
  <c r="T205" i="2"/>
  <c r="R205" i="2"/>
  <c r="P205" i="2"/>
  <c r="BI201" i="2"/>
  <c r="BH201" i="2"/>
  <c r="BG201" i="2"/>
  <c r="BE201" i="2"/>
  <c r="T201" i="2"/>
  <c r="R201" i="2"/>
  <c r="P201" i="2"/>
  <c r="BI196" i="2"/>
  <c r="BH196" i="2"/>
  <c r="BG196" i="2"/>
  <c r="BE196" i="2"/>
  <c r="T196" i="2"/>
  <c r="R196" i="2"/>
  <c r="P196" i="2"/>
  <c r="BI192" i="2"/>
  <c r="BH192" i="2"/>
  <c r="BG192" i="2"/>
  <c r="BE192" i="2"/>
  <c r="T192" i="2"/>
  <c r="T191" i="2"/>
  <c r="R192" i="2"/>
  <c r="R191" i="2" s="1"/>
  <c r="P192" i="2"/>
  <c r="P191" i="2" s="1"/>
  <c r="BI186" i="2"/>
  <c r="BH186" i="2"/>
  <c r="BG186" i="2"/>
  <c r="BE186" i="2"/>
  <c r="T186" i="2"/>
  <c r="T185" i="2" s="1"/>
  <c r="R186" i="2"/>
  <c r="R185" i="2" s="1"/>
  <c r="P186" i="2"/>
  <c r="P185" i="2" s="1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R164" i="2"/>
  <c r="P164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1" i="2"/>
  <c r="BH141" i="2"/>
  <c r="BG141" i="2"/>
  <c r="BE141" i="2"/>
  <c r="T141" i="2"/>
  <c r="R141" i="2"/>
  <c r="P141" i="2"/>
  <c r="BI134" i="2"/>
  <c r="BH134" i="2"/>
  <c r="BG134" i="2"/>
  <c r="BE134" i="2"/>
  <c r="T134" i="2"/>
  <c r="R134" i="2"/>
  <c r="P134" i="2"/>
  <c r="BI130" i="2"/>
  <c r="BH130" i="2"/>
  <c r="BG130" i="2"/>
  <c r="BE130" i="2"/>
  <c r="T130" i="2"/>
  <c r="R130" i="2"/>
  <c r="P130" i="2"/>
  <c r="F123" i="2"/>
  <c r="F121" i="2"/>
  <c r="E119" i="2"/>
  <c r="F89" i="2"/>
  <c r="F87" i="2"/>
  <c r="E85" i="2"/>
  <c r="J22" i="2"/>
  <c r="E22" i="2"/>
  <c r="J90" i="2" s="1"/>
  <c r="J21" i="2"/>
  <c r="J19" i="2"/>
  <c r="E19" i="2"/>
  <c r="J123" i="2" s="1"/>
  <c r="J18" i="2"/>
  <c r="J16" i="2"/>
  <c r="E16" i="2"/>
  <c r="F90" i="2" s="1"/>
  <c r="J15" i="2"/>
  <c r="J10" i="2"/>
  <c r="J121" i="2"/>
  <c r="L90" i="1"/>
  <c r="AM90" i="1"/>
  <c r="AM89" i="1"/>
  <c r="L89" i="1"/>
  <c r="AM87" i="1"/>
  <c r="L87" i="1"/>
  <c r="L85" i="1"/>
  <c r="L84" i="1"/>
  <c r="J231" i="2"/>
  <c r="J213" i="2"/>
  <c r="BK177" i="2"/>
  <c r="J130" i="2"/>
  <c r="J228" i="2"/>
  <c r="J156" i="2"/>
  <c r="BK145" i="2"/>
  <c r="BK271" i="2"/>
  <c r="BK253" i="2"/>
  <c r="BK239" i="2"/>
  <c r="BK218" i="2"/>
  <c r="J173" i="2"/>
  <c r="BK267" i="2"/>
  <c r="BK226" i="2"/>
  <c r="J201" i="2"/>
  <c r="BK175" i="2"/>
  <c r="BK156" i="2"/>
  <c r="BK247" i="2"/>
  <c r="J226" i="2"/>
  <c r="BK201" i="2"/>
  <c r="J269" i="2"/>
  <c r="BK213" i="2"/>
  <c r="J186" i="2"/>
  <c r="BK146" i="2"/>
  <c r="BK231" i="2"/>
  <c r="BK221" i="2"/>
  <c r="J175" i="2"/>
  <c r="J168" i="2"/>
  <c r="J250" i="2"/>
  <c r="J223" i="2"/>
  <c r="J196" i="2"/>
  <c r="BK168" i="2"/>
  <c r="J146" i="2"/>
  <c r="BK130" i="2"/>
  <c r="J264" i="2"/>
  <c r="J216" i="2"/>
  <c r="BK186" i="2"/>
  <c r="BK134" i="2"/>
  <c r="BK250" i="2"/>
  <c r="J164" i="2"/>
  <c r="J134" i="2"/>
  <c r="BK269" i="2"/>
  <c r="J247" i="2"/>
  <c r="BK228" i="2"/>
  <c r="BK216" i="2"/>
  <c r="BK154" i="2"/>
  <c r="BK242" i="2"/>
  <c r="BK205" i="2"/>
  <c r="J192" i="2"/>
  <c r="BK173" i="2"/>
  <c r="J141" i="2"/>
  <c r="J253" i="2"/>
  <c r="J221" i="2"/>
  <c r="J205" i="2"/>
  <c r="BK141" i="2"/>
  <c r="BK264" i="2"/>
  <c r="BK192" i="2"/>
  <c r="J154" i="2"/>
  <c r="AK27" i="1"/>
  <c r="J242" i="2"/>
  <c r="BK223" i="2"/>
  <c r="BK196" i="2"/>
  <c r="J239" i="2"/>
  <c r="J218" i="2"/>
  <c r="J177" i="2"/>
  <c r="BK164" i="2"/>
  <c r="J145" i="2"/>
  <c r="AS94" i="1"/>
  <c r="J108" i="2" l="1"/>
  <c r="J29" i="2" s="1"/>
  <c r="R252" i="2"/>
  <c r="T252" i="2"/>
  <c r="BK129" i="2"/>
  <c r="BK167" i="2"/>
  <c r="J167" i="2" s="1"/>
  <c r="J97" i="2" s="1"/>
  <c r="BK195" i="2"/>
  <c r="BK204" i="2"/>
  <c r="J204" i="2"/>
  <c r="J102" i="2" s="1"/>
  <c r="BK230" i="2"/>
  <c r="J230" i="2" s="1"/>
  <c r="J103" i="2" s="1"/>
  <c r="T129" i="2"/>
  <c r="T167" i="2"/>
  <c r="R195" i="2"/>
  <c r="R204" i="2"/>
  <c r="R230" i="2"/>
  <c r="BK266" i="2"/>
  <c r="J266" i="2" s="1"/>
  <c r="J105" i="2" s="1"/>
  <c r="R266" i="2"/>
  <c r="P129" i="2"/>
  <c r="P128" i="2" s="1"/>
  <c r="P167" i="2"/>
  <c r="P195" i="2"/>
  <c r="P204" i="2"/>
  <c r="P230" i="2"/>
  <c r="P266" i="2"/>
  <c r="R129" i="2"/>
  <c r="R167" i="2"/>
  <c r="R128" i="2" s="1"/>
  <c r="T195" i="2"/>
  <c r="T204" i="2"/>
  <c r="T230" i="2"/>
  <c r="T266" i="2"/>
  <c r="BK185" i="2"/>
  <c r="J185" i="2" s="1"/>
  <c r="J98" i="2" s="1"/>
  <c r="BK191" i="2"/>
  <c r="J191" i="2"/>
  <c r="J99" i="2" s="1"/>
  <c r="BK252" i="2"/>
  <c r="J252" i="2" s="1"/>
  <c r="J104" i="2" s="1"/>
  <c r="J87" i="2"/>
  <c r="F124" i="2"/>
  <c r="BF141" i="2"/>
  <c r="BF168" i="2"/>
  <c r="BF175" i="2"/>
  <c r="BF186" i="2"/>
  <c r="BF196" i="2"/>
  <c r="J124" i="2"/>
  <c r="BF164" i="2"/>
  <c r="BF221" i="2"/>
  <c r="BF239" i="2"/>
  <c r="BF242" i="2"/>
  <c r="BF247" i="2"/>
  <c r="BF269" i="2"/>
  <c r="BF271" i="2"/>
  <c r="BF130" i="2"/>
  <c r="BF154" i="2"/>
  <c r="BF156" i="2"/>
  <c r="BF177" i="2"/>
  <c r="BF192" i="2"/>
  <c r="BF226" i="2"/>
  <c r="BF253" i="2"/>
  <c r="BF267" i="2"/>
  <c r="J89" i="2"/>
  <c r="BF134" i="2"/>
  <c r="BF145" i="2"/>
  <c r="BF146" i="2"/>
  <c r="BF173" i="2"/>
  <c r="BF201" i="2"/>
  <c r="BF205" i="2"/>
  <c r="BF213" i="2"/>
  <c r="BF216" i="2"/>
  <c r="BF218" i="2"/>
  <c r="BF223" i="2"/>
  <c r="BF228" i="2"/>
  <c r="BF231" i="2"/>
  <c r="BF250" i="2"/>
  <c r="BF264" i="2"/>
  <c r="F35" i="2"/>
  <c r="BB95" i="1" s="1"/>
  <c r="BB94" i="1" s="1"/>
  <c r="W34" i="1" s="1"/>
  <c r="J33" i="2"/>
  <c r="AV95" i="1" s="1"/>
  <c r="F36" i="2"/>
  <c r="BC95" i="1" s="1"/>
  <c r="BC94" i="1" s="1"/>
  <c r="W35" i="1" s="1"/>
  <c r="F33" i="2"/>
  <c r="AZ95" i="1" s="1"/>
  <c r="AZ94" i="1" s="1"/>
  <c r="AV94" i="1" s="1"/>
  <c r="AK32" i="1" s="1"/>
  <c r="F37" i="2"/>
  <c r="BD95" i="1" s="1"/>
  <c r="BD94" i="1" s="1"/>
  <c r="W36" i="1" s="1"/>
  <c r="R194" i="2" l="1"/>
  <c r="R127" i="2" s="1"/>
  <c r="T194" i="2"/>
  <c r="P194" i="2"/>
  <c r="P127" i="2" s="1"/>
  <c r="AU95" i="1" s="1"/>
  <c r="AU94" i="1" s="1"/>
  <c r="T128" i="2"/>
  <c r="T127" i="2" s="1"/>
  <c r="BK194" i="2"/>
  <c r="J194" i="2" s="1"/>
  <c r="J100" i="2" s="1"/>
  <c r="BK128" i="2"/>
  <c r="J128" i="2" s="1"/>
  <c r="J95" i="2" s="1"/>
  <c r="J129" i="2"/>
  <c r="J96" i="2" s="1"/>
  <c r="J195" i="2"/>
  <c r="J101" i="2" s="1"/>
  <c r="AY94" i="1"/>
  <c r="AX94" i="1"/>
  <c r="J34" i="2"/>
  <c r="AW95" i="1" s="1"/>
  <c r="AT95" i="1" s="1"/>
  <c r="W32" i="1"/>
  <c r="F34" i="2"/>
  <c r="BA95" i="1" s="1"/>
  <c r="BA94" i="1" s="1"/>
  <c r="W33" i="1" s="1"/>
  <c r="BK127" i="2" l="1"/>
  <c r="J127" i="2" s="1"/>
  <c r="J94" i="2" s="1"/>
  <c r="J28" i="2" s="1"/>
  <c r="J30" i="2" s="1"/>
  <c r="AG95" i="1" s="1"/>
  <c r="AG94" i="1" s="1"/>
  <c r="AG99" i="1" s="1"/>
  <c r="AW94" i="1"/>
  <c r="AK33" i="1" s="1"/>
  <c r="J39" i="2" l="1"/>
  <c r="AN95" i="1"/>
  <c r="AK26" i="1"/>
  <c r="AK29" i="1" s="1"/>
  <c r="AT94" i="1"/>
  <c r="J110" i="2"/>
  <c r="AN94" i="1" l="1"/>
  <c r="AN99" i="1" s="1"/>
  <c r="AK38" i="1"/>
</calcChain>
</file>

<file path=xl/sharedStrings.xml><?xml version="1.0" encoding="utf-8"?>
<sst xmlns="http://schemas.openxmlformats.org/spreadsheetml/2006/main" count="1588" uniqueCount="332">
  <si>
    <t>Export Komplet</t>
  </si>
  <si>
    <t/>
  </si>
  <si>
    <t>2.0</t>
  </si>
  <si>
    <t>False</t>
  </si>
  <si>
    <t>{278a7b41-1f50-4b6e-9b64-c24c7ab3c368}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</si>
  <si>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</si>
  <si>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</si>
  <si>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</si>
  <si>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</si>
  <si>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</si>
  <si>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</si>
  <si>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</si>
  <si>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</t>
  </si>
  <si>
    <t>Stavba:</t>
  </si>
  <si>
    <t>Vcelin</t>
  </si>
  <si>
    <t>JKSO:</t>
  </si>
  <si>
    <t>KS:</t>
  </si>
  <si>
    <t>Miesto:</t>
  </si>
  <si>
    <t>Velka Lehota</t>
  </si>
  <si>
    <t>Dátum:</t>
  </si>
  <si>
    <t>16. 6. 2022</t>
  </si>
  <si>
    <t>Objednávateľ:</t>
  </si>
  <si>
    <t>IČO:</t>
  </si>
  <si>
    <t>Mgr.Martin Garaj Phd.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</si>
  <si>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</si>
  <si>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</si>
  <si>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</si>
  <si>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</si>
  <si>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</si>
  <si>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</si>
  <si>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</si>
  <si>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</si>
  <si>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</si>
  <si>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</si>
  <si>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</si>
  <si>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</si>
  <si>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</si>
  <si>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</si>
  <si>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</si>
  <si>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</si>
  <si>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</si>
  <si>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</si>
  <si>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</si>
  <si>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</si>
  <si>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</si>
  <si>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</si>
  <si>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</si>
  <si>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</si>
  <si>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</si>
  <si>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</si>
  <si>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</si>
  <si>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</si>
  <si>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</si>
  <si>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</si>
  <si>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</si>
  <si>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</si>
  <si>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</si>
  <si>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</si>
  <si>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</si>
  <si>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</si>
  <si>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</si>
  <si>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</si>
  <si>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</si>
  <si>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</si>
  <si>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</si>
  <si>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</si>
  <si>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</si>
  <si>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</si>
  <si>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</si>
  <si>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</si>
  <si>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</si>
  <si>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</si>
  <si>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</si>
  <si>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</si>
  <si>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</si>
  <si>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</si>
  <si>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</si>
  <si>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</si>
  <si>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</si>
  <si>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</si>
  <si>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</si>
  <si>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</si>
  <si>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</si>
  <si>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</si>
  <si>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</si>
  <si>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</si>
  <si>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</si>
  <si>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</si>
  <si>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</si>
  <si>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</si>
  <si>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</si>
  <si>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</si>
  <si>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</si>
  <si>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</si>
  <si>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</si>
  <si>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</si>
  <si>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</si>
  <si>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</si>
  <si>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</si>
  <si>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</si>
  <si>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765 - Konštrukcie - krytiny tvrdé</t>
  </si>
  <si>
    <t xml:space="preserve">    766 - Konštrukcie stolárske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</si>
  <si>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</si>
  <si>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</si>
  <si>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</si>
  <si>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</si>
  <si>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</si>
  <si>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</si>
  <si>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</si>
  <si>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</si>
  <si>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</si>
  <si>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</si>
  <si>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</si>
  <si>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</si>
  <si>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</si>
  <si>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</si>
  <si>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</si>
  <si>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</si>
  <si>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</si>
  <si>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</si>
  <si>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</si>
  <si>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</si>
  <si>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</si>
  <si>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</si>
  <si>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2</t>
  </si>
  <si>
    <t>1313128202</t>
  </si>
  <si>
    <t>VV</t>
  </si>
  <si>
    <t>(5*5)*0.35</t>
  </si>
  <si>
    <t>Medzisúčet</t>
  </si>
  <si>
    <t>3</t>
  </si>
  <si>
    <t>Súčet</t>
  </si>
  <si>
    <t>132201101</t>
  </si>
  <si>
    <t>Výkop ryhy do šírky 600 mm v horn.3 do 100 m3</t>
  </si>
  <si>
    <t>1562463588</t>
  </si>
  <si>
    <t>(4.5*1.1)*0.5</t>
  </si>
  <si>
    <t>132201109</t>
  </si>
  <si>
    <t>Príplatok k cene za lepivosť pri hĺbení rýh šírky do 600 mm zapažených i nezapažených s urovnaním dna v hornine 3</t>
  </si>
  <si>
    <t>-381000383</t>
  </si>
  <si>
    <t>8.75+9.9</t>
  </si>
  <si>
    <t>162201101</t>
  </si>
  <si>
    <t>Vodorovné premiestnenie výkopku z horniny 1-4 do 20m</t>
  </si>
  <si>
    <t>728160470</t>
  </si>
  <si>
    <t>5</t>
  </si>
  <si>
    <t>171151101.S</t>
  </si>
  <si>
    <t>Hutnenie hornín súdržných a sypkých</t>
  </si>
  <si>
    <t>m2</t>
  </si>
  <si>
    <t>-1590228679</t>
  </si>
  <si>
    <t>PP</t>
  </si>
  <si>
    <t>Hutnenie bokov násypov z hornín súdržných a sypkých pre akýkoľvek sklon, akúkoľvek dĺžku a mieru zhutnenia svahu</t>
  </si>
  <si>
    <t>(4.5)*0.5</t>
  </si>
  <si>
    <t>6</t>
  </si>
  <si>
    <t>174101001.S</t>
  </si>
  <si>
    <t>Zásyp sypaninou so zhutnením jám, šachiet, rýh, zárezov alebo okolo objektov do 100 m3</t>
  </si>
  <si>
    <t>324401815</t>
  </si>
  <si>
    <t>Zásyp sypaninou z akejkoľvek horniny, s uložením výkopku vo vrstvách so zhutnením jám, šachiet, rýh, zárezov alebo okolo objektov v týchto vykopávkach do 100 m3</t>
  </si>
  <si>
    <t>7</t>
  </si>
  <si>
    <t>-2006261445</t>
  </si>
  <si>
    <t>(4.5*0,75)*0.1</t>
  </si>
  <si>
    <t>8</t>
  </si>
  <si>
    <t>M</t>
  </si>
  <si>
    <t>583310002000.S</t>
  </si>
  <si>
    <t>Kamenivo ťažené hrubé frakcia 32-63 mm</t>
  </si>
  <si>
    <t>t</t>
  </si>
  <si>
    <t>2139568258</t>
  </si>
  <si>
    <t>0,4056*1,89 'Prepočítané koeficientom množstva</t>
  </si>
  <si>
    <t>Zakladanie</t>
  </si>
  <si>
    <t>9</t>
  </si>
  <si>
    <t>273313611.S</t>
  </si>
  <si>
    <t>Betón základových dosiek, prostý tr. C 16/20</t>
  </si>
  <si>
    <t>621997868</t>
  </si>
  <si>
    <t>Betón základových dosiek prostý tr.C 16/20</t>
  </si>
  <si>
    <t>(1.7*1)*0.45</t>
  </si>
  <si>
    <t>Medzisúčet - vstupna podesta so schodiskom</t>
  </si>
  <si>
    <t>10</t>
  </si>
  <si>
    <t>273351215.S</t>
  </si>
  <si>
    <t>Debnenie stien základových dosiek, zhotovenie-dielce</t>
  </si>
  <si>
    <t>-1736129576</t>
  </si>
  <si>
    <t>Debnenie zvislé alebo šikmé (odklonené) pôdorysne priame alebo zalomené, stien dosiek vo voľných alebo zapažených jamách, ryhách, šachtách, vrátane prípadných vzpier zhotovenie -dielce</t>
  </si>
  <si>
    <t>11</t>
  </si>
  <si>
    <t>273351216.S</t>
  </si>
  <si>
    <t>Debnenie stien základových dosiek, odstránenie-dielce</t>
  </si>
  <si>
    <t>-2140514910</t>
  </si>
  <si>
    <t>Debnenie zvislé alebo šikmé (odklonené) pôdorysne priame alebo zalomené, stien dosiek vo voľných alebo zapažených jamách, ryhách, šachtách, vrátane prípadných vzpier odstránenie -dielce</t>
  </si>
  <si>
    <t>12</t>
  </si>
  <si>
    <t>274271041.S</t>
  </si>
  <si>
    <t>Murivo základových pásov (m3) z betónových debniacich tvárnic s betónovou výplňou C 16/20 hrúbky 300 mm</t>
  </si>
  <si>
    <t>-1888227869</t>
  </si>
  <si>
    <t>Murivo základových pásov (m3) z betónových debniacich tvárnic (bez výstuže) s betónovou výplňou C 16/20 hrúbky muriva 300 mm</t>
  </si>
  <si>
    <t>(4.5*0,75)*0.3</t>
  </si>
  <si>
    <t>Ostatné konštrukcie a práce-búranie</t>
  </si>
  <si>
    <t>13</t>
  </si>
  <si>
    <t>941955002.S</t>
  </si>
  <si>
    <t>Lešenie ľahké pracovné pomocné s výškou lešeňovej podlahy nad 1,20 do 1,90 m</t>
  </si>
  <si>
    <t>-780186221</t>
  </si>
  <si>
    <t>Lešenie ľahké pracovné pomocné, s výškou lešeňovej podlahy nad 1,20 do 1,90 m</t>
  </si>
  <si>
    <t>(4.5*3)*4</t>
  </si>
  <si>
    <t>99</t>
  </si>
  <si>
    <t>Presun hmôt HSV</t>
  </si>
  <si>
    <t>14</t>
  </si>
  <si>
    <t>999281111.S</t>
  </si>
  <si>
    <t>Presun hmôt pre opravy a údržbu objektov vrátane vonkajších plášťov výšky do 25 m</t>
  </si>
  <si>
    <t>972250820</t>
  </si>
  <si>
    <t>Presun hmôt pre opravy a údržbu objektov v odb. 801, 803, 811, 812 opravy a údržba doterajších objektov vrátane vonkajších plášťov výšky do 25 m</t>
  </si>
  <si>
    <t>PSV</t>
  </si>
  <si>
    <t>Práce a dodávky PSV</t>
  </si>
  <si>
    <t>713</t>
  </si>
  <si>
    <t>Izolácie tepelné</t>
  </si>
  <si>
    <t>15</t>
  </si>
  <si>
    <t>713120010.S</t>
  </si>
  <si>
    <t>Zakrývanie tepelnej izolácie podláh fóliou</t>
  </si>
  <si>
    <t>16</t>
  </si>
  <si>
    <t>-1921539268</t>
  </si>
  <si>
    <t>Montáž tepelnej izolácie bežných stavebných konštrukcií doplnky podláh zakrývanie fóliou</t>
  </si>
  <si>
    <t>4.5*4.5</t>
  </si>
  <si>
    <t>283230011400.S</t>
  </si>
  <si>
    <t>Krycia PE fólia hr. 0,12 mm, pre podlahy</t>
  </si>
  <si>
    <t>32</t>
  </si>
  <si>
    <t>600426294</t>
  </si>
  <si>
    <t>Krycia PE fólia hr. 0,12 mm, pre podlahové vykurovanie</t>
  </si>
  <si>
    <t>20,25*1,15 'Prepočítané koeficientom množstva</t>
  </si>
  <si>
    <t>762</t>
  </si>
  <si>
    <t>Konštrukcie tesárske</t>
  </si>
  <si>
    <t>17</t>
  </si>
  <si>
    <t>762123110.S</t>
  </si>
  <si>
    <t>Montáž drevených stien a priečok z fošní, hranolov, hranolkov s prierezovou plochou 100 cm2</t>
  </si>
  <si>
    <t>m</t>
  </si>
  <si>
    <t>-1113358362</t>
  </si>
  <si>
    <t>Montáž konštrukcie stien a priečok viazaných z fošní, hranolov, hranolkov prierezovej plochy do 100 cm2</t>
  </si>
  <si>
    <t>4.5*2,3</t>
  </si>
  <si>
    <t>18</t>
  </si>
  <si>
    <t>605110000100.S</t>
  </si>
  <si>
    <t>Dosky a fošne zo smreku neopracované neomietané akosť I hr. 13-15 mm, š. 60-130 mm</t>
  </si>
  <si>
    <t>-717274302</t>
  </si>
  <si>
    <t>0,445454545454545*1,1 'Prepočítané koeficientom množstva</t>
  </si>
  <si>
    <t>19</t>
  </si>
  <si>
    <t>762712120.S</t>
  </si>
  <si>
    <t>Montáž priestorových viazaných konštrukcií z reziva hraneného prierezovej plochy 120 - 224 cm2</t>
  </si>
  <si>
    <t>302369429</t>
  </si>
  <si>
    <t>Montáž priestorových viazaných konštrukcií z reziva hraneného alebo polohraneného prierezovej plochy nad 120 do 224 cm2</t>
  </si>
  <si>
    <t>605110000500.S</t>
  </si>
  <si>
    <t>Dosky a fošne zo smreku neopracované neomietané akosť I hr. 24-32 mm, š. 170-240 mm</t>
  </si>
  <si>
    <t>-718367203</t>
  </si>
  <si>
    <t>5,57037037037037*1,08 'Prepočítané koeficientom množstva</t>
  </si>
  <si>
    <t>21</t>
  </si>
  <si>
    <t>762341201.S</t>
  </si>
  <si>
    <t>Montáž latovania jednoduchých striech pre sklon do 60°</t>
  </si>
  <si>
    <t>-906748685</t>
  </si>
  <si>
    <t>Montáž latovania jednoduchých striech, pre sklon do 60°</t>
  </si>
  <si>
    <t>22</t>
  </si>
  <si>
    <t>605120002800.S</t>
  </si>
  <si>
    <t>Hranoly z mäkkého reziva neopracované nehranené akosť II, prierez 25-100 cm2</t>
  </si>
  <si>
    <t>1869355870</t>
  </si>
  <si>
    <t>184,090909090909*0,0022 'Prepočítané koeficientom množstva</t>
  </si>
  <si>
    <t>23</t>
  </si>
  <si>
    <t>762795000.S</t>
  </si>
  <si>
    <t>Spojovacie prostriedky pre priestorové viazané konštrukcie - klince, svorky, fixačné dosky</t>
  </si>
  <si>
    <t>kpl</t>
  </si>
  <si>
    <t>1070853576</t>
  </si>
  <si>
    <t>Spojovacie prostriedky pre priestorové viazané konštrukcie klince, svorky, fixačné dosky</t>
  </si>
  <si>
    <t>24</t>
  </si>
  <si>
    <t>998762202.S</t>
  </si>
  <si>
    <t>Presun hmôt pre konštrukcie tesárske v objektoch výšky do 12 m</t>
  </si>
  <si>
    <t>%</t>
  </si>
  <si>
    <t>-1992329957</t>
  </si>
  <si>
    <t>Presun hmôt pre tesárske konštrukcie v objektoch, výšky do 12 m</t>
  </si>
  <si>
    <t>763</t>
  </si>
  <si>
    <t>Konštrukcie - drevostavby</t>
  </si>
  <si>
    <t>25</t>
  </si>
  <si>
    <t>763710010.S</t>
  </si>
  <si>
    <t>Montáž obvodových stien stĺpikovou konštrukciou</t>
  </si>
  <si>
    <t>-1763593193</t>
  </si>
  <si>
    <t>4.5*2.3</t>
  </si>
  <si>
    <t>26</t>
  </si>
  <si>
    <t>605710003600.S</t>
  </si>
  <si>
    <t>Konštrukčné drevo - hranoly KVH, NSI priemyselná kvalita, šxvxdĺ. 100x200x13000 mm</t>
  </si>
  <si>
    <t>512179000</t>
  </si>
  <si>
    <t>4,14*1,1 'Prepočítané koeficientom množstva</t>
  </si>
  <si>
    <t>27</t>
  </si>
  <si>
    <t>763750100.S</t>
  </si>
  <si>
    <t>Montáž drevených podláh na terasy, balkóny, móla</t>
  </si>
  <si>
    <t>-542628224</t>
  </si>
  <si>
    <t>Montáž podláh na terasy, balkóny, móla drevených</t>
  </si>
  <si>
    <t>28</t>
  </si>
  <si>
    <t>611980004100.S</t>
  </si>
  <si>
    <t>Drevená podlahová doska exteriérová, hrúbka 28 mm</t>
  </si>
  <si>
    <t>-2063388878</t>
  </si>
  <si>
    <t>20,25*1,05 'Prepočítané koeficientom množstva</t>
  </si>
  <si>
    <t>29</t>
  </si>
  <si>
    <t>998763201.S</t>
  </si>
  <si>
    <t>Presun hmôt pre drevostavby v objektoch výšky do 12 m</t>
  </si>
  <si>
    <t>-213253015</t>
  </si>
  <si>
    <t>765</t>
  </si>
  <si>
    <t>Konštrukcie - krytiny tvrdé</t>
  </si>
  <si>
    <t>30</t>
  </si>
  <si>
    <t>765341161.S</t>
  </si>
  <si>
    <t>Zastrešenie prírodnou bridlicou na debnenie s lepenkou z tvarovaných šupín 170x220 mm, do 60°</t>
  </si>
  <si>
    <t>1253272712</t>
  </si>
  <si>
    <t>Zastrešenie prírodnou bridlicou na debnenie s lepenkou z tvarovaných šupín nad 45 do 60° 170x220 mm</t>
  </si>
  <si>
    <t>4,5*2,3</t>
  </si>
  <si>
    <t>(4,5*2,3)-(1,25*0,5)*2</t>
  </si>
  <si>
    <t>(4,5*2,3)-0,5</t>
  </si>
  <si>
    <t>(4,5*2,3)-2</t>
  </si>
  <si>
    <t>Medzisúčet - priecky vcelina</t>
  </si>
  <si>
    <t>4.5*3</t>
  </si>
  <si>
    <t>Medzisúčet - strecha vcelina</t>
  </si>
  <si>
    <t>31</t>
  </si>
  <si>
    <t>998765201.S</t>
  </si>
  <si>
    <t>Presun hmôt pre tvrdé krytiny v objektoch výšky do 6 m</t>
  </si>
  <si>
    <t>215771971</t>
  </si>
  <si>
    <t>766</t>
  </si>
  <si>
    <t>Konštrukcie stolárske</t>
  </si>
  <si>
    <t>766662114.S</t>
  </si>
  <si>
    <t>Montáž dverového krídla otočného jednokrídlového špeciálneho, vrátane kovania</t>
  </si>
  <si>
    <t>ks</t>
  </si>
  <si>
    <t>-1559793645</t>
  </si>
  <si>
    <t>Montáž dreveného dverného krídla pre dvere jednokrídlové do existujúcej zárubne otočné špeciálne</t>
  </si>
  <si>
    <t>33</t>
  </si>
  <si>
    <t>549150000600.S</t>
  </si>
  <si>
    <t>Kľučka dverová a rozeta 2x, nehrdzavejúca oceľ, povrch nerez brúsený</t>
  </si>
  <si>
    <t>1434233235</t>
  </si>
  <si>
    <t>34</t>
  </si>
  <si>
    <t>611610004300.S</t>
  </si>
  <si>
    <t>Dvere vnútorné jednokrídlové drevené, šírka 1000 mm, plné</t>
  </si>
  <si>
    <t>1338827696</t>
  </si>
  <si>
    <t>Dvere vnútorné jednokrídlové odrážajúce röntgenové lúče, šírka 600-900 mm, plné</t>
  </si>
  <si>
    <t>ZOZNAM FIGÚR</t>
  </si>
  <si>
    <t>Výmera</t>
  </si>
  <si>
    <t>V1</t>
  </si>
  <si>
    <t>výkop</t>
  </si>
  <si>
    <t>"výkop" 21,675+39</t>
  </si>
  <si>
    <t>Systém na monitorovanie včelieho úľa</t>
  </si>
  <si>
    <t xml:space="preserve">Neoddeliteľnou súčasťou Včelína je Monitoring včelstiev, ktorý zabezpečí:
 nepretržitého sledovania a monitorovania vybraných ukazovateľov včelieho úľa - teplota, tlak, vlhkosť, akustika, prírastok hmotnosti. 
 zabezpečenie dostupnosti k aktuálnemu stavu včelieho úľa „na diaľku“,
 evidovania, spravovania a vyhodnocovania nameraných ukazovateľov,
 zvýšenie zabezpečenia úľov a včelstiev na stanovišti,
 výskum významu a korelácií meraných ukazovateľov,
 okamžité reakcie na významné udalosti,
 „online“ notifikovania včelára pre vybrané udalosti,
 sledovania histórie podľa dátumu/jednotlivých meraných ukazovateľov                                                                                                                                                                                                                                            Súčasťou dodávky sú aj samotné včelie úle vyrobené z ekologických materiálov bez včelstiev o rámikovej miere B /2 nádstavky/ alebo E /4 nádstavky + dno + vrchnák + uteplivka/. Napájanie zo Včelína.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</si>
</sst>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3" fillId="5" borderId="23" xfId="0" applyNumberFormat="1" applyFont="1" applyFill="1" applyBorder="1" applyAlignment="1" applyProtection="1">
      <alignment vertical="center"/>
      <protection locked="0"/>
    </xf>
    <xf numFmtId="4" fontId="36" fillId="5" borderId="23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57" workbookViewId="0">
      <selection activeCell="AG95" sqref="AG95:AM95"/>
    </sheetView>
  </sheetViews>
  <sheetFormatPr defaultRowHeight="10.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14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>
      <c r="B5" s="20"/>
      <c r="D5" s="23" t="s">
        <v>11</v>
      </c>
      <c r="K5" s="247" t="s">
        <v>12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20"/>
      <c r="BS5" s="17" t="s">
        <v>6</v>
      </c>
    </row>
    <row r="6" spans="1:74" s="1" customFormat="1" ht="36.950000000000003" customHeight="1">
      <c r="B6" s="20"/>
      <c r="D6" s="25" t="s">
        <v>13</v>
      </c>
      <c r="K6" s="248" t="s">
        <v>14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20"/>
      <c r="BS6" s="17" t="s">
        <v>6</v>
      </c>
    </row>
    <row r="7" spans="1:74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5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5" customHeight="1">
      <c r="B17" s="20"/>
      <c r="E17" s="24" t="s">
        <v>26</v>
      </c>
      <c r="AK17" s="26" t="s">
        <v>24</v>
      </c>
      <c r="AN17" s="24" t="s">
        <v>1</v>
      </c>
      <c r="AR17" s="20"/>
      <c r="BS17" s="17" t="s">
        <v>28</v>
      </c>
    </row>
    <row r="18" spans="1:71" s="1" customFormat="1" ht="6.95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29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5" customHeight="1">
      <c r="B20" s="20"/>
      <c r="E20" s="24" t="s">
        <v>26</v>
      </c>
      <c r="AK20" s="26" t="s">
        <v>24</v>
      </c>
      <c r="AN20" s="24" t="s">
        <v>1</v>
      </c>
      <c r="AR20" s="20"/>
      <c r="BS20" s="17" t="s">
        <v>28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30</v>
      </c>
      <c r="AR22" s="20"/>
    </row>
    <row r="23" spans="1:71" s="1" customFormat="1" ht="16.5" customHeight="1">
      <c r="B23" s="20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1" customFormat="1" ht="14.45" customHeight="1">
      <c r="B26" s="20"/>
      <c r="D26" s="29" t="s">
        <v>31</v>
      </c>
      <c r="AK26" s="250">
        <f>ROUND(AG94,2)</f>
        <v>0</v>
      </c>
      <c r="AL26" s="215"/>
      <c r="AM26" s="215"/>
      <c r="AN26" s="215"/>
      <c r="AO26" s="215"/>
      <c r="AR26" s="20"/>
    </row>
    <row r="27" spans="1:71" s="1" customFormat="1" ht="14.45" customHeight="1">
      <c r="B27" s="20"/>
      <c r="D27" s="29" t="s">
        <v>32</v>
      </c>
      <c r="AK27" s="250">
        <f>ROUND(AG97, 2)</f>
        <v>0</v>
      </c>
      <c r="AL27" s="250"/>
      <c r="AM27" s="250"/>
      <c r="AN27" s="250"/>
      <c r="AO27" s="250"/>
      <c r="AR27" s="20"/>
    </row>
    <row r="28" spans="1:7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31"/>
    </row>
    <row r="29" spans="1:71" s="2" customFormat="1" ht="25.9" customHeight="1">
      <c r="A29" s="31"/>
      <c r="B29" s="32"/>
      <c r="C29" s="31"/>
      <c r="D29" s="33" t="s">
        <v>33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44">
        <f>ROUND(AK26 + AK27, 2)</f>
        <v>0</v>
      </c>
      <c r="AL29" s="245"/>
      <c r="AM29" s="245"/>
      <c r="AN29" s="245"/>
      <c r="AO29" s="245"/>
      <c r="AP29" s="31"/>
      <c r="AQ29" s="31"/>
      <c r="AR29" s="32"/>
      <c r="BE29" s="31"/>
    </row>
    <row r="30" spans="1:7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31"/>
    </row>
    <row r="31" spans="1:71" s="2" customFormat="1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246" t="s">
        <v>34</v>
      </c>
      <c r="M31" s="246"/>
      <c r="N31" s="246"/>
      <c r="O31" s="246"/>
      <c r="P31" s="246"/>
      <c r="Q31" s="31"/>
      <c r="R31" s="31"/>
      <c r="S31" s="31"/>
      <c r="T31" s="31"/>
      <c r="U31" s="31"/>
      <c r="V31" s="31"/>
      <c r="W31" s="246" t="s">
        <v>35</v>
      </c>
      <c r="X31" s="246"/>
      <c r="Y31" s="246"/>
      <c r="Z31" s="246"/>
      <c r="AA31" s="246"/>
      <c r="AB31" s="246"/>
      <c r="AC31" s="246"/>
      <c r="AD31" s="246"/>
      <c r="AE31" s="246"/>
      <c r="AF31" s="31"/>
      <c r="AG31" s="31"/>
      <c r="AH31" s="31"/>
      <c r="AI31" s="31"/>
      <c r="AJ31" s="31"/>
      <c r="AK31" s="246" t="s">
        <v>36</v>
      </c>
      <c r="AL31" s="246"/>
      <c r="AM31" s="246"/>
      <c r="AN31" s="246"/>
      <c r="AO31" s="246"/>
      <c r="AP31" s="31"/>
      <c r="AQ31" s="31"/>
      <c r="AR31" s="32"/>
      <c r="BE31" s="31"/>
    </row>
    <row r="32" spans="1:71" s="3" customFormat="1" ht="14.45" customHeight="1">
      <c r="B32" s="36"/>
      <c r="D32" s="26" t="s">
        <v>37</v>
      </c>
      <c r="F32" s="37" t="s">
        <v>38</v>
      </c>
      <c r="L32" s="243">
        <v>0.2</v>
      </c>
      <c r="M32" s="242"/>
      <c r="N32" s="242"/>
      <c r="O32" s="242"/>
      <c r="P32" s="242"/>
      <c r="Q32" s="38"/>
      <c r="R32" s="38"/>
      <c r="S32" s="38"/>
      <c r="T32" s="38"/>
      <c r="U32" s="38"/>
      <c r="V32" s="38"/>
      <c r="W32" s="241">
        <f>ROUND(AZ94 + SUM(CD97), 2)</f>
        <v>0</v>
      </c>
      <c r="X32" s="242"/>
      <c r="Y32" s="242"/>
      <c r="Z32" s="242"/>
      <c r="AA32" s="242"/>
      <c r="AB32" s="242"/>
      <c r="AC32" s="242"/>
      <c r="AD32" s="242"/>
      <c r="AE32" s="242"/>
      <c r="AF32" s="38"/>
      <c r="AG32" s="38"/>
      <c r="AH32" s="38"/>
      <c r="AI32" s="38"/>
      <c r="AJ32" s="38"/>
      <c r="AK32" s="241">
        <f>ROUND(AV94 + SUM(BY97), 2)</f>
        <v>0</v>
      </c>
      <c r="AL32" s="242"/>
      <c r="AM32" s="242"/>
      <c r="AN32" s="242"/>
      <c r="AO32" s="242"/>
      <c r="AP32" s="38"/>
      <c r="AQ32" s="38"/>
      <c r="AR32" s="39"/>
      <c r="AS32" s="38"/>
      <c r="AT32" s="38"/>
      <c r="AU32" s="38"/>
      <c r="AV32" s="38"/>
      <c r="AW32" s="38"/>
      <c r="AX32" s="38"/>
      <c r="AY32" s="38"/>
      <c r="AZ32" s="38"/>
    </row>
    <row r="33" spans="1:57" s="3" customFormat="1" ht="14.45" customHeight="1">
      <c r="B33" s="36"/>
      <c r="F33" s="37" t="s">
        <v>39</v>
      </c>
      <c r="L33" s="240">
        <v>0.2</v>
      </c>
      <c r="M33" s="239"/>
      <c r="N33" s="239"/>
      <c r="O33" s="239"/>
      <c r="P33" s="239"/>
      <c r="W33" s="238">
        <f>ROUND(BA94 + SUM(CE97), 2)</f>
        <v>0</v>
      </c>
      <c r="X33" s="239"/>
      <c r="Y33" s="239"/>
      <c r="Z33" s="239"/>
      <c r="AA33" s="239"/>
      <c r="AB33" s="239"/>
      <c r="AC33" s="239"/>
      <c r="AD33" s="239"/>
      <c r="AE33" s="239"/>
      <c r="AK33" s="238">
        <f>ROUND(AW94 + SUM(BZ97), 2)</f>
        <v>0</v>
      </c>
      <c r="AL33" s="239"/>
      <c r="AM33" s="239"/>
      <c r="AN33" s="239"/>
      <c r="AO33" s="239"/>
      <c r="AR33" s="36"/>
    </row>
    <row r="34" spans="1:57" s="3" customFormat="1" ht="14.45" hidden="1" customHeight="1">
      <c r="B34" s="36"/>
      <c r="F34" s="26" t="s">
        <v>40</v>
      </c>
      <c r="L34" s="240">
        <v>0.2</v>
      </c>
      <c r="M34" s="239"/>
      <c r="N34" s="239"/>
      <c r="O34" s="239"/>
      <c r="P34" s="239"/>
      <c r="W34" s="238">
        <f>ROUND(BB94 + SUM(CF97), 2)</f>
        <v>0</v>
      </c>
      <c r="X34" s="239"/>
      <c r="Y34" s="239"/>
      <c r="Z34" s="239"/>
      <c r="AA34" s="239"/>
      <c r="AB34" s="239"/>
      <c r="AC34" s="239"/>
      <c r="AD34" s="239"/>
      <c r="AE34" s="239"/>
      <c r="AK34" s="238">
        <v>0</v>
      </c>
      <c r="AL34" s="239"/>
      <c r="AM34" s="239"/>
      <c r="AN34" s="239"/>
      <c r="AO34" s="239"/>
      <c r="AR34" s="36"/>
    </row>
    <row r="35" spans="1:57" s="3" customFormat="1" ht="14.45" hidden="1" customHeight="1">
      <c r="B35" s="36"/>
      <c r="F35" s="26" t="s">
        <v>41</v>
      </c>
      <c r="L35" s="240">
        <v>0.2</v>
      </c>
      <c r="M35" s="239"/>
      <c r="N35" s="239"/>
      <c r="O35" s="239"/>
      <c r="P35" s="239"/>
      <c r="W35" s="238">
        <f>ROUND(BC94 + SUM(CG97), 2)</f>
        <v>0</v>
      </c>
      <c r="X35" s="239"/>
      <c r="Y35" s="239"/>
      <c r="Z35" s="239"/>
      <c r="AA35" s="239"/>
      <c r="AB35" s="239"/>
      <c r="AC35" s="239"/>
      <c r="AD35" s="239"/>
      <c r="AE35" s="239"/>
      <c r="AK35" s="238">
        <v>0</v>
      </c>
      <c r="AL35" s="239"/>
      <c r="AM35" s="239"/>
      <c r="AN35" s="239"/>
      <c r="AO35" s="239"/>
      <c r="AR35" s="36"/>
    </row>
    <row r="36" spans="1:57" s="3" customFormat="1" ht="14.45" hidden="1" customHeight="1">
      <c r="B36" s="36"/>
      <c r="F36" s="37" t="s">
        <v>42</v>
      </c>
      <c r="L36" s="243">
        <v>0</v>
      </c>
      <c r="M36" s="242"/>
      <c r="N36" s="242"/>
      <c r="O36" s="242"/>
      <c r="P36" s="242"/>
      <c r="Q36" s="38"/>
      <c r="R36" s="38"/>
      <c r="S36" s="38"/>
      <c r="T36" s="38"/>
      <c r="U36" s="38"/>
      <c r="V36" s="38"/>
      <c r="W36" s="241">
        <f>ROUND(BD94 + SUM(CH97), 2)</f>
        <v>0</v>
      </c>
      <c r="X36" s="242"/>
      <c r="Y36" s="242"/>
      <c r="Z36" s="242"/>
      <c r="AA36" s="242"/>
      <c r="AB36" s="242"/>
      <c r="AC36" s="242"/>
      <c r="AD36" s="242"/>
      <c r="AE36" s="242"/>
      <c r="AF36" s="38"/>
      <c r="AG36" s="38"/>
      <c r="AH36" s="38"/>
      <c r="AI36" s="38"/>
      <c r="AJ36" s="38"/>
      <c r="AK36" s="241">
        <v>0</v>
      </c>
      <c r="AL36" s="242"/>
      <c r="AM36" s="242"/>
      <c r="AN36" s="242"/>
      <c r="AO36" s="242"/>
      <c r="AP36" s="38"/>
      <c r="AQ36" s="38"/>
      <c r="AR36" s="39"/>
      <c r="AS36" s="38"/>
      <c r="AT36" s="38"/>
      <c r="AU36" s="38"/>
      <c r="AV36" s="38"/>
      <c r="AW36" s="38"/>
      <c r="AX36" s="38"/>
      <c r="AY36" s="38"/>
      <c r="AZ36" s="38"/>
    </row>
    <row r="37" spans="1:57" s="2" customFormat="1" ht="6.9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" customHeight="1">
      <c r="A38" s="31"/>
      <c r="B38" s="32"/>
      <c r="C38" s="40"/>
      <c r="D38" s="41" t="s">
        <v>43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 t="s">
        <v>44</v>
      </c>
      <c r="U38" s="42"/>
      <c r="V38" s="42"/>
      <c r="W38" s="42"/>
      <c r="X38" s="231" t="s">
        <v>45</v>
      </c>
      <c r="Y38" s="232"/>
      <c r="Z38" s="232"/>
      <c r="AA38" s="232"/>
      <c r="AB38" s="232"/>
      <c r="AC38" s="42"/>
      <c r="AD38" s="42"/>
      <c r="AE38" s="42"/>
      <c r="AF38" s="42"/>
      <c r="AG38" s="42"/>
      <c r="AH38" s="42"/>
      <c r="AI38" s="42"/>
      <c r="AJ38" s="42"/>
      <c r="AK38" s="233">
        <f>SUM(AK29:AK36)</f>
        <v>0</v>
      </c>
      <c r="AL38" s="232"/>
      <c r="AM38" s="232"/>
      <c r="AN38" s="232"/>
      <c r="AO38" s="234"/>
      <c r="AP38" s="40"/>
      <c r="AQ38" s="40"/>
      <c r="AR38" s="32"/>
      <c r="BE38" s="31"/>
    </row>
    <row r="39" spans="1:57" s="2" customFormat="1" ht="6.9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1"/>
      <c r="B60" s="32"/>
      <c r="C60" s="31"/>
      <c r="D60" s="47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48</v>
      </c>
      <c r="AI60" s="34"/>
      <c r="AJ60" s="34"/>
      <c r="AK60" s="34"/>
      <c r="AL60" s="34"/>
      <c r="AM60" s="47" t="s">
        <v>49</v>
      </c>
      <c r="AN60" s="34"/>
      <c r="AO60" s="34"/>
      <c r="AP60" s="31"/>
      <c r="AQ60" s="31"/>
      <c r="AR60" s="32"/>
      <c r="BE60" s="31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15">
      <c r="A64" s="31"/>
      <c r="B64" s="32"/>
      <c r="C64" s="31"/>
      <c r="D64" s="45" t="s">
        <v>50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51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1"/>
      <c r="B75" s="32"/>
      <c r="C75" s="31"/>
      <c r="D75" s="47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48</v>
      </c>
      <c r="AI75" s="34"/>
      <c r="AJ75" s="34"/>
      <c r="AK75" s="34"/>
      <c r="AL75" s="34"/>
      <c r="AM75" s="47" t="s">
        <v>49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0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0" s="2" customFormat="1" ht="24.95" customHeight="1">
      <c r="A82" s="31"/>
      <c r="B82" s="32"/>
      <c r="C82" s="21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>
      <c r="B84" s="53"/>
      <c r="C84" s="26" t="s">
        <v>11</v>
      </c>
      <c r="L84" s="4" t="str">
        <f>K5</f>
        <v>1</v>
      </c>
      <c r="AR84" s="53"/>
    </row>
    <row r="85" spans="1:90" s="5" customFormat="1" ht="36.950000000000003" customHeight="1">
      <c r="B85" s="54"/>
      <c r="C85" s="55" t="s">
        <v>13</v>
      </c>
      <c r="L85" s="235" t="str">
        <f>K6</f>
        <v>Vcelin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54"/>
    </row>
    <row r="86" spans="1:90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>
      <c r="A87" s="31"/>
      <c r="B87" s="32"/>
      <c r="C87" s="26" t="s">
        <v>17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Velka Lehota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19</v>
      </c>
      <c r="AJ87" s="31"/>
      <c r="AK87" s="31"/>
      <c r="AL87" s="31"/>
      <c r="AM87" s="237" t="str">
        <f>IF(AN8= "","",AN8)</f>
        <v>16. 6. 2022</v>
      </c>
      <c r="AN87" s="237"/>
      <c r="AO87" s="31"/>
      <c r="AP87" s="31"/>
      <c r="AQ87" s="31"/>
      <c r="AR87" s="32"/>
      <c r="BE87" s="31"/>
    </row>
    <row r="88" spans="1:90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Mgr.Martin Garaj Phd.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24" t="str">
        <f>IF(E17="","",E17)</f>
        <v xml:space="preserve"> </v>
      </c>
      <c r="AN89" s="225"/>
      <c r="AO89" s="225"/>
      <c r="AP89" s="225"/>
      <c r="AQ89" s="31"/>
      <c r="AR89" s="32"/>
      <c r="AS89" s="220" t="s">
        <v>53</v>
      </c>
      <c r="AT89" s="221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0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IF(E14="","",E14)</f>
        <v xml:space="preserve"> 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24" t="str">
        <f>IF(E20="","",E20)</f>
        <v xml:space="preserve"> </v>
      </c>
      <c r="AN90" s="225"/>
      <c r="AO90" s="225"/>
      <c r="AP90" s="225"/>
      <c r="AQ90" s="31"/>
      <c r="AR90" s="32"/>
      <c r="AS90" s="222"/>
      <c r="AT90" s="223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0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2"/>
      <c r="AT91" s="223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0" s="2" customFormat="1" ht="29.25" customHeight="1">
      <c r="A92" s="31"/>
      <c r="B92" s="32"/>
      <c r="C92" s="226" t="s">
        <v>54</v>
      </c>
      <c r="D92" s="227"/>
      <c r="E92" s="227"/>
      <c r="F92" s="227"/>
      <c r="G92" s="227"/>
      <c r="H92" s="62"/>
      <c r="I92" s="228" t="s">
        <v>55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56</v>
      </c>
      <c r="AH92" s="227"/>
      <c r="AI92" s="227"/>
      <c r="AJ92" s="227"/>
      <c r="AK92" s="227"/>
      <c r="AL92" s="227"/>
      <c r="AM92" s="227"/>
      <c r="AN92" s="228" t="s">
        <v>57</v>
      </c>
      <c r="AO92" s="227"/>
      <c r="AP92" s="230"/>
      <c r="AQ92" s="63" t="s">
        <v>58</v>
      </c>
      <c r="AR92" s="32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31"/>
    </row>
    <row r="93" spans="1:90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0" s="6" customFormat="1" ht="32.450000000000003" customHeight="1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19">
        <f>ROUND(AG95,2)</f>
        <v>0</v>
      </c>
      <c r="AH94" s="219"/>
      <c r="AI94" s="219"/>
      <c r="AJ94" s="219"/>
      <c r="AK94" s="219"/>
      <c r="AL94" s="219"/>
      <c r="AM94" s="219"/>
      <c r="AN94" s="212">
        <f>SUM(AG94,AT94)</f>
        <v>0</v>
      </c>
      <c r="AO94" s="212"/>
      <c r="AP94" s="212"/>
      <c r="AQ94" s="74" t="s">
        <v>1</v>
      </c>
      <c r="AR94" s="70"/>
      <c r="AS94" s="75">
        <f>ROUND(AS95,2)</f>
        <v>0</v>
      </c>
      <c r="AT94" s="76">
        <f>ROUND(SUM(AV94:AW94),2)</f>
        <v>0</v>
      </c>
      <c r="AU94" s="77">
        <f>ROUND(AU95,5)</f>
        <v>373.80909000000003</v>
      </c>
      <c r="AV94" s="76">
        <f>ROUND(AZ94*L32,2)</f>
        <v>0</v>
      </c>
      <c r="AW94" s="76">
        <f>ROUND(BA94*L33,2)</f>
        <v>0</v>
      </c>
      <c r="AX94" s="76">
        <f>ROUND(BB94*L32,2)</f>
        <v>0</v>
      </c>
      <c r="AY94" s="76">
        <f>ROUND(BC94*L33,2)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72</v>
      </c>
      <c r="BT94" s="79" t="s">
        <v>73</v>
      </c>
      <c r="BV94" s="79" t="s">
        <v>74</v>
      </c>
      <c r="BW94" s="79" t="s">
        <v>4</v>
      </c>
      <c r="BX94" s="79" t="s">
        <v>75</v>
      </c>
      <c r="CL94" s="79" t="s">
        <v>1</v>
      </c>
    </row>
    <row r="95" spans="1:90" s="7" customFormat="1" ht="16.5" customHeight="1">
      <c r="A95" s="80" t="s">
        <v>76</v>
      </c>
      <c r="B95" s="81"/>
      <c r="C95" s="82"/>
      <c r="D95" s="218" t="s">
        <v>12</v>
      </c>
      <c r="E95" s="218"/>
      <c r="F95" s="218"/>
      <c r="G95" s="218"/>
      <c r="H95" s="218"/>
      <c r="I95" s="83"/>
      <c r="J95" s="218" t="s">
        <v>14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'1 - Vcelin'!J30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84" t="s">
        <v>77</v>
      </c>
      <c r="AR95" s="81"/>
      <c r="AS95" s="85">
        <v>0</v>
      </c>
      <c r="AT95" s="86">
        <f>ROUND(SUM(AV95:AW95),2)</f>
        <v>0</v>
      </c>
      <c r="AU95" s="87">
        <f>'1 - Vcelin'!P127</f>
        <v>373.80908614999998</v>
      </c>
      <c r="AV95" s="86">
        <f>'1 - Vcelin'!J33</f>
        <v>0</v>
      </c>
      <c r="AW95" s="86">
        <f>'1 - Vcelin'!J34</f>
        <v>0</v>
      </c>
      <c r="AX95" s="86">
        <f>'1 - Vcelin'!J35</f>
        <v>0</v>
      </c>
      <c r="AY95" s="86">
        <f>'1 - Vcelin'!J36</f>
        <v>0</v>
      </c>
      <c r="AZ95" s="86">
        <f>'1 - Vcelin'!F33</f>
        <v>0</v>
      </c>
      <c r="BA95" s="86">
        <f>'1 - Vcelin'!F34</f>
        <v>0</v>
      </c>
      <c r="BB95" s="86">
        <f>'1 - Vcelin'!F35</f>
        <v>0</v>
      </c>
      <c r="BC95" s="86">
        <f>'1 - Vcelin'!F36</f>
        <v>0</v>
      </c>
      <c r="BD95" s="88">
        <f>'1 - Vcelin'!F37</f>
        <v>0</v>
      </c>
      <c r="BT95" s="89" t="s">
        <v>12</v>
      </c>
      <c r="BU95" s="89" t="s">
        <v>78</v>
      </c>
      <c r="BV95" s="89" t="s">
        <v>74</v>
      </c>
      <c r="BW95" s="89" t="s">
        <v>4</v>
      </c>
      <c r="BX95" s="89" t="s">
        <v>75</v>
      </c>
      <c r="CL95" s="89" t="s">
        <v>1</v>
      </c>
    </row>
    <row r="96" spans="1:90">
      <c r="B96" s="20"/>
      <c r="AR96" s="20"/>
    </row>
    <row r="97" spans="1:57" s="2" customFormat="1" ht="30" customHeight="1">
      <c r="A97" s="31"/>
      <c r="B97" s="32"/>
      <c r="C97" s="71" t="s">
        <v>79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12">
        <v>0</v>
      </c>
      <c r="AH97" s="212"/>
      <c r="AI97" s="212"/>
      <c r="AJ97" s="212"/>
      <c r="AK97" s="212"/>
      <c r="AL97" s="212"/>
      <c r="AM97" s="212"/>
      <c r="AN97" s="212">
        <v>0</v>
      </c>
      <c r="AO97" s="212"/>
      <c r="AP97" s="212"/>
      <c r="AQ97" s="90"/>
      <c r="AR97" s="32"/>
      <c r="AS97" s="64" t="s">
        <v>80</v>
      </c>
      <c r="AT97" s="65" t="s">
        <v>81</v>
      </c>
      <c r="AU97" s="65" t="s">
        <v>37</v>
      </c>
      <c r="AV97" s="66" t="s">
        <v>60</v>
      </c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10.8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30" customHeight="1">
      <c r="A99" s="31"/>
      <c r="B99" s="32"/>
      <c r="C99" s="91" t="s">
        <v>82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213">
        <f>ROUND(AG94 + AG97, 2)</f>
        <v>0</v>
      </c>
      <c r="AH99" s="213"/>
      <c r="AI99" s="213"/>
      <c r="AJ99" s="213"/>
      <c r="AK99" s="213"/>
      <c r="AL99" s="213"/>
      <c r="AM99" s="213"/>
      <c r="AN99" s="213">
        <f>ROUND(AN94 + AN97, 2)</f>
        <v>0</v>
      </c>
      <c r="AO99" s="213"/>
      <c r="AP99" s="213"/>
      <c r="AQ99" s="92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O85"/>
    <mergeCell ref="AM87:AN87"/>
    <mergeCell ref="AM89:AP89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</mergeCells>
  <hyperlinks>
    <hyperlink ref="A95" location="'1 - Vcelin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75"/>
  <sheetViews>
    <sheetView showGridLines="0" tabSelected="1" topLeftCell="A269" workbookViewId="0">
      <selection activeCell="I273" sqref="I273"/>
    </sheetView>
  </sheetViews>
  <sheetFormatPr defaultRowHeight="10.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6.950000000000003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83</v>
      </c>
      <c r="L4" s="20"/>
      <c r="M4" s="95" t="s">
        <v>9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31"/>
      <c r="B6" s="32"/>
      <c r="C6" s="31"/>
      <c r="D6" s="26" t="s">
        <v>13</v>
      </c>
      <c r="E6" s="31"/>
      <c r="F6" s="31"/>
      <c r="G6" s="31"/>
      <c r="H6" s="31"/>
      <c r="I6" s="31"/>
      <c r="J6" s="31"/>
      <c r="K6" s="31"/>
      <c r="L6" s="44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2"/>
      <c r="C7" s="31"/>
      <c r="D7" s="31"/>
      <c r="E7" s="235" t="s">
        <v>14</v>
      </c>
      <c r="F7" s="251"/>
      <c r="G7" s="251"/>
      <c r="H7" s="251"/>
      <c r="I7" s="31"/>
      <c r="J7" s="31"/>
      <c r="K7" s="31"/>
      <c r="L7" s="44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2"/>
      <c r="C9" s="31"/>
      <c r="D9" s="26" t="s">
        <v>15</v>
      </c>
      <c r="E9" s="31"/>
      <c r="F9" s="24" t="s">
        <v>1</v>
      </c>
      <c r="G9" s="31"/>
      <c r="H9" s="31"/>
      <c r="I9" s="26" t="s">
        <v>16</v>
      </c>
      <c r="J9" s="24" t="s">
        <v>1</v>
      </c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2"/>
      <c r="C10" s="31"/>
      <c r="D10" s="26" t="s">
        <v>17</v>
      </c>
      <c r="E10" s="31"/>
      <c r="F10" s="24" t="s">
        <v>18</v>
      </c>
      <c r="G10" s="31"/>
      <c r="H10" s="31"/>
      <c r="I10" s="26" t="s">
        <v>19</v>
      </c>
      <c r="J10" s="57" t="str">
        <f>'Rekapitulácia stavby'!AN8</f>
        <v>16. 6. 2022</v>
      </c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8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21</v>
      </c>
      <c r="E12" s="31"/>
      <c r="F12" s="31"/>
      <c r="G12" s="31"/>
      <c r="H12" s="31"/>
      <c r="I12" s="26" t="s">
        <v>22</v>
      </c>
      <c r="J12" s="24" t="s">
        <v>1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2"/>
      <c r="C13" s="31"/>
      <c r="D13" s="31"/>
      <c r="E13" s="24" t="s">
        <v>23</v>
      </c>
      <c r="F13" s="31"/>
      <c r="G13" s="31"/>
      <c r="H13" s="31"/>
      <c r="I13" s="26" t="s">
        <v>24</v>
      </c>
      <c r="J13" s="24" t="s">
        <v>1</v>
      </c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2"/>
      <c r="C15" s="31"/>
      <c r="D15" s="26" t="s">
        <v>25</v>
      </c>
      <c r="E15" s="31"/>
      <c r="F15" s="31"/>
      <c r="G15" s="31"/>
      <c r="H15" s="31"/>
      <c r="I15" s="26" t="s">
        <v>22</v>
      </c>
      <c r="J15" s="24" t="str">
        <f>'Rekapitulácia stavby'!AN13</f>
        <v/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2"/>
      <c r="C16" s="31"/>
      <c r="D16" s="31"/>
      <c r="E16" s="247" t="str">
        <f>'Rekapitulácia stavby'!E14</f>
        <v xml:space="preserve"> </v>
      </c>
      <c r="F16" s="247"/>
      <c r="G16" s="247"/>
      <c r="H16" s="247"/>
      <c r="I16" s="26" t="s">
        <v>24</v>
      </c>
      <c r="J16" s="24" t="str">
        <f>'Rekapitulácia stavby'!AN14</f>
        <v/>
      </c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27</v>
      </c>
      <c r="E18" s="31"/>
      <c r="F18" s="31"/>
      <c r="G18" s="31"/>
      <c r="H18" s="31"/>
      <c r="I18" s="26" t="s">
        <v>22</v>
      </c>
      <c r="J18" s="24" t="str">
        <f>IF('Rekapitulácia stavby'!AN16="","",'Rekapitulácia stavby'!AN16)</f>
        <v/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24</v>
      </c>
      <c r="J19" s="24" t="str">
        <f>IF('Rekapitulácia stavby'!AN17="","",'Rekapitulácia stavby'!AN17)</f>
        <v/>
      </c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29</v>
      </c>
      <c r="E21" s="31"/>
      <c r="F21" s="31"/>
      <c r="G21" s="31"/>
      <c r="H21" s="31"/>
      <c r="I21" s="26" t="s">
        <v>22</v>
      </c>
      <c r="J21" s="24" t="str">
        <f>IF('Rekapitulácia stavby'!AN19="","",'Rekapitulácia stavby'!AN19)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tr">
        <f>IF('Rekapitulácia stavby'!E20="","",'Rekapitulácia stavby'!E20)</f>
        <v xml:space="preserve"> </v>
      </c>
      <c r="F22" s="31"/>
      <c r="G22" s="31"/>
      <c r="H22" s="31"/>
      <c r="I22" s="26" t="s">
        <v>24</v>
      </c>
      <c r="J22" s="24" t="str">
        <f>IF('Rekapitulácia stavby'!AN20="","",'Rekapitulácia stavby'!AN20)</f>
        <v/>
      </c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30</v>
      </c>
      <c r="E24" s="31"/>
      <c r="F24" s="31"/>
      <c r="G24" s="31"/>
      <c r="H24" s="31"/>
      <c r="I24" s="31"/>
      <c r="J24" s="31"/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96"/>
      <c r="B25" s="97"/>
      <c r="C25" s="96"/>
      <c r="D25" s="96"/>
      <c r="E25" s="249" t="s">
        <v>1</v>
      </c>
      <c r="F25" s="249"/>
      <c r="G25" s="249"/>
      <c r="H25" s="249"/>
      <c r="I25" s="96"/>
      <c r="J25" s="96"/>
      <c r="K25" s="96"/>
      <c r="L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8"/>
      <c r="E27" s="68"/>
      <c r="F27" s="68"/>
      <c r="G27" s="68"/>
      <c r="H27" s="68"/>
      <c r="I27" s="68"/>
      <c r="J27" s="68"/>
      <c r="K27" s="68"/>
      <c r="L27" s="4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>
      <c r="A28" s="31"/>
      <c r="B28" s="32"/>
      <c r="C28" s="31"/>
      <c r="D28" s="24" t="s">
        <v>84</v>
      </c>
      <c r="E28" s="31"/>
      <c r="F28" s="31"/>
      <c r="G28" s="31"/>
      <c r="H28" s="31"/>
      <c r="I28" s="31"/>
      <c r="J28" s="30">
        <f>J94</f>
        <v>0</v>
      </c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>
      <c r="A29" s="31"/>
      <c r="B29" s="32"/>
      <c r="C29" s="31"/>
      <c r="D29" s="29" t="s">
        <v>85</v>
      </c>
      <c r="E29" s="31"/>
      <c r="F29" s="31"/>
      <c r="G29" s="31"/>
      <c r="H29" s="31"/>
      <c r="I29" s="31"/>
      <c r="J29" s="30">
        <f>J108</f>
        <v>0</v>
      </c>
      <c r="K29" s="31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ROUND(J28 + J29,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ROUND((SUM(BE108:BE109) + SUM(BE127:BE272)),  2)</f>
        <v>0</v>
      </c>
      <c r="G33" s="102"/>
      <c r="H33" s="102"/>
      <c r="I33" s="103">
        <v>0.2</v>
      </c>
      <c r="J33" s="101">
        <f>ROUND(((SUM(BE108:BE109) + SUM(BE127:BE272))*I33),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4">
        <f>ROUND((SUM(BF108:BF109) + SUM(BF127:BF272)),  2)</f>
        <v>0</v>
      </c>
      <c r="G34" s="31"/>
      <c r="H34" s="31"/>
      <c r="I34" s="105">
        <v>0.2</v>
      </c>
      <c r="J34" s="104">
        <f>ROUND(((SUM(BF108:BF109) + SUM(BF127:BF272))*I34),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ROUND((SUM(BG108:BG109) + SUM(BG127:BG272)),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ROUND((SUM(BH108:BH109) + SUM(BH127:BH272)),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ROUND((SUM(BI108:BI109) + SUM(BI127:BI272)),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5" customHeight="1">
      <c r="A39" s="31"/>
      <c r="B39" s="32"/>
      <c r="C39" s="92"/>
      <c r="D39" s="106" t="s">
        <v>43</v>
      </c>
      <c r="E39" s="62"/>
      <c r="F39" s="62"/>
      <c r="G39" s="107" t="s">
        <v>44</v>
      </c>
      <c r="H39" s="108" t="s">
        <v>45</v>
      </c>
      <c r="I39" s="62"/>
      <c r="J39" s="109">
        <f>SUM(J30:J37)</f>
        <v>0</v>
      </c>
      <c r="K39" s="110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7" t="s">
        <v>48</v>
      </c>
      <c r="E61" s="34"/>
      <c r="F61" s="111" t="s">
        <v>49</v>
      </c>
      <c r="G61" s="47" t="s">
        <v>48</v>
      </c>
      <c r="H61" s="34"/>
      <c r="I61" s="34"/>
      <c r="J61" s="112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1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7" t="s">
        <v>48</v>
      </c>
      <c r="E76" s="34"/>
      <c r="F76" s="111" t="s">
        <v>49</v>
      </c>
      <c r="G76" s="47" t="s">
        <v>48</v>
      </c>
      <c r="H76" s="34"/>
      <c r="I76" s="34"/>
      <c r="J76" s="112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86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5" t="str">
        <f>E7</f>
        <v>Vcelin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17</v>
      </c>
      <c r="D87" s="31"/>
      <c r="E87" s="31"/>
      <c r="F87" s="24" t="str">
        <f>F10</f>
        <v>Velka Lehota</v>
      </c>
      <c r="G87" s="31"/>
      <c r="H87" s="31"/>
      <c r="I87" s="26" t="s">
        <v>19</v>
      </c>
      <c r="J87" s="57" t="str">
        <f>IF(J10="","",J10)</f>
        <v>16. 6. 2022</v>
      </c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21</v>
      </c>
      <c r="D89" s="31"/>
      <c r="E89" s="31"/>
      <c r="F89" s="24" t="str">
        <f>E13</f>
        <v>Mgr.Martin Garaj Phd.</v>
      </c>
      <c r="G89" s="31"/>
      <c r="H89" s="31"/>
      <c r="I89" s="26" t="s">
        <v>27</v>
      </c>
      <c r="J89" s="27" t="str">
        <f>E19</f>
        <v xml:space="preserve"> 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25</v>
      </c>
      <c r="D90" s="31"/>
      <c r="E90" s="31"/>
      <c r="F90" s="24" t="str">
        <f>IF(E16="","",E16)</f>
        <v xml:space="preserve"> </v>
      </c>
      <c r="G90" s="31"/>
      <c r="H90" s="31"/>
      <c r="I90" s="26" t="s">
        <v>29</v>
      </c>
      <c r="J90" s="27" t="str">
        <f>E22</f>
        <v xml:space="preserve"> </v>
      </c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13" t="s">
        <v>87</v>
      </c>
      <c r="D92" s="92"/>
      <c r="E92" s="92"/>
      <c r="F92" s="92"/>
      <c r="G92" s="92"/>
      <c r="H92" s="92"/>
      <c r="I92" s="92"/>
      <c r="J92" s="114" t="s">
        <v>88</v>
      </c>
      <c r="K92" s="92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>
      <c r="A94" s="31"/>
      <c r="B94" s="32"/>
      <c r="C94" s="115" t="s">
        <v>89</v>
      </c>
      <c r="D94" s="31"/>
      <c r="E94" s="31"/>
      <c r="F94" s="31"/>
      <c r="G94" s="31"/>
      <c r="H94" s="31"/>
      <c r="I94" s="31"/>
      <c r="J94" s="73">
        <f>J127</f>
        <v>0</v>
      </c>
      <c r="K94" s="31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7" t="s">
        <v>90</v>
      </c>
    </row>
    <row r="95" spans="1:47" s="9" customFormat="1" ht="24.95" customHeight="1">
      <c r="B95" s="116"/>
      <c r="D95" s="117" t="s">
        <v>91</v>
      </c>
      <c r="E95" s="118"/>
      <c r="F95" s="118"/>
      <c r="G95" s="118"/>
      <c r="H95" s="118"/>
      <c r="I95" s="118"/>
      <c r="J95" s="119">
        <f>J128</f>
        <v>0</v>
      </c>
      <c r="L95" s="116"/>
    </row>
    <row r="96" spans="1:47" s="10" customFormat="1" ht="19.899999999999999" customHeight="1">
      <c r="B96" s="120"/>
      <c r="D96" s="121" t="s">
        <v>92</v>
      </c>
      <c r="E96" s="122"/>
      <c r="F96" s="122"/>
      <c r="G96" s="122"/>
      <c r="H96" s="122"/>
      <c r="I96" s="122"/>
      <c r="J96" s="123">
        <f>J129</f>
        <v>0</v>
      </c>
      <c r="L96" s="120"/>
    </row>
    <row r="97" spans="1:31" s="10" customFormat="1" ht="19.899999999999999" customHeight="1">
      <c r="B97" s="120"/>
      <c r="D97" s="121" t="s">
        <v>93</v>
      </c>
      <c r="E97" s="122"/>
      <c r="F97" s="122"/>
      <c r="G97" s="122"/>
      <c r="H97" s="122"/>
      <c r="I97" s="122"/>
      <c r="J97" s="123">
        <f>J167</f>
        <v>0</v>
      </c>
      <c r="L97" s="120"/>
    </row>
    <row r="98" spans="1:31" s="10" customFormat="1" ht="19.899999999999999" customHeight="1">
      <c r="B98" s="120"/>
      <c r="D98" s="121" t="s">
        <v>94</v>
      </c>
      <c r="E98" s="122"/>
      <c r="F98" s="122"/>
      <c r="G98" s="122"/>
      <c r="H98" s="122"/>
      <c r="I98" s="122"/>
      <c r="J98" s="123">
        <f>J185</f>
        <v>0</v>
      </c>
      <c r="L98" s="120"/>
    </row>
    <row r="99" spans="1:31" s="10" customFormat="1" ht="19.899999999999999" customHeight="1">
      <c r="B99" s="120"/>
      <c r="D99" s="121" t="s">
        <v>95</v>
      </c>
      <c r="E99" s="122"/>
      <c r="F99" s="122"/>
      <c r="G99" s="122"/>
      <c r="H99" s="122"/>
      <c r="I99" s="122"/>
      <c r="J99" s="123">
        <f>J191</f>
        <v>0</v>
      </c>
      <c r="L99" s="120"/>
    </row>
    <row r="100" spans="1:31" s="9" customFormat="1" ht="24.95" customHeight="1">
      <c r="B100" s="116"/>
      <c r="D100" s="117" t="s">
        <v>96</v>
      </c>
      <c r="E100" s="118"/>
      <c r="F100" s="118"/>
      <c r="G100" s="118"/>
      <c r="H100" s="118"/>
      <c r="I100" s="118"/>
      <c r="J100" s="119">
        <f>J194</f>
        <v>0</v>
      </c>
      <c r="L100" s="116"/>
    </row>
    <row r="101" spans="1:31" s="10" customFormat="1" ht="19.899999999999999" customHeight="1">
      <c r="B101" s="120"/>
      <c r="D101" s="121" t="s">
        <v>97</v>
      </c>
      <c r="E101" s="122"/>
      <c r="F101" s="122"/>
      <c r="G101" s="122"/>
      <c r="H101" s="122"/>
      <c r="I101" s="122"/>
      <c r="J101" s="123">
        <f>J195</f>
        <v>0</v>
      </c>
      <c r="L101" s="120"/>
    </row>
    <row r="102" spans="1:31" s="10" customFormat="1" ht="19.899999999999999" customHeight="1">
      <c r="B102" s="120"/>
      <c r="D102" s="121" t="s">
        <v>98</v>
      </c>
      <c r="E102" s="122"/>
      <c r="F102" s="122"/>
      <c r="G102" s="122"/>
      <c r="H102" s="122"/>
      <c r="I102" s="122"/>
      <c r="J102" s="123">
        <f>J204</f>
        <v>0</v>
      </c>
      <c r="L102" s="120"/>
    </row>
    <row r="103" spans="1:31" s="10" customFormat="1" ht="19.899999999999999" customHeight="1">
      <c r="B103" s="120"/>
      <c r="D103" s="121" t="s">
        <v>99</v>
      </c>
      <c r="E103" s="122"/>
      <c r="F103" s="122"/>
      <c r="G103" s="122"/>
      <c r="H103" s="122"/>
      <c r="I103" s="122"/>
      <c r="J103" s="123">
        <f>J230</f>
        <v>0</v>
      </c>
      <c r="L103" s="120"/>
    </row>
    <row r="104" spans="1:31" s="10" customFormat="1" ht="19.899999999999999" customHeight="1">
      <c r="B104" s="120"/>
      <c r="D104" s="121" t="s">
        <v>100</v>
      </c>
      <c r="E104" s="122"/>
      <c r="F104" s="122"/>
      <c r="G104" s="122"/>
      <c r="H104" s="122"/>
      <c r="I104" s="122"/>
      <c r="J104" s="123">
        <f>J252</f>
        <v>0</v>
      </c>
      <c r="L104" s="120"/>
    </row>
    <row r="105" spans="1:31" s="10" customFormat="1" ht="19.899999999999999" customHeight="1">
      <c r="B105" s="120"/>
      <c r="D105" s="121" t="s">
        <v>101</v>
      </c>
      <c r="E105" s="122"/>
      <c r="F105" s="122"/>
      <c r="G105" s="122"/>
      <c r="H105" s="122"/>
      <c r="I105" s="122"/>
      <c r="J105" s="123">
        <f>J266</f>
        <v>0</v>
      </c>
      <c r="L105" s="120"/>
    </row>
    <row r="106" spans="1:31" s="2" customFormat="1" ht="21.8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9.25" customHeight="1">
      <c r="A108" s="31"/>
      <c r="B108" s="32"/>
      <c r="C108" s="115" t="s">
        <v>102</v>
      </c>
      <c r="D108" s="31"/>
      <c r="E108" s="31"/>
      <c r="F108" s="31"/>
      <c r="G108" s="31"/>
      <c r="H108" s="31"/>
      <c r="I108" s="31"/>
      <c r="J108" s="124">
        <f>J273</f>
        <v>0</v>
      </c>
      <c r="K108" s="31"/>
      <c r="L108" s="44"/>
      <c r="N108" s="125" t="s">
        <v>37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8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9.25" customHeight="1">
      <c r="A110" s="31"/>
      <c r="B110" s="32"/>
      <c r="C110" s="91" t="s">
        <v>82</v>
      </c>
      <c r="D110" s="92"/>
      <c r="E110" s="92"/>
      <c r="F110" s="92"/>
      <c r="G110" s="92"/>
      <c r="H110" s="92"/>
      <c r="I110" s="92"/>
      <c r="J110" s="93">
        <f>ROUND(J94+J108,2)</f>
        <v>0</v>
      </c>
      <c r="K110" s="92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63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24.95" customHeight="1">
      <c r="A116" s="31"/>
      <c r="B116" s="32"/>
      <c r="C116" s="21" t="s">
        <v>103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13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35" t="str">
        <f>E7</f>
        <v>Vcelin</v>
      </c>
      <c r="F119" s="251"/>
      <c r="G119" s="251"/>
      <c r="H119" s="25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17</v>
      </c>
      <c r="D121" s="31"/>
      <c r="E121" s="31"/>
      <c r="F121" s="24" t="str">
        <f>F10</f>
        <v>Velka Lehota</v>
      </c>
      <c r="G121" s="31"/>
      <c r="H121" s="31"/>
      <c r="I121" s="26" t="s">
        <v>19</v>
      </c>
      <c r="J121" s="57" t="str">
        <f>IF(J10="","",J10)</f>
        <v>16. 6. 2022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21</v>
      </c>
      <c r="D123" s="31"/>
      <c r="E123" s="31"/>
      <c r="F123" s="24" t="str">
        <f>E13</f>
        <v>Mgr.Martin Garaj Phd.</v>
      </c>
      <c r="G123" s="31"/>
      <c r="H123" s="31"/>
      <c r="I123" s="26" t="s">
        <v>27</v>
      </c>
      <c r="J123" s="27" t="str">
        <f>E19</f>
        <v xml:space="preserve"> 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25</v>
      </c>
      <c r="D124" s="31"/>
      <c r="E124" s="31"/>
      <c r="F124" s="24" t="str">
        <f>IF(E16="","",E16)</f>
        <v xml:space="preserve"> </v>
      </c>
      <c r="G124" s="31"/>
      <c r="H124" s="31"/>
      <c r="I124" s="26" t="s">
        <v>29</v>
      </c>
      <c r="J124" s="27" t="str">
        <f>E22</f>
        <v xml:space="preserve"> 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6"/>
      <c r="B126" s="127"/>
      <c r="C126" s="128" t="s">
        <v>104</v>
      </c>
      <c r="D126" s="129" t="s">
        <v>58</v>
      </c>
      <c r="E126" s="129" t="s">
        <v>54</v>
      </c>
      <c r="F126" s="129" t="s">
        <v>55</v>
      </c>
      <c r="G126" s="129" t="s">
        <v>105</v>
      </c>
      <c r="H126" s="129" t="s">
        <v>106</v>
      </c>
      <c r="I126" s="129" t="s">
        <v>107</v>
      </c>
      <c r="J126" s="130" t="s">
        <v>88</v>
      </c>
      <c r="K126" s="131" t="s">
        <v>108</v>
      </c>
      <c r="L126" s="132"/>
      <c r="M126" s="64" t="s">
        <v>1</v>
      </c>
      <c r="N126" s="65" t="s">
        <v>37</v>
      </c>
      <c r="O126" s="65" t="s">
        <v>109</v>
      </c>
      <c r="P126" s="65" t="s">
        <v>110</v>
      </c>
      <c r="Q126" s="65" t="s">
        <v>111</v>
      </c>
      <c r="R126" s="65" t="s">
        <v>112</v>
      </c>
      <c r="S126" s="65" t="s">
        <v>113</v>
      </c>
      <c r="T126" s="66" t="s">
        <v>114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8" customHeight="1">
      <c r="A127" s="31"/>
      <c r="B127" s="32"/>
      <c r="C127" s="71" t="s">
        <v>84</v>
      </c>
      <c r="D127" s="31"/>
      <c r="E127" s="31"/>
      <c r="F127" s="31"/>
      <c r="G127" s="31"/>
      <c r="H127" s="31"/>
      <c r="I127" s="31"/>
      <c r="J127" s="133">
        <f>BK127</f>
        <v>0</v>
      </c>
      <c r="K127" s="31"/>
      <c r="L127" s="32"/>
      <c r="M127" s="67"/>
      <c r="N127" s="58"/>
      <c r="O127" s="68"/>
      <c r="P127" s="134">
        <f>P128+P194</f>
        <v>373.80908614999998</v>
      </c>
      <c r="Q127" s="68"/>
      <c r="R127" s="134">
        <f>R128+R194</f>
        <v>26.133569030000004</v>
      </c>
      <c r="S127" s="68"/>
      <c r="T127" s="135">
        <f>T128+T194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72</v>
      </c>
      <c r="AU127" s="17" t="s">
        <v>90</v>
      </c>
      <c r="BK127" s="136">
        <f>BK128+BK194</f>
        <v>0</v>
      </c>
    </row>
    <row r="128" spans="1:63" s="12" customFormat="1" ht="25.9" customHeight="1">
      <c r="B128" s="137"/>
      <c r="D128" s="138" t="s">
        <v>72</v>
      </c>
      <c r="E128" s="139" t="s">
        <v>115</v>
      </c>
      <c r="F128" s="139" t="s">
        <v>116</v>
      </c>
      <c r="J128" s="140">
        <f>BK128</f>
        <v>0</v>
      </c>
      <c r="L128" s="137"/>
      <c r="M128" s="141"/>
      <c r="N128" s="142"/>
      <c r="O128" s="142"/>
      <c r="P128" s="143">
        <f>P129+P167+P185+P191</f>
        <v>88.476053149999998</v>
      </c>
      <c r="Q128" s="142"/>
      <c r="R128" s="143">
        <f>R129+R167+R185+R191</f>
        <v>11.129133229999999</v>
      </c>
      <c r="S128" s="142"/>
      <c r="T128" s="144">
        <f>T129+T167+T185+T191</f>
        <v>0</v>
      </c>
      <c r="AR128" s="138" t="s">
        <v>12</v>
      </c>
      <c r="AT128" s="145" t="s">
        <v>72</v>
      </c>
      <c r="AU128" s="145" t="s">
        <v>73</v>
      </c>
      <c r="AY128" s="138" t="s">
        <v>117</v>
      </c>
      <c r="BK128" s="146">
        <f>BK129+BK167+BK185+BK191</f>
        <v>0</v>
      </c>
    </row>
    <row r="129" spans="1:65" s="12" customFormat="1" ht="22.8" customHeight="1">
      <c r="B129" s="137"/>
      <c r="D129" s="138" t="s">
        <v>72</v>
      </c>
      <c r="E129" s="147" t="s">
        <v>12</v>
      </c>
      <c r="F129" s="147" t="s">
        <v>118</v>
      </c>
      <c r="J129" s="148">
        <f>BK129</f>
        <v>0</v>
      </c>
      <c r="L129" s="137"/>
      <c r="M129" s="141"/>
      <c r="N129" s="142"/>
      <c r="O129" s="142"/>
      <c r="P129" s="143">
        <f>SUM(P130:P166)</f>
        <v>39.417073999999992</v>
      </c>
      <c r="Q129" s="142"/>
      <c r="R129" s="143">
        <f>SUM(R130:R166)</f>
        <v>0.76700000000000002</v>
      </c>
      <c r="S129" s="142"/>
      <c r="T129" s="144">
        <f>SUM(T130:T166)</f>
        <v>0</v>
      </c>
      <c r="AR129" s="138" t="s">
        <v>12</v>
      </c>
      <c r="AT129" s="145" t="s">
        <v>72</v>
      </c>
      <c r="AU129" s="145" t="s">
        <v>12</v>
      </c>
      <c r="AY129" s="138" t="s">
        <v>117</v>
      </c>
      <c r="BK129" s="146">
        <f>SUM(BK130:BK166)</f>
        <v>0</v>
      </c>
    </row>
    <row r="130" spans="1:65" s="2" customFormat="1" ht="33" customHeight="1">
      <c r="A130" s="31"/>
      <c r="B130" s="149"/>
      <c r="C130" s="150" t="s">
        <v>12</v>
      </c>
      <c r="D130" s="150" t="s">
        <v>119</v>
      </c>
      <c r="E130" s="151" t="s">
        <v>120</v>
      </c>
      <c r="F130" s="152" t="s">
        <v>121</v>
      </c>
      <c r="G130" s="153" t="s">
        <v>122</v>
      </c>
      <c r="H130" s="154">
        <v>8.75</v>
      </c>
      <c r="I130" s="210"/>
      <c r="J130" s="155">
        <f>ROUND(I130*H130,2)</f>
        <v>0</v>
      </c>
      <c r="K130" s="156"/>
      <c r="L130" s="32"/>
      <c r="M130" s="157" t="s">
        <v>1</v>
      </c>
      <c r="N130" s="158" t="s">
        <v>39</v>
      </c>
      <c r="O130" s="159">
        <v>1.2999999999999999E-2</v>
      </c>
      <c r="P130" s="159">
        <f>O130*H130</f>
        <v>0.11374999999999999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1" t="s">
        <v>123</v>
      </c>
      <c r="AT130" s="161" t="s">
        <v>119</v>
      </c>
      <c r="AU130" s="161" t="s">
        <v>124</v>
      </c>
      <c r="AY130" s="17" t="s">
        <v>117</v>
      </c>
      <c r="BE130" s="162">
        <f>IF(N130="základná",J130,0)</f>
        <v>0</v>
      </c>
      <c r="BF130" s="162">
        <f>IF(N130="znížená",J130,0)</f>
        <v>0</v>
      </c>
      <c r="BG130" s="162">
        <f>IF(N130="zákl. prenesená",J130,0)</f>
        <v>0</v>
      </c>
      <c r="BH130" s="162">
        <f>IF(N130="zníž. prenesená",J130,0)</f>
        <v>0</v>
      </c>
      <c r="BI130" s="162">
        <f>IF(N130="nulová",J130,0)</f>
        <v>0</v>
      </c>
      <c r="BJ130" s="17" t="s">
        <v>124</v>
      </c>
      <c r="BK130" s="162">
        <f>ROUND(I130*H130,2)</f>
        <v>0</v>
      </c>
      <c r="BL130" s="17" t="s">
        <v>123</v>
      </c>
      <c r="BM130" s="161" t="s">
        <v>125</v>
      </c>
    </row>
    <row r="131" spans="1:65" s="13" customFormat="1">
      <c r="B131" s="163"/>
      <c r="D131" s="164" t="s">
        <v>126</v>
      </c>
      <c r="E131" s="165" t="s">
        <v>1</v>
      </c>
      <c r="F131" s="166" t="s">
        <v>127</v>
      </c>
      <c r="H131" s="167">
        <v>8.75</v>
      </c>
      <c r="L131" s="163"/>
      <c r="M131" s="168"/>
      <c r="N131" s="169"/>
      <c r="O131" s="169"/>
      <c r="P131" s="169"/>
      <c r="Q131" s="169"/>
      <c r="R131" s="169"/>
      <c r="S131" s="169"/>
      <c r="T131" s="170"/>
      <c r="AT131" s="165" t="s">
        <v>126</v>
      </c>
      <c r="AU131" s="165" t="s">
        <v>124</v>
      </c>
      <c r="AV131" s="13" t="s">
        <v>124</v>
      </c>
      <c r="AW131" s="13" t="s">
        <v>28</v>
      </c>
      <c r="AX131" s="13" t="s">
        <v>73</v>
      </c>
      <c r="AY131" s="165" t="s">
        <v>117</v>
      </c>
    </row>
    <row r="132" spans="1:65" s="14" customFormat="1">
      <c r="B132" s="171"/>
      <c r="D132" s="164" t="s">
        <v>126</v>
      </c>
      <c r="E132" s="172" t="s">
        <v>1</v>
      </c>
      <c r="F132" s="173" t="s">
        <v>128</v>
      </c>
      <c r="H132" s="174">
        <v>8.75</v>
      </c>
      <c r="L132" s="171"/>
      <c r="M132" s="175"/>
      <c r="N132" s="176"/>
      <c r="O132" s="176"/>
      <c r="P132" s="176"/>
      <c r="Q132" s="176"/>
      <c r="R132" s="176"/>
      <c r="S132" s="176"/>
      <c r="T132" s="177"/>
      <c r="AT132" s="172" t="s">
        <v>126</v>
      </c>
      <c r="AU132" s="172" t="s">
        <v>124</v>
      </c>
      <c r="AV132" s="14" t="s">
        <v>129</v>
      </c>
      <c r="AW132" s="14" t="s">
        <v>28</v>
      </c>
      <c r="AX132" s="14" t="s">
        <v>73</v>
      </c>
      <c r="AY132" s="172" t="s">
        <v>117</v>
      </c>
    </row>
    <row r="133" spans="1:65" s="15" customFormat="1">
      <c r="B133" s="178"/>
      <c r="D133" s="164" t="s">
        <v>126</v>
      </c>
      <c r="E133" s="179" t="s">
        <v>1</v>
      </c>
      <c r="F133" s="180" t="s">
        <v>130</v>
      </c>
      <c r="H133" s="181">
        <v>8.75</v>
      </c>
      <c r="L133" s="178"/>
      <c r="M133" s="182"/>
      <c r="N133" s="183"/>
      <c r="O133" s="183"/>
      <c r="P133" s="183"/>
      <c r="Q133" s="183"/>
      <c r="R133" s="183"/>
      <c r="S133" s="183"/>
      <c r="T133" s="184"/>
      <c r="AT133" s="179" t="s">
        <v>126</v>
      </c>
      <c r="AU133" s="179" t="s">
        <v>124</v>
      </c>
      <c r="AV133" s="15" t="s">
        <v>123</v>
      </c>
      <c r="AW133" s="15" t="s">
        <v>28</v>
      </c>
      <c r="AX133" s="15" t="s">
        <v>12</v>
      </c>
      <c r="AY133" s="179" t="s">
        <v>117</v>
      </c>
    </row>
    <row r="134" spans="1:65" s="2" customFormat="1" ht="21.75" customHeight="1">
      <c r="A134" s="31"/>
      <c r="B134" s="149"/>
      <c r="C134" s="150" t="s">
        <v>124</v>
      </c>
      <c r="D134" s="150" t="s">
        <v>119</v>
      </c>
      <c r="E134" s="151" t="s">
        <v>131</v>
      </c>
      <c r="F134" s="152" t="s">
        <v>132</v>
      </c>
      <c r="G134" s="153" t="s">
        <v>122</v>
      </c>
      <c r="H134" s="154">
        <v>9.9</v>
      </c>
      <c r="I134" s="210"/>
      <c r="J134" s="155">
        <f>ROUND(I134*H134,2)</f>
        <v>0</v>
      </c>
      <c r="K134" s="156"/>
      <c r="L134" s="32"/>
      <c r="M134" s="157" t="s">
        <v>1</v>
      </c>
      <c r="N134" s="158" t="s">
        <v>39</v>
      </c>
      <c r="O134" s="159">
        <v>2.5139999999999998</v>
      </c>
      <c r="P134" s="159">
        <f>O134*H134</f>
        <v>24.8886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1" t="s">
        <v>123</v>
      </c>
      <c r="AT134" s="161" t="s">
        <v>119</v>
      </c>
      <c r="AU134" s="161" t="s">
        <v>124</v>
      </c>
      <c r="AY134" s="17" t="s">
        <v>117</v>
      </c>
      <c r="BE134" s="162">
        <f>IF(N134="základná",J134,0)</f>
        <v>0</v>
      </c>
      <c r="BF134" s="162">
        <f>IF(N134="znížená",J134,0)</f>
        <v>0</v>
      </c>
      <c r="BG134" s="162">
        <f>IF(N134="zákl. prenesená",J134,0)</f>
        <v>0</v>
      </c>
      <c r="BH134" s="162">
        <f>IF(N134="zníž. prenesená",J134,0)</f>
        <v>0</v>
      </c>
      <c r="BI134" s="162">
        <f>IF(N134="nulová",J134,0)</f>
        <v>0</v>
      </c>
      <c r="BJ134" s="17" t="s">
        <v>124</v>
      </c>
      <c r="BK134" s="162">
        <f>ROUND(I134*H134,2)</f>
        <v>0</v>
      </c>
      <c r="BL134" s="17" t="s">
        <v>123</v>
      </c>
      <c r="BM134" s="161" t="s">
        <v>133</v>
      </c>
    </row>
    <row r="135" spans="1:65" s="13" customFormat="1">
      <c r="B135" s="163"/>
      <c r="D135" s="164" t="s">
        <v>126</v>
      </c>
      <c r="E135" s="165" t="s">
        <v>1</v>
      </c>
      <c r="F135" s="166" t="s">
        <v>134</v>
      </c>
      <c r="H135" s="167">
        <v>2.4750000000000001</v>
      </c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126</v>
      </c>
      <c r="AU135" s="165" t="s">
        <v>124</v>
      </c>
      <c r="AV135" s="13" t="s">
        <v>124</v>
      </c>
      <c r="AW135" s="13" t="s">
        <v>28</v>
      </c>
      <c r="AX135" s="13" t="s">
        <v>73</v>
      </c>
      <c r="AY135" s="165" t="s">
        <v>117</v>
      </c>
    </row>
    <row r="136" spans="1:65" s="13" customFormat="1">
      <c r="B136" s="163"/>
      <c r="D136" s="164" t="s">
        <v>126</v>
      </c>
      <c r="E136" s="165" t="s">
        <v>1</v>
      </c>
      <c r="F136" s="166" t="s">
        <v>134</v>
      </c>
      <c r="H136" s="167">
        <v>2.4750000000000001</v>
      </c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126</v>
      </c>
      <c r="AU136" s="165" t="s">
        <v>124</v>
      </c>
      <c r="AV136" s="13" t="s">
        <v>124</v>
      </c>
      <c r="AW136" s="13" t="s">
        <v>28</v>
      </c>
      <c r="AX136" s="13" t="s">
        <v>73</v>
      </c>
      <c r="AY136" s="165" t="s">
        <v>117</v>
      </c>
    </row>
    <row r="137" spans="1:65" s="13" customFormat="1">
      <c r="B137" s="163"/>
      <c r="D137" s="164" t="s">
        <v>126</v>
      </c>
      <c r="E137" s="165" t="s">
        <v>1</v>
      </c>
      <c r="F137" s="166" t="s">
        <v>134</v>
      </c>
      <c r="H137" s="167">
        <v>2.4750000000000001</v>
      </c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126</v>
      </c>
      <c r="AU137" s="165" t="s">
        <v>124</v>
      </c>
      <c r="AV137" s="13" t="s">
        <v>124</v>
      </c>
      <c r="AW137" s="13" t="s">
        <v>28</v>
      </c>
      <c r="AX137" s="13" t="s">
        <v>73</v>
      </c>
      <c r="AY137" s="165" t="s">
        <v>117</v>
      </c>
    </row>
    <row r="138" spans="1:65" s="13" customFormat="1">
      <c r="B138" s="163"/>
      <c r="D138" s="164" t="s">
        <v>126</v>
      </c>
      <c r="E138" s="165" t="s">
        <v>1</v>
      </c>
      <c r="F138" s="166" t="s">
        <v>134</v>
      </c>
      <c r="H138" s="167">
        <v>2.4750000000000001</v>
      </c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126</v>
      </c>
      <c r="AU138" s="165" t="s">
        <v>124</v>
      </c>
      <c r="AV138" s="13" t="s">
        <v>124</v>
      </c>
      <c r="AW138" s="13" t="s">
        <v>28</v>
      </c>
      <c r="AX138" s="13" t="s">
        <v>73</v>
      </c>
      <c r="AY138" s="165" t="s">
        <v>117</v>
      </c>
    </row>
    <row r="139" spans="1:65" s="14" customFormat="1">
      <c r="B139" s="171"/>
      <c r="D139" s="164" t="s">
        <v>126</v>
      </c>
      <c r="E139" s="172" t="s">
        <v>1</v>
      </c>
      <c r="F139" s="173" t="s">
        <v>128</v>
      </c>
      <c r="H139" s="174">
        <v>9.9</v>
      </c>
      <c r="L139" s="171"/>
      <c r="M139" s="175"/>
      <c r="N139" s="176"/>
      <c r="O139" s="176"/>
      <c r="P139" s="176"/>
      <c r="Q139" s="176"/>
      <c r="R139" s="176"/>
      <c r="S139" s="176"/>
      <c r="T139" s="177"/>
      <c r="AT139" s="172" t="s">
        <v>126</v>
      </c>
      <c r="AU139" s="172" t="s">
        <v>124</v>
      </c>
      <c r="AV139" s="14" t="s">
        <v>129</v>
      </c>
      <c r="AW139" s="14" t="s">
        <v>28</v>
      </c>
      <c r="AX139" s="14" t="s">
        <v>73</v>
      </c>
      <c r="AY139" s="172" t="s">
        <v>117</v>
      </c>
    </row>
    <row r="140" spans="1:65" s="15" customFormat="1">
      <c r="B140" s="178"/>
      <c r="D140" s="164" t="s">
        <v>126</v>
      </c>
      <c r="E140" s="179" t="s">
        <v>1</v>
      </c>
      <c r="F140" s="180" t="s">
        <v>130</v>
      </c>
      <c r="H140" s="181">
        <v>9.9</v>
      </c>
      <c r="L140" s="178"/>
      <c r="M140" s="182"/>
      <c r="N140" s="183"/>
      <c r="O140" s="183"/>
      <c r="P140" s="183"/>
      <c r="Q140" s="183"/>
      <c r="R140" s="183"/>
      <c r="S140" s="183"/>
      <c r="T140" s="184"/>
      <c r="AT140" s="179" t="s">
        <v>126</v>
      </c>
      <c r="AU140" s="179" t="s">
        <v>124</v>
      </c>
      <c r="AV140" s="15" t="s">
        <v>123</v>
      </c>
      <c r="AW140" s="15" t="s">
        <v>28</v>
      </c>
      <c r="AX140" s="15" t="s">
        <v>12</v>
      </c>
      <c r="AY140" s="179" t="s">
        <v>117</v>
      </c>
    </row>
    <row r="141" spans="1:65" s="2" customFormat="1" ht="37.799999999999997" customHeight="1">
      <c r="A141" s="31"/>
      <c r="B141" s="149"/>
      <c r="C141" s="150" t="s">
        <v>129</v>
      </c>
      <c r="D141" s="150" t="s">
        <v>119</v>
      </c>
      <c r="E141" s="151" t="s">
        <v>135</v>
      </c>
      <c r="F141" s="152" t="s">
        <v>136</v>
      </c>
      <c r="G141" s="153" t="s">
        <v>122</v>
      </c>
      <c r="H141" s="154">
        <v>18.649999999999999</v>
      </c>
      <c r="I141" s="210"/>
      <c r="J141" s="155">
        <f>ROUND(I141*H141,2)</f>
        <v>0</v>
      </c>
      <c r="K141" s="156"/>
      <c r="L141" s="32"/>
      <c r="M141" s="157" t="s">
        <v>1</v>
      </c>
      <c r="N141" s="158" t="s">
        <v>39</v>
      </c>
      <c r="O141" s="159">
        <v>0.61299999999999999</v>
      </c>
      <c r="P141" s="159">
        <f>O141*H141</f>
        <v>11.432449999999999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1" t="s">
        <v>123</v>
      </c>
      <c r="AT141" s="161" t="s">
        <v>119</v>
      </c>
      <c r="AU141" s="161" t="s">
        <v>124</v>
      </c>
      <c r="AY141" s="17" t="s">
        <v>117</v>
      </c>
      <c r="BE141" s="162">
        <f>IF(N141="základná",J141,0)</f>
        <v>0</v>
      </c>
      <c r="BF141" s="162">
        <f>IF(N141="znížená",J141,0)</f>
        <v>0</v>
      </c>
      <c r="BG141" s="162">
        <f>IF(N141="zákl. prenesená",J141,0)</f>
        <v>0</v>
      </c>
      <c r="BH141" s="162">
        <f>IF(N141="zníž. prenesená",J141,0)</f>
        <v>0</v>
      </c>
      <c r="BI141" s="162">
        <f>IF(N141="nulová",J141,0)</f>
        <v>0</v>
      </c>
      <c r="BJ141" s="17" t="s">
        <v>124</v>
      </c>
      <c r="BK141" s="162">
        <f>ROUND(I141*H141,2)</f>
        <v>0</v>
      </c>
      <c r="BL141" s="17" t="s">
        <v>123</v>
      </c>
      <c r="BM141" s="161" t="s">
        <v>137</v>
      </c>
    </row>
    <row r="142" spans="1:65" s="13" customFormat="1">
      <c r="B142" s="163"/>
      <c r="D142" s="164" t="s">
        <v>126</v>
      </c>
      <c r="E142" s="165" t="s">
        <v>1</v>
      </c>
      <c r="F142" s="166" t="s">
        <v>138</v>
      </c>
      <c r="H142" s="167">
        <v>18.649999999999999</v>
      </c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126</v>
      </c>
      <c r="AU142" s="165" t="s">
        <v>124</v>
      </c>
      <c r="AV142" s="13" t="s">
        <v>124</v>
      </c>
      <c r="AW142" s="13" t="s">
        <v>28</v>
      </c>
      <c r="AX142" s="13" t="s">
        <v>73</v>
      </c>
      <c r="AY142" s="165" t="s">
        <v>117</v>
      </c>
    </row>
    <row r="143" spans="1:65" s="14" customFormat="1">
      <c r="B143" s="171"/>
      <c r="D143" s="164" t="s">
        <v>126</v>
      </c>
      <c r="E143" s="172" t="s">
        <v>1</v>
      </c>
      <c r="F143" s="173" t="s">
        <v>128</v>
      </c>
      <c r="H143" s="174">
        <v>18.649999999999999</v>
      </c>
      <c r="L143" s="171"/>
      <c r="M143" s="175"/>
      <c r="N143" s="176"/>
      <c r="O143" s="176"/>
      <c r="P143" s="176"/>
      <c r="Q143" s="176"/>
      <c r="R143" s="176"/>
      <c r="S143" s="176"/>
      <c r="T143" s="177"/>
      <c r="AT143" s="172" t="s">
        <v>126</v>
      </c>
      <c r="AU143" s="172" t="s">
        <v>124</v>
      </c>
      <c r="AV143" s="14" t="s">
        <v>129</v>
      </c>
      <c r="AW143" s="14" t="s">
        <v>28</v>
      </c>
      <c r="AX143" s="14" t="s">
        <v>73</v>
      </c>
      <c r="AY143" s="172" t="s">
        <v>117</v>
      </c>
    </row>
    <row r="144" spans="1:65" s="15" customFormat="1">
      <c r="B144" s="178"/>
      <c r="D144" s="164" t="s">
        <v>126</v>
      </c>
      <c r="E144" s="179" t="s">
        <v>1</v>
      </c>
      <c r="F144" s="180" t="s">
        <v>130</v>
      </c>
      <c r="H144" s="181">
        <v>18.649999999999999</v>
      </c>
      <c r="L144" s="178"/>
      <c r="M144" s="182"/>
      <c r="N144" s="183"/>
      <c r="O144" s="183"/>
      <c r="P144" s="183"/>
      <c r="Q144" s="183"/>
      <c r="R144" s="183"/>
      <c r="S144" s="183"/>
      <c r="T144" s="184"/>
      <c r="AT144" s="179" t="s">
        <v>126</v>
      </c>
      <c r="AU144" s="179" t="s">
        <v>124</v>
      </c>
      <c r="AV144" s="15" t="s">
        <v>123</v>
      </c>
      <c r="AW144" s="15" t="s">
        <v>28</v>
      </c>
      <c r="AX144" s="15" t="s">
        <v>12</v>
      </c>
      <c r="AY144" s="179" t="s">
        <v>117</v>
      </c>
    </row>
    <row r="145" spans="1:65" s="2" customFormat="1" ht="24.2" customHeight="1">
      <c r="A145" s="31"/>
      <c r="B145" s="149"/>
      <c r="C145" s="150" t="s">
        <v>123</v>
      </c>
      <c r="D145" s="150" t="s">
        <v>119</v>
      </c>
      <c r="E145" s="151" t="s">
        <v>139</v>
      </c>
      <c r="F145" s="152" t="s">
        <v>140</v>
      </c>
      <c r="G145" s="153" t="s">
        <v>122</v>
      </c>
      <c r="H145" s="154">
        <v>18.649999999999999</v>
      </c>
      <c r="I145" s="210"/>
      <c r="J145" s="155">
        <f>ROUND(I145*H145,2)</f>
        <v>0</v>
      </c>
      <c r="K145" s="156"/>
      <c r="L145" s="32"/>
      <c r="M145" s="157" t="s">
        <v>1</v>
      </c>
      <c r="N145" s="158" t="s">
        <v>39</v>
      </c>
      <c r="O145" s="159">
        <v>8.1000000000000003E-2</v>
      </c>
      <c r="P145" s="159">
        <f>O145*H145</f>
        <v>1.5106499999999998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1" t="s">
        <v>123</v>
      </c>
      <c r="AT145" s="161" t="s">
        <v>119</v>
      </c>
      <c r="AU145" s="161" t="s">
        <v>124</v>
      </c>
      <c r="AY145" s="17" t="s">
        <v>117</v>
      </c>
      <c r="BE145" s="162">
        <f>IF(N145="základná",J145,0)</f>
        <v>0</v>
      </c>
      <c r="BF145" s="162">
        <f>IF(N145="znížená",J145,0)</f>
        <v>0</v>
      </c>
      <c r="BG145" s="162">
        <f>IF(N145="zákl. prenesená",J145,0)</f>
        <v>0</v>
      </c>
      <c r="BH145" s="162">
        <f>IF(N145="zníž. prenesená",J145,0)</f>
        <v>0</v>
      </c>
      <c r="BI145" s="162">
        <f>IF(N145="nulová",J145,0)</f>
        <v>0</v>
      </c>
      <c r="BJ145" s="17" t="s">
        <v>124</v>
      </c>
      <c r="BK145" s="162">
        <f>ROUND(I145*H145,2)</f>
        <v>0</v>
      </c>
      <c r="BL145" s="17" t="s">
        <v>123</v>
      </c>
      <c r="BM145" s="161" t="s">
        <v>141</v>
      </c>
    </row>
    <row r="146" spans="1:65" s="2" customFormat="1" ht="16.5" customHeight="1">
      <c r="A146" s="31"/>
      <c r="B146" s="149"/>
      <c r="C146" s="150" t="s">
        <v>142</v>
      </c>
      <c r="D146" s="150" t="s">
        <v>119</v>
      </c>
      <c r="E146" s="151" t="s">
        <v>143</v>
      </c>
      <c r="F146" s="152" t="s">
        <v>144</v>
      </c>
      <c r="G146" s="153" t="s">
        <v>145</v>
      </c>
      <c r="H146" s="154">
        <v>9</v>
      </c>
      <c r="I146" s="210"/>
      <c r="J146" s="155">
        <f>ROUND(I146*H146,2)</f>
        <v>0</v>
      </c>
      <c r="K146" s="156"/>
      <c r="L146" s="32"/>
      <c r="M146" s="157" t="s">
        <v>1</v>
      </c>
      <c r="N146" s="158" t="s">
        <v>39</v>
      </c>
      <c r="O146" s="159">
        <v>1.0999999999999999E-2</v>
      </c>
      <c r="P146" s="159">
        <f>O146*H146</f>
        <v>9.8999999999999991E-2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1" t="s">
        <v>123</v>
      </c>
      <c r="AT146" s="161" t="s">
        <v>119</v>
      </c>
      <c r="AU146" s="161" t="s">
        <v>124</v>
      </c>
      <c r="AY146" s="17" t="s">
        <v>117</v>
      </c>
      <c r="BE146" s="162">
        <f>IF(N146="základná",J146,0)</f>
        <v>0</v>
      </c>
      <c r="BF146" s="162">
        <f>IF(N146="znížená",J146,0)</f>
        <v>0</v>
      </c>
      <c r="BG146" s="162">
        <f>IF(N146="zákl. prenesená",J146,0)</f>
        <v>0</v>
      </c>
      <c r="BH146" s="162">
        <f>IF(N146="zníž. prenesená",J146,0)</f>
        <v>0</v>
      </c>
      <c r="BI146" s="162">
        <f>IF(N146="nulová",J146,0)</f>
        <v>0</v>
      </c>
      <c r="BJ146" s="17" t="s">
        <v>124</v>
      </c>
      <c r="BK146" s="162">
        <f>ROUND(I146*H146,2)</f>
        <v>0</v>
      </c>
      <c r="BL146" s="17" t="s">
        <v>123</v>
      </c>
      <c r="BM146" s="161" t="s">
        <v>146</v>
      </c>
    </row>
    <row r="147" spans="1:65" s="2" customFormat="1" ht="18">
      <c r="A147" s="31"/>
      <c r="B147" s="32"/>
      <c r="C147" s="31"/>
      <c r="D147" s="164" t="s">
        <v>147</v>
      </c>
      <c r="E147" s="31"/>
      <c r="F147" s="185" t="s">
        <v>148</v>
      </c>
      <c r="G147" s="31"/>
      <c r="H147" s="31"/>
      <c r="I147" s="31"/>
      <c r="J147" s="31"/>
      <c r="K147" s="31"/>
      <c r="L147" s="32"/>
      <c r="M147" s="186"/>
      <c r="N147" s="187"/>
      <c r="O147" s="60"/>
      <c r="P147" s="60"/>
      <c r="Q147" s="60"/>
      <c r="R147" s="60"/>
      <c r="S147" s="60"/>
      <c r="T147" s="6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7" t="s">
        <v>147</v>
      </c>
      <c r="AU147" s="17" t="s">
        <v>124</v>
      </c>
    </row>
    <row r="148" spans="1:65" s="13" customFormat="1">
      <c r="B148" s="163"/>
      <c r="D148" s="164" t="s">
        <v>126</v>
      </c>
      <c r="E148" s="165" t="s">
        <v>1</v>
      </c>
      <c r="F148" s="166" t="s">
        <v>149</v>
      </c>
      <c r="H148" s="167">
        <v>2.25</v>
      </c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126</v>
      </c>
      <c r="AU148" s="165" t="s">
        <v>124</v>
      </c>
      <c r="AV148" s="13" t="s">
        <v>124</v>
      </c>
      <c r="AW148" s="13" t="s">
        <v>28</v>
      </c>
      <c r="AX148" s="13" t="s">
        <v>73</v>
      </c>
      <c r="AY148" s="165" t="s">
        <v>117</v>
      </c>
    </row>
    <row r="149" spans="1:65" s="13" customFormat="1">
      <c r="B149" s="163"/>
      <c r="D149" s="164" t="s">
        <v>126</v>
      </c>
      <c r="E149" s="165" t="s">
        <v>1</v>
      </c>
      <c r="F149" s="166" t="s">
        <v>149</v>
      </c>
      <c r="H149" s="167">
        <v>2.25</v>
      </c>
      <c r="L149" s="163"/>
      <c r="M149" s="168"/>
      <c r="N149" s="169"/>
      <c r="O149" s="169"/>
      <c r="P149" s="169"/>
      <c r="Q149" s="169"/>
      <c r="R149" s="169"/>
      <c r="S149" s="169"/>
      <c r="T149" s="170"/>
      <c r="AT149" s="165" t="s">
        <v>126</v>
      </c>
      <c r="AU149" s="165" t="s">
        <v>124</v>
      </c>
      <c r="AV149" s="13" t="s">
        <v>124</v>
      </c>
      <c r="AW149" s="13" t="s">
        <v>28</v>
      </c>
      <c r="AX149" s="13" t="s">
        <v>73</v>
      </c>
      <c r="AY149" s="165" t="s">
        <v>117</v>
      </c>
    </row>
    <row r="150" spans="1:65" s="13" customFormat="1">
      <c r="B150" s="163"/>
      <c r="D150" s="164" t="s">
        <v>126</v>
      </c>
      <c r="E150" s="165" t="s">
        <v>1</v>
      </c>
      <c r="F150" s="166" t="s">
        <v>149</v>
      </c>
      <c r="H150" s="167">
        <v>2.25</v>
      </c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126</v>
      </c>
      <c r="AU150" s="165" t="s">
        <v>124</v>
      </c>
      <c r="AV150" s="13" t="s">
        <v>124</v>
      </c>
      <c r="AW150" s="13" t="s">
        <v>28</v>
      </c>
      <c r="AX150" s="13" t="s">
        <v>73</v>
      </c>
      <c r="AY150" s="165" t="s">
        <v>117</v>
      </c>
    </row>
    <row r="151" spans="1:65" s="13" customFormat="1">
      <c r="B151" s="163"/>
      <c r="D151" s="164" t="s">
        <v>126</v>
      </c>
      <c r="E151" s="165" t="s">
        <v>1</v>
      </c>
      <c r="F151" s="166" t="s">
        <v>149</v>
      </c>
      <c r="H151" s="167">
        <v>2.25</v>
      </c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126</v>
      </c>
      <c r="AU151" s="165" t="s">
        <v>124</v>
      </c>
      <c r="AV151" s="13" t="s">
        <v>124</v>
      </c>
      <c r="AW151" s="13" t="s">
        <v>28</v>
      </c>
      <c r="AX151" s="13" t="s">
        <v>73</v>
      </c>
      <c r="AY151" s="165" t="s">
        <v>117</v>
      </c>
    </row>
    <row r="152" spans="1:65" s="14" customFormat="1">
      <c r="B152" s="171"/>
      <c r="D152" s="164" t="s">
        <v>126</v>
      </c>
      <c r="E152" s="172" t="s">
        <v>1</v>
      </c>
      <c r="F152" s="173" t="s">
        <v>128</v>
      </c>
      <c r="H152" s="174">
        <v>9</v>
      </c>
      <c r="L152" s="171"/>
      <c r="M152" s="175"/>
      <c r="N152" s="176"/>
      <c r="O152" s="176"/>
      <c r="P152" s="176"/>
      <c r="Q152" s="176"/>
      <c r="R152" s="176"/>
      <c r="S152" s="176"/>
      <c r="T152" s="177"/>
      <c r="AT152" s="172" t="s">
        <v>126</v>
      </c>
      <c r="AU152" s="172" t="s">
        <v>124</v>
      </c>
      <c r="AV152" s="14" t="s">
        <v>129</v>
      </c>
      <c r="AW152" s="14" t="s">
        <v>28</v>
      </c>
      <c r="AX152" s="14" t="s">
        <v>73</v>
      </c>
      <c r="AY152" s="172" t="s">
        <v>117</v>
      </c>
    </row>
    <row r="153" spans="1:65" s="15" customFormat="1">
      <c r="B153" s="178"/>
      <c r="D153" s="164" t="s">
        <v>126</v>
      </c>
      <c r="E153" s="179" t="s">
        <v>1</v>
      </c>
      <c r="F153" s="180" t="s">
        <v>130</v>
      </c>
      <c r="H153" s="181">
        <v>9</v>
      </c>
      <c r="L153" s="178"/>
      <c r="M153" s="182"/>
      <c r="N153" s="183"/>
      <c r="O153" s="183"/>
      <c r="P153" s="183"/>
      <c r="Q153" s="183"/>
      <c r="R153" s="183"/>
      <c r="S153" s="183"/>
      <c r="T153" s="184"/>
      <c r="AT153" s="179" t="s">
        <v>126</v>
      </c>
      <c r="AU153" s="179" t="s">
        <v>124</v>
      </c>
      <c r="AV153" s="15" t="s">
        <v>123</v>
      </c>
      <c r="AW153" s="15" t="s">
        <v>28</v>
      </c>
      <c r="AX153" s="15" t="s">
        <v>12</v>
      </c>
      <c r="AY153" s="179" t="s">
        <v>117</v>
      </c>
    </row>
    <row r="154" spans="1:65" s="2" customFormat="1" ht="24.2" customHeight="1">
      <c r="A154" s="31"/>
      <c r="B154" s="149"/>
      <c r="C154" s="150" t="s">
        <v>150</v>
      </c>
      <c r="D154" s="150" t="s">
        <v>119</v>
      </c>
      <c r="E154" s="151" t="s">
        <v>151</v>
      </c>
      <c r="F154" s="152" t="s">
        <v>152</v>
      </c>
      <c r="G154" s="153" t="s">
        <v>122</v>
      </c>
      <c r="H154" s="154">
        <v>4.32</v>
      </c>
      <c r="I154" s="210"/>
      <c r="J154" s="155">
        <f>ROUND(I154*H154,2)</f>
        <v>0</v>
      </c>
      <c r="K154" s="156"/>
      <c r="L154" s="32"/>
      <c r="M154" s="157" t="s">
        <v>1</v>
      </c>
      <c r="N154" s="158" t="s">
        <v>39</v>
      </c>
      <c r="O154" s="159">
        <v>0.24199999999999999</v>
      </c>
      <c r="P154" s="159">
        <f>O154*H154</f>
        <v>1.0454400000000001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1" t="s">
        <v>123</v>
      </c>
      <c r="AT154" s="161" t="s">
        <v>119</v>
      </c>
      <c r="AU154" s="161" t="s">
        <v>124</v>
      </c>
      <c r="AY154" s="17" t="s">
        <v>117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7" t="s">
        <v>124</v>
      </c>
      <c r="BK154" s="162">
        <f>ROUND(I154*H154,2)</f>
        <v>0</v>
      </c>
      <c r="BL154" s="17" t="s">
        <v>123</v>
      </c>
      <c r="BM154" s="161" t="s">
        <v>153</v>
      </c>
    </row>
    <row r="155" spans="1:65" s="2" customFormat="1" ht="27">
      <c r="A155" s="31"/>
      <c r="B155" s="32"/>
      <c r="C155" s="31"/>
      <c r="D155" s="164" t="s">
        <v>147</v>
      </c>
      <c r="E155" s="31"/>
      <c r="F155" s="185" t="s">
        <v>154</v>
      </c>
      <c r="G155" s="31"/>
      <c r="H155" s="31"/>
      <c r="I155" s="31"/>
      <c r="J155" s="31"/>
      <c r="K155" s="31"/>
      <c r="L155" s="32"/>
      <c r="M155" s="186"/>
      <c r="N155" s="187"/>
      <c r="O155" s="60"/>
      <c r="P155" s="60"/>
      <c r="Q155" s="60"/>
      <c r="R155" s="60"/>
      <c r="S155" s="60"/>
      <c r="T155" s="6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7" t="s">
        <v>147</v>
      </c>
      <c r="AU155" s="17" t="s">
        <v>124</v>
      </c>
    </row>
    <row r="156" spans="1:65" s="2" customFormat="1" ht="24.2" customHeight="1">
      <c r="A156" s="31"/>
      <c r="B156" s="149"/>
      <c r="C156" s="150" t="s">
        <v>155</v>
      </c>
      <c r="D156" s="150" t="s">
        <v>119</v>
      </c>
      <c r="E156" s="151" t="s">
        <v>151</v>
      </c>
      <c r="F156" s="152" t="s">
        <v>152</v>
      </c>
      <c r="G156" s="153" t="s">
        <v>122</v>
      </c>
      <c r="H156" s="154">
        <v>1.3520000000000001</v>
      </c>
      <c r="I156" s="210"/>
      <c r="J156" s="155">
        <f>ROUND(I156*H156,2)</f>
        <v>0</v>
      </c>
      <c r="K156" s="156"/>
      <c r="L156" s="32"/>
      <c r="M156" s="157" t="s">
        <v>1</v>
      </c>
      <c r="N156" s="158" t="s">
        <v>39</v>
      </c>
      <c r="O156" s="159">
        <v>0.24199999999999999</v>
      </c>
      <c r="P156" s="159">
        <f>O156*H156</f>
        <v>0.32718400000000003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1" t="s">
        <v>123</v>
      </c>
      <c r="AT156" s="161" t="s">
        <v>119</v>
      </c>
      <c r="AU156" s="161" t="s">
        <v>124</v>
      </c>
      <c r="AY156" s="17" t="s">
        <v>117</v>
      </c>
      <c r="BE156" s="162">
        <f>IF(N156="základná",J156,0)</f>
        <v>0</v>
      </c>
      <c r="BF156" s="162">
        <f>IF(N156="znížená",J156,0)</f>
        <v>0</v>
      </c>
      <c r="BG156" s="162">
        <f>IF(N156="zákl. prenesená",J156,0)</f>
        <v>0</v>
      </c>
      <c r="BH156" s="162">
        <f>IF(N156="zníž. prenesená",J156,0)</f>
        <v>0</v>
      </c>
      <c r="BI156" s="162">
        <f>IF(N156="nulová",J156,0)</f>
        <v>0</v>
      </c>
      <c r="BJ156" s="17" t="s">
        <v>124</v>
      </c>
      <c r="BK156" s="162">
        <f>ROUND(I156*H156,2)</f>
        <v>0</v>
      </c>
      <c r="BL156" s="17" t="s">
        <v>123</v>
      </c>
      <c r="BM156" s="161" t="s">
        <v>156</v>
      </c>
    </row>
    <row r="157" spans="1:65" s="2" customFormat="1" ht="27">
      <c r="A157" s="31"/>
      <c r="B157" s="32"/>
      <c r="C157" s="31"/>
      <c r="D157" s="164" t="s">
        <v>147</v>
      </c>
      <c r="E157" s="31"/>
      <c r="F157" s="185" t="s">
        <v>154</v>
      </c>
      <c r="G157" s="31"/>
      <c r="H157" s="31"/>
      <c r="I157" s="31"/>
      <c r="J157" s="31"/>
      <c r="K157" s="31"/>
      <c r="L157" s="32"/>
      <c r="M157" s="186"/>
      <c r="N157" s="187"/>
      <c r="O157" s="60"/>
      <c r="P157" s="60"/>
      <c r="Q157" s="60"/>
      <c r="R157" s="60"/>
      <c r="S157" s="60"/>
      <c r="T157" s="6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7" t="s">
        <v>147</v>
      </c>
      <c r="AU157" s="17" t="s">
        <v>124</v>
      </c>
    </row>
    <row r="158" spans="1:65" s="13" customFormat="1">
      <c r="B158" s="163"/>
      <c r="D158" s="164" t="s">
        <v>126</v>
      </c>
      <c r="E158" s="165" t="s">
        <v>1</v>
      </c>
      <c r="F158" s="166" t="s">
        <v>157</v>
      </c>
      <c r="H158" s="167">
        <v>0.33800000000000002</v>
      </c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126</v>
      </c>
      <c r="AU158" s="165" t="s">
        <v>124</v>
      </c>
      <c r="AV158" s="13" t="s">
        <v>124</v>
      </c>
      <c r="AW158" s="13" t="s">
        <v>28</v>
      </c>
      <c r="AX158" s="13" t="s">
        <v>73</v>
      </c>
      <c r="AY158" s="165" t="s">
        <v>117</v>
      </c>
    </row>
    <row r="159" spans="1:65" s="13" customFormat="1">
      <c r="B159" s="163"/>
      <c r="D159" s="164" t="s">
        <v>126</v>
      </c>
      <c r="E159" s="165" t="s">
        <v>1</v>
      </c>
      <c r="F159" s="166" t="s">
        <v>157</v>
      </c>
      <c r="H159" s="167">
        <v>0.33800000000000002</v>
      </c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126</v>
      </c>
      <c r="AU159" s="165" t="s">
        <v>124</v>
      </c>
      <c r="AV159" s="13" t="s">
        <v>124</v>
      </c>
      <c r="AW159" s="13" t="s">
        <v>28</v>
      </c>
      <c r="AX159" s="13" t="s">
        <v>73</v>
      </c>
      <c r="AY159" s="165" t="s">
        <v>117</v>
      </c>
    </row>
    <row r="160" spans="1:65" s="13" customFormat="1">
      <c r="B160" s="163"/>
      <c r="D160" s="164" t="s">
        <v>126</v>
      </c>
      <c r="E160" s="165" t="s">
        <v>1</v>
      </c>
      <c r="F160" s="166" t="s">
        <v>157</v>
      </c>
      <c r="H160" s="167">
        <v>0.33800000000000002</v>
      </c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126</v>
      </c>
      <c r="AU160" s="165" t="s">
        <v>124</v>
      </c>
      <c r="AV160" s="13" t="s">
        <v>124</v>
      </c>
      <c r="AW160" s="13" t="s">
        <v>28</v>
      </c>
      <c r="AX160" s="13" t="s">
        <v>73</v>
      </c>
      <c r="AY160" s="165" t="s">
        <v>117</v>
      </c>
    </row>
    <row r="161" spans="1:65" s="13" customFormat="1">
      <c r="B161" s="163"/>
      <c r="D161" s="164" t="s">
        <v>126</v>
      </c>
      <c r="E161" s="165" t="s">
        <v>1</v>
      </c>
      <c r="F161" s="166" t="s">
        <v>157</v>
      </c>
      <c r="H161" s="167">
        <v>0.33800000000000002</v>
      </c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126</v>
      </c>
      <c r="AU161" s="165" t="s">
        <v>124</v>
      </c>
      <c r="AV161" s="13" t="s">
        <v>124</v>
      </c>
      <c r="AW161" s="13" t="s">
        <v>28</v>
      </c>
      <c r="AX161" s="13" t="s">
        <v>73</v>
      </c>
      <c r="AY161" s="165" t="s">
        <v>117</v>
      </c>
    </row>
    <row r="162" spans="1:65" s="14" customFormat="1">
      <c r="B162" s="171"/>
      <c r="D162" s="164" t="s">
        <v>126</v>
      </c>
      <c r="E162" s="172" t="s">
        <v>1</v>
      </c>
      <c r="F162" s="173" t="s">
        <v>128</v>
      </c>
      <c r="H162" s="174">
        <v>1.3520000000000001</v>
      </c>
      <c r="L162" s="171"/>
      <c r="M162" s="175"/>
      <c r="N162" s="176"/>
      <c r="O162" s="176"/>
      <c r="P162" s="176"/>
      <c r="Q162" s="176"/>
      <c r="R162" s="176"/>
      <c r="S162" s="176"/>
      <c r="T162" s="177"/>
      <c r="AT162" s="172" t="s">
        <v>126</v>
      </c>
      <c r="AU162" s="172" t="s">
        <v>124</v>
      </c>
      <c r="AV162" s="14" t="s">
        <v>129</v>
      </c>
      <c r="AW162" s="14" t="s">
        <v>28</v>
      </c>
      <c r="AX162" s="14" t="s">
        <v>73</v>
      </c>
      <c r="AY162" s="172" t="s">
        <v>117</v>
      </c>
    </row>
    <row r="163" spans="1:65" s="15" customFormat="1">
      <c r="B163" s="178"/>
      <c r="D163" s="164" t="s">
        <v>126</v>
      </c>
      <c r="E163" s="179" t="s">
        <v>1</v>
      </c>
      <c r="F163" s="180" t="s">
        <v>130</v>
      </c>
      <c r="H163" s="181">
        <v>1.3520000000000001</v>
      </c>
      <c r="L163" s="178"/>
      <c r="M163" s="182"/>
      <c r="N163" s="183"/>
      <c r="O163" s="183"/>
      <c r="P163" s="183"/>
      <c r="Q163" s="183"/>
      <c r="R163" s="183"/>
      <c r="S163" s="183"/>
      <c r="T163" s="184"/>
      <c r="AT163" s="179" t="s">
        <v>126</v>
      </c>
      <c r="AU163" s="179" t="s">
        <v>124</v>
      </c>
      <c r="AV163" s="15" t="s">
        <v>123</v>
      </c>
      <c r="AW163" s="15" t="s">
        <v>28</v>
      </c>
      <c r="AX163" s="15" t="s">
        <v>12</v>
      </c>
      <c r="AY163" s="179" t="s">
        <v>117</v>
      </c>
    </row>
    <row r="164" spans="1:65" s="2" customFormat="1" ht="16.5" customHeight="1">
      <c r="A164" s="31"/>
      <c r="B164" s="149"/>
      <c r="C164" s="188" t="s">
        <v>158</v>
      </c>
      <c r="D164" s="188" t="s">
        <v>159</v>
      </c>
      <c r="E164" s="189" t="s">
        <v>160</v>
      </c>
      <c r="F164" s="190" t="s">
        <v>161</v>
      </c>
      <c r="G164" s="191" t="s">
        <v>162</v>
      </c>
      <c r="H164" s="192">
        <v>0.76700000000000002</v>
      </c>
      <c r="I164" s="211"/>
      <c r="J164" s="193">
        <f>ROUND(I164*H164,2)</f>
        <v>0</v>
      </c>
      <c r="K164" s="194"/>
      <c r="L164" s="195"/>
      <c r="M164" s="196" t="s">
        <v>1</v>
      </c>
      <c r="N164" s="197" t="s">
        <v>39</v>
      </c>
      <c r="O164" s="159">
        <v>0</v>
      </c>
      <c r="P164" s="159">
        <f>O164*H164</f>
        <v>0</v>
      </c>
      <c r="Q164" s="159">
        <v>1</v>
      </c>
      <c r="R164" s="159">
        <f>Q164*H164</f>
        <v>0.76700000000000002</v>
      </c>
      <c r="S164" s="159">
        <v>0</v>
      </c>
      <c r="T164" s="16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1" t="s">
        <v>158</v>
      </c>
      <c r="AT164" s="161" t="s">
        <v>159</v>
      </c>
      <c r="AU164" s="161" t="s">
        <v>124</v>
      </c>
      <c r="AY164" s="17" t="s">
        <v>117</v>
      </c>
      <c r="BE164" s="162">
        <f>IF(N164="základná",J164,0)</f>
        <v>0</v>
      </c>
      <c r="BF164" s="162">
        <f>IF(N164="znížená",J164,0)</f>
        <v>0</v>
      </c>
      <c r="BG164" s="162">
        <f>IF(N164="zákl. prenesená",J164,0)</f>
        <v>0</v>
      </c>
      <c r="BH164" s="162">
        <f>IF(N164="zníž. prenesená",J164,0)</f>
        <v>0</v>
      </c>
      <c r="BI164" s="162">
        <f>IF(N164="nulová",J164,0)</f>
        <v>0</v>
      </c>
      <c r="BJ164" s="17" t="s">
        <v>124</v>
      </c>
      <c r="BK164" s="162">
        <f>ROUND(I164*H164,2)</f>
        <v>0</v>
      </c>
      <c r="BL164" s="17" t="s">
        <v>123</v>
      </c>
      <c r="BM164" s="161" t="s">
        <v>163</v>
      </c>
    </row>
    <row r="165" spans="1:65" s="2" customFormat="1">
      <c r="A165" s="31"/>
      <c r="B165" s="32"/>
      <c r="C165" s="31"/>
      <c r="D165" s="164" t="s">
        <v>147</v>
      </c>
      <c r="E165" s="31"/>
      <c r="F165" s="185" t="s">
        <v>161</v>
      </c>
      <c r="G165" s="31"/>
      <c r="H165" s="31"/>
      <c r="I165" s="31"/>
      <c r="J165" s="31"/>
      <c r="K165" s="31"/>
      <c r="L165" s="32"/>
      <c r="M165" s="186"/>
      <c r="N165" s="187"/>
      <c r="O165" s="60"/>
      <c r="P165" s="60"/>
      <c r="Q165" s="60"/>
      <c r="R165" s="60"/>
      <c r="S165" s="60"/>
      <c r="T165" s="6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7" t="s">
        <v>147</v>
      </c>
      <c r="AU165" s="17" t="s">
        <v>124</v>
      </c>
    </row>
    <row r="166" spans="1:65" s="13" customFormat="1">
      <c r="B166" s="163"/>
      <c r="D166" s="164" t="s">
        <v>126</v>
      </c>
      <c r="F166" s="166" t="s">
        <v>164</v>
      </c>
      <c r="H166" s="167">
        <v>0.76700000000000002</v>
      </c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126</v>
      </c>
      <c r="AU166" s="165" t="s">
        <v>124</v>
      </c>
      <c r="AV166" s="13" t="s">
        <v>124</v>
      </c>
      <c r="AW166" s="13" t="s">
        <v>3</v>
      </c>
      <c r="AX166" s="13" t="s">
        <v>12</v>
      </c>
      <c r="AY166" s="165" t="s">
        <v>117</v>
      </c>
    </row>
    <row r="167" spans="1:65" s="12" customFormat="1" ht="22.8" customHeight="1">
      <c r="B167" s="137"/>
      <c r="D167" s="138" t="s">
        <v>72</v>
      </c>
      <c r="E167" s="147" t="s">
        <v>124</v>
      </c>
      <c r="F167" s="147" t="s">
        <v>165</v>
      </c>
      <c r="J167" s="148">
        <f>BK167</f>
        <v>0</v>
      </c>
      <c r="L167" s="137"/>
      <c r="M167" s="141"/>
      <c r="N167" s="142"/>
      <c r="O167" s="142"/>
      <c r="P167" s="143">
        <f>SUM(P168:P184)</f>
        <v>14.18113215</v>
      </c>
      <c r="Q167" s="142"/>
      <c r="R167" s="143">
        <f>SUM(R168:R184)</f>
        <v>10.258453229999999</v>
      </c>
      <c r="S167" s="142"/>
      <c r="T167" s="144">
        <f>SUM(T168:T184)</f>
        <v>0</v>
      </c>
      <c r="AR167" s="138" t="s">
        <v>12</v>
      </c>
      <c r="AT167" s="145" t="s">
        <v>72</v>
      </c>
      <c r="AU167" s="145" t="s">
        <v>12</v>
      </c>
      <c r="AY167" s="138" t="s">
        <v>117</v>
      </c>
      <c r="BK167" s="146">
        <f>SUM(BK168:BK184)</f>
        <v>0</v>
      </c>
    </row>
    <row r="168" spans="1:65" s="2" customFormat="1" ht="16.5" customHeight="1">
      <c r="A168" s="31"/>
      <c r="B168" s="149"/>
      <c r="C168" s="150" t="s">
        <v>166</v>
      </c>
      <c r="D168" s="150" t="s">
        <v>119</v>
      </c>
      <c r="E168" s="151" t="s">
        <v>167</v>
      </c>
      <c r="F168" s="152" t="s">
        <v>168</v>
      </c>
      <c r="G168" s="153" t="s">
        <v>122</v>
      </c>
      <c r="H168" s="154">
        <v>0.76500000000000001</v>
      </c>
      <c r="I168" s="210"/>
      <c r="J168" s="155">
        <f>ROUND(I168*H168,2)</f>
        <v>0</v>
      </c>
      <c r="K168" s="156"/>
      <c r="L168" s="32"/>
      <c r="M168" s="157" t="s">
        <v>1</v>
      </c>
      <c r="N168" s="158" t="s">
        <v>39</v>
      </c>
      <c r="O168" s="159">
        <v>0.61770999999999998</v>
      </c>
      <c r="P168" s="159">
        <f>O168*H168</f>
        <v>0.47254815</v>
      </c>
      <c r="Q168" s="159">
        <v>2.19407</v>
      </c>
      <c r="R168" s="159">
        <f>Q168*H168</f>
        <v>1.67846355</v>
      </c>
      <c r="S168" s="159">
        <v>0</v>
      </c>
      <c r="T168" s="160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1" t="s">
        <v>123</v>
      </c>
      <c r="AT168" s="161" t="s">
        <v>119</v>
      </c>
      <c r="AU168" s="161" t="s">
        <v>124</v>
      </c>
      <c r="AY168" s="17" t="s">
        <v>117</v>
      </c>
      <c r="BE168" s="162">
        <f>IF(N168="základná",J168,0)</f>
        <v>0</v>
      </c>
      <c r="BF168" s="162">
        <f>IF(N168="znížená",J168,0)</f>
        <v>0</v>
      </c>
      <c r="BG168" s="162">
        <f>IF(N168="zákl. prenesená",J168,0)</f>
        <v>0</v>
      </c>
      <c r="BH168" s="162">
        <f>IF(N168="zníž. prenesená",J168,0)</f>
        <v>0</v>
      </c>
      <c r="BI168" s="162">
        <f>IF(N168="nulová",J168,0)</f>
        <v>0</v>
      </c>
      <c r="BJ168" s="17" t="s">
        <v>124</v>
      </c>
      <c r="BK168" s="162">
        <f>ROUND(I168*H168,2)</f>
        <v>0</v>
      </c>
      <c r="BL168" s="17" t="s">
        <v>123</v>
      </c>
      <c r="BM168" s="161" t="s">
        <v>169</v>
      </c>
    </row>
    <row r="169" spans="1:65" s="2" customFormat="1">
      <c r="A169" s="31"/>
      <c r="B169" s="32"/>
      <c r="C169" s="31"/>
      <c r="D169" s="164" t="s">
        <v>147</v>
      </c>
      <c r="E169" s="31"/>
      <c r="F169" s="185" t="s">
        <v>170</v>
      </c>
      <c r="G169" s="31"/>
      <c r="H169" s="31"/>
      <c r="I169" s="31"/>
      <c r="J169" s="31"/>
      <c r="K169" s="31"/>
      <c r="L169" s="32"/>
      <c r="M169" s="186"/>
      <c r="N169" s="187"/>
      <c r="O169" s="60"/>
      <c r="P169" s="60"/>
      <c r="Q169" s="60"/>
      <c r="R169" s="60"/>
      <c r="S169" s="60"/>
      <c r="T169" s="6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7" t="s">
        <v>147</v>
      </c>
      <c r="AU169" s="17" t="s">
        <v>124</v>
      </c>
    </row>
    <row r="170" spans="1:65" s="13" customFormat="1">
      <c r="B170" s="163"/>
      <c r="D170" s="164" t="s">
        <v>126</v>
      </c>
      <c r="E170" s="165" t="s">
        <v>1</v>
      </c>
      <c r="F170" s="166" t="s">
        <v>171</v>
      </c>
      <c r="H170" s="167">
        <v>0.76500000000000001</v>
      </c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126</v>
      </c>
      <c r="AU170" s="165" t="s">
        <v>124</v>
      </c>
      <c r="AV170" s="13" t="s">
        <v>124</v>
      </c>
      <c r="AW170" s="13" t="s">
        <v>28</v>
      </c>
      <c r="AX170" s="13" t="s">
        <v>73</v>
      </c>
      <c r="AY170" s="165" t="s">
        <v>117</v>
      </c>
    </row>
    <row r="171" spans="1:65" s="14" customFormat="1">
      <c r="B171" s="171"/>
      <c r="D171" s="164" t="s">
        <v>126</v>
      </c>
      <c r="E171" s="172" t="s">
        <v>1</v>
      </c>
      <c r="F171" s="173" t="s">
        <v>172</v>
      </c>
      <c r="H171" s="174">
        <v>0.76500000000000001</v>
      </c>
      <c r="L171" s="171"/>
      <c r="M171" s="175"/>
      <c r="N171" s="176"/>
      <c r="O171" s="176"/>
      <c r="P171" s="176"/>
      <c r="Q171" s="176"/>
      <c r="R171" s="176"/>
      <c r="S171" s="176"/>
      <c r="T171" s="177"/>
      <c r="AT171" s="172" t="s">
        <v>126</v>
      </c>
      <c r="AU171" s="172" t="s">
        <v>124</v>
      </c>
      <c r="AV171" s="14" t="s">
        <v>129</v>
      </c>
      <c r="AW171" s="14" t="s">
        <v>28</v>
      </c>
      <c r="AX171" s="14" t="s">
        <v>73</v>
      </c>
      <c r="AY171" s="172" t="s">
        <v>117</v>
      </c>
    </row>
    <row r="172" spans="1:65" s="15" customFormat="1">
      <c r="B172" s="178"/>
      <c r="D172" s="164" t="s">
        <v>126</v>
      </c>
      <c r="E172" s="179" t="s">
        <v>1</v>
      </c>
      <c r="F172" s="180" t="s">
        <v>130</v>
      </c>
      <c r="H172" s="181">
        <v>0.76500000000000001</v>
      </c>
      <c r="L172" s="178"/>
      <c r="M172" s="182"/>
      <c r="N172" s="183"/>
      <c r="O172" s="183"/>
      <c r="P172" s="183"/>
      <c r="Q172" s="183"/>
      <c r="R172" s="183"/>
      <c r="S172" s="183"/>
      <c r="T172" s="184"/>
      <c r="AT172" s="179" t="s">
        <v>126</v>
      </c>
      <c r="AU172" s="179" t="s">
        <v>124</v>
      </c>
      <c r="AV172" s="15" t="s">
        <v>123</v>
      </c>
      <c r="AW172" s="15" t="s">
        <v>28</v>
      </c>
      <c r="AX172" s="15" t="s">
        <v>12</v>
      </c>
      <c r="AY172" s="179" t="s">
        <v>117</v>
      </c>
    </row>
    <row r="173" spans="1:65" s="2" customFormat="1" ht="21.75" customHeight="1">
      <c r="A173" s="31"/>
      <c r="B173" s="149"/>
      <c r="C173" s="150" t="s">
        <v>173</v>
      </c>
      <c r="D173" s="150" t="s">
        <v>119</v>
      </c>
      <c r="E173" s="151" t="s">
        <v>174</v>
      </c>
      <c r="F173" s="152" t="s">
        <v>175</v>
      </c>
      <c r="G173" s="153" t="s">
        <v>145</v>
      </c>
      <c r="H173" s="154">
        <v>2.2999999999999998</v>
      </c>
      <c r="I173" s="210"/>
      <c r="J173" s="155">
        <f>ROUND(I173*H173,2)</f>
        <v>0</v>
      </c>
      <c r="K173" s="156"/>
      <c r="L173" s="32"/>
      <c r="M173" s="157" t="s">
        <v>1</v>
      </c>
      <c r="N173" s="158" t="s">
        <v>39</v>
      </c>
      <c r="O173" s="159">
        <v>0.35799999999999998</v>
      </c>
      <c r="P173" s="159">
        <f>O173*H173</f>
        <v>0.82339999999999991</v>
      </c>
      <c r="Q173" s="159">
        <v>6.7000000000000002E-4</v>
      </c>
      <c r="R173" s="159">
        <f>Q173*H173</f>
        <v>1.5409999999999998E-3</v>
      </c>
      <c r="S173" s="159">
        <v>0</v>
      </c>
      <c r="T173" s="16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1" t="s">
        <v>123</v>
      </c>
      <c r="AT173" s="161" t="s">
        <v>119</v>
      </c>
      <c r="AU173" s="161" t="s">
        <v>124</v>
      </c>
      <c r="AY173" s="17" t="s">
        <v>117</v>
      </c>
      <c r="BE173" s="162">
        <f>IF(N173="základná",J173,0)</f>
        <v>0</v>
      </c>
      <c r="BF173" s="162">
        <f>IF(N173="znížená",J173,0)</f>
        <v>0</v>
      </c>
      <c r="BG173" s="162">
        <f>IF(N173="zákl. prenesená",J173,0)</f>
        <v>0</v>
      </c>
      <c r="BH173" s="162">
        <f>IF(N173="zníž. prenesená",J173,0)</f>
        <v>0</v>
      </c>
      <c r="BI173" s="162">
        <f>IF(N173="nulová",J173,0)</f>
        <v>0</v>
      </c>
      <c r="BJ173" s="17" t="s">
        <v>124</v>
      </c>
      <c r="BK173" s="162">
        <f>ROUND(I173*H173,2)</f>
        <v>0</v>
      </c>
      <c r="BL173" s="17" t="s">
        <v>123</v>
      </c>
      <c r="BM173" s="161" t="s">
        <v>176</v>
      </c>
    </row>
    <row r="174" spans="1:65" s="2" customFormat="1" ht="27">
      <c r="A174" s="31"/>
      <c r="B174" s="32"/>
      <c r="C174" s="31"/>
      <c r="D174" s="164" t="s">
        <v>147</v>
      </c>
      <c r="E174" s="31"/>
      <c r="F174" s="185" t="s">
        <v>177</v>
      </c>
      <c r="G174" s="31"/>
      <c r="H174" s="31"/>
      <c r="I174" s="31"/>
      <c r="J174" s="31"/>
      <c r="K174" s="31"/>
      <c r="L174" s="32"/>
      <c r="M174" s="186"/>
      <c r="N174" s="187"/>
      <c r="O174" s="60"/>
      <c r="P174" s="60"/>
      <c r="Q174" s="60"/>
      <c r="R174" s="60"/>
      <c r="S174" s="60"/>
      <c r="T174" s="6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7" t="s">
        <v>147</v>
      </c>
      <c r="AU174" s="17" t="s">
        <v>124</v>
      </c>
    </row>
    <row r="175" spans="1:65" s="2" customFormat="1" ht="21.75" customHeight="1">
      <c r="A175" s="31"/>
      <c r="B175" s="149"/>
      <c r="C175" s="150" t="s">
        <v>178</v>
      </c>
      <c r="D175" s="150" t="s">
        <v>119</v>
      </c>
      <c r="E175" s="151" t="s">
        <v>179</v>
      </c>
      <c r="F175" s="152" t="s">
        <v>180</v>
      </c>
      <c r="G175" s="153" t="s">
        <v>145</v>
      </c>
      <c r="H175" s="154">
        <v>2.2999999999999998</v>
      </c>
      <c r="I175" s="210"/>
      <c r="J175" s="155">
        <f>ROUND(I175*H175,2)</f>
        <v>0</v>
      </c>
      <c r="K175" s="156"/>
      <c r="L175" s="32"/>
      <c r="M175" s="157" t="s">
        <v>1</v>
      </c>
      <c r="N175" s="158" t="s">
        <v>39</v>
      </c>
      <c r="O175" s="159">
        <v>0.19900000000000001</v>
      </c>
      <c r="P175" s="159">
        <f>O175*H175</f>
        <v>0.4577</v>
      </c>
      <c r="Q175" s="159">
        <v>0</v>
      </c>
      <c r="R175" s="159">
        <f>Q175*H175</f>
        <v>0</v>
      </c>
      <c r="S175" s="159">
        <v>0</v>
      </c>
      <c r="T175" s="160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1" t="s">
        <v>123</v>
      </c>
      <c r="AT175" s="161" t="s">
        <v>119</v>
      </c>
      <c r="AU175" s="161" t="s">
        <v>124</v>
      </c>
      <c r="AY175" s="17" t="s">
        <v>117</v>
      </c>
      <c r="BE175" s="162">
        <f>IF(N175="základná",J175,0)</f>
        <v>0</v>
      </c>
      <c r="BF175" s="162">
        <f>IF(N175="znížená",J175,0)</f>
        <v>0</v>
      </c>
      <c r="BG175" s="162">
        <f>IF(N175="zákl. prenesená",J175,0)</f>
        <v>0</v>
      </c>
      <c r="BH175" s="162">
        <f>IF(N175="zníž. prenesená",J175,0)</f>
        <v>0</v>
      </c>
      <c r="BI175" s="162">
        <f>IF(N175="nulová",J175,0)</f>
        <v>0</v>
      </c>
      <c r="BJ175" s="17" t="s">
        <v>124</v>
      </c>
      <c r="BK175" s="162">
        <f>ROUND(I175*H175,2)</f>
        <v>0</v>
      </c>
      <c r="BL175" s="17" t="s">
        <v>123</v>
      </c>
      <c r="BM175" s="161" t="s">
        <v>181</v>
      </c>
    </row>
    <row r="176" spans="1:65" s="2" customFormat="1" ht="27">
      <c r="A176" s="31"/>
      <c r="B176" s="32"/>
      <c r="C176" s="31"/>
      <c r="D176" s="164" t="s">
        <v>147</v>
      </c>
      <c r="E176" s="31"/>
      <c r="F176" s="185" t="s">
        <v>182</v>
      </c>
      <c r="G176" s="31"/>
      <c r="H176" s="31"/>
      <c r="I176" s="31"/>
      <c r="J176" s="31"/>
      <c r="K176" s="31"/>
      <c r="L176" s="32"/>
      <c r="M176" s="186"/>
      <c r="N176" s="187"/>
      <c r="O176" s="60"/>
      <c r="P176" s="60"/>
      <c r="Q176" s="60"/>
      <c r="R176" s="60"/>
      <c r="S176" s="60"/>
      <c r="T176" s="6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7" t="s">
        <v>147</v>
      </c>
      <c r="AU176" s="17" t="s">
        <v>124</v>
      </c>
    </row>
    <row r="177" spans="1:65" s="2" customFormat="1" ht="37.799999999999997" customHeight="1">
      <c r="A177" s="31"/>
      <c r="B177" s="149"/>
      <c r="C177" s="150" t="s">
        <v>183</v>
      </c>
      <c r="D177" s="150" t="s">
        <v>119</v>
      </c>
      <c r="E177" s="151" t="s">
        <v>184</v>
      </c>
      <c r="F177" s="152" t="s">
        <v>185</v>
      </c>
      <c r="G177" s="153" t="s">
        <v>122</v>
      </c>
      <c r="H177" s="154">
        <v>4.0519999999999996</v>
      </c>
      <c r="I177" s="210"/>
      <c r="J177" s="155">
        <f>ROUND(I177*H177,2)</f>
        <v>0</v>
      </c>
      <c r="K177" s="156"/>
      <c r="L177" s="32"/>
      <c r="M177" s="157" t="s">
        <v>1</v>
      </c>
      <c r="N177" s="158" t="s">
        <v>39</v>
      </c>
      <c r="O177" s="159">
        <v>3.0670000000000002</v>
      </c>
      <c r="P177" s="159">
        <f>O177*H177</f>
        <v>12.427484</v>
      </c>
      <c r="Q177" s="159">
        <v>2.1170900000000001</v>
      </c>
      <c r="R177" s="159">
        <f>Q177*H177</f>
        <v>8.5784486799999993</v>
      </c>
      <c r="S177" s="159">
        <v>0</v>
      </c>
      <c r="T177" s="160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1" t="s">
        <v>123</v>
      </c>
      <c r="AT177" s="161" t="s">
        <v>119</v>
      </c>
      <c r="AU177" s="161" t="s">
        <v>124</v>
      </c>
      <c r="AY177" s="17" t="s">
        <v>117</v>
      </c>
      <c r="BE177" s="162">
        <f>IF(N177="základná",J177,0)</f>
        <v>0</v>
      </c>
      <c r="BF177" s="162">
        <f>IF(N177="znížená",J177,0)</f>
        <v>0</v>
      </c>
      <c r="BG177" s="162">
        <f>IF(N177="zákl. prenesená",J177,0)</f>
        <v>0</v>
      </c>
      <c r="BH177" s="162">
        <f>IF(N177="zníž. prenesená",J177,0)</f>
        <v>0</v>
      </c>
      <c r="BI177" s="162">
        <f>IF(N177="nulová",J177,0)</f>
        <v>0</v>
      </c>
      <c r="BJ177" s="17" t="s">
        <v>124</v>
      </c>
      <c r="BK177" s="162">
        <f>ROUND(I177*H177,2)</f>
        <v>0</v>
      </c>
      <c r="BL177" s="17" t="s">
        <v>123</v>
      </c>
      <c r="BM177" s="161" t="s">
        <v>186</v>
      </c>
    </row>
    <row r="178" spans="1:65" s="2" customFormat="1" ht="18">
      <c r="A178" s="31"/>
      <c r="B178" s="32"/>
      <c r="C178" s="31"/>
      <c r="D178" s="164" t="s">
        <v>147</v>
      </c>
      <c r="E178" s="31"/>
      <c r="F178" s="185" t="s">
        <v>187</v>
      </c>
      <c r="G178" s="31"/>
      <c r="H178" s="31"/>
      <c r="I178" s="31"/>
      <c r="J178" s="31"/>
      <c r="K178" s="31"/>
      <c r="L178" s="32"/>
      <c r="M178" s="186"/>
      <c r="N178" s="187"/>
      <c r="O178" s="60"/>
      <c r="P178" s="60"/>
      <c r="Q178" s="60"/>
      <c r="R178" s="60"/>
      <c r="S178" s="60"/>
      <c r="T178" s="6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7" t="s">
        <v>147</v>
      </c>
      <c r="AU178" s="17" t="s">
        <v>124</v>
      </c>
    </row>
    <row r="179" spans="1:65" s="13" customFormat="1">
      <c r="B179" s="163"/>
      <c r="D179" s="164" t="s">
        <v>126</v>
      </c>
      <c r="E179" s="165" t="s">
        <v>1</v>
      </c>
      <c r="F179" s="166" t="s">
        <v>188</v>
      </c>
      <c r="H179" s="167">
        <v>1.0129999999999999</v>
      </c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126</v>
      </c>
      <c r="AU179" s="165" t="s">
        <v>124</v>
      </c>
      <c r="AV179" s="13" t="s">
        <v>124</v>
      </c>
      <c r="AW179" s="13" t="s">
        <v>28</v>
      </c>
      <c r="AX179" s="13" t="s">
        <v>73</v>
      </c>
      <c r="AY179" s="165" t="s">
        <v>117</v>
      </c>
    </row>
    <row r="180" spans="1:65" s="13" customFormat="1">
      <c r="B180" s="163"/>
      <c r="D180" s="164" t="s">
        <v>126</v>
      </c>
      <c r="E180" s="165" t="s">
        <v>1</v>
      </c>
      <c r="F180" s="166" t="s">
        <v>188</v>
      </c>
      <c r="H180" s="167">
        <v>1.0129999999999999</v>
      </c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126</v>
      </c>
      <c r="AU180" s="165" t="s">
        <v>124</v>
      </c>
      <c r="AV180" s="13" t="s">
        <v>124</v>
      </c>
      <c r="AW180" s="13" t="s">
        <v>28</v>
      </c>
      <c r="AX180" s="13" t="s">
        <v>73</v>
      </c>
      <c r="AY180" s="165" t="s">
        <v>117</v>
      </c>
    </row>
    <row r="181" spans="1:65" s="13" customFormat="1">
      <c r="B181" s="163"/>
      <c r="D181" s="164" t="s">
        <v>126</v>
      </c>
      <c r="E181" s="165" t="s">
        <v>1</v>
      </c>
      <c r="F181" s="166" t="s">
        <v>188</v>
      </c>
      <c r="H181" s="167">
        <v>1.0129999999999999</v>
      </c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126</v>
      </c>
      <c r="AU181" s="165" t="s">
        <v>124</v>
      </c>
      <c r="AV181" s="13" t="s">
        <v>124</v>
      </c>
      <c r="AW181" s="13" t="s">
        <v>28</v>
      </c>
      <c r="AX181" s="13" t="s">
        <v>73</v>
      </c>
      <c r="AY181" s="165" t="s">
        <v>117</v>
      </c>
    </row>
    <row r="182" spans="1:65" s="13" customFormat="1">
      <c r="B182" s="163"/>
      <c r="D182" s="164" t="s">
        <v>126</v>
      </c>
      <c r="E182" s="165" t="s">
        <v>1</v>
      </c>
      <c r="F182" s="166" t="s">
        <v>188</v>
      </c>
      <c r="H182" s="167">
        <v>1.0129999999999999</v>
      </c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126</v>
      </c>
      <c r="AU182" s="165" t="s">
        <v>124</v>
      </c>
      <c r="AV182" s="13" t="s">
        <v>124</v>
      </c>
      <c r="AW182" s="13" t="s">
        <v>28</v>
      </c>
      <c r="AX182" s="13" t="s">
        <v>73</v>
      </c>
      <c r="AY182" s="165" t="s">
        <v>117</v>
      </c>
    </row>
    <row r="183" spans="1:65" s="14" customFormat="1">
      <c r="B183" s="171"/>
      <c r="D183" s="164" t="s">
        <v>126</v>
      </c>
      <c r="E183" s="172" t="s">
        <v>1</v>
      </c>
      <c r="F183" s="173" t="s">
        <v>128</v>
      </c>
      <c r="H183" s="174">
        <v>4.0519999999999996</v>
      </c>
      <c r="L183" s="171"/>
      <c r="M183" s="175"/>
      <c r="N183" s="176"/>
      <c r="O183" s="176"/>
      <c r="P183" s="176"/>
      <c r="Q183" s="176"/>
      <c r="R183" s="176"/>
      <c r="S183" s="176"/>
      <c r="T183" s="177"/>
      <c r="AT183" s="172" t="s">
        <v>126</v>
      </c>
      <c r="AU183" s="172" t="s">
        <v>124</v>
      </c>
      <c r="AV183" s="14" t="s">
        <v>129</v>
      </c>
      <c r="AW183" s="14" t="s">
        <v>28</v>
      </c>
      <c r="AX183" s="14" t="s">
        <v>73</v>
      </c>
      <c r="AY183" s="172" t="s">
        <v>117</v>
      </c>
    </row>
    <row r="184" spans="1:65" s="15" customFormat="1">
      <c r="B184" s="178"/>
      <c r="D184" s="164" t="s">
        <v>126</v>
      </c>
      <c r="E184" s="179" t="s">
        <v>1</v>
      </c>
      <c r="F184" s="180" t="s">
        <v>130</v>
      </c>
      <c r="H184" s="181">
        <v>4.0519999999999996</v>
      </c>
      <c r="L184" s="178"/>
      <c r="M184" s="182"/>
      <c r="N184" s="183"/>
      <c r="O184" s="183"/>
      <c r="P184" s="183"/>
      <c r="Q184" s="183"/>
      <c r="R184" s="183"/>
      <c r="S184" s="183"/>
      <c r="T184" s="184"/>
      <c r="AT184" s="179" t="s">
        <v>126</v>
      </c>
      <c r="AU184" s="179" t="s">
        <v>124</v>
      </c>
      <c r="AV184" s="15" t="s">
        <v>123</v>
      </c>
      <c r="AW184" s="15" t="s">
        <v>28</v>
      </c>
      <c r="AX184" s="15" t="s">
        <v>12</v>
      </c>
      <c r="AY184" s="179" t="s">
        <v>117</v>
      </c>
    </row>
    <row r="185" spans="1:65" s="12" customFormat="1" ht="22.8" customHeight="1">
      <c r="B185" s="137"/>
      <c r="D185" s="138" t="s">
        <v>72</v>
      </c>
      <c r="E185" s="147" t="s">
        <v>166</v>
      </c>
      <c r="F185" s="147" t="s">
        <v>189</v>
      </c>
      <c r="J185" s="148">
        <f>BK185</f>
        <v>0</v>
      </c>
      <c r="L185" s="137"/>
      <c r="M185" s="141"/>
      <c r="N185" s="142"/>
      <c r="O185" s="142"/>
      <c r="P185" s="143">
        <f>SUM(P186:P190)</f>
        <v>7.4671199999999995</v>
      </c>
      <c r="Q185" s="142"/>
      <c r="R185" s="143">
        <f>SUM(R186:R190)</f>
        <v>0.10368000000000001</v>
      </c>
      <c r="S185" s="142"/>
      <c r="T185" s="144">
        <f>SUM(T186:T190)</f>
        <v>0</v>
      </c>
      <c r="AR185" s="138" t="s">
        <v>12</v>
      </c>
      <c r="AT185" s="145" t="s">
        <v>72</v>
      </c>
      <c r="AU185" s="145" t="s">
        <v>12</v>
      </c>
      <c r="AY185" s="138" t="s">
        <v>117</v>
      </c>
      <c r="BK185" s="146">
        <f>SUM(BK186:BK190)</f>
        <v>0</v>
      </c>
    </row>
    <row r="186" spans="1:65" s="2" customFormat="1" ht="24.2" customHeight="1">
      <c r="A186" s="31"/>
      <c r="B186" s="149"/>
      <c r="C186" s="150" t="s">
        <v>190</v>
      </c>
      <c r="D186" s="150" t="s">
        <v>119</v>
      </c>
      <c r="E186" s="151" t="s">
        <v>191</v>
      </c>
      <c r="F186" s="152" t="s">
        <v>192</v>
      </c>
      <c r="G186" s="153" t="s">
        <v>145</v>
      </c>
      <c r="H186" s="154">
        <v>54</v>
      </c>
      <c r="I186" s="210"/>
      <c r="J186" s="155">
        <f>ROUND(I186*H186,2)</f>
        <v>0</v>
      </c>
      <c r="K186" s="156"/>
      <c r="L186" s="32"/>
      <c r="M186" s="157" t="s">
        <v>1</v>
      </c>
      <c r="N186" s="158" t="s">
        <v>39</v>
      </c>
      <c r="O186" s="159">
        <v>0.13827999999999999</v>
      </c>
      <c r="P186" s="159">
        <f>O186*H186</f>
        <v>7.4671199999999995</v>
      </c>
      <c r="Q186" s="159">
        <v>1.92E-3</v>
      </c>
      <c r="R186" s="159">
        <f>Q186*H186</f>
        <v>0.10368000000000001</v>
      </c>
      <c r="S186" s="159">
        <v>0</v>
      </c>
      <c r="T186" s="160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1" t="s">
        <v>123</v>
      </c>
      <c r="AT186" s="161" t="s">
        <v>119</v>
      </c>
      <c r="AU186" s="161" t="s">
        <v>124</v>
      </c>
      <c r="AY186" s="17" t="s">
        <v>117</v>
      </c>
      <c r="BE186" s="162">
        <f>IF(N186="základná",J186,0)</f>
        <v>0</v>
      </c>
      <c r="BF186" s="162">
        <f>IF(N186="znížená",J186,0)</f>
        <v>0</v>
      </c>
      <c r="BG186" s="162">
        <f>IF(N186="zákl. prenesená",J186,0)</f>
        <v>0</v>
      </c>
      <c r="BH186" s="162">
        <f>IF(N186="zníž. prenesená",J186,0)</f>
        <v>0</v>
      </c>
      <c r="BI186" s="162">
        <f>IF(N186="nulová",J186,0)</f>
        <v>0</v>
      </c>
      <c r="BJ186" s="17" t="s">
        <v>124</v>
      </c>
      <c r="BK186" s="162">
        <f>ROUND(I186*H186,2)</f>
        <v>0</v>
      </c>
      <c r="BL186" s="17" t="s">
        <v>123</v>
      </c>
      <c r="BM186" s="161" t="s">
        <v>193</v>
      </c>
    </row>
    <row r="187" spans="1:65" s="2" customFormat="1" ht="18">
      <c r="A187" s="31"/>
      <c r="B187" s="32"/>
      <c r="C187" s="31"/>
      <c r="D187" s="164" t="s">
        <v>147</v>
      </c>
      <c r="E187" s="31"/>
      <c r="F187" s="185" t="s">
        <v>194</v>
      </c>
      <c r="G187" s="31"/>
      <c r="H187" s="31"/>
      <c r="I187" s="31"/>
      <c r="J187" s="31"/>
      <c r="K187" s="31"/>
      <c r="L187" s="32"/>
      <c r="M187" s="186"/>
      <c r="N187" s="187"/>
      <c r="O187" s="60"/>
      <c r="P187" s="60"/>
      <c r="Q187" s="60"/>
      <c r="R187" s="60"/>
      <c r="S187" s="60"/>
      <c r="T187" s="6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7" t="s">
        <v>147</v>
      </c>
      <c r="AU187" s="17" t="s">
        <v>124</v>
      </c>
    </row>
    <row r="188" spans="1:65" s="13" customFormat="1">
      <c r="B188" s="163"/>
      <c r="D188" s="164" t="s">
        <v>126</v>
      </c>
      <c r="E188" s="165" t="s">
        <v>1</v>
      </c>
      <c r="F188" s="166" t="s">
        <v>195</v>
      </c>
      <c r="H188" s="167">
        <v>54</v>
      </c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126</v>
      </c>
      <c r="AU188" s="165" t="s">
        <v>124</v>
      </c>
      <c r="AV188" s="13" t="s">
        <v>124</v>
      </c>
      <c r="AW188" s="13" t="s">
        <v>28</v>
      </c>
      <c r="AX188" s="13" t="s">
        <v>73</v>
      </c>
      <c r="AY188" s="165" t="s">
        <v>117</v>
      </c>
    </row>
    <row r="189" spans="1:65" s="14" customFormat="1">
      <c r="B189" s="171"/>
      <c r="D189" s="164" t="s">
        <v>126</v>
      </c>
      <c r="E189" s="172" t="s">
        <v>1</v>
      </c>
      <c r="F189" s="173" t="s">
        <v>128</v>
      </c>
      <c r="H189" s="174">
        <v>54</v>
      </c>
      <c r="L189" s="171"/>
      <c r="M189" s="175"/>
      <c r="N189" s="176"/>
      <c r="O189" s="176"/>
      <c r="P189" s="176"/>
      <c r="Q189" s="176"/>
      <c r="R189" s="176"/>
      <c r="S189" s="176"/>
      <c r="T189" s="177"/>
      <c r="AT189" s="172" t="s">
        <v>126</v>
      </c>
      <c r="AU189" s="172" t="s">
        <v>124</v>
      </c>
      <c r="AV189" s="14" t="s">
        <v>129</v>
      </c>
      <c r="AW189" s="14" t="s">
        <v>28</v>
      </c>
      <c r="AX189" s="14" t="s">
        <v>73</v>
      </c>
      <c r="AY189" s="172" t="s">
        <v>117</v>
      </c>
    </row>
    <row r="190" spans="1:65" s="15" customFormat="1">
      <c r="B190" s="178"/>
      <c r="D190" s="164" t="s">
        <v>126</v>
      </c>
      <c r="E190" s="179" t="s">
        <v>1</v>
      </c>
      <c r="F190" s="180" t="s">
        <v>130</v>
      </c>
      <c r="H190" s="181">
        <v>54</v>
      </c>
      <c r="L190" s="178"/>
      <c r="M190" s="182"/>
      <c r="N190" s="183"/>
      <c r="O190" s="183"/>
      <c r="P190" s="183"/>
      <c r="Q190" s="183"/>
      <c r="R190" s="183"/>
      <c r="S190" s="183"/>
      <c r="T190" s="184"/>
      <c r="AT190" s="179" t="s">
        <v>126</v>
      </c>
      <c r="AU190" s="179" t="s">
        <v>124</v>
      </c>
      <c r="AV190" s="15" t="s">
        <v>123</v>
      </c>
      <c r="AW190" s="15" t="s">
        <v>28</v>
      </c>
      <c r="AX190" s="15" t="s">
        <v>12</v>
      </c>
      <c r="AY190" s="179" t="s">
        <v>117</v>
      </c>
    </row>
    <row r="191" spans="1:65" s="12" customFormat="1" ht="22.8" customHeight="1">
      <c r="B191" s="137"/>
      <c r="D191" s="138" t="s">
        <v>72</v>
      </c>
      <c r="E191" s="147" t="s">
        <v>196</v>
      </c>
      <c r="F191" s="147" t="s">
        <v>197</v>
      </c>
      <c r="J191" s="148">
        <f>BK191</f>
        <v>0</v>
      </c>
      <c r="L191" s="137"/>
      <c r="M191" s="141"/>
      <c r="N191" s="142"/>
      <c r="O191" s="142"/>
      <c r="P191" s="143">
        <f>SUM(P192:P193)</f>
        <v>27.410727000000001</v>
      </c>
      <c r="Q191" s="142"/>
      <c r="R191" s="143">
        <f>SUM(R192:R193)</f>
        <v>0</v>
      </c>
      <c r="S191" s="142"/>
      <c r="T191" s="144">
        <f>SUM(T192:T193)</f>
        <v>0</v>
      </c>
      <c r="AR191" s="138" t="s">
        <v>12</v>
      </c>
      <c r="AT191" s="145" t="s">
        <v>72</v>
      </c>
      <c r="AU191" s="145" t="s">
        <v>12</v>
      </c>
      <c r="AY191" s="138" t="s">
        <v>117</v>
      </c>
      <c r="BK191" s="146">
        <f>SUM(BK192:BK193)</f>
        <v>0</v>
      </c>
    </row>
    <row r="192" spans="1:65" s="2" customFormat="1" ht="24.2" customHeight="1">
      <c r="A192" s="31"/>
      <c r="B192" s="149"/>
      <c r="C192" s="150" t="s">
        <v>198</v>
      </c>
      <c r="D192" s="150" t="s">
        <v>119</v>
      </c>
      <c r="E192" s="151" t="s">
        <v>199</v>
      </c>
      <c r="F192" s="152" t="s">
        <v>200</v>
      </c>
      <c r="G192" s="153" t="s">
        <v>162</v>
      </c>
      <c r="H192" s="154">
        <v>11.129</v>
      </c>
      <c r="I192" s="210"/>
      <c r="J192" s="155">
        <f>ROUND(I192*H192,2)</f>
        <v>0</v>
      </c>
      <c r="K192" s="156"/>
      <c r="L192" s="32"/>
      <c r="M192" s="157" t="s">
        <v>1</v>
      </c>
      <c r="N192" s="158" t="s">
        <v>39</v>
      </c>
      <c r="O192" s="159">
        <v>2.4630000000000001</v>
      </c>
      <c r="P192" s="159">
        <f>O192*H192</f>
        <v>27.410727000000001</v>
      </c>
      <c r="Q192" s="159">
        <v>0</v>
      </c>
      <c r="R192" s="159">
        <f>Q192*H192</f>
        <v>0</v>
      </c>
      <c r="S192" s="159">
        <v>0</v>
      </c>
      <c r="T192" s="160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1" t="s">
        <v>123</v>
      </c>
      <c r="AT192" s="161" t="s">
        <v>119</v>
      </c>
      <c r="AU192" s="161" t="s">
        <v>124</v>
      </c>
      <c r="AY192" s="17" t="s">
        <v>117</v>
      </c>
      <c r="BE192" s="162">
        <f>IF(N192="základná",J192,0)</f>
        <v>0</v>
      </c>
      <c r="BF192" s="162">
        <f>IF(N192="znížená",J192,0)</f>
        <v>0</v>
      </c>
      <c r="BG192" s="162">
        <f>IF(N192="zákl. prenesená",J192,0)</f>
        <v>0</v>
      </c>
      <c r="BH192" s="162">
        <f>IF(N192="zníž. prenesená",J192,0)</f>
        <v>0</v>
      </c>
      <c r="BI192" s="162">
        <f>IF(N192="nulová",J192,0)</f>
        <v>0</v>
      </c>
      <c r="BJ192" s="17" t="s">
        <v>124</v>
      </c>
      <c r="BK192" s="162">
        <f>ROUND(I192*H192,2)</f>
        <v>0</v>
      </c>
      <c r="BL192" s="17" t="s">
        <v>123</v>
      </c>
      <c r="BM192" s="161" t="s">
        <v>201</v>
      </c>
    </row>
    <row r="193" spans="1:65" s="2" customFormat="1" ht="27">
      <c r="A193" s="31"/>
      <c r="B193" s="32"/>
      <c r="C193" s="31"/>
      <c r="D193" s="164" t="s">
        <v>147</v>
      </c>
      <c r="E193" s="31"/>
      <c r="F193" s="185" t="s">
        <v>202</v>
      </c>
      <c r="G193" s="31"/>
      <c r="H193" s="31"/>
      <c r="I193" s="31"/>
      <c r="J193" s="31"/>
      <c r="K193" s="31"/>
      <c r="L193" s="32"/>
      <c r="M193" s="186"/>
      <c r="N193" s="187"/>
      <c r="O193" s="60"/>
      <c r="P193" s="60"/>
      <c r="Q193" s="60"/>
      <c r="R193" s="60"/>
      <c r="S193" s="60"/>
      <c r="T193" s="6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7" t="s">
        <v>147</v>
      </c>
      <c r="AU193" s="17" t="s">
        <v>124</v>
      </c>
    </row>
    <row r="194" spans="1:65" s="12" customFormat="1" ht="25.9" customHeight="1">
      <c r="B194" s="137"/>
      <c r="D194" s="138" t="s">
        <v>72</v>
      </c>
      <c r="E194" s="139" t="s">
        <v>203</v>
      </c>
      <c r="F194" s="139" t="s">
        <v>204</v>
      </c>
      <c r="J194" s="140">
        <f>BK194</f>
        <v>0</v>
      </c>
      <c r="L194" s="137"/>
      <c r="M194" s="141"/>
      <c r="N194" s="142"/>
      <c r="O194" s="142"/>
      <c r="P194" s="143">
        <f>P195+P204+P230+P252+P266</f>
        <v>285.333033</v>
      </c>
      <c r="Q194" s="142"/>
      <c r="R194" s="143">
        <f>R195+R204+R230+R252+R266</f>
        <v>15.004435800000003</v>
      </c>
      <c r="S194" s="142"/>
      <c r="T194" s="144">
        <f>T195+T204+T230+T252+T266</f>
        <v>0</v>
      </c>
      <c r="AR194" s="138" t="s">
        <v>124</v>
      </c>
      <c r="AT194" s="145" t="s">
        <v>72</v>
      </c>
      <c r="AU194" s="145" t="s">
        <v>73</v>
      </c>
      <c r="AY194" s="138" t="s">
        <v>117</v>
      </c>
      <c r="BK194" s="146">
        <f>BK195+BK204+BK230+BK252+BK266</f>
        <v>0</v>
      </c>
    </row>
    <row r="195" spans="1:65" s="12" customFormat="1" ht="22.8" customHeight="1">
      <c r="B195" s="137"/>
      <c r="D195" s="138" t="s">
        <v>72</v>
      </c>
      <c r="E195" s="147" t="s">
        <v>205</v>
      </c>
      <c r="F195" s="147" t="s">
        <v>206</v>
      </c>
      <c r="J195" s="148">
        <f>BK195</f>
        <v>0</v>
      </c>
      <c r="L195" s="137"/>
      <c r="M195" s="141"/>
      <c r="N195" s="142"/>
      <c r="O195" s="142"/>
      <c r="P195" s="143">
        <f>SUM(P196:P203)</f>
        <v>0.9114525</v>
      </c>
      <c r="Q195" s="142"/>
      <c r="R195" s="143">
        <f>SUM(R196:R203)</f>
        <v>2.3288000000000002E-3</v>
      </c>
      <c r="S195" s="142"/>
      <c r="T195" s="144">
        <f>SUM(T196:T203)</f>
        <v>0</v>
      </c>
      <c r="AR195" s="138" t="s">
        <v>124</v>
      </c>
      <c r="AT195" s="145" t="s">
        <v>72</v>
      </c>
      <c r="AU195" s="145" t="s">
        <v>12</v>
      </c>
      <c r="AY195" s="138" t="s">
        <v>117</v>
      </c>
      <c r="BK195" s="146">
        <f>SUM(BK196:BK203)</f>
        <v>0</v>
      </c>
    </row>
    <row r="196" spans="1:65" s="2" customFormat="1" ht="16.5" customHeight="1">
      <c r="A196" s="31"/>
      <c r="B196" s="149"/>
      <c r="C196" s="150" t="s">
        <v>207</v>
      </c>
      <c r="D196" s="150" t="s">
        <v>119</v>
      </c>
      <c r="E196" s="151" t="s">
        <v>208</v>
      </c>
      <c r="F196" s="152" t="s">
        <v>209</v>
      </c>
      <c r="G196" s="153" t="s">
        <v>145</v>
      </c>
      <c r="H196" s="154">
        <v>20.25</v>
      </c>
      <c r="I196" s="210"/>
      <c r="J196" s="155">
        <f>ROUND(I196*H196,2)</f>
        <v>0</v>
      </c>
      <c r="K196" s="156"/>
      <c r="L196" s="32"/>
      <c r="M196" s="157" t="s">
        <v>1</v>
      </c>
      <c r="N196" s="158" t="s">
        <v>39</v>
      </c>
      <c r="O196" s="159">
        <v>4.5010000000000001E-2</v>
      </c>
      <c r="P196" s="159">
        <f>O196*H196</f>
        <v>0.9114525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1" t="s">
        <v>210</v>
      </c>
      <c r="AT196" s="161" t="s">
        <v>119</v>
      </c>
      <c r="AU196" s="161" t="s">
        <v>124</v>
      </c>
      <c r="AY196" s="17" t="s">
        <v>117</v>
      </c>
      <c r="BE196" s="162">
        <f>IF(N196="základná",J196,0)</f>
        <v>0</v>
      </c>
      <c r="BF196" s="162">
        <f>IF(N196="znížená",J196,0)</f>
        <v>0</v>
      </c>
      <c r="BG196" s="162">
        <f>IF(N196="zákl. prenesená",J196,0)</f>
        <v>0</v>
      </c>
      <c r="BH196" s="162">
        <f>IF(N196="zníž. prenesená",J196,0)</f>
        <v>0</v>
      </c>
      <c r="BI196" s="162">
        <f>IF(N196="nulová",J196,0)</f>
        <v>0</v>
      </c>
      <c r="BJ196" s="17" t="s">
        <v>124</v>
      </c>
      <c r="BK196" s="162">
        <f>ROUND(I196*H196,2)</f>
        <v>0</v>
      </c>
      <c r="BL196" s="17" t="s">
        <v>210</v>
      </c>
      <c r="BM196" s="161" t="s">
        <v>211</v>
      </c>
    </row>
    <row r="197" spans="1:65" s="2" customFormat="1" ht="18">
      <c r="A197" s="31"/>
      <c r="B197" s="32"/>
      <c r="C197" s="31"/>
      <c r="D197" s="164" t="s">
        <v>147</v>
      </c>
      <c r="E197" s="31"/>
      <c r="F197" s="185" t="s">
        <v>212</v>
      </c>
      <c r="G197" s="31"/>
      <c r="H197" s="31"/>
      <c r="I197" s="31"/>
      <c r="J197" s="31"/>
      <c r="K197" s="31"/>
      <c r="L197" s="32"/>
      <c r="M197" s="186"/>
      <c r="N197" s="187"/>
      <c r="O197" s="60"/>
      <c r="P197" s="60"/>
      <c r="Q197" s="60"/>
      <c r="R197" s="60"/>
      <c r="S197" s="60"/>
      <c r="T197" s="6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7" t="s">
        <v>147</v>
      </c>
      <c r="AU197" s="17" t="s">
        <v>124</v>
      </c>
    </row>
    <row r="198" spans="1:65" s="13" customFormat="1">
      <c r="B198" s="163"/>
      <c r="D198" s="164" t="s">
        <v>126</v>
      </c>
      <c r="E198" s="165" t="s">
        <v>1</v>
      </c>
      <c r="F198" s="166" t="s">
        <v>213</v>
      </c>
      <c r="H198" s="167">
        <v>20.25</v>
      </c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126</v>
      </c>
      <c r="AU198" s="165" t="s">
        <v>124</v>
      </c>
      <c r="AV198" s="13" t="s">
        <v>124</v>
      </c>
      <c r="AW198" s="13" t="s">
        <v>28</v>
      </c>
      <c r="AX198" s="13" t="s">
        <v>73</v>
      </c>
      <c r="AY198" s="165" t="s">
        <v>117</v>
      </c>
    </row>
    <row r="199" spans="1:65" s="14" customFormat="1">
      <c r="B199" s="171"/>
      <c r="D199" s="164" t="s">
        <v>126</v>
      </c>
      <c r="E199" s="172" t="s">
        <v>1</v>
      </c>
      <c r="F199" s="173" t="s">
        <v>128</v>
      </c>
      <c r="H199" s="174">
        <v>20.25</v>
      </c>
      <c r="L199" s="171"/>
      <c r="M199" s="175"/>
      <c r="N199" s="176"/>
      <c r="O199" s="176"/>
      <c r="P199" s="176"/>
      <c r="Q199" s="176"/>
      <c r="R199" s="176"/>
      <c r="S199" s="176"/>
      <c r="T199" s="177"/>
      <c r="AT199" s="172" t="s">
        <v>126</v>
      </c>
      <c r="AU199" s="172" t="s">
        <v>124</v>
      </c>
      <c r="AV199" s="14" t="s">
        <v>129</v>
      </c>
      <c r="AW199" s="14" t="s">
        <v>28</v>
      </c>
      <c r="AX199" s="14" t="s">
        <v>73</v>
      </c>
      <c r="AY199" s="172" t="s">
        <v>117</v>
      </c>
    </row>
    <row r="200" spans="1:65" s="15" customFormat="1">
      <c r="B200" s="178"/>
      <c r="D200" s="164" t="s">
        <v>126</v>
      </c>
      <c r="E200" s="179" t="s">
        <v>1</v>
      </c>
      <c r="F200" s="180" t="s">
        <v>130</v>
      </c>
      <c r="H200" s="181">
        <v>20.25</v>
      </c>
      <c r="L200" s="178"/>
      <c r="M200" s="182"/>
      <c r="N200" s="183"/>
      <c r="O200" s="183"/>
      <c r="P200" s="183"/>
      <c r="Q200" s="183"/>
      <c r="R200" s="183"/>
      <c r="S200" s="183"/>
      <c r="T200" s="184"/>
      <c r="AT200" s="179" t="s">
        <v>126</v>
      </c>
      <c r="AU200" s="179" t="s">
        <v>124</v>
      </c>
      <c r="AV200" s="15" t="s">
        <v>123</v>
      </c>
      <c r="AW200" s="15" t="s">
        <v>28</v>
      </c>
      <c r="AX200" s="15" t="s">
        <v>12</v>
      </c>
      <c r="AY200" s="179" t="s">
        <v>117</v>
      </c>
    </row>
    <row r="201" spans="1:65" s="2" customFormat="1" ht="16.5" customHeight="1">
      <c r="A201" s="31"/>
      <c r="B201" s="149"/>
      <c r="C201" s="188" t="s">
        <v>210</v>
      </c>
      <c r="D201" s="188" t="s">
        <v>159</v>
      </c>
      <c r="E201" s="189" t="s">
        <v>214</v>
      </c>
      <c r="F201" s="190" t="s">
        <v>215</v>
      </c>
      <c r="G201" s="191" t="s">
        <v>145</v>
      </c>
      <c r="H201" s="192">
        <v>23.288</v>
      </c>
      <c r="I201" s="211"/>
      <c r="J201" s="193">
        <f>ROUND(I201*H201,2)</f>
        <v>0</v>
      </c>
      <c r="K201" s="194"/>
      <c r="L201" s="195"/>
      <c r="M201" s="196" t="s">
        <v>1</v>
      </c>
      <c r="N201" s="197" t="s">
        <v>39</v>
      </c>
      <c r="O201" s="159">
        <v>0</v>
      </c>
      <c r="P201" s="159">
        <f>O201*H201</f>
        <v>0</v>
      </c>
      <c r="Q201" s="159">
        <v>1E-4</v>
      </c>
      <c r="R201" s="159">
        <f>Q201*H201</f>
        <v>2.3288000000000002E-3</v>
      </c>
      <c r="S201" s="159">
        <v>0</v>
      </c>
      <c r="T201" s="160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1" t="s">
        <v>216</v>
      </c>
      <c r="AT201" s="161" t="s">
        <v>159</v>
      </c>
      <c r="AU201" s="161" t="s">
        <v>124</v>
      </c>
      <c r="AY201" s="17" t="s">
        <v>117</v>
      </c>
      <c r="BE201" s="162">
        <f>IF(N201="základná",J201,0)</f>
        <v>0</v>
      </c>
      <c r="BF201" s="162">
        <f>IF(N201="znížená",J201,0)</f>
        <v>0</v>
      </c>
      <c r="BG201" s="162">
        <f>IF(N201="zákl. prenesená",J201,0)</f>
        <v>0</v>
      </c>
      <c r="BH201" s="162">
        <f>IF(N201="zníž. prenesená",J201,0)</f>
        <v>0</v>
      </c>
      <c r="BI201" s="162">
        <f>IF(N201="nulová",J201,0)</f>
        <v>0</v>
      </c>
      <c r="BJ201" s="17" t="s">
        <v>124</v>
      </c>
      <c r="BK201" s="162">
        <f>ROUND(I201*H201,2)</f>
        <v>0</v>
      </c>
      <c r="BL201" s="17" t="s">
        <v>210</v>
      </c>
      <c r="BM201" s="161" t="s">
        <v>217</v>
      </c>
    </row>
    <row r="202" spans="1:65" s="2" customFormat="1">
      <c r="A202" s="31"/>
      <c r="B202" s="32"/>
      <c r="C202" s="31"/>
      <c r="D202" s="164" t="s">
        <v>147</v>
      </c>
      <c r="E202" s="31"/>
      <c r="F202" s="185" t="s">
        <v>218</v>
      </c>
      <c r="G202" s="31"/>
      <c r="H202" s="31"/>
      <c r="I202" s="31"/>
      <c r="J202" s="31"/>
      <c r="K202" s="31"/>
      <c r="L202" s="32"/>
      <c r="M202" s="186"/>
      <c r="N202" s="187"/>
      <c r="O202" s="60"/>
      <c r="P202" s="60"/>
      <c r="Q202" s="60"/>
      <c r="R202" s="60"/>
      <c r="S202" s="60"/>
      <c r="T202" s="6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7" t="s">
        <v>147</v>
      </c>
      <c r="AU202" s="17" t="s">
        <v>124</v>
      </c>
    </row>
    <row r="203" spans="1:65" s="13" customFormat="1">
      <c r="B203" s="163"/>
      <c r="D203" s="164" t="s">
        <v>126</v>
      </c>
      <c r="F203" s="166" t="s">
        <v>219</v>
      </c>
      <c r="H203" s="167">
        <v>23.288</v>
      </c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126</v>
      </c>
      <c r="AU203" s="165" t="s">
        <v>124</v>
      </c>
      <c r="AV203" s="13" t="s">
        <v>124</v>
      </c>
      <c r="AW203" s="13" t="s">
        <v>3</v>
      </c>
      <c r="AX203" s="13" t="s">
        <v>12</v>
      </c>
      <c r="AY203" s="165" t="s">
        <v>117</v>
      </c>
    </row>
    <row r="204" spans="1:65" s="12" customFormat="1" ht="22.8" customHeight="1">
      <c r="B204" s="137"/>
      <c r="D204" s="138" t="s">
        <v>72</v>
      </c>
      <c r="E204" s="147" t="s">
        <v>220</v>
      </c>
      <c r="F204" s="147" t="s">
        <v>221</v>
      </c>
      <c r="J204" s="148">
        <f>BK204</f>
        <v>0</v>
      </c>
      <c r="L204" s="137"/>
      <c r="M204" s="141"/>
      <c r="N204" s="142"/>
      <c r="O204" s="142"/>
      <c r="P204" s="143">
        <f>SUM(P205:P229)</f>
        <v>42.216360000000002</v>
      </c>
      <c r="Q204" s="142"/>
      <c r="R204" s="143">
        <f>SUM(R205:R229)</f>
        <v>3.8345040000000004</v>
      </c>
      <c r="S204" s="142"/>
      <c r="T204" s="144">
        <f>SUM(T205:T229)</f>
        <v>0</v>
      </c>
      <c r="AR204" s="138" t="s">
        <v>124</v>
      </c>
      <c r="AT204" s="145" t="s">
        <v>72</v>
      </c>
      <c r="AU204" s="145" t="s">
        <v>12</v>
      </c>
      <c r="AY204" s="138" t="s">
        <v>117</v>
      </c>
      <c r="BK204" s="146">
        <f>SUM(BK205:BK229)</f>
        <v>0</v>
      </c>
    </row>
    <row r="205" spans="1:65" s="2" customFormat="1" ht="33" customHeight="1">
      <c r="A205" s="31"/>
      <c r="B205" s="149"/>
      <c r="C205" s="150" t="s">
        <v>222</v>
      </c>
      <c r="D205" s="150" t="s">
        <v>119</v>
      </c>
      <c r="E205" s="151" t="s">
        <v>223</v>
      </c>
      <c r="F205" s="152" t="s">
        <v>224</v>
      </c>
      <c r="G205" s="153" t="s">
        <v>225</v>
      </c>
      <c r="H205" s="154">
        <v>41.4</v>
      </c>
      <c r="I205" s="210"/>
      <c r="J205" s="155">
        <f>ROUND(I205*H205,2)</f>
        <v>0</v>
      </c>
      <c r="K205" s="156"/>
      <c r="L205" s="32"/>
      <c r="M205" s="157" t="s">
        <v>1</v>
      </c>
      <c r="N205" s="158" t="s">
        <v>39</v>
      </c>
      <c r="O205" s="159">
        <v>0.316</v>
      </c>
      <c r="P205" s="159">
        <f>O205*H205</f>
        <v>13.0824</v>
      </c>
      <c r="Q205" s="159">
        <v>9.0000000000000006E-5</v>
      </c>
      <c r="R205" s="159">
        <f>Q205*H205</f>
        <v>3.7260000000000001E-3</v>
      </c>
      <c r="S205" s="159">
        <v>0</v>
      </c>
      <c r="T205" s="160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1" t="s">
        <v>210</v>
      </c>
      <c r="AT205" s="161" t="s">
        <v>119</v>
      </c>
      <c r="AU205" s="161" t="s">
        <v>124</v>
      </c>
      <c r="AY205" s="17" t="s">
        <v>117</v>
      </c>
      <c r="BE205" s="162">
        <f>IF(N205="základná",J205,0)</f>
        <v>0</v>
      </c>
      <c r="BF205" s="162">
        <f>IF(N205="znížená",J205,0)</f>
        <v>0</v>
      </c>
      <c r="BG205" s="162">
        <f>IF(N205="zákl. prenesená",J205,0)</f>
        <v>0</v>
      </c>
      <c r="BH205" s="162">
        <f>IF(N205="zníž. prenesená",J205,0)</f>
        <v>0</v>
      </c>
      <c r="BI205" s="162">
        <f>IF(N205="nulová",J205,0)</f>
        <v>0</v>
      </c>
      <c r="BJ205" s="17" t="s">
        <v>124</v>
      </c>
      <c r="BK205" s="162">
        <f>ROUND(I205*H205,2)</f>
        <v>0</v>
      </c>
      <c r="BL205" s="17" t="s">
        <v>210</v>
      </c>
      <c r="BM205" s="161" t="s">
        <v>226</v>
      </c>
    </row>
    <row r="206" spans="1:65" s="2" customFormat="1" ht="18">
      <c r="A206" s="31"/>
      <c r="B206" s="32"/>
      <c r="C206" s="31"/>
      <c r="D206" s="164" t="s">
        <v>147</v>
      </c>
      <c r="E206" s="31"/>
      <c r="F206" s="185" t="s">
        <v>227</v>
      </c>
      <c r="G206" s="31"/>
      <c r="H206" s="31"/>
      <c r="I206" s="31"/>
      <c r="J206" s="31"/>
      <c r="K206" s="31"/>
      <c r="L206" s="32"/>
      <c r="M206" s="186"/>
      <c r="N206" s="187"/>
      <c r="O206" s="60"/>
      <c r="P206" s="60"/>
      <c r="Q206" s="60"/>
      <c r="R206" s="60"/>
      <c r="S206" s="60"/>
      <c r="T206" s="6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7" t="s">
        <v>147</v>
      </c>
      <c r="AU206" s="17" t="s">
        <v>124</v>
      </c>
    </row>
    <row r="207" spans="1:65" s="13" customFormat="1">
      <c r="B207" s="163"/>
      <c r="D207" s="164" t="s">
        <v>126</v>
      </c>
      <c r="E207" s="165" t="s">
        <v>1</v>
      </c>
      <c r="F207" s="166" t="s">
        <v>228</v>
      </c>
      <c r="H207" s="167">
        <v>10.35</v>
      </c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126</v>
      </c>
      <c r="AU207" s="165" t="s">
        <v>124</v>
      </c>
      <c r="AV207" s="13" t="s">
        <v>124</v>
      </c>
      <c r="AW207" s="13" t="s">
        <v>28</v>
      </c>
      <c r="AX207" s="13" t="s">
        <v>73</v>
      </c>
      <c r="AY207" s="165" t="s">
        <v>117</v>
      </c>
    </row>
    <row r="208" spans="1:65" s="13" customFormat="1">
      <c r="B208" s="163"/>
      <c r="D208" s="164" t="s">
        <v>126</v>
      </c>
      <c r="E208" s="165" t="s">
        <v>1</v>
      </c>
      <c r="F208" s="166" t="s">
        <v>228</v>
      </c>
      <c r="H208" s="167">
        <v>10.35</v>
      </c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126</v>
      </c>
      <c r="AU208" s="165" t="s">
        <v>124</v>
      </c>
      <c r="AV208" s="13" t="s">
        <v>124</v>
      </c>
      <c r="AW208" s="13" t="s">
        <v>28</v>
      </c>
      <c r="AX208" s="13" t="s">
        <v>73</v>
      </c>
      <c r="AY208" s="165" t="s">
        <v>117</v>
      </c>
    </row>
    <row r="209" spans="1:65" s="13" customFormat="1">
      <c r="B209" s="163"/>
      <c r="D209" s="164" t="s">
        <v>126</v>
      </c>
      <c r="E209" s="165" t="s">
        <v>1</v>
      </c>
      <c r="F209" s="166" t="s">
        <v>228</v>
      </c>
      <c r="H209" s="167">
        <v>10.35</v>
      </c>
      <c r="L209" s="163"/>
      <c r="M209" s="168"/>
      <c r="N209" s="169"/>
      <c r="O209" s="169"/>
      <c r="P209" s="169"/>
      <c r="Q209" s="169"/>
      <c r="R209" s="169"/>
      <c r="S209" s="169"/>
      <c r="T209" s="170"/>
      <c r="AT209" s="165" t="s">
        <v>126</v>
      </c>
      <c r="AU209" s="165" t="s">
        <v>124</v>
      </c>
      <c r="AV209" s="13" t="s">
        <v>124</v>
      </c>
      <c r="AW209" s="13" t="s">
        <v>28</v>
      </c>
      <c r="AX209" s="13" t="s">
        <v>73</v>
      </c>
      <c r="AY209" s="165" t="s">
        <v>117</v>
      </c>
    </row>
    <row r="210" spans="1:65" s="13" customFormat="1">
      <c r="B210" s="163"/>
      <c r="D210" s="164" t="s">
        <v>126</v>
      </c>
      <c r="E210" s="165" t="s">
        <v>1</v>
      </c>
      <c r="F210" s="166" t="s">
        <v>228</v>
      </c>
      <c r="H210" s="167">
        <v>10.35</v>
      </c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126</v>
      </c>
      <c r="AU210" s="165" t="s">
        <v>124</v>
      </c>
      <c r="AV210" s="13" t="s">
        <v>124</v>
      </c>
      <c r="AW210" s="13" t="s">
        <v>28</v>
      </c>
      <c r="AX210" s="13" t="s">
        <v>73</v>
      </c>
      <c r="AY210" s="165" t="s">
        <v>117</v>
      </c>
    </row>
    <row r="211" spans="1:65" s="14" customFormat="1">
      <c r="B211" s="171"/>
      <c r="D211" s="164" t="s">
        <v>126</v>
      </c>
      <c r="E211" s="172" t="s">
        <v>1</v>
      </c>
      <c r="F211" s="173" t="s">
        <v>128</v>
      </c>
      <c r="H211" s="174">
        <v>41.4</v>
      </c>
      <c r="L211" s="171"/>
      <c r="M211" s="175"/>
      <c r="N211" s="176"/>
      <c r="O211" s="176"/>
      <c r="P211" s="176"/>
      <c r="Q211" s="176"/>
      <c r="R211" s="176"/>
      <c r="S211" s="176"/>
      <c r="T211" s="177"/>
      <c r="AT211" s="172" t="s">
        <v>126</v>
      </c>
      <c r="AU211" s="172" t="s">
        <v>124</v>
      </c>
      <c r="AV211" s="14" t="s">
        <v>129</v>
      </c>
      <c r="AW211" s="14" t="s">
        <v>28</v>
      </c>
      <c r="AX211" s="14" t="s">
        <v>73</v>
      </c>
      <c r="AY211" s="172" t="s">
        <v>117</v>
      </c>
    </row>
    <row r="212" spans="1:65" s="15" customFormat="1">
      <c r="B212" s="178"/>
      <c r="D212" s="164" t="s">
        <v>126</v>
      </c>
      <c r="E212" s="179" t="s">
        <v>1</v>
      </c>
      <c r="F212" s="180" t="s">
        <v>130</v>
      </c>
      <c r="H212" s="181">
        <v>41.4</v>
      </c>
      <c r="L212" s="178"/>
      <c r="M212" s="182"/>
      <c r="N212" s="183"/>
      <c r="O212" s="183"/>
      <c r="P212" s="183"/>
      <c r="Q212" s="183"/>
      <c r="R212" s="183"/>
      <c r="S212" s="183"/>
      <c r="T212" s="184"/>
      <c r="AT212" s="179" t="s">
        <v>126</v>
      </c>
      <c r="AU212" s="179" t="s">
        <v>124</v>
      </c>
      <c r="AV212" s="15" t="s">
        <v>123</v>
      </c>
      <c r="AW212" s="15" t="s">
        <v>28</v>
      </c>
      <c r="AX212" s="15" t="s">
        <v>12</v>
      </c>
      <c r="AY212" s="179" t="s">
        <v>117</v>
      </c>
    </row>
    <row r="213" spans="1:65" s="2" customFormat="1" ht="33" customHeight="1">
      <c r="A213" s="31"/>
      <c r="B213" s="149"/>
      <c r="C213" s="188" t="s">
        <v>229</v>
      </c>
      <c r="D213" s="188" t="s">
        <v>159</v>
      </c>
      <c r="E213" s="189" t="s">
        <v>230</v>
      </c>
      <c r="F213" s="190" t="s">
        <v>231</v>
      </c>
      <c r="G213" s="191" t="s">
        <v>122</v>
      </c>
      <c r="H213" s="192">
        <v>0.49</v>
      </c>
      <c r="I213" s="211"/>
      <c r="J213" s="193">
        <f>ROUND(I213*H213,2)</f>
        <v>0</v>
      </c>
      <c r="K213" s="194"/>
      <c r="L213" s="195"/>
      <c r="M213" s="196" t="s">
        <v>1</v>
      </c>
      <c r="N213" s="197" t="s">
        <v>39</v>
      </c>
      <c r="O213" s="159">
        <v>0</v>
      </c>
      <c r="P213" s="159">
        <f>O213*H213</f>
        <v>0</v>
      </c>
      <c r="Q213" s="159">
        <v>0.55000000000000004</v>
      </c>
      <c r="R213" s="159">
        <f>Q213*H213</f>
        <v>0.26950000000000002</v>
      </c>
      <c r="S213" s="159">
        <v>0</v>
      </c>
      <c r="T213" s="16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1" t="s">
        <v>216</v>
      </c>
      <c r="AT213" s="161" t="s">
        <v>159</v>
      </c>
      <c r="AU213" s="161" t="s">
        <v>124</v>
      </c>
      <c r="AY213" s="17" t="s">
        <v>117</v>
      </c>
      <c r="BE213" s="162">
        <f>IF(N213="základná",J213,0)</f>
        <v>0</v>
      </c>
      <c r="BF213" s="162">
        <f>IF(N213="znížená",J213,0)</f>
        <v>0</v>
      </c>
      <c r="BG213" s="162">
        <f>IF(N213="zákl. prenesená",J213,0)</f>
        <v>0</v>
      </c>
      <c r="BH213" s="162">
        <f>IF(N213="zníž. prenesená",J213,0)</f>
        <v>0</v>
      </c>
      <c r="BI213" s="162">
        <f>IF(N213="nulová",J213,0)</f>
        <v>0</v>
      </c>
      <c r="BJ213" s="17" t="s">
        <v>124</v>
      </c>
      <c r="BK213" s="162">
        <f>ROUND(I213*H213,2)</f>
        <v>0</v>
      </c>
      <c r="BL213" s="17" t="s">
        <v>210</v>
      </c>
      <c r="BM213" s="161" t="s">
        <v>232</v>
      </c>
    </row>
    <row r="214" spans="1:65" s="2" customFormat="1" ht="18">
      <c r="A214" s="31"/>
      <c r="B214" s="32"/>
      <c r="C214" s="31"/>
      <c r="D214" s="164" t="s">
        <v>147</v>
      </c>
      <c r="E214" s="31"/>
      <c r="F214" s="185" t="s">
        <v>231</v>
      </c>
      <c r="G214" s="31"/>
      <c r="H214" s="31"/>
      <c r="I214" s="31"/>
      <c r="J214" s="31"/>
      <c r="K214" s="31"/>
      <c r="L214" s="32"/>
      <c r="M214" s="186"/>
      <c r="N214" s="187"/>
      <c r="O214" s="60"/>
      <c r="P214" s="60"/>
      <c r="Q214" s="60"/>
      <c r="R214" s="60"/>
      <c r="S214" s="60"/>
      <c r="T214" s="6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7" t="s">
        <v>147</v>
      </c>
      <c r="AU214" s="17" t="s">
        <v>124</v>
      </c>
    </row>
    <row r="215" spans="1:65" s="13" customFormat="1">
      <c r="B215" s="163"/>
      <c r="D215" s="164" t="s">
        <v>126</v>
      </c>
      <c r="F215" s="166" t="s">
        <v>233</v>
      </c>
      <c r="H215" s="167">
        <v>0.49</v>
      </c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126</v>
      </c>
      <c r="AU215" s="165" t="s">
        <v>124</v>
      </c>
      <c r="AV215" s="13" t="s">
        <v>124</v>
      </c>
      <c r="AW215" s="13" t="s">
        <v>3</v>
      </c>
      <c r="AX215" s="13" t="s">
        <v>12</v>
      </c>
      <c r="AY215" s="165" t="s">
        <v>117</v>
      </c>
    </row>
    <row r="216" spans="1:65" s="2" customFormat="1" ht="33" customHeight="1">
      <c r="A216" s="31"/>
      <c r="B216" s="149"/>
      <c r="C216" s="150" t="s">
        <v>234</v>
      </c>
      <c r="D216" s="150" t="s">
        <v>119</v>
      </c>
      <c r="E216" s="151" t="s">
        <v>235</v>
      </c>
      <c r="F216" s="152" t="s">
        <v>236</v>
      </c>
      <c r="G216" s="153" t="s">
        <v>225</v>
      </c>
      <c r="H216" s="154">
        <v>18.8</v>
      </c>
      <c r="I216" s="210"/>
      <c r="J216" s="155">
        <f>ROUND(I216*H216,2)</f>
        <v>0</v>
      </c>
      <c r="K216" s="156"/>
      <c r="L216" s="32"/>
      <c r="M216" s="157" t="s">
        <v>1</v>
      </c>
      <c r="N216" s="158" t="s">
        <v>39</v>
      </c>
      <c r="O216" s="159">
        <v>0.55700000000000005</v>
      </c>
      <c r="P216" s="159">
        <f>O216*H216</f>
        <v>10.4716</v>
      </c>
      <c r="Q216" s="159">
        <v>2.1000000000000001E-4</v>
      </c>
      <c r="R216" s="159">
        <f>Q216*H216</f>
        <v>3.9480000000000001E-3</v>
      </c>
      <c r="S216" s="159">
        <v>0</v>
      </c>
      <c r="T216" s="160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1" t="s">
        <v>210</v>
      </c>
      <c r="AT216" s="161" t="s">
        <v>119</v>
      </c>
      <c r="AU216" s="161" t="s">
        <v>124</v>
      </c>
      <c r="AY216" s="17" t="s">
        <v>117</v>
      </c>
      <c r="BE216" s="162">
        <f>IF(N216="základná",J216,0)</f>
        <v>0</v>
      </c>
      <c r="BF216" s="162">
        <f>IF(N216="znížená",J216,0)</f>
        <v>0</v>
      </c>
      <c r="BG216" s="162">
        <f>IF(N216="zákl. prenesená",J216,0)</f>
        <v>0</v>
      </c>
      <c r="BH216" s="162">
        <f>IF(N216="zníž. prenesená",J216,0)</f>
        <v>0</v>
      </c>
      <c r="BI216" s="162">
        <f>IF(N216="nulová",J216,0)</f>
        <v>0</v>
      </c>
      <c r="BJ216" s="17" t="s">
        <v>124</v>
      </c>
      <c r="BK216" s="162">
        <f>ROUND(I216*H216,2)</f>
        <v>0</v>
      </c>
      <c r="BL216" s="17" t="s">
        <v>210</v>
      </c>
      <c r="BM216" s="161" t="s">
        <v>237</v>
      </c>
    </row>
    <row r="217" spans="1:65" s="2" customFormat="1" ht="18">
      <c r="A217" s="31"/>
      <c r="B217" s="32"/>
      <c r="C217" s="31"/>
      <c r="D217" s="164" t="s">
        <v>147</v>
      </c>
      <c r="E217" s="31"/>
      <c r="F217" s="185" t="s">
        <v>238</v>
      </c>
      <c r="G217" s="31"/>
      <c r="H217" s="31"/>
      <c r="I217" s="31"/>
      <c r="J217" s="31"/>
      <c r="K217" s="31"/>
      <c r="L217" s="32"/>
      <c r="M217" s="186"/>
      <c r="N217" s="187"/>
      <c r="O217" s="60"/>
      <c r="P217" s="60"/>
      <c r="Q217" s="60"/>
      <c r="R217" s="60"/>
      <c r="S217" s="60"/>
      <c r="T217" s="6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7" t="s">
        <v>147</v>
      </c>
      <c r="AU217" s="17" t="s">
        <v>124</v>
      </c>
    </row>
    <row r="218" spans="1:65" s="2" customFormat="1" ht="33" customHeight="1">
      <c r="A218" s="31"/>
      <c r="B218" s="149"/>
      <c r="C218" s="188" t="s">
        <v>7</v>
      </c>
      <c r="D218" s="188" t="s">
        <v>159</v>
      </c>
      <c r="E218" s="189" t="s">
        <v>239</v>
      </c>
      <c r="F218" s="190" t="s">
        <v>240</v>
      </c>
      <c r="G218" s="191" t="s">
        <v>122</v>
      </c>
      <c r="H218" s="192">
        <v>6.016</v>
      </c>
      <c r="I218" s="211"/>
      <c r="J218" s="193">
        <f>ROUND(I218*H218,2)</f>
        <v>0</v>
      </c>
      <c r="K218" s="194"/>
      <c r="L218" s="195"/>
      <c r="M218" s="196" t="s">
        <v>1</v>
      </c>
      <c r="N218" s="197" t="s">
        <v>39</v>
      </c>
      <c r="O218" s="159">
        <v>0</v>
      </c>
      <c r="P218" s="159">
        <f>O218*H218</f>
        <v>0</v>
      </c>
      <c r="Q218" s="159">
        <v>0.55000000000000004</v>
      </c>
      <c r="R218" s="159">
        <f>Q218*H218</f>
        <v>3.3088000000000002</v>
      </c>
      <c r="S218" s="159">
        <v>0</v>
      </c>
      <c r="T218" s="160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1" t="s">
        <v>216</v>
      </c>
      <c r="AT218" s="161" t="s">
        <v>159</v>
      </c>
      <c r="AU218" s="161" t="s">
        <v>124</v>
      </c>
      <c r="AY218" s="17" t="s">
        <v>117</v>
      </c>
      <c r="BE218" s="162">
        <f>IF(N218="základná",J218,0)</f>
        <v>0</v>
      </c>
      <c r="BF218" s="162">
        <f>IF(N218="znížená",J218,0)</f>
        <v>0</v>
      </c>
      <c r="BG218" s="162">
        <f>IF(N218="zákl. prenesená",J218,0)</f>
        <v>0</v>
      </c>
      <c r="BH218" s="162">
        <f>IF(N218="zníž. prenesená",J218,0)</f>
        <v>0</v>
      </c>
      <c r="BI218" s="162">
        <f>IF(N218="nulová",J218,0)</f>
        <v>0</v>
      </c>
      <c r="BJ218" s="17" t="s">
        <v>124</v>
      </c>
      <c r="BK218" s="162">
        <f>ROUND(I218*H218,2)</f>
        <v>0</v>
      </c>
      <c r="BL218" s="17" t="s">
        <v>210</v>
      </c>
      <c r="BM218" s="161" t="s">
        <v>241</v>
      </c>
    </row>
    <row r="219" spans="1:65" s="2" customFormat="1" ht="18">
      <c r="A219" s="31"/>
      <c r="B219" s="32"/>
      <c r="C219" s="31"/>
      <c r="D219" s="164" t="s">
        <v>147</v>
      </c>
      <c r="E219" s="31"/>
      <c r="F219" s="185" t="s">
        <v>240</v>
      </c>
      <c r="G219" s="31"/>
      <c r="H219" s="31"/>
      <c r="I219" s="31"/>
      <c r="J219" s="31"/>
      <c r="K219" s="31"/>
      <c r="L219" s="32"/>
      <c r="M219" s="186"/>
      <c r="N219" s="187"/>
      <c r="O219" s="60"/>
      <c r="P219" s="60"/>
      <c r="Q219" s="60"/>
      <c r="R219" s="60"/>
      <c r="S219" s="60"/>
      <c r="T219" s="6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7" t="s">
        <v>147</v>
      </c>
      <c r="AU219" s="17" t="s">
        <v>124</v>
      </c>
    </row>
    <row r="220" spans="1:65" s="13" customFormat="1">
      <c r="B220" s="163"/>
      <c r="D220" s="164" t="s">
        <v>126</v>
      </c>
      <c r="F220" s="166" t="s">
        <v>242</v>
      </c>
      <c r="H220" s="167">
        <v>6.016</v>
      </c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126</v>
      </c>
      <c r="AU220" s="165" t="s">
        <v>124</v>
      </c>
      <c r="AV220" s="13" t="s">
        <v>124</v>
      </c>
      <c r="AW220" s="13" t="s">
        <v>3</v>
      </c>
      <c r="AX220" s="13" t="s">
        <v>12</v>
      </c>
      <c r="AY220" s="165" t="s">
        <v>117</v>
      </c>
    </row>
    <row r="221" spans="1:65" s="2" customFormat="1" ht="24.2" customHeight="1">
      <c r="A221" s="31"/>
      <c r="B221" s="149"/>
      <c r="C221" s="150" t="s">
        <v>243</v>
      </c>
      <c r="D221" s="150" t="s">
        <v>119</v>
      </c>
      <c r="E221" s="151" t="s">
        <v>244</v>
      </c>
      <c r="F221" s="152" t="s">
        <v>245</v>
      </c>
      <c r="G221" s="153" t="s">
        <v>225</v>
      </c>
      <c r="H221" s="154">
        <v>405</v>
      </c>
      <c r="I221" s="210"/>
      <c r="J221" s="155">
        <f>ROUND(I221*H221,2)</f>
        <v>0</v>
      </c>
      <c r="K221" s="156"/>
      <c r="L221" s="32"/>
      <c r="M221" s="157" t="s">
        <v>1</v>
      </c>
      <c r="N221" s="158" t="s">
        <v>39</v>
      </c>
      <c r="O221" s="159">
        <v>4.6050000000000001E-2</v>
      </c>
      <c r="P221" s="159">
        <f>O221*H221</f>
        <v>18.65025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1" t="s">
        <v>210</v>
      </c>
      <c r="AT221" s="161" t="s">
        <v>119</v>
      </c>
      <c r="AU221" s="161" t="s">
        <v>124</v>
      </c>
      <c r="AY221" s="17" t="s">
        <v>117</v>
      </c>
      <c r="BE221" s="162">
        <f>IF(N221="základná",J221,0)</f>
        <v>0</v>
      </c>
      <c r="BF221" s="162">
        <f>IF(N221="znížená",J221,0)</f>
        <v>0</v>
      </c>
      <c r="BG221" s="162">
        <f>IF(N221="zákl. prenesená",J221,0)</f>
        <v>0</v>
      </c>
      <c r="BH221" s="162">
        <f>IF(N221="zníž. prenesená",J221,0)</f>
        <v>0</v>
      </c>
      <c r="BI221" s="162">
        <f>IF(N221="nulová",J221,0)</f>
        <v>0</v>
      </c>
      <c r="BJ221" s="17" t="s">
        <v>124</v>
      </c>
      <c r="BK221" s="162">
        <f>ROUND(I221*H221,2)</f>
        <v>0</v>
      </c>
      <c r="BL221" s="17" t="s">
        <v>210</v>
      </c>
      <c r="BM221" s="161" t="s">
        <v>246</v>
      </c>
    </row>
    <row r="222" spans="1:65" s="2" customFormat="1">
      <c r="A222" s="31"/>
      <c r="B222" s="32"/>
      <c r="C222" s="31"/>
      <c r="D222" s="164" t="s">
        <v>147</v>
      </c>
      <c r="E222" s="31"/>
      <c r="F222" s="185" t="s">
        <v>247</v>
      </c>
      <c r="G222" s="31"/>
      <c r="H222" s="31"/>
      <c r="I222" s="31"/>
      <c r="J222" s="31"/>
      <c r="K222" s="31"/>
      <c r="L222" s="32"/>
      <c r="M222" s="186"/>
      <c r="N222" s="187"/>
      <c r="O222" s="60"/>
      <c r="P222" s="60"/>
      <c r="Q222" s="60"/>
      <c r="R222" s="60"/>
      <c r="S222" s="60"/>
      <c r="T222" s="6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7" t="s">
        <v>147</v>
      </c>
      <c r="AU222" s="17" t="s">
        <v>124</v>
      </c>
    </row>
    <row r="223" spans="1:65" s="2" customFormat="1" ht="24.2" customHeight="1">
      <c r="A223" s="31"/>
      <c r="B223" s="149"/>
      <c r="C223" s="188" t="s">
        <v>248</v>
      </c>
      <c r="D223" s="188" t="s">
        <v>159</v>
      </c>
      <c r="E223" s="189" t="s">
        <v>249</v>
      </c>
      <c r="F223" s="190" t="s">
        <v>250</v>
      </c>
      <c r="G223" s="191" t="s">
        <v>122</v>
      </c>
      <c r="H223" s="192">
        <v>0.40500000000000003</v>
      </c>
      <c r="I223" s="211"/>
      <c r="J223" s="193">
        <f>ROUND(I223*H223,2)</f>
        <v>0</v>
      </c>
      <c r="K223" s="194"/>
      <c r="L223" s="195"/>
      <c r="M223" s="196" t="s">
        <v>1</v>
      </c>
      <c r="N223" s="197" t="s">
        <v>39</v>
      </c>
      <c r="O223" s="159">
        <v>0</v>
      </c>
      <c r="P223" s="159">
        <f>O223*H223</f>
        <v>0</v>
      </c>
      <c r="Q223" s="159">
        <v>0.55000000000000004</v>
      </c>
      <c r="R223" s="159">
        <f>Q223*H223</f>
        <v>0.22275000000000003</v>
      </c>
      <c r="S223" s="159">
        <v>0</v>
      </c>
      <c r="T223" s="160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1" t="s">
        <v>216</v>
      </c>
      <c r="AT223" s="161" t="s">
        <v>159</v>
      </c>
      <c r="AU223" s="161" t="s">
        <v>124</v>
      </c>
      <c r="AY223" s="17" t="s">
        <v>117</v>
      </c>
      <c r="BE223" s="162">
        <f>IF(N223="základná",J223,0)</f>
        <v>0</v>
      </c>
      <c r="BF223" s="162">
        <f>IF(N223="znížená",J223,0)</f>
        <v>0</v>
      </c>
      <c r="BG223" s="162">
        <f>IF(N223="zákl. prenesená",J223,0)</f>
        <v>0</v>
      </c>
      <c r="BH223" s="162">
        <f>IF(N223="zníž. prenesená",J223,0)</f>
        <v>0</v>
      </c>
      <c r="BI223" s="162">
        <f>IF(N223="nulová",J223,0)</f>
        <v>0</v>
      </c>
      <c r="BJ223" s="17" t="s">
        <v>124</v>
      </c>
      <c r="BK223" s="162">
        <f>ROUND(I223*H223,2)</f>
        <v>0</v>
      </c>
      <c r="BL223" s="17" t="s">
        <v>210</v>
      </c>
      <c r="BM223" s="161" t="s">
        <v>251</v>
      </c>
    </row>
    <row r="224" spans="1:65" s="2" customFormat="1" ht="18">
      <c r="A224" s="31"/>
      <c r="B224" s="32"/>
      <c r="C224" s="31"/>
      <c r="D224" s="164" t="s">
        <v>147</v>
      </c>
      <c r="E224" s="31"/>
      <c r="F224" s="185" t="s">
        <v>250</v>
      </c>
      <c r="G224" s="31"/>
      <c r="H224" s="31"/>
      <c r="I224" s="31"/>
      <c r="J224" s="31"/>
      <c r="K224" s="31"/>
      <c r="L224" s="32"/>
      <c r="M224" s="186"/>
      <c r="N224" s="187"/>
      <c r="O224" s="60"/>
      <c r="P224" s="60"/>
      <c r="Q224" s="60"/>
      <c r="R224" s="60"/>
      <c r="S224" s="60"/>
      <c r="T224" s="6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7" t="s">
        <v>147</v>
      </c>
      <c r="AU224" s="17" t="s">
        <v>124</v>
      </c>
    </row>
    <row r="225" spans="1:65" s="13" customFormat="1" ht="20.25">
      <c r="B225" s="163"/>
      <c r="D225" s="164" t="s">
        <v>126</v>
      </c>
      <c r="F225" s="166" t="s">
        <v>252</v>
      </c>
      <c r="H225" s="167">
        <v>0.40500000000000003</v>
      </c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126</v>
      </c>
      <c r="AU225" s="165" t="s">
        <v>124</v>
      </c>
      <c r="AV225" s="13" t="s">
        <v>124</v>
      </c>
      <c r="AW225" s="13" t="s">
        <v>3</v>
      </c>
      <c r="AX225" s="13" t="s">
        <v>12</v>
      </c>
      <c r="AY225" s="165" t="s">
        <v>117</v>
      </c>
    </row>
    <row r="226" spans="1:65" s="2" customFormat="1" ht="24.2" customHeight="1">
      <c r="A226" s="31"/>
      <c r="B226" s="149"/>
      <c r="C226" s="150" t="s">
        <v>253</v>
      </c>
      <c r="D226" s="150" t="s">
        <v>119</v>
      </c>
      <c r="E226" s="151" t="s">
        <v>254</v>
      </c>
      <c r="F226" s="152" t="s">
        <v>255</v>
      </c>
      <c r="G226" s="153" t="s">
        <v>256</v>
      </c>
      <c r="H226" s="154">
        <v>1</v>
      </c>
      <c r="I226" s="210"/>
      <c r="J226" s="155">
        <f>ROUND(I226*H226,2)</f>
        <v>0</v>
      </c>
      <c r="K226" s="156"/>
      <c r="L226" s="32"/>
      <c r="M226" s="157" t="s">
        <v>1</v>
      </c>
      <c r="N226" s="158" t="s">
        <v>39</v>
      </c>
      <c r="O226" s="159">
        <v>1.2109999999999999E-2</v>
      </c>
      <c r="P226" s="159">
        <f>O226*H226</f>
        <v>1.2109999999999999E-2</v>
      </c>
      <c r="Q226" s="159">
        <v>2.5780000000000001E-2</v>
      </c>
      <c r="R226" s="159">
        <f>Q226*H226</f>
        <v>2.5780000000000001E-2</v>
      </c>
      <c r="S226" s="159">
        <v>0</v>
      </c>
      <c r="T226" s="16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1" t="s">
        <v>210</v>
      </c>
      <c r="AT226" s="161" t="s">
        <v>119</v>
      </c>
      <c r="AU226" s="161" t="s">
        <v>124</v>
      </c>
      <c r="AY226" s="17" t="s">
        <v>117</v>
      </c>
      <c r="BE226" s="162">
        <f>IF(N226="základná",J226,0)</f>
        <v>0</v>
      </c>
      <c r="BF226" s="162">
        <f>IF(N226="znížená",J226,0)</f>
        <v>0</v>
      </c>
      <c r="BG226" s="162">
        <f>IF(N226="zákl. prenesená",J226,0)</f>
        <v>0</v>
      </c>
      <c r="BH226" s="162">
        <f>IF(N226="zníž. prenesená",J226,0)</f>
        <v>0</v>
      </c>
      <c r="BI226" s="162">
        <f>IF(N226="nulová",J226,0)</f>
        <v>0</v>
      </c>
      <c r="BJ226" s="17" t="s">
        <v>124</v>
      </c>
      <c r="BK226" s="162">
        <f>ROUND(I226*H226,2)</f>
        <v>0</v>
      </c>
      <c r="BL226" s="17" t="s">
        <v>210</v>
      </c>
      <c r="BM226" s="161" t="s">
        <v>257</v>
      </c>
    </row>
    <row r="227" spans="1:65" s="2" customFormat="1" ht="18">
      <c r="A227" s="31"/>
      <c r="B227" s="32"/>
      <c r="C227" s="31"/>
      <c r="D227" s="164" t="s">
        <v>147</v>
      </c>
      <c r="E227" s="31"/>
      <c r="F227" s="185" t="s">
        <v>258</v>
      </c>
      <c r="G227" s="31"/>
      <c r="H227" s="31"/>
      <c r="I227" s="31"/>
      <c r="J227" s="31"/>
      <c r="K227" s="31"/>
      <c r="L227" s="32"/>
      <c r="M227" s="186"/>
      <c r="N227" s="187"/>
      <c r="O227" s="60"/>
      <c r="P227" s="60"/>
      <c r="Q227" s="60"/>
      <c r="R227" s="60"/>
      <c r="S227" s="60"/>
      <c r="T227" s="6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7" t="s">
        <v>147</v>
      </c>
      <c r="AU227" s="17" t="s">
        <v>124</v>
      </c>
    </row>
    <row r="228" spans="1:65" s="2" customFormat="1" ht="24.2" customHeight="1">
      <c r="A228" s="31"/>
      <c r="B228" s="149"/>
      <c r="C228" s="150" t="s">
        <v>259</v>
      </c>
      <c r="D228" s="150" t="s">
        <v>119</v>
      </c>
      <c r="E228" s="151" t="s">
        <v>260</v>
      </c>
      <c r="F228" s="152" t="s">
        <v>261</v>
      </c>
      <c r="G228" s="153" t="s">
        <v>262</v>
      </c>
      <c r="H228" s="154">
        <v>40.69</v>
      </c>
      <c r="I228" s="210"/>
      <c r="J228" s="155">
        <f>ROUND(I228*H228,2)</f>
        <v>0</v>
      </c>
      <c r="K228" s="156"/>
      <c r="L228" s="32"/>
      <c r="M228" s="157" t="s">
        <v>1</v>
      </c>
      <c r="N228" s="158" t="s">
        <v>39</v>
      </c>
      <c r="O228" s="159">
        <v>0</v>
      </c>
      <c r="P228" s="159">
        <f>O228*H228</f>
        <v>0</v>
      </c>
      <c r="Q228" s="159">
        <v>0</v>
      </c>
      <c r="R228" s="159">
        <f>Q228*H228</f>
        <v>0</v>
      </c>
      <c r="S228" s="159">
        <v>0</v>
      </c>
      <c r="T228" s="160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1" t="s">
        <v>210</v>
      </c>
      <c r="AT228" s="161" t="s">
        <v>119</v>
      </c>
      <c r="AU228" s="161" t="s">
        <v>124</v>
      </c>
      <c r="AY228" s="17" t="s">
        <v>117</v>
      </c>
      <c r="BE228" s="162">
        <f>IF(N228="základná",J228,0)</f>
        <v>0</v>
      </c>
      <c r="BF228" s="162">
        <f>IF(N228="znížená",J228,0)</f>
        <v>0</v>
      </c>
      <c r="BG228" s="162">
        <f>IF(N228="zákl. prenesená",J228,0)</f>
        <v>0</v>
      </c>
      <c r="BH228" s="162">
        <f>IF(N228="zníž. prenesená",J228,0)</f>
        <v>0</v>
      </c>
      <c r="BI228" s="162">
        <f>IF(N228="nulová",J228,0)</f>
        <v>0</v>
      </c>
      <c r="BJ228" s="17" t="s">
        <v>124</v>
      </c>
      <c r="BK228" s="162">
        <f>ROUND(I228*H228,2)</f>
        <v>0</v>
      </c>
      <c r="BL228" s="17" t="s">
        <v>210</v>
      </c>
      <c r="BM228" s="161" t="s">
        <v>263</v>
      </c>
    </row>
    <row r="229" spans="1:65" s="2" customFormat="1">
      <c r="A229" s="31"/>
      <c r="B229" s="32"/>
      <c r="C229" s="31"/>
      <c r="D229" s="164" t="s">
        <v>147</v>
      </c>
      <c r="E229" s="31"/>
      <c r="F229" s="185" t="s">
        <v>264</v>
      </c>
      <c r="G229" s="31"/>
      <c r="H229" s="31"/>
      <c r="I229" s="31"/>
      <c r="J229" s="31"/>
      <c r="K229" s="31"/>
      <c r="L229" s="32"/>
      <c r="M229" s="186"/>
      <c r="N229" s="187"/>
      <c r="O229" s="60"/>
      <c r="P229" s="60"/>
      <c r="Q229" s="60"/>
      <c r="R229" s="60"/>
      <c r="S229" s="60"/>
      <c r="T229" s="6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7" t="s">
        <v>147</v>
      </c>
      <c r="AU229" s="17" t="s">
        <v>124</v>
      </c>
    </row>
    <row r="230" spans="1:65" s="12" customFormat="1" ht="22.8" customHeight="1">
      <c r="B230" s="137"/>
      <c r="D230" s="138" t="s">
        <v>72</v>
      </c>
      <c r="E230" s="147" t="s">
        <v>265</v>
      </c>
      <c r="F230" s="147" t="s">
        <v>266</v>
      </c>
      <c r="J230" s="148">
        <f>BK230</f>
        <v>0</v>
      </c>
      <c r="L230" s="137"/>
      <c r="M230" s="141"/>
      <c r="N230" s="142"/>
      <c r="O230" s="142"/>
      <c r="P230" s="143">
        <f>SUM(P231:P251)</f>
        <v>75.030610499999995</v>
      </c>
      <c r="Q230" s="142"/>
      <c r="R230" s="143">
        <f>SUM(R231:R251)</f>
        <v>2.8042500000000006</v>
      </c>
      <c r="S230" s="142"/>
      <c r="T230" s="144">
        <f>SUM(T231:T251)</f>
        <v>0</v>
      </c>
      <c r="AR230" s="138" t="s">
        <v>124</v>
      </c>
      <c r="AT230" s="145" t="s">
        <v>72</v>
      </c>
      <c r="AU230" s="145" t="s">
        <v>12</v>
      </c>
      <c r="AY230" s="138" t="s">
        <v>117</v>
      </c>
      <c r="BK230" s="146">
        <f>SUM(BK231:BK251)</f>
        <v>0</v>
      </c>
    </row>
    <row r="231" spans="1:65" s="2" customFormat="1" ht="16.5" customHeight="1">
      <c r="A231" s="31"/>
      <c r="B231" s="149"/>
      <c r="C231" s="150" t="s">
        <v>267</v>
      </c>
      <c r="D231" s="150" t="s">
        <v>119</v>
      </c>
      <c r="E231" s="151" t="s">
        <v>268</v>
      </c>
      <c r="F231" s="152" t="s">
        <v>269</v>
      </c>
      <c r="G231" s="153" t="s">
        <v>145</v>
      </c>
      <c r="H231" s="154">
        <v>41.4</v>
      </c>
      <c r="I231" s="210"/>
      <c r="J231" s="155">
        <f>ROUND(I231*H231,2)</f>
        <v>0</v>
      </c>
      <c r="K231" s="156"/>
      <c r="L231" s="32"/>
      <c r="M231" s="157" t="s">
        <v>1</v>
      </c>
      <c r="N231" s="158" t="s">
        <v>39</v>
      </c>
      <c r="O231" s="159">
        <v>1.40547</v>
      </c>
      <c r="P231" s="159">
        <f>O231*H231</f>
        <v>58.186457999999995</v>
      </c>
      <c r="Q231" s="159">
        <v>0</v>
      </c>
      <c r="R231" s="159">
        <f>Q231*H231</f>
        <v>0</v>
      </c>
      <c r="S231" s="159">
        <v>0</v>
      </c>
      <c r="T231" s="160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1" t="s">
        <v>210</v>
      </c>
      <c r="AT231" s="161" t="s">
        <v>119</v>
      </c>
      <c r="AU231" s="161" t="s">
        <v>124</v>
      </c>
      <c r="AY231" s="17" t="s">
        <v>117</v>
      </c>
      <c r="BE231" s="162">
        <f>IF(N231="základná",J231,0)</f>
        <v>0</v>
      </c>
      <c r="BF231" s="162">
        <f>IF(N231="znížená",J231,0)</f>
        <v>0</v>
      </c>
      <c r="BG231" s="162">
        <f>IF(N231="zákl. prenesená",J231,0)</f>
        <v>0</v>
      </c>
      <c r="BH231" s="162">
        <f>IF(N231="zníž. prenesená",J231,0)</f>
        <v>0</v>
      </c>
      <c r="BI231" s="162">
        <f>IF(N231="nulová",J231,0)</f>
        <v>0</v>
      </c>
      <c r="BJ231" s="17" t="s">
        <v>124</v>
      </c>
      <c r="BK231" s="162">
        <f>ROUND(I231*H231,2)</f>
        <v>0</v>
      </c>
      <c r="BL231" s="17" t="s">
        <v>210</v>
      </c>
      <c r="BM231" s="161" t="s">
        <v>270</v>
      </c>
    </row>
    <row r="232" spans="1:65" s="2" customFormat="1">
      <c r="A232" s="31"/>
      <c r="B232" s="32"/>
      <c r="C232" s="31"/>
      <c r="D232" s="164" t="s">
        <v>147</v>
      </c>
      <c r="E232" s="31"/>
      <c r="F232" s="185" t="s">
        <v>269</v>
      </c>
      <c r="G232" s="31"/>
      <c r="H232" s="31"/>
      <c r="I232" s="31"/>
      <c r="J232" s="31"/>
      <c r="K232" s="31"/>
      <c r="L232" s="32"/>
      <c r="M232" s="186"/>
      <c r="N232" s="187"/>
      <c r="O232" s="60"/>
      <c r="P232" s="60"/>
      <c r="Q232" s="60"/>
      <c r="R232" s="60"/>
      <c r="S232" s="60"/>
      <c r="T232" s="6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7" t="s">
        <v>147</v>
      </c>
      <c r="AU232" s="17" t="s">
        <v>124</v>
      </c>
    </row>
    <row r="233" spans="1:65" s="13" customFormat="1">
      <c r="B233" s="163"/>
      <c r="D233" s="164" t="s">
        <v>126</v>
      </c>
      <c r="E233" s="165" t="s">
        <v>1</v>
      </c>
      <c r="F233" s="166" t="s">
        <v>271</v>
      </c>
      <c r="H233" s="167">
        <v>10.35</v>
      </c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126</v>
      </c>
      <c r="AU233" s="165" t="s">
        <v>124</v>
      </c>
      <c r="AV233" s="13" t="s">
        <v>124</v>
      </c>
      <c r="AW233" s="13" t="s">
        <v>28</v>
      </c>
      <c r="AX233" s="13" t="s">
        <v>73</v>
      </c>
      <c r="AY233" s="165" t="s">
        <v>117</v>
      </c>
    </row>
    <row r="234" spans="1:65" s="13" customFormat="1">
      <c r="B234" s="163"/>
      <c r="D234" s="164" t="s">
        <v>126</v>
      </c>
      <c r="E234" s="165" t="s">
        <v>1</v>
      </c>
      <c r="F234" s="166" t="s">
        <v>271</v>
      </c>
      <c r="H234" s="167">
        <v>10.35</v>
      </c>
      <c r="L234" s="163"/>
      <c r="M234" s="168"/>
      <c r="N234" s="169"/>
      <c r="O234" s="169"/>
      <c r="P234" s="169"/>
      <c r="Q234" s="169"/>
      <c r="R234" s="169"/>
      <c r="S234" s="169"/>
      <c r="T234" s="170"/>
      <c r="AT234" s="165" t="s">
        <v>126</v>
      </c>
      <c r="AU234" s="165" t="s">
        <v>124</v>
      </c>
      <c r="AV234" s="13" t="s">
        <v>124</v>
      </c>
      <c r="AW234" s="13" t="s">
        <v>28</v>
      </c>
      <c r="AX234" s="13" t="s">
        <v>73</v>
      </c>
      <c r="AY234" s="165" t="s">
        <v>117</v>
      </c>
    </row>
    <row r="235" spans="1:65" s="13" customFormat="1">
      <c r="B235" s="163"/>
      <c r="D235" s="164" t="s">
        <v>126</v>
      </c>
      <c r="E235" s="165" t="s">
        <v>1</v>
      </c>
      <c r="F235" s="166" t="s">
        <v>271</v>
      </c>
      <c r="H235" s="167">
        <v>10.35</v>
      </c>
      <c r="L235" s="163"/>
      <c r="M235" s="168"/>
      <c r="N235" s="169"/>
      <c r="O235" s="169"/>
      <c r="P235" s="169"/>
      <c r="Q235" s="169"/>
      <c r="R235" s="169"/>
      <c r="S235" s="169"/>
      <c r="T235" s="170"/>
      <c r="AT235" s="165" t="s">
        <v>126</v>
      </c>
      <c r="AU235" s="165" t="s">
        <v>124</v>
      </c>
      <c r="AV235" s="13" t="s">
        <v>124</v>
      </c>
      <c r="AW235" s="13" t="s">
        <v>28</v>
      </c>
      <c r="AX235" s="13" t="s">
        <v>73</v>
      </c>
      <c r="AY235" s="165" t="s">
        <v>117</v>
      </c>
    </row>
    <row r="236" spans="1:65" s="13" customFormat="1">
      <c r="B236" s="163"/>
      <c r="D236" s="164" t="s">
        <v>126</v>
      </c>
      <c r="E236" s="165" t="s">
        <v>1</v>
      </c>
      <c r="F236" s="166" t="s">
        <v>271</v>
      </c>
      <c r="H236" s="167">
        <v>10.35</v>
      </c>
      <c r="L236" s="163"/>
      <c r="M236" s="168"/>
      <c r="N236" s="169"/>
      <c r="O236" s="169"/>
      <c r="P236" s="169"/>
      <c r="Q236" s="169"/>
      <c r="R236" s="169"/>
      <c r="S236" s="169"/>
      <c r="T236" s="170"/>
      <c r="AT236" s="165" t="s">
        <v>126</v>
      </c>
      <c r="AU236" s="165" t="s">
        <v>124</v>
      </c>
      <c r="AV236" s="13" t="s">
        <v>124</v>
      </c>
      <c r="AW236" s="13" t="s">
        <v>28</v>
      </c>
      <c r="AX236" s="13" t="s">
        <v>73</v>
      </c>
      <c r="AY236" s="165" t="s">
        <v>117</v>
      </c>
    </row>
    <row r="237" spans="1:65" s="14" customFormat="1">
      <c r="B237" s="171"/>
      <c r="D237" s="164" t="s">
        <v>126</v>
      </c>
      <c r="E237" s="172" t="s">
        <v>1</v>
      </c>
      <c r="F237" s="173" t="s">
        <v>128</v>
      </c>
      <c r="H237" s="174">
        <v>41.4</v>
      </c>
      <c r="L237" s="171"/>
      <c r="M237" s="175"/>
      <c r="N237" s="176"/>
      <c r="O237" s="176"/>
      <c r="P237" s="176"/>
      <c r="Q237" s="176"/>
      <c r="R237" s="176"/>
      <c r="S237" s="176"/>
      <c r="T237" s="177"/>
      <c r="AT237" s="172" t="s">
        <v>126</v>
      </c>
      <c r="AU237" s="172" t="s">
        <v>124</v>
      </c>
      <c r="AV237" s="14" t="s">
        <v>129</v>
      </c>
      <c r="AW237" s="14" t="s">
        <v>28</v>
      </c>
      <c r="AX237" s="14" t="s">
        <v>73</v>
      </c>
      <c r="AY237" s="172" t="s">
        <v>117</v>
      </c>
    </row>
    <row r="238" spans="1:65" s="15" customFormat="1">
      <c r="B238" s="178"/>
      <c r="D238" s="164" t="s">
        <v>126</v>
      </c>
      <c r="E238" s="179" t="s">
        <v>1</v>
      </c>
      <c r="F238" s="180" t="s">
        <v>130</v>
      </c>
      <c r="H238" s="181">
        <v>41.4</v>
      </c>
      <c r="L238" s="178"/>
      <c r="M238" s="182"/>
      <c r="N238" s="183"/>
      <c r="O238" s="183"/>
      <c r="P238" s="183"/>
      <c r="Q238" s="183"/>
      <c r="R238" s="183"/>
      <c r="S238" s="183"/>
      <c r="T238" s="184"/>
      <c r="AT238" s="179" t="s">
        <v>126</v>
      </c>
      <c r="AU238" s="179" t="s">
        <v>124</v>
      </c>
      <c r="AV238" s="15" t="s">
        <v>123</v>
      </c>
      <c r="AW238" s="15" t="s">
        <v>28</v>
      </c>
      <c r="AX238" s="15" t="s">
        <v>12</v>
      </c>
      <c r="AY238" s="179" t="s">
        <v>117</v>
      </c>
    </row>
    <row r="239" spans="1:65" s="2" customFormat="1" ht="24.2" customHeight="1">
      <c r="A239" s="31"/>
      <c r="B239" s="149"/>
      <c r="C239" s="188" t="s">
        <v>272</v>
      </c>
      <c r="D239" s="188" t="s">
        <v>159</v>
      </c>
      <c r="E239" s="189" t="s">
        <v>273</v>
      </c>
      <c r="F239" s="190" t="s">
        <v>274</v>
      </c>
      <c r="G239" s="191" t="s">
        <v>122</v>
      </c>
      <c r="H239" s="192">
        <v>4.5540000000000003</v>
      </c>
      <c r="I239" s="211"/>
      <c r="J239" s="193">
        <f>ROUND(I239*H239,2)</f>
        <v>0</v>
      </c>
      <c r="K239" s="194"/>
      <c r="L239" s="195"/>
      <c r="M239" s="196" t="s">
        <v>1</v>
      </c>
      <c r="N239" s="197" t="s">
        <v>39</v>
      </c>
      <c r="O239" s="159">
        <v>0</v>
      </c>
      <c r="P239" s="159">
        <f>O239*H239</f>
        <v>0</v>
      </c>
      <c r="Q239" s="159">
        <v>0.44</v>
      </c>
      <c r="R239" s="159">
        <f>Q239*H239</f>
        <v>2.0037600000000002</v>
      </c>
      <c r="S239" s="159">
        <v>0</v>
      </c>
      <c r="T239" s="160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1" t="s">
        <v>216</v>
      </c>
      <c r="AT239" s="161" t="s">
        <v>159</v>
      </c>
      <c r="AU239" s="161" t="s">
        <v>124</v>
      </c>
      <c r="AY239" s="17" t="s">
        <v>117</v>
      </c>
      <c r="BE239" s="162">
        <f>IF(N239="základná",J239,0)</f>
        <v>0</v>
      </c>
      <c r="BF239" s="162">
        <f>IF(N239="znížená",J239,0)</f>
        <v>0</v>
      </c>
      <c r="BG239" s="162">
        <f>IF(N239="zákl. prenesená",J239,0)</f>
        <v>0</v>
      </c>
      <c r="BH239" s="162">
        <f>IF(N239="zníž. prenesená",J239,0)</f>
        <v>0</v>
      </c>
      <c r="BI239" s="162">
        <f>IF(N239="nulová",J239,0)</f>
        <v>0</v>
      </c>
      <c r="BJ239" s="17" t="s">
        <v>124</v>
      </c>
      <c r="BK239" s="162">
        <f>ROUND(I239*H239,2)</f>
        <v>0</v>
      </c>
      <c r="BL239" s="17" t="s">
        <v>210</v>
      </c>
      <c r="BM239" s="161" t="s">
        <v>275</v>
      </c>
    </row>
    <row r="240" spans="1:65" s="2" customFormat="1" ht="18">
      <c r="A240" s="31"/>
      <c r="B240" s="32"/>
      <c r="C240" s="31"/>
      <c r="D240" s="164" t="s">
        <v>147</v>
      </c>
      <c r="E240" s="31"/>
      <c r="F240" s="185" t="s">
        <v>274</v>
      </c>
      <c r="G240" s="31"/>
      <c r="H240" s="31"/>
      <c r="I240" s="31"/>
      <c r="J240" s="31"/>
      <c r="K240" s="31"/>
      <c r="L240" s="32"/>
      <c r="M240" s="186"/>
      <c r="N240" s="187"/>
      <c r="O240" s="60"/>
      <c r="P240" s="60"/>
      <c r="Q240" s="60"/>
      <c r="R240" s="60"/>
      <c r="S240" s="60"/>
      <c r="T240" s="6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7" t="s">
        <v>147</v>
      </c>
      <c r="AU240" s="17" t="s">
        <v>124</v>
      </c>
    </row>
    <row r="241" spans="1:65" s="13" customFormat="1">
      <c r="B241" s="163"/>
      <c r="D241" s="164" t="s">
        <v>126</v>
      </c>
      <c r="F241" s="166" t="s">
        <v>276</v>
      </c>
      <c r="H241" s="167">
        <v>4.5540000000000003</v>
      </c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126</v>
      </c>
      <c r="AU241" s="165" t="s">
        <v>124</v>
      </c>
      <c r="AV241" s="13" t="s">
        <v>124</v>
      </c>
      <c r="AW241" s="13" t="s">
        <v>3</v>
      </c>
      <c r="AX241" s="13" t="s">
        <v>12</v>
      </c>
      <c r="AY241" s="165" t="s">
        <v>117</v>
      </c>
    </row>
    <row r="242" spans="1:65" s="2" customFormat="1" ht="21.75" customHeight="1">
      <c r="A242" s="31"/>
      <c r="B242" s="149"/>
      <c r="C242" s="150" t="s">
        <v>277</v>
      </c>
      <c r="D242" s="150" t="s">
        <v>119</v>
      </c>
      <c r="E242" s="151" t="s">
        <v>278</v>
      </c>
      <c r="F242" s="152" t="s">
        <v>279</v>
      </c>
      <c r="G242" s="153" t="s">
        <v>145</v>
      </c>
      <c r="H242" s="154">
        <v>20.25</v>
      </c>
      <c r="I242" s="210"/>
      <c r="J242" s="155">
        <f>ROUND(I242*H242,2)</f>
        <v>0</v>
      </c>
      <c r="K242" s="156"/>
      <c r="L242" s="32"/>
      <c r="M242" s="157" t="s">
        <v>1</v>
      </c>
      <c r="N242" s="158" t="s">
        <v>39</v>
      </c>
      <c r="O242" s="159">
        <v>0.83181000000000005</v>
      </c>
      <c r="P242" s="159">
        <f>O242*H242</f>
        <v>16.8441525</v>
      </c>
      <c r="Q242" s="159">
        <v>2.3779999999999999E-2</v>
      </c>
      <c r="R242" s="159">
        <f>Q242*H242</f>
        <v>0.481545</v>
      </c>
      <c r="S242" s="159">
        <v>0</v>
      </c>
      <c r="T242" s="160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1" t="s">
        <v>210</v>
      </c>
      <c r="AT242" s="161" t="s">
        <v>119</v>
      </c>
      <c r="AU242" s="161" t="s">
        <v>124</v>
      </c>
      <c r="AY242" s="17" t="s">
        <v>117</v>
      </c>
      <c r="BE242" s="162">
        <f>IF(N242="základná",J242,0)</f>
        <v>0</v>
      </c>
      <c r="BF242" s="162">
        <f>IF(N242="znížená",J242,0)</f>
        <v>0</v>
      </c>
      <c r="BG242" s="162">
        <f>IF(N242="zákl. prenesená",J242,0)</f>
        <v>0</v>
      </c>
      <c r="BH242" s="162">
        <f>IF(N242="zníž. prenesená",J242,0)</f>
        <v>0</v>
      </c>
      <c r="BI242" s="162">
        <f>IF(N242="nulová",J242,0)</f>
        <v>0</v>
      </c>
      <c r="BJ242" s="17" t="s">
        <v>124</v>
      </c>
      <c r="BK242" s="162">
        <f>ROUND(I242*H242,2)</f>
        <v>0</v>
      </c>
      <c r="BL242" s="17" t="s">
        <v>210</v>
      </c>
      <c r="BM242" s="161" t="s">
        <v>280</v>
      </c>
    </row>
    <row r="243" spans="1:65" s="2" customFormat="1">
      <c r="A243" s="31"/>
      <c r="B243" s="32"/>
      <c r="C243" s="31"/>
      <c r="D243" s="164" t="s">
        <v>147</v>
      </c>
      <c r="E243" s="31"/>
      <c r="F243" s="185" t="s">
        <v>281</v>
      </c>
      <c r="G243" s="31"/>
      <c r="H243" s="31"/>
      <c r="I243" s="31"/>
      <c r="J243" s="31"/>
      <c r="K243" s="31"/>
      <c r="L243" s="32"/>
      <c r="M243" s="186"/>
      <c r="N243" s="187"/>
      <c r="O243" s="60"/>
      <c r="P243" s="60"/>
      <c r="Q243" s="60"/>
      <c r="R243" s="60"/>
      <c r="S243" s="60"/>
      <c r="T243" s="6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7" t="s">
        <v>147</v>
      </c>
      <c r="AU243" s="17" t="s">
        <v>124</v>
      </c>
    </row>
    <row r="244" spans="1:65" s="13" customFormat="1">
      <c r="B244" s="163"/>
      <c r="D244" s="164" t="s">
        <v>126</v>
      </c>
      <c r="E244" s="165" t="s">
        <v>1</v>
      </c>
      <c r="F244" s="166" t="s">
        <v>213</v>
      </c>
      <c r="H244" s="167">
        <v>20.25</v>
      </c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126</v>
      </c>
      <c r="AU244" s="165" t="s">
        <v>124</v>
      </c>
      <c r="AV244" s="13" t="s">
        <v>124</v>
      </c>
      <c r="AW244" s="13" t="s">
        <v>28</v>
      </c>
      <c r="AX244" s="13" t="s">
        <v>73</v>
      </c>
      <c r="AY244" s="165" t="s">
        <v>117</v>
      </c>
    </row>
    <row r="245" spans="1:65" s="14" customFormat="1">
      <c r="B245" s="171"/>
      <c r="D245" s="164" t="s">
        <v>126</v>
      </c>
      <c r="E245" s="172" t="s">
        <v>1</v>
      </c>
      <c r="F245" s="173" t="s">
        <v>128</v>
      </c>
      <c r="H245" s="174">
        <v>20.25</v>
      </c>
      <c r="L245" s="171"/>
      <c r="M245" s="175"/>
      <c r="N245" s="176"/>
      <c r="O245" s="176"/>
      <c r="P245" s="176"/>
      <c r="Q245" s="176"/>
      <c r="R245" s="176"/>
      <c r="S245" s="176"/>
      <c r="T245" s="177"/>
      <c r="AT245" s="172" t="s">
        <v>126</v>
      </c>
      <c r="AU245" s="172" t="s">
        <v>124</v>
      </c>
      <c r="AV245" s="14" t="s">
        <v>129</v>
      </c>
      <c r="AW245" s="14" t="s">
        <v>28</v>
      </c>
      <c r="AX245" s="14" t="s">
        <v>73</v>
      </c>
      <c r="AY245" s="172" t="s">
        <v>117</v>
      </c>
    </row>
    <row r="246" spans="1:65" s="15" customFormat="1">
      <c r="B246" s="178"/>
      <c r="D246" s="164" t="s">
        <v>126</v>
      </c>
      <c r="E246" s="179" t="s">
        <v>1</v>
      </c>
      <c r="F246" s="180" t="s">
        <v>130</v>
      </c>
      <c r="H246" s="181">
        <v>20.25</v>
      </c>
      <c r="L246" s="178"/>
      <c r="M246" s="182"/>
      <c r="N246" s="183"/>
      <c r="O246" s="183"/>
      <c r="P246" s="183"/>
      <c r="Q246" s="183"/>
      <c r="R246" s="183"/>
      <c r="S246" s="183"/>
      <c r="T246" s="184"/>
      <c r="AT246" s="179" t="s">
        <v>126</v>
      </c>
      <c r="AU246" s="179" t="s">
        <v>124</v>
      </c>
      <c r="AV246" s="15" t="s">
        <v>123</v>
      </c>
      <c r="AW246" s="15" t="s">
        <v>28</v>
      </c>
      <c r="AX246" s="15" t="s">
        <v>12</v>
      </c>
      <c r="AY246" s="179" t="s">
        <v>117</v>
      </c>
    </row>
    <row r="247" spans="1:65" s="2" customFormat="1" ht="21.75" customHeight="1">
      <c r="A247" s="31"/>
      <c r="B247" s="149"/>
      <c r="C247" s="188" t="s">
        <v>282</v>
      </c>
      <c r="D247" s="188" t="s">
        <v>159</v>
      </c>
      <c r="E247" s="189" t="s">
        <v>283</v>
      </c>
      <c r="F247" s="190" t="s">
        <v>284</v>
      </c>
      <c r="G247" s="191" t="s">
        <v>145</v>
      </c>
      <c r="H247" s="192">
        <v>21.263000000000002</v>
      </c>
      <c r="I247" s="211"/>
      <c r="J247" s="193">
        <f>ROUND(I247*H247,2)</f>
        <v>0</v>
      </c>
      <c r="K247" s="194"/>
      <c r="L247" s="195"/>
      <c r="M247" s="196" t="s">
        <v>1</v>
      </c>
      <c r="N247" s="197" t="s">
        <v>39</v>
      </c>
      <c r="O247" s="159">
        <v>0</v>
      </c>
      <c r="P247" s="159">
        <f>O247*H247</f>
        <v>0</v>
      </c>
      <c r="Q247" s="159">
        <v>1.4999999999999999E-2</v>
      </c>
      <c r="R247" s="159">
        <f>Q247*H247</f>
        <v>0.31894500000000003</v>
      </c>
      <c r="S247" s="159">
        <v>0</v>
      </c>
      <c r="T247" s="160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1" t="s">
        <v>216</v>
      </c>
      <c r="AT247" s="161" t="s">
        <v>159</v>
      </c>
      <c r="AU247" s="161" t="s">
        <v>124</v>
      </c>
      <c r="AY247" s="17" t="s">
        <v>117</v>
      </c>
      <c r="BE247" s="162">
        <f>IF(N247="základná",J247,0)</f>
        <v>0</v>
      </c>
      <c r="BF247" s="162">
        <f>IF(N247="znížená",J247,0)</f>
        <v>0</v>
      </c>
      <c r="BG247" s="162">
        <f>IF(N247="zákl. prenesená",J247,0)</f>
        <v>0</v>
      </c>
      <c r="BH247" s="162">
        <f>IF(N247="zníž. prenesená",J247,0)</f>
        <v>0</v>
      </c>
      <c r="BI247" s="162">
        <f>IF(N247="nulová",J247,0)</f>
        <v>0</v>
      </c>
      <c r="BJ247" s="17" t="s">
        <v>124</v>
      </c>
      <c r="BK247" s="162">
        <f>ROUND(I247*H247,2)</f>
        <v>0</v>
      </c>
      <c r="BL247" s="17" t="s">
        <v>210</v>
      </c>
      <c r="BM247" s="161" t="s">
        <v>285</v>
      </c>
    </row>
    <row r="248" spans="1:65" s="2" customFormat="1">
      <c r="A248" s="31"/>
      <c r="B248" s="32"/>
      <c r="C248" s="31"/>
      <c r="D248" s="164" t="s">
        <v>147</v>
      </c>
      <c r="E248" s="31"/>
      <c r="F248" s="185" t="s">
        <v>284</v>
      </c>
      <c r="G248" s="31"/>
      <c r="H248" s="31"/>
      <c r="I248" s="31"/>
      <c r="J248" s="31"/>
      <c r="K248" s="31"/>
      <c r="L248" s="32"/>
      <c r="M248" s="186"/>
      <c r="N248" s="187"/>
      <c r="O248" s="60"/>
      <c r="P248" s="60"/>
      <c r="Q248" s="60"/>
      <c r="R248" s="60"/>
      <c r="S248" s="60"/>
      <c r="T248" s="6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7" t="s">
        <v>147</v>
      </c>
      <c r="AU248" s="17" t="s">
        <v>124</v>
      </c>
    </row>
    <row r="249" spans="1:65" s="13" customFormat="1">
      <c r="B249" s="163"/>
      <c r="D249" s="164" t="s">
        <v>126</v>
      </c>
      <c r="F249" s="166" t="s">
        <v>286</v>
      </c>
      <c r="H249" s="167">
        <v>21.263000000000002</v>
      </c>
      <c r="L249" s="163"/>
      <c r="M249" s="168"/>
      <c r="N249" s="169"/>
      <c r="O249" s="169"/>
      <c r="P249" s="169"/>
      <c r="Q249" s="169"/>
      <c r="R249" s="169"/>
      <c r="S249" s="169"/>
      <c r="T249" s="170"/>
      <c r="AT249" s="165" t="s">
        <v>126</v>
      </c>
      <c r="AU249" s="165" t="s">
        <v>124</v>
      </c>
      <c r="AV249" s="13" t="s">
        <v>124</v>
      </c>
      <c r="AW249" s="13" t="s">
        <v>3</v>
      </c>
      <c r="AX249" s="13" t="s">
        <v>12</v>
      </c>
      <c r="AY249" s="165" t="s">
        <v>117</v>
      </c>
    </row>
    <row r="250" spans="1:65" s="2" customFormat="1" ht="21.75" customHeight="1">
      <c r="A250" s="31"/>
      <c r="B250" s="149"/>
      <c r="C250" s="150" t="s">
        <v>287</v>
      </c>
      <c r="D250" s="150" t="s">
        <v>119</v>
      </c>
      <c r="E250" s="151" t="s">
        <v>288</v>
      </c>
      <c r="F250" s="152" t="s">
        <v>289</v>
      </c>
      <c r="G250" s="153" t="s">
        <v>262</v>
      </c>
      <c r="H250" s="154">
        <v>62.637999999999998</v>
      </c>
      <c r="I250" s="210"/>
      <c r="J250" s="155">
        <f>ROUND(I250*H250,2)</f>
        <v>0</v>
      </c>
      <c r="K250" s="156"/>
      <c r="L250" s="32"/>
      <c r="M250" s="157" t="s">
        <v>1</v>
      </c>
      <c r="N250" s="158" t="s">
        <v>39</v>
      </c>
      <c r="O250" s="159">
        <v>0</v>
      </c>
      <c r="P250" s="159">
        <f>O250*H250</f>
        <v>0</v>
      </c>
      <c r="Q250" s="159">
        <v>0</v>
      </c>
      <c r="R250" s="159">
        <f>Q250*H250</f>
        <v>0</v>
      </c>
      <c r="S250" s="159">
        <v>0</v>
      </c>
      <c r="T250" s="160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1" t="s">
        <v>210</v>
      </c>
      <c r="AT250" s="161" t="s">
        <v>119</v>
      </c>
      <c r="AU250" s="161" t="s">
        <v>124</v>
      </c>
      <c r="AY250" s="17" t="s">
        <v>117</v>
      </c>
      <c r="BE250" s="162">
        <f>IF(N250="základná",J250,0)</f>
        <v>0</v>
      </c>
      <c r="BF250" s="162">
        <f>IF(N250="znížená",J250,0)</f>
        <v>0</v>
      </c>
      <c r="BG250" s="162">
        <f>IF(N250="zákl. prenesená",J250,0)</f>
        <v>0</v>
      </c>
      <c r="BH250" s="162">
        <f>IF(N250="zníž. prenesená",J250,0)</f>
        <v>0</v>
      </c>
      <c r="BI250" s="162">
        <f>IF(N250="nulová",J250,0)</f>
        <v>0</v>
      </c>
      <c r="BJ250" s="17" t="s">
        <v>124</v>
      </c>
      <c r="BK250" s="162">
        <f>ROUND(I250*H250,2)</f>
        <v>0</v>
      </c>
      <c r="BL250" s="17" t="s">
        <v>210</v>
      </c>
      <c r="BM250" s="161" t="s">
        <v>290</v>
      </c>
    </row>
    <row r="251" spans="1:65" s="2" customFormat="1">
      <c r="A251" s="31"/>
      <c r="B251" s="32"/>
      <c r="C251" s="31"/>
      <c r="D251" s="164" t="s">
        <v>147</v>
      </c>
      <c r="E251" s="31"/>
      <c r="F251" s="185" t="s">
        <v>289</v>
      </c>
      <c r="G251" s="31"/>
      <c r="H251" s="31"/>
      <c r="I251" s="31"/>
      <c r="J251" s="31"/>
      <c r="K251" s="31"/>
      <c r="L251" s="32"/>
      <c r="M251" s="186"/>
      <c r="N251" s="187"/>
      <c r="O251" s="60"/>
      <c r="P251" s="60"/>
      <c r="Q251" s="60"/>
      <c r="R251" s="60"/>
      <c r="S251" s="60"/>
      <c r="T251" s="6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7" t="s">
        <v>147</v>
      </c>
      <c r="AU251" s="17" t="s">
        <v>124</v>
      </c>
    </row>
    <row r="252" spans="1:65" s="12" customFormat="1" ht="22.8" customHeight="1">
      <c r="B252" s="137"/>
      <c r="D252" s="138" t="s">
        <v>72</v>
      </c>
      <c r="E252" s="147" t="s">
        <v>291</v>
      </c>
      <c r="F252" s="147" t="s">
        <v>292</v>
      </c>
      <c r="J252" s="148">
        <f>BK252</f>
        <v>0</v>
      </c>
      <c r="L252" s="137"/>
      <c r="M252" s="141"/>
      <c r="N252" s="142"/>
      <c r="O252" s="142"/>
      <c r="P252" s="143">
        <f>SUM(P253:P265)</f>
        <v>164.79285000000002</v>
      </c>
      <c r="Q252" s="142"/>
      <c r="R252" s="143">
        <f>SUM(R253:R265)</f>
        <v>8.3023530000000019</v>
      </c>
      <c r="S252" s="142"/>
      <c r="T252" s="144">
        <f>SUM(T253:T265)</f>
        <v>0</v>
      </c>
      <c r="AR252" s="138" t="s">
        <v>124</v>
      </c>
      <c r="AT252" s="145" t="s">
        <v>72</v>
      </c>
      <c r="AU252" s="145" t="s">
        <v>12</v>
      </c>
      <c r="AY252" s="138" t="s">
        <v>117</v>
      </c>
      <c r="BK252" s="146">
        <f>SUM(BK253:BK265)</f>
        <v>0</v>
      </c>
    </row>
    <row r="253" spans="1:65" s="2" customFormat="1" ht="33" customHeight="1">
      <c r="A253" s="31"/>
      <c r="B253" s="149"/>
      <c r="C253" s="150" t="s">
        <v>293</v>
      </c>
      <c r="D253" s="150" t="s">
        <v>119</v>
      </c>
      <c r="E253" s="151" t="s">
        <v>294</v>
      </c>
      <c r="F253" s="152" t="s">
        <v>295</v>
      </c>
      <c r="G253" s="153" t="s">
        <v>145</v>
      </c>
      <c r="H253" s="154">
        <v>64.650000000000006</v>
      </c>
      <c r="I253" s="210"/>
      <c r="J253" s="155">
        <f>ROUND(I253*H253,2)</f>
        <v>0</v>
      </c>
      <c r="K253" s="156"/>
      <c r="L253" s="32"/>
      <c r="M253" s="157" t="s">
        <v>1</v>
      </c>
      <c r="N253" s="158" t="s">
        <v>39</v>
      </c>
      <c r="O253" s="159">
        <v>2.5489999999999999</v>
      </c>
      <c r="P253" s="159">
        <f>O253*H253</f>
        <v>164.79285000000002</v>
      </c>
      <c r="Q253" s="159">
        <v>0.12842000000000001</v>
      </c>
      <c r="R253" s="159">
        <f>Q253*H253</f>
        <v>8.3023530000000019</v>
      </c>
      <c r="S253" s="159">
        <v>0</v>
      </c>
      <c r="T253" s="160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1" t="s">
        <v>210</v>
      </c>
      <c r="AT253" s="161" t="s">
        <v>119</v>
      </c>
      <c r="AU253" s="161" t="s">
        <v>124</v>
      </c>
      <c r="AY253" s="17" t="s">
        <v>117</v>
      </c>
      <c r="BE253" s="162">
        <f>IF(N253="základná",J253,0)</f>
        <v>0</v>
      </c>
      <c r="BF253" s="162">
        <f>IF(N253="znížená",J253,0)</f>
        <v>0</v>
      </c>
      <c r="BG253" s="162">
        <f>IF(N253="zákl. prenesená",J253,0)</f>
        <v>0</v>
      </c>
      <c r="BH253" s="162">
        <f>IF(N253="zníž. prenesená",J253,0)</f>
        <v>0</v>
      </c>
      <c r="BI253" s="162">
        <f>IF(N253="nulová",J253,0)</f>
        <v>0</v>
      </c>
      <c r="BJ253" s="17" t="s">
        <v>124</v>
      </c>
      <c r="BK253" s="162">
        <f>ROUND(I253*H253,2)</f>
        <v>0</v>
      </c>
      <c r="BL253" s="17" t="s">
        <v>210</v>
      </c>
      <c r="BM253" s="161" t="s">
        <v>296</v>
      </c>
    </row>
    <row r="254" spans="1:65" s="2" customFormat="1" ht="18">
      <c r="A254" s="31"/>
      <c r="B254" s="32"/>
      <c r="C254" s="31"/>
      <c r="D254" s="164" t="s">
        <v>147</v>
      </c>
      <c r="E254" s="31"/>
      <c r="F254" s="185" t="s">
        <v>297</v>
      </c>
      <c r="G254" s="31"/>
      <c r="H254" s="31"/>
      <c r="I254" s="31"/>
      <c r="J254" s="31"/>
      <c r="K254" s="31"/>
      <c r="L254" s="32"/>
      <c r="M254" s="186"/>
      <c r="N254" s="187"/>
      <c r="O254" s="60"/>
      <c r="P254" s="60"/>
      <c r="Q254" s="60"/>
      <c r="R254" s="60"/>
      <c r="S254" s="60"/>
      <c r="T254" s="6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7" t="s">
        <v>147</v>
      </c>
      <c r="AU254" s="17" t="s">
        <v>124</v>
      </c>
    </row>
    <row r="255" spans="1:65" s="13" customFormat="1">
      <c r="B255" s="163"/>
      <c r="D255" s="164" t="s">
        <v>126</v>
      </c>
      <c r="E255" s="165" t="s">
        <v>1</v>
      </c>
      <c r="F255" s="166" t="s">
        <v>298</v>
      </c>
      <c r="H255" s="167">
        <v>10.35</v>
      </c>
      <c r="L255" s="163"/>
      <c r="M255" s="168"/>
      <c r="N255" s="169"/>
      <c r="O255" s="169"/>
      <c r="P255" s="169"/>
      <c r="Q255" s="169"/>
      <c r="R255" s="169"/>
      <c r="S255" s="169"/>
      <c r="T255" s="170"/>
      <c r="AT255" s="165" t="s">
        <v>126</v>
      </c>
      <c r="AU255" s="165" t="s">
        <v>124</v>
      </c>
      <c r="AV255" s="13" t="s">
        <v>124</v>
      </c>
      <c r="AW255" s="13" t="s">
        <v>28</v>
      </c>
      <c r="AX255" s="13" t="s">
        <v>73</v>
      </c>
      <c r="AY255" s="165" t="s">
        <v>117</v>
      </c>
    </row>
    <row r="256" spans="1:65" s="13" customFormat="1">
      <c r="B256" s="163"/>
      <c r="D256" s="164" t="s">
        <v>126</v>
      </c>
      <c r="E256" s="165" t="s">
        <v>1</v>
      </c>
      <c r="F256" s="166" t="s">
        <v>299</v>
      </c>
      <c r="H256" s="167">
        <v>9.1</v>
      </c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126</v>
      </c>
      <c r="AU256" s="165" t="s">
        <v>124</v>
      </c>
      <c r="AV256" s="13" t="s">
        <v>124</v>
      </c>
      <c r="AW256" s="13" t="s">
        <v>28</v>
      </c>
      <c r="AX256" s="13" t="s">
        <v>73</v>
      </c>
      <c r="AY256" s="165" t="s">
        <v>117</v>
      </c>
    </row>
    <row r="257" spans="1:65" s="13" customFormat="1">
      <c r="B257" s="163"/>
      <c r="D257" s="164" t="s">
        <v>126</v>
      </c>
      <c r="E257" s="165" t="s">
        <v>1</v>
      </c>
      <c r="F257" s="166" t="s">
        <v>300</v>
      </c>
      <c r="H257" s="167">
        <v>9.85</v>
      </c>
      <c r="L257" s="163"/>
      <c r="M257" s="168"/>
      <c r="N257" s="169"/>
      <c r="O257" s="169"/>
      <c r="P257" s="169"/>
      <c r="Q257" s="169"/>
      <c r="R257" s="169"/>
      <c r="S257" s="169"/>
      <c r="T257" s="170"/>
      <c r="AT257" s="165" t="s">
        <v>126</v>
      </c>
      <c r="AU257" s="165" t="s">
        <v>124</v>
      </c>
      <c r="AV257" s="13" t="s">
        <v>124</v>
      </c>
      <c r="AW257" s="13" t="s">
        <v>28</v>
      </c>
      <c r="AX257" s="13" t="s">
        <v>73</v>
      </c>
      <c r="AY257" s="165" t="s">
        <v>117</v>
      </c>
    </row>
    <row r="258" spans="1:65" s="13" customFormat="1">
      <c r="B258" s="163"/>
      <c r="D258" s="164" t="s">
        <v>126</v>
      </c>
      <c r="E258" s="165" t="s">
        <v>1</v>
      </c>
      <c r="F258" s="166" t="s">
        <v>301</v>
      </c>
      <c r="H258" s="167">
        <v>8.35</v>
      </c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126</v>
      </c>
      <c r="AU258" s="165" t="s">
        <v>124</v>
      </c>
      <c r="AV258" s="13" t="s">
        <v>124</v>
      </c>
      <c r="AW258" s="13" t="s">
        <v>28</v>
      </c>
      <c r="AX258" s="13" t="s">
        <v>73</v>
      </c>
      <c r="AY258" s="165" t="s">
        <v>117</v>
      </c>
    </row>
    <row r="259" spans="1:65" s="14" customFormat="1">
      <c r="B259" s="171"/>
      <c r="D259" s="164" t="s">
        <v>126</v>
      </c>
      <c r="E259" s="172" t="s">
        <v>1</v>
      </c>
      <c r="F259" s="173" t="s">
        <v>302</v>
      </c>
      <c r="H259" s="174">
        <v>37.65</v>
      </c>
      <c r="L259" s="171"/>
      <c r="M259" s="175"/>
      <c r="N259" s="176"/>
      <c r="O259" s="176"/>
      <c r="P259" s="176"/>
      <c r="Q259" s="176"/>
      <c r="R259" s="176"/>
      <c r="S259" s="176"/>
      <c r="T259" s="177"/>
      <c r="AT259" s="172" t="s">
        <v>126</v>
      </c>
      <c r="AU259" s="172" t="s">
        <v>124</v>
      </c>
      <c r="AV259" s="14" t="s">
        <v>129</v>
      </c>
      <c r="AW259" s="14" t="s">
        <v>28</v>
      </c>
      <c r="AX259" s="14" t="s">
        <v>73</v>
      </c>
      <c r="AY259" s="172" t="s">
        <v>117</v>
      </c>
    </row>
    <row r="260" spans="1:65" s="13" customFormat="1">
      <c r="B260" s="163"/>
      <c r="D260" s="164" t="s">
        <v>126</v>
      </c>
      <c r="E260" s="165" t="s">
        <v>1</v>
      </c>
      <c r="F260" s="166" t="s">
        <v>303</v>
      </c>
      <c r="H260" s="167">
        <v>13.5</v>
      </c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126</v>
      </c>
      <c r="AU260" s="165" t="s">
        <v>124</v>
      </c>
      <c r="AV260" s="13" t="s">
        <v>124</v>
      </c>
      <c r="AW260" s="13" t="s">
        <v>28</v>
      </c>
      <c r="AX260" s="13" t="s">
        <v>73</v>
      </c>
      <c r="AY260" s="165" t="s">
        <v>117</v>
      </c>
    </row>
    <row r="261" spans="1:65" s="13" customFormat="1">
      <c r="B261" s="163"/>
      <c r="D261" s="164" t="s">
        <v>126</v>
      </c>
      <c r="E261" s="165" t="s">
        <v>1</v>
      </c>
      <c r="F261" s="166" t="s">
        <v>303</v>
      </c>
      <c r="H261" s="167">
        <v>13.5</v>
      </c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126</v>
      </c>
      <c r="AU261" s="165" t="s">
        <v>124</v>
      </c>
      <c r="AV261" s="13" t="s">
        <v>124</v>
      </c>
      <c r="AW261" s="13" t="s">
        <v>28</v>
      </c>
      <c r="AX261" s="13" t="s">
        <v>73</v>
      </c>
      <c r="AY261" s="165" t="s">
        <v>117</v>
      </c>
    </row>
    <row r="262" spans="1:65" s="14" customFormat="1">
      <c r="B262" s="171"/>
      <c r="D262" s="164" t="s">
        <v>126</v>
      </c>
      <c r="E262" s="172" t="s">
        <v>1</v>
      </c>
      <c r="F262" s="173" t="s">
        <v>304</v>
      </c>
      <c r="H262" s="174">
        <v>27</v>
      </c>
      <c r="L262" s="171"/>
      <c r="M262" s="175"/>
      <c r="N262" s="176"/>
      <c r="O262" s="176"/>
      <c r="P262" s="176"/>
      <c r="Q262" s="176"/>
      <c r="R262" s="176"/>
      <c r="S262" s="176"/>
      <c r="T262" s="177"/>
      <c r="AT262" s="172" t="s">
        <v>126</v>
      </c>
      <c r="AU262" s="172" t="s">
        <v>124</v>
      </c>
      <c r="AV262" s="14" t="s">
        <v>129</v>
      </c>
      <c r="AW262" s="14" t="s">
        <v>28</v>
      </c>
      <c r="AX262" s="14" t="s">
        <v>73</v>
      </c>
      <c r="AY262" s="172" t="s">
        <v>117</v>
      </c>
    </row>
    <row r="263" spans="1:65" s="15" customFormat="1">
      <c r="B263" s="178"/>
      <c r="D263" s="164" t="s">
        <v>126</v>
      </c>
      <c r="E263" s="179" t="s">
        <v>1</v>
      </c>
      <c r="F263" s="180" t="s">
        <v>130</v>
      </c>
      <c r="H263" s="181">
        <v>64.650000000000006</v>
      </c>
      <c r="L263" s="178"/>
      <c r="M263" s="182"/>
      <c r="N263" s="183"/>
      <c r="O263" s="183"/>
      <c r="P263" s="183"/>
      <c r="Q263" s="183"/>
      <c r="R263" s="183"/>
      <c r="S263" s="183"/>
      <c r="T263" s="184"/>
      <c r="AT263" s="179" t="s">
        <v>126</v>
      </c>
      <c r="AU263" s="179" t="s">
        <v>124</v>
      </c>
      <c r="AV263" s="15" t="s">
        <v>123</v>
      </c>
      <c r="AW263" s="15" t="s">
        <v>28</v>
      </c>
      <c r="AX263" s="15" t="s">
        <v>12</v>
      </c>
      <c r="AY263" s="179" t="s">
        <v>117</v>
      </c>
    </row>
    <row r="264" spans="1:65" s="2" customFormat="1" ht="21.75" customHeight="1">
      <c r="A264" s="31"/>
      <c r="B264" s="149"/>
      <c r="C264" s="150" t="s">
        <v>305</v>
      </c>
      <c r="D264" s="150" t="s">
        <v>119</v>
      </c>
      <c r="E264" s="151" t="s">
        <v>306</v>
      </c>
      <c r="F264" s="152" t="s">
        <v>307</v>
      </c>
      <c r="G264" s="153" t="s">
        <v>262</v>
      </c>
      <c r="H264" s="154">
        <v>63.764000000000003</v>
      </c>
      <c r="I264" s="210"/>
      <c r="J264" s="155">
        <f>ROUND(I264*H264,2)</f>
        <v>0</v>
      </c>
      <c r="K264" s="156"/>
      <c r="L264" s="32"/>
      <c r="M264" s="157" t="s">
        <v>1</v>
      </c>
      <c r="N264" s="158" t="s">
        <v>39</v>
      </c>
      <c r="O264" s="159">
        <v>0</v>
      </c>
      <c r="P264" s="159">
        <f>O264*H264</f>
        <v>0</v>
      </c>
      <c r="Q264" s="159">
        <v>0</v>
      </c>
      <c r="R264" s="159">
        <f>Q264*H264</f>
        <v>0</v>
      </c>
      <c r="S264" s="159">
        <v>0</v>
      </c>
      <c r="T264" s="160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1" t="s">
        <v>210</v>
      </c>
      <c r="AT264" s="161" t="s">
        <v>119</v>
      </c>
      <c r="AU264" s="161" t="s">
        <v>124</v>
      </c>
      <c r="AY264" s="17" t="s">
        <v>117</v>
      </c>
      <c r="BE264" s="162">
        <f>IF(N264="základná",J264,0)</f>
        <v>0</v>
      </c>
      <c r="BF264" s="162">
        <f>IF(N264="znížená",J264,0)</f>
        <v>0</v>
      </c>
      <c r="BG264" s="162">
        <f>IF(N264="zákl. prenesená",J264,0)</f>
        <v>0</v>
      </c>
      <c r="BH264" s="162">
        <f>IF(N264="zníž. prenesená",J264,0)</f>
        <v>0</v>
      </c>
      <c r="BI264" s="162">
        <f>IF(N264="nulová",J264,0)</f>
        <v>0</v>
      </c>
      <c r="BJ264" s="17" t="s">
        <v>124</v>
      </c>
      <c r="BK264" s="162">
        <f>ROUND(I264*H264,2)</f>
        <v>0</v>
      </c>
      <c r="BL264" s="17" t="s">
        <v>210</v>
      </c>
      <c r="BM264" s="161" t="s">
        <v>308</v>
      </c>
    </row>
    <row r="265" spans="1:65" s="2" customFormat="1">
      <c r="A265" s="31"/>
      <c r="B265" s="32"/>
      <c r="C265" s="31"/>
      <c r="D265" s="164" t="s">
        <v>147</v>
      </c>
      <c r="E265" s="31"/>
      <c r="F265" s="185" t="s">
        <v>307</v>
      </c>
      <c r="G265" s="31"/>
      <c r="H265" s="31"/>
      <c r="I265" s="31"/>
      <c r="J265" s="31"/>
      <c r="K265" s="31"/>
      <c r="L265" s="32"/>
      <c r="M265" s="186"/>
      <c r="N265" s="187"/>
      <c r="O265" s="60"/>
      <c r="P265" s="60"/>
      <c r="Q265" s="60"/>
      <c r="R265" s="60"/>
      <c r="S265" s="60"/>
      <c r="T265" s="6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7" t="s">
        <v>147</v>
      </c>
      <c r="AU265" s="17" t="s">
        <v>124</v>
      </c>
    </row>
    <row r="266" spans="1:65" s="12" customFormat="1" ht="22.8" customHeight="1">
      <c r="B266" s="137"/>
      <c r="D266" s="138" t="s">
        <v>72</v>
      </c>
      <c r="E266" s="147" t="s">
        <v>309</v>
      </c>
      <c r="F266" s="147" t="s">
        <v>310</v>
      </c>
      <c r="J266" s="148">
        <f>BK266</f>
        <v>0</v>
      </c>
      <c r="L266" s="137"/>
      <c r="M266" s="141"/>
      <c r="N266" s="142"/>
      <c r="O266" s="142"/>
      <c r="P266" s="143">
        <f>SUM(P267:P272)</f>
        <v>2.3817599999999999</v>
      </c>
      <c r="Q266" s="142"/>
      <c r="R266" s="143">
        <f>SUM(R267:R272)</f>
        <v>6.0999999999999999E-2</v>
      </c>
      <c r="S266" s="142"/>
      <c r="T266" s="144">
        <f>SUM(T267:T272)</f>
        <v>0</v>
      </c>
      <c r="AR266" s="138" t="s">
        <v>124</v>
      </c>
      <c r="AT266" s="145" t="s">
        <v>72</v>
      </c>
      <c r="AU266" s="145" t="s">
        <v>12</v>
      </c>
      <c r="AY266" s="138" t="s">
        <v>117</v>
      </c>
      <c r="BK266" s="146">
        <f>SUM(BK267:BK272)</f>
        <v>0</v>
      </c>
    </row>
    <row r="267" spans="1:65" s="2" customFormat="1" ht="24.2" customHeight="1">
      <c r="A267" s="31"/>
      <c r="B267" s="149"/>
      <c r="C267" s="150" t="s">
        <v>216</v>
      </c>
      <c r="D267" s="150" t="s">
        <v>119</v>
      </c>
      <c r="E267" s="151" t="s">
        <v>311</v>
      </c>
      <c r="F267" s="152" t="s">
        <v>312</v>
      </c>
      <c r="G267" s="153" t="s">
        <v>313</v>
      </c>
      <c r="H267" s="154">
        <v>1</v>
      </c>
      <c r="I267" s="210"/>
      <c r="J267" s="155">
        <f>ROUND(I267*H267,2)</f>
        <v>0</v>
      </c>
      <c r="K267" s="156"/>
      <c r="L267" s="32"/>
      <c r="M267" s="157" t="s">
        <v>1</v>
      </c>
      <c r="N267" s="158" t="s">
        <v>39</v>
      </c>
      <c r="O267" s="159">
        <v>2.3817599999999999</v>
      </c>
      <c r="P267" s="159">
        <f>O267*H267</f>
        <v>2.3817599999999999</v>
      </c>
      <c r="Q267" s="159">
        <v>0</v>
      </c>
      <c r="R267" s="159">
        <f>Q267*H267</f>
        <v>0</v>
      </c>
      <c r="S267" s="159">
        <v>0</v>
      </c>
      <c r="T267" s="160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1" t="s">
        <v>210</v>
      </c>
      <c r="AT267" s="161" t="s">
        <v>119</v>
      </c>
      <c r="AU267" s="161" t="s">
        <v>124</v>
      </c>
      <c r="AY267" s="17" t="s">
        <v>117</v>
      </c>
      <c r="BE267" s="162">
        <f>IF(N267="základná",J267,0)</f>
        <v>0</v>
      </c>
      <c r="BF267" s="162">
        <f>IF(N267="znížená",J267,0)</f>
        <v>0</v>
      </c>
      <c r="BG267" s="162">
        <f>IF(N267="zákl. prenesená",J267,0)</f>
        <v>0</v>
      </c>
      <c r="BH267" s="162">
        <f>IF(N267="zníž. prenesená",J267,0)</f>
        <v>0</v>
      </c>
      <c r="BI267" s="162">
        <f>IF(N267="nulová",J267,0)</f>
        <v>0</v>
      </c>
      <c r="BJ267" s="17" t="s">
        <v>124</v>
      </c>
      <c r="BK267" s="162">
        <f>ROUND(I267*H267,2)</f>
        <v>0</v>
      </c>
      <c r="BL267" s="17" t="s">
        <v>210</v>
      </c>
      <c r="BM267" s="161" t="s">
        <v>314</v>
      </c>
    </row>
    <row r="268" spans="1:65" s="2" customFormat="1" ht="18">
      <c r="A268" s="31"/>
      <c r="B268" s="32"/>
      <c r="C268" s="31"/>
      <c r="D268" s="164" t="s">
        <v>147</v>
      </c>
      <c r="E268" s="31"/>
      <c r="F268" s="185" t="s">
        <v>315</v>
      </c>
      <c r="G268" s="31"/>
      <c r="H268" s="31"/>
      <c r="I268" s="31"/>
      <c r="J268" s="31"/>
      <c r="K268" s="31"/>
      <c r="L268" s="32"/>
      <c r="M268" s="186"/>
      <c r="N268" s="187"/>
      <c r="O268" s="60"/>
      <c r="P268" s="60"/>
      <c r="Q268" s="60"/>
      <c r="R268" s="60"/>
      <c r="S268" s="60"/>
      <c r="T268" s="6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7" t="s">
        <v>147</v>
      </c>
      <c r="AU268" s="17" t="s">
        <v>124</v>
      </c>
    </row>
    <row r="269" spans="1:65" s="2" customFormat="1" ht="24.2" customHeight="1">
      <c r="A269" s="31"/>
      <c r="B269" s="149"/>
      <c r="C269" s="188" t="s">
        <v>316</v>
      </c>
      <c r="D269" s="188" t="s">
        <v>159</v>
      </c>
      <c r="E269" s="189" t="s">
        <v>317</v>
      </c>
      <c r="F269" s="190" t="s">
        <v>318</v>
      </c>
      <c r="G269" s="191" t="s">
        <v>313</v>
      </c>
      <c r="H269" s="192">
        <v>1</v>
      </c>
      <c r="I269" s="211"/>
      <c r="J269" s="193">
        <f>ROUND(I269*H269,2)</f>
        <v>0</v>
      </c>
      <c r="K269" s="194"/>
      <c r="L269" s="195"/>
      <c r="M269" s="196" t="s">
        <v>1</v>
      </c>
      <c r="N269" s="197" t="s">
        <v>39</v>
      </c>
      <c r="O269" s="159">
        <v>0</v>
      </c>
      <c r="P269" s="159">
        <f>O269*H269</f>
        <v>0</v>
      </c>
      <c r="Q269" s="159">
        <v>1E-3</v>
      </c>
      <c r="R269" s="159">
        <f>Q269*H269</f>
        <v>1E-3</v>
      </c>
      <c r="S269" s="159">
        <v>0</v>
      </c>
      <c r="T269" s="160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61" t="s">
        <v>216</v>
      </c>
      <c r="AT269" s="161" t="s">
        <v>159</v>
      </c>
      <c r="AU269" s="161" t="s">
        <v>124</v>
      </c>
      <c r="AY269" s="17" t="s">
        <v>117</v>
      </c>
      <c r="BE269" s="162">
        <f>IF(N269="základná",J269,0)</f>
        <v>0</v>
      </c>
      <c r="BF269" s="162">
        <f>IF(N269="znížená",J269,0)</f>
        <v>0</v>
      </c>
      <c r="BG269" s="162">
        <f>IF(N269="zákl. prenesená",J269,0)</f>
        <v>0</v>
      </c>
      <c r="BH269" s="162">
        <f>IF(N269="zníž. prenesená",J269,0)</f>
        <v>0</v>
      </c>
      <c r="BI269" s="162">
        <f>IF(N269="nulová",J269,0)</f>
        <v>0</v>
      </c>
      <c r="BJ269" s="17" t="s">
        <v>124</v>
      </c>
      <c r="BK269" s="162">
        <f>ROUND(I269*H269,2)</f>
        <v>0</v>
      </c>
      <c r="BL269" s="17" t="s">
        <v>210</v>
      </c>
      <c r="BM269" s="161" t="s">
        <v>319</v>
      </c>
    </row>
    <row r="270" spans="1:65" s="2" customFormat="1" ht="18">
      <c r="A270" s="31"/>
      <c r="B270" s="32"/>
      <c r="C270" s="31"/>
      <c r="D270" s="164" t="s">
        <v>147</v>
      </c>
      <c r="E270" s="31"/>
      <c r="F270" s="185" t="s">
        <v>318</v>
      </c>
      <c r="G270" s="31"/>
      <c r="H270" s="31"/>
      <c r="I270" s="31"/>
      <c r="J270" s="31"/>
      <c r="K270" s="31"/>
      <c r="L270" s="32"/>
      <c r="M270" s="186"/>
      <c r="N270" s="187"/>
      <c r="O270" s="60"/>
      <c r="P270" s="60"/>
      <c r="Q270" s="60"/>
      <c r="R270" s="60"/>
      <c r="S270" s="60"/>
      <c r="T270" s="6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7" t="s">
        <v>147</v>
      </c>
      <c r="AU270" s="17" t="s">
        <v>124</v>
      </c>
    </row>
    <row r="271" spans="1:65" s="2" customFormat="1" ht="24.2" customHeight="1">
      <c r="A271" s="31"/>
      <c r="B271" s="149"/>
      <c r="C271" s="188" t="s">
        <v>320</v>
      </c>
      <c r="D271" s="188" t="s">
        <v>159</v>
      </c>
      <c r="E271" s="189" t="s">
        <v>321</v>
      </c>
      <c r="F271" s="190" t="s">
        <v>322</v>
      </c>
      <c r="G271" s="191" t="s">
        <v>313</v>
      </c>
      <c r="H271" s="192">
        <v>1</v>
      </c>
      <c r="I271" s="211"/>
      <c r="J271" s="193">
        <f>ROUND(I271*H271,2)</f>
        <v>0</v>
      </c>
      <c r="K271" s="194"/>
      <c r="L271" s="195"/>
      <c r="M271" s="196" t="s">
        <v>1</v>
      </c>
      <c r="N271" s="197" t="s">
        <v>39</v>
      </c>
      <c r="O271" s="159">
        <v>0</v>
      </c>
      <c r="P271" s="159">
        <f>O271*H271</f>
        <v>0</v>
      </c>
      <c r="Q271" s="159">
        <v>0.06</v>
      </c>
      <c r="R271" s="159">
        <f>Q271*H271</f>
        <v>0.06</v>
      </c>
      <c r="S271" s="159">
        <v>0</v>
      </c>
      <c r="T271" s="160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1" t="s">
        <v>216</v>
      </c>
      <c r="AT271" s="161" t="s">
        <v>159</v>
      </c>
      <c r="AU271" s="161" t="s">
        <v>124</v>
      </c>
      <c r="AY271" s="17" t="s">
        <v>117</v>
      </c>
      <c r="BE271" s="162">
        <f>IF(N271="základná",J271,0)</f>
        <v>0</v>
      </c>
      <c r="BF271" s="162">
        <f>IF(N271="znížená",J271,0)</f>
        <v>0</v>
      </c>
      <c r="BG271" s="162">
        <f>IF(N271="zákl. prenesená",J271,0)</f>
        <v>0</v>
      </c>
      <c r="BH271" s="162">
        <f>IF(N271="zníž. prenesená",J271,0)</f>
        <v>0</v>
      </c>
      <c r="BI271" s="162">
        <f>IF(N271="nulová",J271,0)</f>
        <v>0</v>
      </c>
      <c r="BJ271" s="17" t="s">
        <v>124</v>
      </c>
      <c r="BK271" s="162">
        <f>ROUND(I271*H271,2)</f>
        <v>0</v>
      </c>
      <c r="BL271" s="17" t="s">
        <v>210</v>
      </c>
      <c r="BM271" s="161" t="s">
        <v>323</v>
      </c>
    </row>
    <row r="272" spans="1:65" s="2" customFormat="1" ht="18">
      <c r="A272" s="31"/>
      <c r="B272" s="32"/>
      <c r="C272" s="31"/>
      <c r="D272" s="164" t="s">
        <v>147</v>
      </c>
      <c r="E272" s="31"/>
      <c r="F272" s="185" t="s">
        <v>324</v>
      </c>
      <c r="G272" s="31"/>
      <c r="H272" s="31"/>
      <c r="I272" s="31"/>
      <c r="J272" s="31"/>
      <c r="K272" s="31"/>
      <c r="L272" s="32"/>
      <c r="M272" s="198"/>
      <c r="N272" s="199"/>
      <c r="O272" s="200"/>
      <c r="P272" s="200"/>
      <c r="Q272" s="200"/>
      <c r="R272" s="200"/>
      <c r="S272" s="200"/>
      <c r="T272" s="20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7" t="s">
        <v>147</v>
      </c>
      <c r="AU272" s="17" t="s">
        <v>124</v>
      </c>
    </row>
    <row r="273" spans="1:65" s="2" customFormat="1" ht="24.2" customHeight="1">
      <c r="A273" s="209"/>
      <c r="B273" s="149"/>
      <c r="C273" s="188">
        <v>35</v>
      </c>
      <c r="D273" s="188"/>
      <c r="E273" s="189"/>
      <c r="F273" s="190" t="s">
        <v>330</v>
      </c>
      <c r="G273" s="191" t="s">
        <v>313</v>
      </c>
      <c r="H273" s="192">
        <v>6</v>
      </c>
      <c r="I273" s="211"/>
      <c r="J273" s="193">
        <f>ROUND(I273*H273,2)</f>
        <v>0</v>
      </c>
      <c r="K273" s="194"/>
      <c r="L273" s="195"/>
      <c r="M273" s="196" t="s">
        <v>1</v>
      </c>
      <c r="N273" s="197" t="s">
        <v>39</v>
      </c>
      <c r="O273" s="159">
        <v>0</v>
      </c>
      <c r="P273" s="159">
        <f>O273*H273</f>
        <v>0</v>
      </c>
      <c r="Q273" s="159">
        <v>0.06</v>
      </c>
      <c r="R273" s="159">
        <f>Q273*H273</f>
        <v>0.36</v>
      </c>
      <c r="S273" s="159">
        <v>0</v>
      </c>
      <c r="T273" s="160">
        <f>S273*H273</f>
        <v>0</v>
      </c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R273" s="161" t="s">
        <v>216</v>
      </c>
      <c r="AT273" s="161" t="s">
        <v>159</v>
      </c>
      <c r="AU273" s="161" t="s">
        <v>124</v>
      </c>
      <c r="AY273" s="17" t="s">
        <v>117</v>
      </c>
      <c r="BE273" s="162">
        <f>IF(N273="základná",J273,0)</f>
        <v>0</v>
      </c>
      <c r="BF273" s="162">
        <f>IF(N273="znížená",J273,0)</f>
        <v>0</v>
      </c>
      <c r="BG273" s="162">
        <f>IF(N273="zákl. prenesená",J273,0)</f>
        <v>0</v>
      </c>
      <c r="BH273" s="162">
        <f>IF(N273="zníž. prenesená",J273,0)</f>
        <v>0</v>
      </c>
      <c r="BI273" s="162">
        <f>IF(N273="nulová",J273,0)</f>
        <v>0</v>
      </c>
      <c r="BJ273" s="17" t="s">
        <v>124</v>
      </c>
      <c r="BK273" s="162">
        <f>ROUND(I273*H273,2)</f>
        <v>0</v>
      </c>
      <c r="BL273" s="17" t="s">
        <v>210</v>
      </c>
      <c r="BM273" s="161" t="s">
        <v>323</v>
      </c>
    </row>
    <row r="274" spans="1:65" s="2" customFormat="1" ht="153">
      <c r="A274" s="209"/>
      <c r="B274" s="32"/>
      <c r="C274" s="209"/>
      <c r="D274" s="164"/>
      <c r="E274" s="209"/>
      <c r="F274" s="185" t="s">
        <v>331</v>
      </c>
      <c r="G274" s="209"/>
      <c r="H274" s="209"/>
      <c r="I274" s="209"/>
      <c r="J274" s="209"/>
      <c r="K274" s="209"/>
      <c r="L274" s="32"/>
      <c r="M274" s="198"/>
      <c r="N274" s="199"/>
      <c r="O274" s="200"/>
      <c r="P274" s="200"/>
      <c r="Q274" s="200"/>
      <c r="R274" s="200"/>
      <c r="S274" s="200"/>
      <c r="T274" s="201"/>
      <c r="U274" s="209"/>
      <c r="V274" s="209"/>
      <c r="W274" s="209"/>
      <c r="X274" s="209"/>
      <c r="Y274" s="209"/>
      <c r="Z274" s="209"/>
      <c r="AA274" s="209"/>
      <c r="AB274" s="209"/>
      <c r="AC274" s="209"/>
      <c r="AD274" s="209"/>
      <c r="AE274" s="209"/>
      <c r="AT274" s="17" t="s">
        <v>147</v>
      </c>
      <c r="AU274" s="17" t="s">
        <v>124</v>
      </c>
    </row>
    <row r="275" spans="1:65" s="2" customFormat="1" ht="6.95" customHeight="1">
      <c r="A275" s="31"/>
      <c r="B275" s="49"/>
      <c r="C275" s="50"/>
      <c r="D275" s="50"/>
      <c r="E275" s="50"/>
      <c r="F275" s="50"/>
      <c r="G275" s="50"/>
      <c r="H275" s="50"/>
      <c r="I275" s="50"/>
      <c r="J275" s="50"/>
      <c r="K275" s="50"/>
      <c r="L275" s="32"/>
      <c r="M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</sheetData>
  <autoFilter ref="C126:K272" xr:uid="{00000000-0009-0000-0000-000001000000}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showGridLines="0" workbookViewId="0"/>
  </sheetViews>
  <sheetFormatPr defaultRowHeight="10.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325</v>
      </c>
      <c r="H4" s="20"/>
    </row>
    <row r="5" spans="1:8" s="1" customFormat="1" ht="12" customHeight="1">
      <c r="B5" s="20"/>
      <c r="C5" s="23" t="s">
        <v>11</v>
      </c>
      <c r="D5" s="249" t="s">
        <v>12</v>
      </c>
      <c r="E5" s="215"/>
      <c r="F5" s="215"/>
      <c r="H5" s="20"/>
    </row>
    <row r="6" spans="1:8" s="1" customFormat="1" ht="36.950000000000003" customHeight="1">
      <c r="B6" s="20"/>
      <c r="C6" s="25" t="s">
        <v>13</v>
      </c>
      <c r="D6" s="248" t="s">
        <v>14</v>
      </c>
      <c r="E6" s="215"/>
      <c r="F6" s="215"/>
      <c r="H6" s="20"/>
    </row>
    <row r="7" spans="1:8" s="1" customFormat="1" ht="16.5" customHeight="1">
      <c r="B7" s="20"/>
      <c r="C7" s="26" t="s">
        <v>19</v>
      </c>
      <c r="D7" s="57" t="str">
        <f>'Rekapitulácia stavby'!AN8</f>
        <v>16. 6. 2022</v>
      </c>
      <c r="H7" s="20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6"/>
      <c r="B9" s="127"/>
      <c r="C9" s="128" t="s">
        <v>54</v>
      </c>
      <c r="D9" s="129" t="s">
        <v>55</v>
      </c>
      <c r="E9" s="129" t="s">
        <v>105</v>
      </c>
      <c r="F9" s="130" t="s">
        <v>326</v>
      </c>
      <c r="G9" s="126"/>
      <c r="H9" s="127"/>
    </row>
    <row r="10" spans="1:8" s="2" customFormat="1" ht="26.45" customHeight="1">
      <c r="A10" s="31"/>
      <c r="B10" s="32"/>
      <c r="C10" s="202" t="s">
        <v>12</v>
      </c>
      <c r="D10" s="202" t="s">
        <v>14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203" t="s">
        <v>327</v>
      </c>
      <c r="D11" s="204" t="s">
        <v>328</v>
      </c>
      <c r="E11" s="205" t="s">
        <v>1</v>
      </c>
      <c r="F11" s="206">
        <v>60.674999999999997</v>
      </c>
      <c r="G11" s="31"/>
      <c r="H11" s="32"/>
    </row>
    <row r="12" spans="1:8" s="2" customFormat="1" ht="16.8" customHeight="1">
      <c r="A12" s="31"/>
      <c r="B12" s="32"/>
      <c r="C12" s="207" t="s">
        <v>327</v>
      </c>
      <c r="D12" s="207" t="s">
        <v>329</v>
      </c>
      <c r="E12" s="17" t="s">
        <v>1</v>
      </c>
      <c r="F12" s="208">
        <v>60.674999999999997</v>
      </c>
      <c r="G12" s="31"/>
      <c r="H12" s="32"/>
    </row>
    <row r="13" spans="1:8" s="2" customFormat="1" ht="7.45" customHeight="1">
      <c r="A13" s="31"/>
      <c r="B13" s="49"/>
      <c r="C13" s="50"/>
      <c r="D13" s="50"/>
      <c r="E13" s="50"/>
      <c r="F13" s="50"/>
      <c r="G13" s="50"/>
      <c r="H13" s="32"/>
    </row>
    <row r="14" spans="1:8" s="2" customFormat="1">
      <c r="A14" s="31"/>
      <c r="B14" s="31"/>
      <c r="C14" s="31"/>
      <c r="D14" s="31"/>
      <c r="E14" s="31"/>
      <c r="F14" s="31"/>
      <c r="G14" s="31"/>
      <c r="H14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Vcelin</vt:lpstr>
      <vt:lpstr>Zoznam figúr</vt:lpstr>
      <vt:lpstr>'1 - Vcelin'!Názvy_tlače</vt:lpstr>
      <vt:lpstr>'Rekapitulácia stavby'!Názvy_tlače</vt:lpstr>
      <vt:lpstr>'Zoznam figúr'!Názvy_tlače</vt:lpstr>
      <vt:lpstr>'1 - Vcelin'!Oblasť_tlače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MM\42191</dc:creator>
  <cp:lastModifiedBy>Martin Garaj</cp:lastModifiedBy>
  <dcterms:created xsi:type="dcterms:W3CDTF">2022-06-16T12:19:07Z</dcterms:created>
  <dcterms:modified xsi:type="dcterms:W3CDTF">2022-06-27T20:57:27Z</dcterms:modified>
</cp:coreProperties>
</file>